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<sst xmlns="http://schemas.openxmlformats.org/spreadsheetml/2006/main" count="72" uniqueCount="31">
  <si>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Na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</si>
  <si>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</si>
  <si>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</si>
  <si>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</si>
  <si>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</si>
  <si>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</si>
  <si>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</si>
  <si>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</si>
  <si>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</si>
  <si>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</si>
  <si>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</si>
  <si>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</si>
  <si>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</si>
  <si>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</si>
  <si>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</si>
  <si>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</si>
  <si>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</si>
  <si>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</si>
  <si>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</si>
  <si>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</si>
  <si>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</si>
  <si>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</si>
  <si>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Na VI</t>
  </si>
  <si>
    <t>k</t>
  </si>
  <si>
    <t>WL Vac (A)</t>
  </si>
  <si>
    <t>A (s-1)</t>
  </si>
  <si>
    <t>A2E1(s-1)</t>
  </si>
  <si>
    <t>Effective Collision Strengths for Na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</si>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</sst>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HYPERLINK("http://141.218.60.56/~jnz1568/getInfo.php?workbook=11_06.xlsx&amp;sheet=E0&amp;row=4&amp;col=10&amp;number=0&amp;sourceID=14","0")</f>
        <v>0</v>
      </c>
    </row>
    <row r="5" spans="1:10">
      <c r="A5" s="3">
        <v>11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HYPERLINK("http://141.218.60.56/~jnz1568/getInfo.php?workbook=11_06.xlsx&amp;sheet=E0&amp;row=5&amp;col=10&amp;number=698&amp;sourceID=14","698")</f>
        <v>698</v>
      </c>
    </row>
    <row r="6" spans="1:10">
      <c r="A6" s="3">
        <v>11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HYPERLINK("http://141.218.60.56/~jnz1568/getInfo.php?workbook=11_06.xlsx&amp;sheet=E0&amp;row=6&amp;col=10&amp;number=1858&amp;sourceID=14","1858")</f>
        <v>1858</v>
      </c>
    </row>
    <row r="7" spans="1:10">
      <c r="A7" s="3">
        <v>11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HYPERLINK("http://141.218.60.56/~jnz1568/getInfo.php?workbook=11_06.xlsx&amp;sheet=E0&amp;row=7&amp;col=10&amp;number=35506&amp;sourceID=14","35506")</f>
        <v>35506</v>
      </c>
    </row>
    <row r="8" spans="1:10">
      <c r="A8" s="3">
        <v>11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HYPERLINK("http://141.218.60.56/~jnz1568/getInfo.php?workbook=11_06.xlsx&amp;sheet=E0&amp;row=8&amp;col=10&amp;number=74423&amp;sourceID=14","74423")</f>
        <v>74423</v>
      </c>
    </row>
    <row r="9" spans="1:10">
      <c r="A9" s="3">
        <v>11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HYPERLINK("http://141.218.60.56/~jnz1568/getInfo.php?workbook=11_06.xlsx&amp;sheet=E0&amp;row=9&amp;col=10&amp;number=103010&amp;sourceID=14","103010")</f>
        <v>103010</v>
      </c>
    </row>
    <row r="10" spans="1:10">
      <c r="A10" s="3">
        <v>11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HYPERLINK("http://141.218.60.56/~jnz1568/getInfo.php?workbook=11_06.xlsx&amp;sheet=E0&amp;row=10&amp;col=10&amp;number=204223&amp;sourceID=14","204223")</f>
        <v>204223</v>
      </c>
    </row>
    <row r="11" spans="1:10">
      <c r="A11" s="3">
        <v>11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HYPERLINK("http://141.218.60.56/~jnz1568/getInfo.php?workbook=11_06.xlsx&amp;sheet=E0&amp;row=11&amp;col=10&amp;number=204262&amp;sourceID=14","204262")</f>
        <v>204262</v>
      </c>
    </row>
    <row r="12" spans="1:10">
      <c r="A12" s="3">
        <v>11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HYPERLINK("http://141.218.60.56/~jnz1568/getInfo.php?workbook=11_06.xlsx&amp;sheet=E0&amp;row=12&amp;col=10&amp;number=204132&amp;sourceID=14","204132")</f>
        <v>204132</v>
      </c>
    </row>
    <row r="13" spans="1:10">
      <c r="A13" s="3">
        <v>11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HYPERLINK("http://141.218.60.56/~jnz1568/getInfo.php?workbook=11_06.xlsx&amp;sheet=E0&amp;row=13&amp;col=10&amp;number=241370&amp;sourceID=14","241370")</f>
        <v>241370</v>
      </c>
    </row>
    <row r="14" spans="1:10">
      <c r="A14" s="3">
        <v>11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HYPERLINK("http://141.218.60.56/~jnz1568/getInfo.php?workbook=11_06.xlsx&amp;sheet=E0&amp;row=14&amp;col=10&amp;number=241327&amp;sourceID=14","241327")</f>
        <v>241327</v>
      </c>
    </row>
    <row r="15" spans="1:10">
      <c r="A15" s="3">
        <v>11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HYPERLINK("http://141.218.60.56/~jnz1568/getInfo.php?workbook=11_06.xlsx&amp;sheet=E0&amp;row=15&amp;col=10&amp;number=241324&amp;sourceID=14","241324")</f>
        <v>241324</v>
      </c>
    </row>
    <row r="16" spans="1:10">
      <c r="A16" s="3">
        <v>11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HYPERLINK("http://141.218.60.56/~jnz1568/getInfo.php?workbook=11_06.xlsx&amp;sheet=E0&amp;row=16&amp;col=10&amp;number=312321&amp;sourceID=14","312321")</f>
        <v>312321</v>
      </c>
    </row>
    <row r="17" spans="1:10">
      <c r="A17" s="3">
        <v>11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HYPERLINK("http://141.218.60.56/~jnz1568/getInfo.php?workbook=11_06.xlsx&amp;sheet=E0&amp;row=17&amp;col=10&amp;number=320588&amp;sourceID=14","320588")</f>
        <v>320588</v>
      </c>
    </row>
    <row r="18" spans="1:10">
      <c r="A18" s="3">
        <v>11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HYPERLINK("http://141.218.60.56/~jnz1568/getInfo.php?workbook=11_06.xlsx&amp;sheet=E0&amp;row=18&amp;col=10&amp;number=350329&amp;sourceID=14","350329")</f>
        <v>350329</v>
      </c>
    </row>
    <row r="19" spans="1:10">
      <c r="A19" s="3">
        <v>11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HYPERLINK("http://141.218.60.56/~jnz1568/getInfo.php?workbook=11_06.xlsx&amp;sheet=E0&amp;row=19&amp;col=10&amp;number=477272&amp;sourceID=14","477272")</f>
        <v>477272</v>
      </c>
    </row>
    <row r="20" spans="1:10">
      <c r="A20" s="3">
        <v>11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HYPERLINK("http://141.218.60.56/~jnz1568/getInfo.php?workbook=11_06.xlsx&amp;sheet=E0&amp;row=20&amp;col=10&amp;number=478593&amp;sourceID=14","478593")</f>
        <v>478593</v>
      </c>
    </row>
    <row r="21" spans="1:10">
      <c r="A21" s="3">
        <v>11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HYPERLINK("http://141.218.60.56/~jnz1568/getInfo.php?workbook=11_06.xlsx&amp;sheet=E0&amp;row=21&amp;col=10&amp;number=479157&amp;sourceID=14","479157")</f>
        <v>479157</v>
      </c>
    </row>
    <row r="22" spans="1:10">
      <c r="A22" s="3">
        <v>11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HYPERLINK("http://141.218.60.56/~jnz1568/getInfo.php?workbook=11_06.xlsx&amp;sheet=E0&amp;row=22&amp;col=10&amp;number=506128&amp;sourceID=14","506128")</f>
        <v>506128</v>
      </c>
    </row>
    <row r="23" spans="1:10">
      <c r="A23" s="3">
        <v>11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HYPERLINK("http://141.218.60.56/~jnz1568/getInfo.php?workbook=11_06.xlsx&amp;sheet=E0&amp;row=23&amp;col=10&amp;number=579190&amp;sourceID=14","579190")</f>
        <v>579190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11</v>
      </c>
      <c r="B4" s="3">
        <v>6</v>
      </c>
      <c r="C4" s="3">
        <v>2</v>
      </c>
      <c r="D4" s="3">
        <v>1</v>
      </c>
      <c r="E4" s="3">
        <v>143266.734</v>
      </c>
      <c r="F4" s="4" t="str">
        <f>HYPERLINK("http://141.218.60.56/~jnz1568/getInfo.php?workbook=11_06.xlsx&amp;sheet=A0&amp;row=4&amp;col=6&amp;number=0.006111&amp;sourceID=14","0.006111")</f>
        <v>0.006111</v>
      </c>
      <c r="G4" s="4" t="str">
        <f>HYPERLINK("http://141.218.60.56/~jnz1568/getInfo.php?workbook=11_06.xlsx&amp;sheet=A0&amp;row=4&amp;col=7&amp;number=0&amp;sourceID=14","0")</f>
        <v>0</v>
      </c>
    </row>
    <row r="5" spans="1:7">
      <c r="A5" s="3">
        <v>11</v>
      </c>
      <c r="B5" s="3">
        <v>6</v>
      </c>
      <c r="C5" s="3">
        <v>3</v>
      </c>
      <c r="D5" s="3">
        <v>1</v>
      </c>
      <c r="E5" s="3">
        <v>53821.414</v>
      </c>
      <c r="F5" s="4" t="str">
        <f>HYPERLINK("http://141.218.60.56/~jnz1568/getInfo.php?workbook=11_06.xlsx&amp;sheet=A0&amp;row=5&amp;col=6&amp;number=3.788e-08&amp;sourceID=14","3.788e-08")</f>
        <v>3.788e-08</v>
      </c>
      <c r="G5" s="4" t="str">
        <f>HYPERLINK("http://141.218.60.56/~jnz1568/getInfo.php?workbook=11_06.xlsx&amp;sheet=A0&amp;row=5&amp;col=7&amp;number=0&amp;sourceID=14","0")</f>
        <v>0</v>
      </c>
    </row>
    <row r="6" spans="1:7">
      <c r="A6" s="3">
        <v>11</v>
      </c>
      <c r="B6" s="3">
        <v>6</v>
      </c>
      <c r="C6" s="3">
        <v>4</v>
      </c>
      <c r="D6" s="3">
        <v>1</v>
      </c>
      <c r="E6" s="3">
        <v>2816.431</v>
      </c>
      <c r="F6" s="4" t="str">
        <f>HYPERLINK("http://141.218.60.56/~jnz1568/getInfo.php?workbook=11_06.xlsx&amp;sheet=A0&amp;row=6&amp;col=6&amp;number=5.007e-05&amp;sourceID=14","5.007e-05")</f>
        <v>5.007e-05</v>
      </c>
      <c r="G6" s="4" t="str">
        <f>HYPERLINK("http://141.218.60.56/~jnz1568/getInfo.php?workbook=11_06.xlsx&amp;sheet=A0&amp;row=6&amp;col=7&amp;number=0&amp;sourceID=14","0")</f>
        <v>0</v>
      </c>
    </row>
    <row r="7" spans="1:7">
      <c r="A7" s="3">
        <v>11</v>
      </c>
      <c r="B7" s="3">
        <v>6</v>
      </c>
      <c r="C7" s="3">
        <v>8</v>
      </c>
      <c r="D7" s="3">
        <v>1</v>
      </c>
      <c r="E7" s="3">
        <v>489.568</v>
      </c>
      <c r="F7" s="4" t="str">
        <f>HYPERLINK("http://141.218.60.56/~jnz1568/getInfo.php?workbook=11_06.xlsx&amp;sheet=A0&amp;row=7&amp;col=6&amp;number=1032000000&amp;sourceID=14","1032000000")</f>
        <v>1032000000</v>
      </c>
      <c r="G7" s="4" t="str">
        <f>HYPERLINK("http://141.218.60.56/~jnz1568/getInfo.php?workbook=11_06.xlsx&amp;sheet=A0&amp;row=7&amp;col=7&amp;number=0&amp;sourceID=14","0")</f>
        <v>0</v>
      </c>
    </row>
    <row r="8" spans="1:7">
      <c r="A8" s="3">
        <v>11</v>
      </c>
      <c r="B8" s="3">
        <v>6</v>
      </c>
      <c r="C8" s="3">
        <v>11</v>
      </c>
      <c r="D8" s="3">
        <v>1</v>
      </c>
      <c r="E8" s="3">
        <v>414.376</v>
      </c>
      <c r="F8" s="4" t="str">
        <f>HYPERLINK("http://141.218.60.56/~jnz1568/getInfo.php?workbook=11_06.xlsx&amp;sheet=A0&amp;row=8&amp;col=6&amp;number=1552000000&amp;sourceID=14","1552000000")</f>
        <v>1552000000</v>
      </c>
      <c r="G8" s="4" t="str">
        <f>HYPERLINK("http://141.218.60.56/~jnz1568/getInfo.php?workbook=11_06.xlsx&amp;sheet=A0&amp;row=8&amp;col=7&amp;number=0&amp;sourceID=14","0")</f>
        <v>0</v>
      </c>
    </row>
    <row r="9" spans="1:7">
      <c r="A9" s="3">
        <v>11</v>
      </c>
      <c r="B9" s="3">
        <v>6</v>
      </c>
      <c r="C9" s="3">
        <v>14</v>
      </c>
      <c r="D9" s="3">
        <v>1</v>
      </c>
      <c r="E9" s="3">
        <v>311.927</v>
      </c>
      <c r="F9" s="4" t="str">
        <f>HYPERLINK("http://141.218.60.56/~jnz1568/getInfo.php?workbook=11_06.xlsx&amp;sheet=A0&amp;row=9&amp;col=6&amp;number=3087000000&amp;sourceID=14","3087000000")</f>
        <v>3087000000</v>
      </c>
      <c r="G9" s="4" t="str">
        <f>HYPERLINK("http://141.218.60.56/~jnz1568/getInfo.php?workbook=11_06.xlsx&amp;sheet=A0&amp;row=9&amp;col=7&amp;number=0&amp;sourceID=14","0")</f>
        <v>0</v>
      </c>
    </row>
    <row r="10" spans="1:7">
      <c r="A10" s="3">
        <v>11</v>
      </c>
      <c r="B10" s="3">
        <v>6</v>
      </c>
      <c r="C10" s="3">
        <v>15</v>
      </c>
      <c r="D10" s="3">
        <v>1</v>
      </c>
      <c r="E10" s="3">
        <v>285.447</v>
      </c>
      <c r="F10" s="4" t="str">
        <f>HYPERLINK("http://141.218.60.56/~jnz1568/getInfo.php?workbook=11_06.xlsx&amp;sheet=A0&amp;row=10&amp;col=6&amp;number=271400&amp;sourceID=14","271400")</f>
        <v>271400</v>
      </c>
      <c r="G10" s="4" t="str">
        <f>HYPERLINK("http://141.218.60.56/~jnz1568/getInfo.php?workbook=11_06.xlsx&amp;sheet=A0&amp;row=10&amp;col=7&amp;number=0&amp;sourceID=14","0")</f>
        <v>0</v>
      </c>
    </row>
    <row r="11" spans="1:7">
      <c r="A11" s="3">
        <v>11</v>
      </c>
      <c r="B11" s="3">
        <v>6</v>
      </c>
      <c r="C11" s="3">
        <v>3</v>
      </c>
      <c r="D11" s="3">
        <v>2</v>
      </c>
      <c r="E11" s="3">
        <v>86207.055</v>
      </c>
      <c r="F11" s="4" t="str">
        <f>HYPERLINK("http://141.218.60.56/~jnz1568/getInfo.php?workbook=11_06.xlsx&amp;sheet=A0&amp;row=11&amp;col=6&amp;number=0.02104&amp;sourceID=14","0.02104")</f>
        <v>0.02104</v>
      </c>
      <c r="G11" s="4" t="str">
        <f>HYPERLINK("http://141.218.60.56/~jnz1568/getInfo.php?workbook=11_06.xlsx&amp;sheet=A0&amp;row=11&amp;col=7&amp;number=0&amp;sourceID=14","0")</f>
        <v>0</v>
      </c>
    </row>
    <row r="12" spans="1:7">
      <c r="A12" s="3">
        <v>11</v>
      </c>
      <c r="B12" s="3">
        <v>6</v>
      </c>
      <c r="C12" s="3">
        <v>4</v>
      </c>
      <c r="D12" s="3">
        <v>2</v>
      </c>
      <c r="E12" s="3">
        <v>2872.908</v>
      </c>
      <c r="F12" s="4" t="str">
        <f>HYPERLINK("http://141.218.60.56/~jnz1568/getInfo.php?workbook=11_06.xlsx&amp;sheet=A0&amp;row=12&amp;col=6&amp;number=0.4042&amp;sourceID=14","0.4042")</f>
        <v>0.4042</v>
      </c>
      <c r="G12" s="4" t="str">
        <f>HYPERLINK("http://141.218.60.56/~jnz1568/getInfo.php?workbook=11_06.xlsx&amp;sheet=A0&amp;row=12&amp;col=7&amp;number=0&amp;sourceID=14","0")</f>
        <v>0</v>
      </c>
    </row>
    <row r="13" spans="1:7">
      <c r="A13" s="3">
        <v>11</v>
      </c>
      <c r="B13" s="3">
        <v>6</v>
      </c>
      <c r="C13" s="3">
        <v>5</v>
      </c>
      <c r="D13" s="3">
        <v>2</v>
      </c>
      <c r="E13" s="3">
        <v>1356.395</v>
      </c>
      <c r="F13" s="4" t="str">
        <f>HYPERLINK("http://141.218.60.56/~jnz1568/getInfo.php?workbook=11_06.xlsx&amp;sheet=A0&amp;row=13&amp;col=6&amp;number=12.84&amp;sourceID=14","12.84")</f>
        <v>12.84</v>
      </c>
      <c r="G13" s="4" t="str">
        <f>HYPERLINK("http://141.218.60.56/~jnz1568/getInfo.php?workbook=11_06.xlsx&amp;sheet=A0&amp;row=13&amp;col=7&amp;number=0&amp;sourceID=14","0")</f>
        <v>0</v>
      </c>
    </row>
    <row r="14" spans="1:7">
      <c r="A14" s="3">
        <v>11</v>
      </c>
      <c r="B14" s="3">
        <v>6</v>
      </c>
      <c r="C14" s="3">
        <v>6</v>
      </c>
      <c r="D14" s="3">
        <v>2</v>
      </c>
      <c r="E14" s="3">
        <v>977.404</v>
      </c>
      <c r="F14" s="4" t="str">
        <f>HYPERLINK("http://141.218.60.56/~jnz1568/getInfo.php?workbook=11_06.xlsx&amp;sheet=A0&amp;row=14&amp;col=6&amp;number=4460&amp;sourceID=14","4460")</f>
        <v>4460</v>
      </c>
      <c r="G14" s="4" t="str">
        <f>HYPERLINK("http://141.218.60.56/~jnz1568/getInfo.php?workbook=11_06.xlsx&amp;sheet=A0&amp;row=14&amp;col=7&amp;number=0&amp;sourceID=14","0")</f>
        <v>0</v>
      </c>
    </row>
    <row r="15" spans="1:7">
      <c r="A15" s="3">
        <v>11</v>
      </c>
      <c r="B15" s="3">
        <v>6</v>
      </c>
      <c r="C15" s="3">
        <v>7</v>
      </c>
      <c r="D15" s="3">
        <v>2</v>
      </c>
      <c r="E15" s="3">
        <v>491.341</v>
      </c>
      <c r="F15" s="4" t="str">
        <f>HYPERLINK("http://141.218.60.56/~jnz1568/getInfo.php?workbook=11_06.xlsx&amp;sheet=A0&amp;row=15&amp;col=6&amp;number=1374000000&amp;sourceID=14","1374000000")</f>
        <v>1374000000</v>
      </c>
      <c r="G15" s="4" t="str">
        <f>HYPERLINK("http://141.218.60.56/~jnz1568/getInfo.php?workbook=11_06.xlsx&amp;sheet=A0&amp;row=15&amp;col=7&amp;number=0&amp;sourceID=14","0")</f>
        <v>0</v>
      </c>
    </row>
    <row r="16" spans="1:7">
      <c r="A16" s="3">
        <v>11</v>
      </c>
      <c r="B16" s="3">
        <v>6</v>
      </c>
      <c r="C16" s="3">
        <v>8</v>
      </c>
      <c r="D16" s="3">
        <v>2</v>
      </c>
      <c r="E16" s="3">
        <v>491.247</v>
      </c>
      <c r="F16" s="4" t="str">
        <f>HYPERLINK("http://141.218.60.56/~jnz1568/getInfo.php?workbook=11_06.xlsx&amp;sheet=A0&amp;row=16&amp;col=6&amp;number=700300000&amp;sourceID=14","700300000")</f>
        <v>700300000</v>
      </c>
      <c r="G16" s="4" t="str">
        <f>HYPERLINK("http://141.218.60.56/~jnz1568/getInfo.php?workbook=11_06.xlsx&amp;sheet=A0&amp;row=16&amp;col=7&amp;number=0&amp;sourceID=14","0")</f>
        <v>0</v>
      </c>
    </row>
    <row r="17" spans="1:7">
      <c r="A17" s="3">
        <v>11</v>
      </c>
      <c r="B17" s="3">
        <v>6</v>
      </c>
      <c r="C17" s="3">
        <v>10</v>
      </c>
      <c r="D17" s="3">
        <v>2</v>
      </c>
      <c r="E17" s="3">
        <v>415.504</v>
      </c>
      <c r="F17" s="4" t="str">
        <f>HYPERLINK("http://141.218.60.56/~jnz1568/getInfo.php?workbook=11_06.xlsx&amp;sheet=A0&amp;row=17&amp;col=6&amp;number=4788000000&amp;sourceID=14","4788000000")</f>
        <v>4788000000</v>
      </c>
      <c r="G17" s="4" t="str">
        <f>HYPERLINK("http://141.218.60.56/~jnz1568/getInfo.php?workbook=11_06.xlsx&amp;sheet=A0&amp;row=17&amp;col=7&amp;number=0&amp;sourceID=14","0")</f>
        <v>0</v>
      </c>
    </row>
    <row r="18" spans="1:7">
      <c r="A18" s="3">
        <v>11</v>
      </c>
      <c r="B18" s="3">
        <v>6</v>
      </c>
      <c r="C18" s="3">
        <v>11</v>
      </c>
      <c r="D18" s="3">
        <v>2</v>
      </c>
      <c r="E18" s="3">
        <v>415.578</v>
      </c>
      <c r="F18" s="4" t="str">
        <f>HYPERLINK("http://141.218.60.56/~jnz1568/getInfo.php?workbook=11_06.xlsx&amp;sheet=A0&amp;row=18&amp;col=6&amp;number=1284000000&amp;sourceID=14","1284000000")</f>
        <v>1284000000</v>
      </c>
      <c r="G18" s="4" t="str">
        <f>HYPERLINK("http://141.218.60.56/~jnz1568/getInfo.php?workbook=11_06.xlsx&amp;sheet=A0&amp;row=18&amp;col=7&amp;number=0&amp;sourceID=14","0")</f>
        <v>0</v>
      </c>
    </row>
    <row r="19" spans="1:7">
      <c r="A19" s="3">
        <v>11</v>
      </c>
      <c r="B19" s="3">
        <v>6</v>
      </c>
      <c r="C19" s="3">
        <v>12</v>
      </c>
      <c r="D19" s="3">
        <v>2</v>
      </c>
      <c r="E19" s="3">
        <v>415.583</v>
      </c>
      <c r="F19" s="4" t="str">
        <f>HYPERLINK("http://141.218.60.56/~jnz1568/getInfo.php?workbook=11_06.xlsx&amp;sheet=A0&amp;row=19&amp;col=6&amp;number=1095000000&amp;sourceID=14","1095000000")</f>
        <v>1095000000</v>
      </c>
      <c r="G19" s="4" t="str">
        <f>HYPERLINK("http://141.218.60.56/~jnz1568/getInfo.php?workbook=11_06.xlsx&amp;sheet=A0&amp;row=19&amp;col=7&amp;number=0&amp;sourceID=14","0")</f>
        <v>0</v>
      </c>
    </row>
    <row r="20" spans="1:7">
      <c r="A20" s="3">
        <v>11</v>
      </c>
      <c r="B20" s="3">
        <v>6</v>
      </c>
      <c r="C20" s="3">
        <v>13</v>
      </c>
      <c r="D20" s="3">
        <v>2</v>
      </c>
      <c r="E20" s="3">
        <v>320.901</v>
      </c>
      <c r="F20" s="4" t="str">
        <f>HYPERLINK("http://141.218.60.56/~jnz1568/getInfo.php?workbook=11_06.xlsx&amp;sheet=A0&amp;row=20&amp;col=6&amp;number=322100&amp;sourceID=14","322100")</f>
        <v>322100</v>
      </c>
      <c r="G20" s="4" t="str">
        <f>HYPERLINK("http://141.218.60.56/~jnz1568/getInfo.php?workbook=11_06.xlsx&amp;sheet=A0&amp;row=20&amp;col=7&amp;number=0&amp;sourceID=14","0")</f>
        <v>0</v>
      </c>
    </row>
    <row r="21" spans="1:7">
      <c r="A21" s="3">
        <v>11</v>
      </c>
      <c r="B21" s="3">
        <v>6</v>
      </c>
      <c r="C21" s="3">
        <v>14</v>
      </c>
      <c r="D21" s="3">
        <v>2</v>
      </c>
      <c r="E21" s="3">
        <v>312.608</v>
      </c>
      <c r="F21" s="4" t="str">
        <f>HYPERLINK("http://141.218.60.56/~jnz1568/getInfo.php?workbook=11_06.xlsx&amp;sheet=A0&amp;row=21&amp;col=6&amp;number=9259000000&amp;sourceID=14","9259000000")</f>
        <v>9259000000</v>
      </c>
      <c r="G21" s="4" t="str">
        <f>HYPERLINK("http://141.218.60.56/~jnz1568/getInfo.php?workbook=11_06.xlsx&amp;sheet=A0&amp;row=21&amp;col=7&amp;number=0&amp;sourceID=14","0")</f>
        <v>0</v>
      </c>
    </row>
    <row r="22" spans="1:7">
      <c r="A22" s="3">
        <v>11</v>
      </c>
      <c r="B22" s="3">
        <v>6</v>
      </c>
      <c r="C22" s="3">
        <v>15</v>
      </c>
      <c r="D22" s="3">
        <v>2</v>
      </c>
      <c r="E22" s="3">
        <v>286.016</v>
      </c>
      <c r="F22" s="4" t="str">
        <f>HYPERLINK("http://141.218.60.56/~jnz1568/getInfo.php?workbook=11_06.xlsx&amp;sheet=A0&amp;row=22&amp;col=6&amp;number=11150000&amp;sourceID=14","11150000")</f>
        <v>11150000</v>
      </c>
      <c r="G22" s="4" t="str">
        <f>HYPERLINK("http://141.218.60.56/~jnz1568/getInfo.php?workbook=11_06.xlsx&amp;sheet=A0&amp;row=22&amp;col=7&amp;number=0&amp;sourceID=14","0")</f>
        <v>0</v>
      </c>
    </row>
    <row r="23" spans="1:7">
      <c r="A23" s="3">
        <v>11</v>
      </c>
      <c r="B23" s="3">
        <v>6</v>
      </c>
      <c r="C23" s="3">
        <v>4</v>
      </c>
      <c r="D23" s="3">
        <v>3</v>
      </c>
      <c r="E23" s="3">
        <v>2971.95</v>
      </c>
      <c r="F23" s="4" t="str">
        <f>HYPERLINK("http://141.218.60.56/~jnz1568/getInfo.php?workbook=11_06.xlsx&amp;sheet=A0&amp;row=23&amp;col=6&amp;number=1.12&amp;sourceID=14","1.12")</f>
        <v>1.12</v>
      </c>
      <c r="G23" s="4" t="str">
        <f>HYPERLINK("http://141.218.60.56/~jnz1568/getInfo.php?workbook=11_06.xlsx&amp;sheet=A0&amp;row=23&amp;col=7&amp;number=0&amp;sourceID=14","0")</f>
        <v>0</v>
      </c>
    </row>
    <row r="24" spans="1:7">
      <c r="A24" s="3">
        <v>11</v>
      </c>
      <c r="B24" s="3">
        <v>6</v>
      </c>
      <c r="C24" s="3">
        <v>5</v>
      </c>
      <c r="D24" s="3">
        <v>3</v>
      </c>
      <c r="E24" s="3">
        <v>1378.077</v>
      </c>
      <c r="F24" s="4" t="str">
        <f>HYPERLINK("http://141.218.60.56/~jnz1568/getInfo.php?workbook=11_06.xlsx&amp;sheet=A0&amp;row=24&amp;col=6&amp;number=0.01589&amp;sourceID=14","0.01589")</f>
        <v>0.01589</v>
      </c>
      <c r="G24" s="4" t="str">
        <f>HYPERLINK("http://141.218.60.56/~jnz1568/getInfo.php?workbook=11_06.xlsx&amp;sheet=A0&amp;row=24&amp;col=7&amp;number=0&amp;sourceID=14","0")</f>
        <v>0</v>
      </c>
    </row>
    <row r="25" spans="1:7">
      <c r="A25" s="3">
        <v>11</v>
      </c>
      <c r="B25" s="3">
        <v>6</v>
      </c>
      <c r="C25" s="3">
        <v>6</v>
      </c>
      <c r="D25" s="3">
        <v>3</v>
      </c>
      <c r="E25" s="3">
        <v>988.613</v>
      </c>
      <c r="F25" s="4" t="str">
        <f>HYPERLINK("http://141.218.60.56/~jnz1568/getInfo.php?workbook=11_06.xlsx&amp;sheet=A0&amp;row=25&amp;col=6&amp;number=11090&amp;sourceID=14","11090")</f>
        <v>11090</v>
      </c>
      <c r="G25" s="4" t="str">
        <f>HYPERLINK("http://141.218.60.56/~jnz1568/getInfo.php?workbook=11_06.xlsx&amp;sheet=A0&amp;row=25&amp;col=7&amp;number=0&amp;sourceID=14","0")</f>
        <v>0</v>
      </c>
    </row>
    <row r="26" spans="1:7">
      <c r="A26" s="3">
        <v>11</v>
      </c>
      <c r="B26" s="3">
        <v>6</v>
      </c>
      <c r="C26" s="3">
        <v>7</v>
      </c>
      <c r="D26" s="3">
        <v>3</v>
      </c>
      <c r="E26" s="3">
        <v>494.158</v>
      </c>
      <c r="F26" s="4" t="str">
        <f>HYPERLINK("http://141.218.60.56/~jnz1568/getInfo.php?workbook=11_06.xlsx&amp;sheet=A0&amp;row=26&amp;col=6&amp;number=375300000&amp;sourceID=14","375300000")</f>
        <v>375300000</v>
      </c>
      <c r="G26" s="4" t="str">
        <f>HYPERLINK("http://141.218.60.56/~jnz1568/getInfo.php?workbook=11_06.xlsx&amp;sheet=A0&amp;row=26&amp;col=7&amp;number=0&amp;sourceID=14","0")</f>
        <v>0</v>
      </c>
    </row>
    <row r="27" spans="1:7">
      <c r="A27" s="3">
        <v>11</v>
      </c>
      <c r="B27" s="3">
        <v>6</v>
      </c>
      <c r="C27" s="3">
        <v>8</v>
      </c>
      <c r="D27" s="3">
        <v>3</v>
      </c>
      <c r="E27" s="3">
        <v>494.062</v>
      </c>
      <c r="F27" s="4" t="str">
        <f>HYPERLINK("http://141.218.60.56/~jnz1568/getInfo.php?workbook=11_06.xlsx&amp;sheet=A0&amp;row=27&amp;col=6&amp;number=38290000&amp;sourceID=14","38290000")</f>
        <v>38290000</v>
      </c>
      <c r="G27" s="4" t="str">
        <f>HYPERLINK("http://141.218.60.56/~jnz1568/getInfo.php?workbook=11_06.xlsx&amp;sheet=A0&amp;row=27&amp;col=7&amp;number=0&amp;sourceID=14","0")</f>
        <v>0</v>
      </c>
    </row>
    <row r="28" spans="1:7">
      <c r="A28" s="3">
        <v>11</v>
      </c>
      <c r="B28" s="3">
        <v>6</v>
      </c>
      <c r="C28" s="3">
        <v>9</v>
      </c>
      <c r="D28" s="3">
        <v>3</v>
      </c>
      <c r="E28" s="3">
        <v>494.38</v>
      </c>
      <c r="F28" s="4" t="str">
        <f>HYPERLINK("http://141.218.60.56/~jnz1568/getInfo.php?workbook=11_06.xlsx&amp;sheet=A0&amp;row=28&amp;col=6&amp;number=1715000000&amp;sourceID=14","1715000000")</f>
        <v>1715000000</v>
      </c>
      <c r="G28" s="4" t="str">
        <f>HYPERLINK("http://141.218.60.56/~jnz1568/getInfo.php?workbook=11_06.xlsx&amp;sheet=A0&amp;row=28&amp;col=7&amp;number=0&amp;sourceID=14","0")</f>
        <v>0</v>
      </c>
    </row>
    <row r="29" spans="1:7">
      <c r="A29" s="3">
        <v>11</v>
      </c>
      <c r="B29" s="3">
        <v>6</v>
      </c>
      <c r="C29" s="3">
        <v>11</v>
      </c>
      <c r="D29" s="3">
        <v>3</v>
      </c>
      <c r="E29" s="3">
        <v>417.591</v>
      </c>
      <c r="F29" s="4" t="str">
        <f>HYPERLINK("http://141.218.60.56/~jnz1568/getInfo.php?workbook=11_06.xlsx&amp;sheet=A0&amp;row=29&amp;col=6&amp;number=1929000000&amp;sourceID=14","1929000000")</f>
        <v>1929000000</v>
      </c>
      <c r="G29" s="4" t="str">
        <f>HYPERLINK("http://141.218.60.56/~jnz1568/getInfo.php?workbook=11_06.xlsx&amp;sheet=A0&amp;row=29&amp;col=7&amp;number=0&amp;sourceID=14","0")</f>
        <v>0</v>
      </c>
    </row>
    <row r="30" spans="1:7">
      <c r="A30" s="3">
        <v>11</v>
      </c>
      <c r="B30" s="3">
        <v>6</v>
      </c>
      <c r="C30" s="3">
        <v>12</v>
      </c>
      <c r="D30" s="3">
        <v>3</v>
      </c>
      <c r="E30" s="3">
        <v>417.597</v>
      </c>
      <c r="F30" s="4" t="str">
        <f>HYPERLINK("http://141.218.60.56/~jnz1568/getInfo.php?workbook=11_06.xlsx&amp;sheet=A0&amp;row=30&amp;col=6&amp;number=3628000000&amp;sourceID=14","3628000000")</f>
        <v>3628000000</v>
      </c>
      <c r="G30" s="4" t="str">
        <f>HYPERLINK("http://141.218.60.56/~jnz1568/getInfo.php?workbook=11_06.xlsx&amp;sheet=A0&amp;row=30&amp;col=7&amp;number=0&amp;sourceID=14","0")</f>
        <v>0</v>
      </c>
    </row>
    <row r="31" spans="1:7">
      <c r="A31" s="3">
        <v>11</v>
      </c>
      <c r="B31" s="3">
        <v>6</v>
      </c>
      <c r="C31" s="3">
        <v>13</v>
      </c>
      <c r="D31" s="3">
        <v>3</v>
      </c>
      <c r="E31" s="3">
        <v>322.1</v>
      </c>
      <c r="F31" s="4" t="str">
        <f>HYPERLINK("http://141.218.60.56/~jnz1568/getInfo.php?workbook=11_06.xlsx&amp;sheet=A0&amp;row=31&amp;col=6&amp;number=8470000&amp;sourceID=14","8470000")</f>
        <v>8470000</v>
      </c>
      <c r="G31" s="4" t="str">
        <f>HYPERLINK("http://141.218.60.56/~jnz1568/getInfo.php?workbook=11_06.xlsx&amp;sheet=A0&amp;row=31&amp;col=7&amp;number=0&amp;sourceID=14","0")</f>
        <v>0</v>
      </c>
    </row>
    <row r="32" spans="1:7">
      <c r="A32" s="3">
        <v>11</v>
      </c>
      <c r="B32" s="3">
        <v>6</v>
      </c>
      <c r="C32" s="3">
        <v>14</v>
      </c>
      <c r="D32" s="3">
        <v>3</v>
      </c>
      <c r="E32" s="3">
        <v>313.746</v>
      </c>
      <c r="F32" s="4" t="str">
        <f>HYPERLINK("http://141.218.60.56/~jnz1568/getInfo.php?workbook=11_06.xlsx&amp;sheet=A0&amp;row=32&amp;col=6&amp;number=15500000000&amp;sourceID=14","15500000000")</f>
        <v>15500000000</v>
      </c>
      <c r="G32" s="4" t="str">
        <f>HYPERLINK("http://141.218.60.56/~jnz1568/getInfo.php?workbook=11_06.xlsx&amp;sheet=A0&amp;row=32&amp;col=7&amp;number=0&amp;sourceID=14","0")</f>
        <v>0</v>
      </c>
    </row>
    <row r="33" spans="1:7">
      <c r="A33" s="3">
        <v>11</v>
      </c>
      <c r="B33" s="3">
        <v>6</v>
      </c>
      <c r="C33" s="3">
        <v>15</v>
      </c>
      <c r="D33" s="3">
        <v>3</v>
      </c>
      <c r="E33" s="3">
        <v>286.968</v>
      </c>
      <c r="F33" s="4" t="str">
        <f>HYPERLINK("http://141.218.60.56/~jnz1568/getInfo.php?workbook=11_06.xlsx&amp;sheet=A0&amp;row=33&amp;col=6&amp;number=2145000&amp;sourceID=14","2145000")</f>
        <v>2145000</v>
      </c>
      <c r="G33" s="4" t="str">
        <f>HYPERLINK("http://141.218.60.56/~jnz1568/getInfo.php?workbook=11_06.xlsx&amp;sheet=A0&amp;row=33&amp;col=7&amp;number=0&amp;sourceID=14","0")</f>
        <v>0</v>
      </c>
    </row>
    <row r="34" spans="1:7">
      <c r="A34" s="3">
        <v>11</v>
      </c>
      <c r="B34" s="3">
        <v>6</v>
      </c>
      <c r="C34" s="3">
        <v>5</v>
      </c>
      <c r="D34" s="3">
        <v>4</v>
      </c>
      <c r="E34" s="3">
        <v>2569.576</v>
      </c>
      <c r="F34" s="4" t="str">
        <f>HYPERLINK("http://141.218.60.56/~jnz1568/getInfo.php?workbook=11_06.xlsx&amp;sheet=A0&amp;row=34&amp;col=6&amp;number=3.389&amp;sourceID=14","3.389")</f>
        <v>3.389</v>
      </c>
      <c r="G34" s="4" t="str">
        <f>HYPERLINK("http://141.218.60.56/~jnz1568/getInfo.php?workbook=11_06.xlsx&amp;sheet=A0&amp;row=34&amp;col=7&amp;number=0&amp;sourceID=14","0")</f>
        <v>0</v>
      </c>
    </row>
    <row r="35" spans="1:7">
      <c r="A35" s="3">
        <v>11</v>
      </c>
      <c r="B35" s="3">
        <v>6</v>
      </c>
      <c r="C35" s="3">
        <v>6</v>
      </c>
      <c r="D35" s="3">
        <v>4</v>
      </c>
      <c r="E35" s="3">
        <v>1481.396</v>
      </c>
      <c r="F35" s="4" t="str">
        <f>HYPERLINK("http://141.218.60.56/~jnz1568/getInfo.php?workbook=11_06.xlsx&amp;sheet=A0&amp;row=35&amp;col=6&amp;number=0.4288&amp;sourceID=14","0.4288")</f>
        <v>0.4288</v>
      </c>
      <c r="G35" s="4" t="str">
        <f>HYPERLINK("http://141.218.60.56/~jnz1568/getInfo.php?workbook=11_06.xlsx&amp;sheet=A0&amp;row=35&amp;col=7&amp;number=0&amp;sourceID=14","0")</f>
        <v>0</v>
      </c>
    </row>
    <row r="36" spans="1:7">
      <c r="A36" s="3">
        <v>11</v>
      </c>
      <c r="B36" s="3">
        <v>6</v>
      </c>
      <c r="C36" s="3">
        <v>7</v>
      </c>
      <c r="D36" s="3">
        <v>4</v>
      </c>
      <c r="E36" s="3">
        <v>592.71</v>
      </c>
      <c r="F36" s="4" t="str">
        <f>HYPERLINK("http://141.218.60.56/~jnz1568/getInfo.php?workbook=11_06.xlsx&amp;sheet=A0&amp;row=36&amp;col=6&amp;number=119100&amp;sourceID=14","119100")</f>
        <v>119100</v>
      </c>
      <c r="G36" s="4" t="str">
        <f>HYPERLINK("http://141.218.60.56/~jnz1568/getInfo.php?workbook=11_06.xlsx&amp;sheet=A0&amp;row=36&amp;col=7&amp;number=0&amp;sourceID=14","0")</f>
        <v>0</v>
      </c>
    </row>
    <row r="37" spans="1:7">
      <c r="A37" s="3">
        <v>11</v>
      </c>
      <c r="B37" s="3">
        <v>6</v>
      </c>
      <c r="C37" s="3">
        <v>8</v>
      </c>
      <c r="D37" s="3">
        <v>4</v>
      </c>
      <c r="E37" s="3">
        <v>592.573</v>
      </c>
      <c r="F37" s="4" t="str">
        <f>HYPERLINK("http://141.218.60.56/~jnz1568/getInfo.php?workbook=11_06.xlsx&amp;sheet=A0&amp;row=37&amp;col=6&amp;number=84020&amp;sourceID=14","84020")</f>
        <v>84020</v>
      </c>
      <c r="G37" s="4" t="str">
        <f>HYPERLINK("http://141.218.60.56/~jnz1568/getInfo.php?workbook=11_06.xlsx&amp;sheet=A0&amp;row=37&amp;col=7&amp;number=0&amp;sourceID=14","0")</f>
        <v>0</v>
      </c>
    </row>
    <row r="38" spans="1:7">
      <c r="A38" s="3">
        <v>11</v>
      </c>
      <c r="B38" s="3">
        <v>6</v>
      </c>
      <c r="C38" s="3">
        <v>9</v>
      </c>
      <c r="D38" s="3">
        <v>4</v>
      </c>
      <c r="E38" s="3">
        <v>593.029</v>
      </c>
      <c r="F38" s="4" t="str">
        <f>HYPERLINK("http://141.218.60.56/~jnz1568/getInfo.php?workbook=11_06.xlsx&amp;sheet=A0&amp;row=38&amp;col=6&amp;number=522400&amp;sourceID=14","522400")</f>
        <v>522400</v>
      </c>
      <c r="G38" s="4" t="str">
        <f>HYPERLINK("http://141.218.60.56/~jnz1568/getInfo.php?workbook=11_06.xlsx&amp;sheet=A0&amp;row=38&amp;col=7&amp;number=0&amp;sourceID=14","0")</f>
        <v>0</v>
      </c>
    </row>
    <row r="39" spans="1:7">
      <c r="A39" s="3">
        <v>11</v>
      </c>
      <c r="B39" s="3">
        <v>6</v>
      </c>
      <c r="C39" s="3">
        <v>11</v>
      </c>
      <c r="D39" s="3">
        <v>4</v>
      </c>
      <c r="E39" s="3">
        <v>485.86</v>
      </c>
      <c r="F39" s="4" t="str">
        <f>HYPERLINK("http://141.218.60.56/~jnz1568/getInfo.php?workbook=11_06.xlsx&amp;sheet=A0&amp;row=39&amp;col=6&amp;number=767700&amp;sourceID=14","767700")</f>
        <v>767700</v>
      </c>
      <c r="G39" s="4" t="str">
        <f>HYPERLINK("http://141.218.60.56/~jnz1568/getInfo.php?workbook=11_06.xlsx&amp;sheet=A0&amp;row=39&amp;col=7&amp;number=0&amp;sourceID=14","0")</f>
        <v>0</v>
      </c>
    </row>
    <row r="40" spans="1:7">
      <c r="A40" s="3">
        <v>11</v>
      </c>
      <c r="B40" s="3">
        <v>6</v>
      </c>
      <c r="C40" s="3">
        <v>12</v>
      </c>
      <c r="D40" s="3">
        <v>4</v>
      </c>
      <c r="E40" s="3">
        <v>485.867</v>
      </c>
      <c r="F40" s="4" t="str">
        <f>HYPERLINK("http://141.218.60.56/~jnz1568/getInfo.php?workbook=11_06.xlsx&amp;sheet=A0&amp;row=40&amp;col=6&amp;number=180500&amp;sourceID=14","180500")</f>
        <v>180500</v>
      </c>
      <c r="G40" s="4" t="str">
        <f>HYPERLINK("http://141.218.60.56/~jnz1568/getInfo.php?workbook=11_06.xlsx&amp;sheet=A0&amp;row=40&amp;col=7&amp;number=0&amp;sourceID=14","0")</f>
        <v>0</v>
      </c>
    </row>
    <row r="41" spans="1:7">
      <c r="A41" s="3">
        <v>11</v>
      </c>
      <c r="B41" s="3">
        <v>6</v>
      </c>
      <c r="C41" s="3">
        <v>13</v>
      </c>
      <c r="D41" s="3">
        <v>4</v>
      </c>
      <c r="E41" s="3">
        <v>361.253</v>
      </c>
      <c r="F41" s="4" t="str">
        <f>HYPERLINK("http://141.218.60.56/~jnz1568/getInfo.php?workbook=11_06.xlsx&amp;sheet=A0&amp;row=41&amp;col=6&amp;number=13690000000&amp;sourceID=14","13690000000")</f>
        <v>13690000000</v>
      </c>
      <c r="G41" s="4" t="str">
        <f>HYPERLINK("http://141.218.60.56/~jnz1568/getInfo.php?workbook=11_06.xlsx&amp;sheet=A0&amp;row=41&amp;col=7&amp;number=0&amp;sourceID=14","0")</f>
        <v>0</v>
      </c>
    </row>
    <row r="42" spans="1:7">
      <c r="A42" s="3">
        <v>11</v>
      </c>
      <c r="B42" s="3">
        <v>6</v>
      </c>
      <c r="C42" s="3">
        <v>14</v>
      </c>
      <c r="D42" s="3">
        <v>4</v>
      </c>
      <c r="E42" s="3">
        <v>350.777</v>
      </c>
      <c r="F42" s="4" t="str">
        <f>HYPERLINK("http://141.218.60.56/~jnz1568/getInfo.php?workbook=11_06.xlsx&amp;sheet=A0&amp;row=42&amp;col=6&amp;number=3764000&amp;sourceID=14","3764000")</f>
        <v>3764000</v>
      </c>
      <c r="G42" s="4" t="str">
        <f>HYPERLINK("http://141.218.60.56/~jnz1568/getInfo.php?workbook=11_06.xlsx&amp;sheet=A0&amp;row=42&amp;col=7&amp;number=0&amp;sourceID=14","0")</f>
        <v>0</v>
      </c>
    </row>
    <row r="43" spans="1:7">
      <c r="A43" s="3">
        <v>11</v>
      </c>
      <c r="B43" s="3">
        <v>6</v>
      </c>
      <c r="C43" s="3">
        <v>15</v>
      </c>
      <c r="D43" s="3">
        <v>4</v>
      </c>
      <c r="E43" s="3">
        <v>317.639</v>
      </c>
      <c r="F43" s="4" t="str">
        <f>HYPERLINK("http://141.218.60.56/~jnz1568/getInfo.php?workbook=11_06.xlsx&amp;sheet=A0&amp;row=43&amp;col=6&amp;number=18370000000&amp;sourceID=14","18370000000")</f>
        <v>18370000000</v>
      </c>
      <c r="G43" s="4" t="str">
        <f>HYPERLINK("http://141.218.60.56/~jnz1568/getInfo.php?workbook=11_06.xlsx&amp;sheet=A0&amp;row=43&amp;col=7&amp;number=0&amp;sourceID=14","0")</f>
        <v>0</v>
      </c>
    </row>
    <row r="44" spans="1:7">
      <c r="A44" s="3">
        <v>11</v>
      </c>
      <c r="B44" s="3">
        <v>6</v>
      </c>
      <c r="C44" s="3">
        <v>8</v>
      </c>
      <c r="D44" s="3">
        <v>5</v>
      </c>
      <c r="E44" s="3">
        <v>770.186</v>
      </c>
      <c r="F44" s="4" t="str">
        <f>HYPERLINK("http://141.218.60.56/~jnz1568/getInfo.php?workbook=11_06.xlsx&amp;sheet=A0&amp;row=44&amp;col=6&amp;number=75000&amp;sourceID=14","75000")</f>
        <v>75000</v>
      </c>
      <c r="G44" s="4" t="str">
        <f>HYPERLINK("http://141.218.60.56/~jnz1568/getInfo.php?workbook=11_06.xlsx&amp;sheet=A0&amp;row=44&amp;col=7&amp;number=0&amp;sourceID=14","0")</f>
        <v>0</v>
      </c>
    </row>
    <row r="45" spans="1:7">
      <c r="A45" s="3">
        <v>11</v>
      </c>
      <c r="B45" s="3">
        <v>6</v>
      </c>
      <c r="C45" s="3">
        <v>11</v>
      </c>
      <c r="D45" s="3">
        <v>5</v>
      </c>
      <c r="E45" s="3">
        <v>599.148</v>
      </c>
      <c r="F45" s="4" t="str">
        <f>HYPERLINK("http://141.218.60.56/~jnz1568/getInfo.php?workbook=11_06.xlsx&amp;sheet=A0&amp;row=45&amp;col=6&amp;number=364100&amp;sourceID=14","364100")</f>
        <v>364100</v>
      </c>
      <c r="G45" s="4" t="str">
        <f>HYPERLINK("http://141.218.60.56/~jnz1568/getInfo.php?workbook=11_06.xlsx&amp;sheet=A0&amp;row=45&amp;col=7&amp;number=0&amp;sourceID=14","0")</f>
        <v>0</v>
      </c>
    </row>
    <row r="46" spans="1:7">
      <c r="A46" s="3">
        <v>11</v>
      </c>
      <c r="B46" s="3">
        <v>6</v>
      </c>
      <c r="C46" s="3">
        <v>14</v>
      </c>
      <c r="D46" s="3">
        <v>5</v>
      </c>
      <c r="E46" s="3">
        <v>406.232</v>
      </c>
      <c r="F46" s="4" t="str">
        <f>HYPERLINK("http://141.218.60.56/~jnz1568/getInfo.php?workbook=11_06.xlsx&amp;sheet=A0&amp;row=46&amp;col=6&amp;number=1093000&amp;sourceID=14","1093000")</f>
        <v>1093000</v>
      </c>
      <c r="G46" s="4" t="str">
        <f>HYPERLINK("http://141.218.60.56/~jnz1568/getInfo.php?workbook=11_06.xlsx&amp;sheet=A0&amp;row=46&amp;col=7&amp;number=0&amp;sourceID=14","0")</f>
        <v>0</v>
      </c>
    </row>
    <row r="47" spans="1:7">
      <c r="A47" s="3">
        <v>11</v>
      </c>
      <c r="B47" s="3">
        <v>6</v>
      </c>
      <c r="C47" s="3">
        <v>15</v>
      </c>
      <c r="D47" s="3">
        <v>5</v>
      </c>
      <c r="E47" s="3">
        <v>362.443</v>
      </c>
      <c r="F47" s="4" t="str">
        <f>HYPERLINK("http://141.218.60.56/~jnz1568/getInfo.php?workbook=11_06.xlsx&amp;sheet=A0&amp;row=47&amp;col=6&amp;number=4429000000&amp;sourceID=14","4429000000")</f>
        <v>4429000000</v>
      </c>
      <c r="G47" s="4" t="str">
        <f>HYPERLINK("http://141.218.60.56/~jnz1568/getInfo.php?workbook=11_06.xlsx&amp;sheet=A0&amp;row=47&amp;col=7&amp;number=0&amp;sourceID=14","0")</f>
        <v>0</v>
      </c>
    </row>
    <row r="48" spans="1:7">
      <c r="A48" s="3">
        <v>11</v>
      </c>
      <c r="B48" s="3">
        <v>6</v>
      </c>
      <c r="C48" s="3">
        <v>16</v>
      </c>
      <c r="D48" s="3">
        <v>6</v>
      </c>
      <c r="E48" s="3">
        <v>267.193</v>
      </c>
      <c r="F48" s="4" t="str">
        <f>HYPERLINK("http://141.218.60.56/~jnz1568/getInfo.php?workbook=11_06.xlsx&amp;sheet=A0&amp;row=48&amp;col=6&amp;number=1006000&amp;sourceID=14","1006000")</f>
        <v>1006000</v>
      </c>
      <c r="G48" s="4" t="str">
        <f>HYPERLINK("http://141.218.60.56/~jnz1568/getInfo.php?workbook=11_06.xlsx&amp;sheet=A0&amp;row=48&amp;col=7&amp;number=0&amp;sourceID=14","0")</f>
        <v>0</v>
      </c>
    </row>
    <row r="49" spans="1:7">
      <c r="A49" s="3">
        <v>11</v>
      </c>
      <c r="B49" s="3">
        <v>6</v>
      </c>
      <c r="C49" s="3">
        <v>17</v>
      </c>
      <c r="D49" s="3">
        <v>6</v>
      </c>
      <c r="E49" s="3">
        <v>266.253</v>
      </c>
      <c r="F49" s="4" t="str">
        <f>HYPERLINK("http://141.218.60.56/~jnz1568/getInfo.php?workbook=11_06.xlsx&amp;sheet=A0&amp;row=49&amp;col=6&amp;number=1308000&amp;sourceID=14","1308000")</f>
        <v>1308000</v>
      </c>
      <c r="G49" s="4" t="str">
        <f>HYPERLINK("http://141.218.60.56/~jnz1568/getInfo.php?workbook=11_06.xlsx&amp;sheet=A0&amp;row=49&amp;col=7&amp;number=0&amp;sourceID=14","0")</f>
        <v>0</v>
      </c>
    </row>
    <row r="50" spans="1:7">
      <c r="A50" s="3">
        <v>11</v>
      </c>
      <c r="B50" s="3">
        <v>6</v>
      </c>
      <c r="C50" s="3">
        <v>16</v>
      </c>
      <c r="D50" s="3">
        <v>7</v>
      </c>
      <c r="E50" s="3">
        <v>366.235</v>
      </c>
      <c r="F50" s="4" t="str">
        <f>HYPERLINK("http://141.218.60.56/~jnz1568/getInfo.php?workbook=11_06.xlsx&amp;sheet=A0&amp;row=50&amp;col=6&amp;number=1952000000&amp;sourceID=14","1952000000")</f>
        <v>1952000000</v>
      </c>
      <c r="G50" s="4" t="str">
        <f>HYPERLINK("http://141.218.60.56/~jnz1568/getInfo.php?workbook=11_06.xlsx&amp;sheet=A0&amp;row=50&amp;col=7&amp;number=0&amp;sourceID=14","0")</f>
        <v>0</v>
      </c>
    </row>
    <row r="51" spans="1:7">
      <c r="A51" s="3">
        <v>11</v>
      </c>
      <c r="B51" s="3">
        <v>6</v>
      </c>
      <c r="C51" s="3">
        <v>17</v>
      </c>
      <c r="D51" s="3">
        <v>7</v>
      </c>
      <c r="E51" s="3">
        <v>364.472</v>
      </c>
      <c r="F51" s="4" t="str">
        <f>HYPERLINK("http://141.218.60.56/~jnz1568/getInfo.php?workbook=11_06.xlsx&amp;sheet=A0&amp;row=51&amp;col=6&amp;number=24610000000&amp;sourceID=14","24610000000")</f>
        <v>24610000000</v>
      </c>
      <c r="G51" s="4" t="str">
        <f>HYPERLINK("http://141.218.60.56/~jnz1568/getInfo.php?workbook=11_06.xlsx&amp;sheet=A0&amp;row=51&amp;col=7&amp;number=0&amp;sourceID=14","0")</f>
        <v>0</v>
      </c>
    </row>
    <row r="52" spans="1:7">
      <c r="A52" s="3">
        <v>11</v>
      </c>
      <c r="B52" s="3">
        <v>6</v>
      </c>
      <c r="C52" s="3">
        <v>19</v>
      </c>
      <c r="D52" s="3">
        <v>7</v>
      </c>
      <c r="E52" s="3">
        <v>331.231</v>
      </c>
      <c r="F52" s="4" t="str">
        <f>HYPERLINK("http://141.218.60.56/~jnz1568/getInfo.php?workbook=11_06.xlsx&amp;sheet=A0&amp;row=52&amp;col=6&amp;number=1340000&amp;sourceID=14","1340000")</f>
        <v>1340000</v>
      </c>
      <c r="G52" s="4" t="str">
        <f>HYPERLINK("http://141.218.60.56/~jnz1568/getInfo.php?workbook=11_06.xlsx&amp;sheet=A0&amp;row=52&amp;col=7&amp;number=0&amp;sourceID=14","0")</f>
        <v>0</v>
      </c>
    </row>
    <row r="53" spans="1:7">
      <c r="A53" s="3">
        <v>11</v>
      </c>
      <c r="B53" s="3">
        <v>6</v>
      </c>
      <c r="C53" s="3">
        <v>16</v>
      </c>
      <c r="D53" s="3">
        <v>8</v>
      </c>
      <c r="E53" s="3">
        <v>366.288</v>
      </c>
      <c r="F53" s="4" t="str">
        <f>HYPERLINK("http://141.218.60.56/~jnz1568/getInfo.php?workbook=11_06.xlsx&amp;sheet=A0&amp;row=53&amp;col=6&amp;number=49830000&amp;sourceID=14","49830000")</f>
        <v>49830000</v>
      </c>
      <c r="G53" s="4" t="str">
        <f>HYPERLINK("http://141.218.60.56/~jnz1568/getInfo.php?workbook=11_06.xlsx&amp;sheet=A0&amp;row=53&amp;col=7&amp;number=0&amp;sourceID=14","0")</f>
        <v>0</v>
      </c>
    </row>
    <row r="54" spans="1:7">
      <c r="A54" s="3">
        <v>11</v>
      </c>
      <c r="B54" s="3">
        <v>6</v>
      </c>
      <c r="C54" s="3">
        <v>17</v>
      </c>
      <c r="D54" s="3">
        <v>8</v>
      </c>
      <c r="E54" s="3">
        <v>364.524</v>
      </c>
      <c r="F54" s="4" t="str">
        <f>HYPERLINK("http://141.218.60.56/~jnz1568/getInfo.php?workbook=11_06.xlsx&amp;sheet=A0&amp;row=54&amp;col=6&amp;number=3125000000&amp;sourceID=14","3125000000")</f>
        <v>3125000000</v>
      </c>
      <c r="G54" s="4" t="str">
        <f>HYPERLINK("http://141.218.60.56/~jnz1568/getInfo.php?workbook=11_06.xlsx&amp;sheet=A0&amp;row=54&amp;col=7&amp;number=0&amp;sourceID=14","0")</f>
        <v>0</v>
      </c>
    </row>
    <row r="55" spans="1:7">
      <c r="A55" s="3">
        <v>11</v>
      </c>
      <c r="B55" s="3">
        <v>6</v>
      </c>
      <c r="C55" s="3">
        <v>18</v>
      </c>
      <c r="D55" s="3">
        <v>8</v>
      </c>
      <c r="E55" s="3">
        <v>363.776</v>
      </c>
      <c r="F55" s="4" t="str">
        <f>HYPERLINK("http://141.218.60.56/~jnz1568/getInfo.php?workbook=11_06.xlsx&amp;sheet=A0&amp;row=55&amp;col=6&amp;number=107200000000&amp;sourceID=14","107200000000")</f>
        <v>107200000000</v>
      </c>
      <c r="G55" s="4" t="str">
        <f>HYPERLINK("http://141.218.60.56/~jnz1568/getInfo.php?workbook=11_06.xlsx&amp;sheet=A0&amp;row=55&amp;col=7&amp;number=0&amp;sourceID=14","0")</f>
        <v>0</v>
      </c>
    </row>
    <row r="56" spans="1:7">
      <c r="A56" s="3">
        <v>11</v>
      </c>
      <c r="B56" s="3">
        <v>6</v>
      </c>
      <c r="C56" s="3">
        <v>19</v>
      </c>
      <c r="D56" s="3">
        <v>8</v>
      </c>
      <c r="E56" s="3">
        <v>331.273</v>
      </c>
      <c r="F56" s="4" t="str">
        <f>HYPERLINK("http://141.218.60.56/~jnz1568/getInfo.php?workbook=11_06.xlsx&amp;sheet=A0&amp;row=56&amp;col=6&amp;number=64270&amp;sourceID=14","64270")</f>
        <v>64270</v>
      </c>
      <c r="G56" s="4" t="str">
        <f>HYPERLINK("http://141.218.60.56/~jnz1568/getInfo.php?workbook=11_06.xlsx&amp;sheet=A0&amp;row=56&amp;col=7&amp;number=0&amp;sourceID=14","0")</f>
        <v>0</v>
      </c>
    </row>
    <row r="57" spans="1:7">
      <c r="A57" s="3">
        <v>11</v>
      </c>
      <c r="B57" s="3">
        <v>6</v>
      </c>
      <c r="C57" s="3">
        <v>20</v>
      </c>
      <c r="D57" s="3">
        <v>8</v>
      </c>
      <c r="E57" s="3">
        <v>266.718</v>
      </c>
      <c r="F57" s="4" t="str">
        <f>HYPERLINK("http://141.218.60.56/~jnz1568/getInfo.php?workbook=11_06.xlsx&amp;sheet=A0&amp;row=57&amp;col=6&amp;number=2502000&amp;sourceID=14","2502000")</f>
        <v>2502000</v>
      </c>
      <c r="G57" s="4" t="str">
        <f>HYPERLINK("http://141.218.60.56/~jnz1568/getInfo.php?workbook=11_06.xlsx&amp;sheet=A0&amp;row=57&amp;col=7&amp;number=0&amp;sourceID=14","0")</f>
        <v>0</v>
      </c>
    </row>
    <row r="58" spans="1:7">
      <c r="A58" s="3">
        <v>11</v>
      </c>
      <c r="B58" s="3">
        <v>6</v>
      </c>
      <c r="C58" s="3">
        <v>16</v>
      </c>
      <c r="D58" s="3">
        <v>9</v>
      </c>
      <c r="E58" s="3">
        <v>366.113</v>
      </c>
      <c r="F58" s="4" t="str">
        <f>HYPERLINK("http://141.218.60.56/~jnz1568/getInfo.php?workbook=11_06.xlsx&amp;sheet=A0&amp;row=58&amp;col=6&amp;number=19720000000&amp;sourceID=14","19720000000")</f>
        <v>19720000000</v>
      </c>
      <c r="G58" s="4" t="str">
        <f>HYPERLINK("http://141.218.60.56/~jnz1568/getInfo.php?workbook=11_06.xlsx&amp;sheet=A0&amp;row=58&amp;col=7&amp;number=0&amp;sourceID=14","0")</f>
        <v>0</v>
      </c>
    </row>
    <row r="59" spans="1:7">
      <c r="A59" s="3">
        <v>11</v>
      </c>
      <c r="B59" s="3">
        <v>6</v>
      </c>
      <c r="C59" s="3">
        <v>19</v>
      </c>
      <c r="D59" s="3">
        <v>9</v>
      </c>
      <c r="E59" s="3">
        <v>331.131</v>
      </c>
      <c r="F59" s="4" t="str">
        <f>HYPERLINK("http://141.218.60.56/~jnz1568/getInfo.php?workbook=11_06.xlsx&amp;sheet=A0&amp;row=59&amp;col=6&amp;number=13080000&amp;sourceID=14","13080000")</f>
        <v>13080000</v>
      </c>
      <c r="G59" s="4" t="str">
        <f>HYPERLINK("http://141.218.60.56/~jnz1568/getInfo.php?workbook=11_06.xlsx&amp;sheet=A0&amp;row=59&amp;col=7&amp;number=0&amp;sourceID=14","0")</f>
        <v>0</v>
      </c>
    </row>
    <row r="60" spans="1:7">
      <c r="A60" s="3">
        <v>11</v>
      </c>
      <c r="B60" s="3">
        <v>6</v>
      </c>
      <c r="C60" s="3">
        <v>17</v>
      </c>
      <c r="D60" s="3">
        <v>10</v>
      </c>
      <c r="E60" s="3">
        <v>421.545</v>
      </c>
      <c r="F60" s="4" t="str">
        <f>HYPERLINK("http://141.218.60.56/~jnz1568/getInfo.php?workbook=11_06.xlsx&amp;sheet=A0&amp;row=60&amp;col=6&amp;number=106500000&amp;sourceID=14","106500000")</f>
        <v>106500000</v>
      </c>
      <c r="G60" s="4" t="str">
        <f>HYPERLINK("http://141.218.60.56/~jnz1568/getInfo.php?workbook=11_06.xlsx&amp;sheet=A0&amp;row=60&amp;col=7&amp;number=0&amp;sourceID=14","0")</f>
        <v>0</v>
      </c>
    </row>
    <row r="61" spans="1:7">
      <c r="A61" s="3">
        <v>11</v>
      </c>
      <c r="B61" s="3">
        <v>6</v>
      </c>
      <c r="C61" s="3">
        <v>16</v>
      </c>
      <c r="D61" s="3">
        <v>11</v>
      </c>
      <c r="E61" s="3">
        <v>423.828</v>
      </c>
      <c r="F61" s="4" t="str">
        <f>HYPERLINK("http://141.218.60.56/~jnz1568/getInfo.php?workbook=11_06.xlsx&amp;sheet=A0&amp;row=61&amp;col=6&amp;number=262900000&amp;sourceID=14","262900000")</f>
        <v>262900000</v>
      </c>
      <c r="G61" s="4" t="str">
        <f>HYPERLINK("http://141.218.60.56/~jnz1568/getInfo.php?workbook=11_06.xlsx&amp;sheet=A0&amp;row=61&amp;col=7&amp;number=0&amp;sourceID=14","0")</f>
        <v>0</v>
      </c>
    </row>
    <row r="62" spans="1:7">
      <c r="A62" s="3">
        <v>11</v>
      </c>
      <c r="B62" s="3">
        <v>6</v>
      </c>
      <c r="C62" s="3">
        <v>17</v>
      </c>
      <c r="D62" s="3">
        <v>11</v>
      </c>
      <c r="E62" s="3">
        <v>421.469</v>
      </c>
      <c r="F62" s="4" t="str">
        <f>HYPERLINK("http://141.218.60.56/~jnz1568/getInfo.php?workbook=11_06.xlsx&amp;sheet=A0&amp;row=62&amp;col=6&amp;number=632100000&amp;sourceID=14","632100000")</f>
        <v>632100000</v>
      </c>
      <c r="G62" s="4" t="str">
        <f>HYPERLINK("http://141.218.60.56/~jnz1568/getInfo.php?workbook=11_06.xlsx&amp;sheet=A0&amp;row=62&amp;col=7&amp;number=0&amp;sourceID=14","0")</f>
        <v>0</v>
      </c>
    </row>
    <row r="63" spans="1:7">
      <c r="A63" s="3">
        <v>11</v>
      </c>
      <c r="B63" s="3">
        <v>6</v>
      </c>
      <c r="C63" s="3">
        <v>18</v>
      </c>
      <c r="D63" s="3">
        <v>11</v>
      </c>
      <c r="E63" s="3">
        <v>420.469</v>
      </c>
      <c r="F63" s="4" t="str">
        <f>HYPERLINK("http://141.218.60.56/~jnz1568/getInfo.php?workbook=11_06.xlsx&amp;sheet=A0&amp;row=63&amp;col=6&amp;number=27310000000&amp;sourceID=14","27310000000")</f>
        <v>27310000000</v>
      </c>
      <c r="G63" s="4" t="str">
        <f>HYPERLINK("http://141.218.60.56/~jnz1568/getInfo.php?workbook=11_06.xlsx&amp;sheet=A0&amp;row=63&amp;col=7&amp;number=0&amp;sourceID=14","0")</f>
        <v>0</v>
      </c>
    </row>
    <row r="64" spans="1:7">
      <c r="A64" s="3">
        <v>11</v>
      </c>
      <c r="B64" s="3">
        <v>6</v>
      </c>
      <c r="C64" s="3">
        <v>19</v>
      </c>
      <c r="D64" s="3">
        <v>11</v>
      </c>
      <c r="E64" s="3">
        <v>377.643</v>
      </c>
      <c r="F64" s="4" t="str">
        <f>HYPERLINK("http://141.218.60.56/~jnz1568/getInfo.php?workbook=11_06.xlsx&amp;sheet=A0&amp;row=64&amp;col=6&amp;number=212600&amp;sourceID=14","212600")</f>
        <v>212600</v>
      </c>
      <c r="G64" s="4" t="str">
        <f>HYPERLINK("http://141.218.60.56/~jnz1568/getInfo.php?workbook=11_06.xlsx&amp;sheet=A0&amp;row=64&amp;col=7&amp;number=0&amp;sourceID=14","0")</f>
        <v>0</v>
      </c>
    </row>
    <row r="65" spans="1:7">
      <c r="A65" s="3">
        <v>11</v>
      </c>
      <c r="B65" s="3">
        <v>6</v>
      </c>
      <c r="C65" s="3">
        <v>20</v>
      </c>
      <c r="D65" s="3">
        <v>11</v>
      </c>
      <c r="E65" s="3">
        <v>295.978</v>
      </c>
      <c r="F65" s="4" t="str">
        <f>HYPERLINK("http://141.218.60.56/~jnz1568/getInfo.php?workbook=11_06.xlsx&amp;sheet=A0&amp;row=65&amp;col=6&amp;number=22910000&amp;sourceID=14","22910000")</f>
        <v>22910000</v>
      </c>
      <c r="G65" s="4" t="str">
        <f>HYPERLINK("http://141.218.60.56/~jnz1568/getInfo.php?workbook=11_06.xlsx&amp;sheet=A0&amp;row=65&amp;col=7&amp;number=0&amp;sourceID=14","0")</f>
        <v>0</v>
      </c>
    </row>
    <row r="66" spans="1:7">
      <c r="A66" s="3">
        <v>11</v>
      </c>
      <c r="B66" s="3">
        <v>6</v>
      </c>
      <c r="C66" s="3">
        <v>16</v>
      </c>
      <c r="D66" s="3">
        <v>12</v>
      </c>
      <c r="E66" s="3">
        <v>423.823</v>
      </c>
      <c r="F66" s="4" t="str">
        <f>HYPERLINK("http://141.218.60.56/~jnz1568/getInfo.php?workbook=11_06.xlsx&amp;sheet=A0&amp;row=66&amp;col=6&amp;number=2021000000&amp;sourceID=14","2021000000")</f>
        <v>2021000000</v>
      </c>
      <c r="G66" s="4" t="str">
        <f>HYPERLINK("http://141.218.60.56/~jnz1568/getInfo.php?workbook=11_06.xlsx&amp;sheet=A0&amp;row=66&amp;col=7&amp;number=0&amp;sourceID=14","0")</f>
        <v>0</v>
      </c>
    </row>
    <row r="67" spans="1:7">
      <c r="A67" s="3">
        <v>11</v>
      </c>
      <c r="B67" s="3">
        <v>6</v>
      </c>
      <c r="C67" s="3">
        <v>17</v>
      </c>
      <c r="D67" s="3">
        <v>12</v>
      </c>
      <c r="E67" s="3">
        <v>421.463</v>
      </c>
      <c r="F67" s="4" t="str">
        <f>HYPERLINK("http://141.218.60.56/~jnz1568/getInfo.php?workbook=11_06.xlsx&amp;sheet=A0&amp;row=67&amp;col=6&amp;number=3767000000&amp;sourceID=14","3767000000")</f>
        <v>3767000000</v>
      </c>
      <c r="G67" s="4" t="str">
        <f>HYPERLINK("http://141.218.60.56/~jnz1568/getInfo.php?workbook=11_06.xlsx&amp;sheet=A0&amp;row=67&amp;col=7&amp;number=0&amp;sourceID=14","0")</f>
        <v>0</v>
      </c>
    </row>
    <row r="68" spans="1:7">
      <c r="A68" s="3">
        <v>11</v>
      </c>
      <c r="B68" s="3">
        <v>6</v>
      </c>
      <c r="C68" s="3">
        <v>19</v>
      </c>
      <c r="D68" s="3">
        <v>12</v>
      </c>
      <c r="E68" s="3">
        <v>377.638</v>
      </c>
      <c r="F68" s="4" t="str">
        <f>HYPERLINK("http://141.218.60.56/~jnz1568/getInfo.php?workbook=11_06.xlsx&amp;sheet=A0&amp;row=68&amp;col=6&amp;number=170400&amp;sourceID=14","170400")</f>
        <v>170400</v>
      </c>
      <c r="G68" s="4" t="str">
        <f>HYPERLINK("http://141.218.60.56/~jnz1568/getInfo.php?workbook=11_06.xlsx&amp;sheet=A0&amp;row=68&amp;col=7&amp;number=0&amp;sourceID=14","0")</f>
        <v>0</v>
      </c>
    </row>
    <row r="69" spans="1:7">
      <c r="A69" s="3">
        <v>11</v>
      </c>
      <c r="B69" s="3">
        <v>6</v>
      </c>
      <c r="C69" s="3">
        <v>16</v>
      </c>
      <c r="D69" s="3">
        <v>13</v>
      </c>
      <c r="E69" s="3">
        <v>606.242</v>
      </c>
      <c r="F69" s="4" t="str">
        <f>HYPERLINK("http://141.218.60.56/~jnz1568/getInfo.php?workbook=11_06.xlsx&amp;sheet=A0&amp;row=69&amp;col=6&amp;number=1277000&amp;sourceID=14","1277000")</f>
        <v>1277000</v>
      </c>
      <c r="G69" s="4" t="str">
        <f>HYPERLINK("http://141.218.60.56/~jnz1568/getInfo.php?workbook=11_06.xlsx&amp;sheet=A0&amp;row=69&amp;col=7&amp;number=0&amp;sourceID=14","0")</f>
        <v>0</v>
      </c>
    </row>
    <row r="70" spans="1:7">
      <c r="A70" s="3">
        <v>11</v>
      </c>
      <c r="B70" s="3">
        <v>6</v>
      </c>
      <c r="C70" s="3">
        <v>17</v>
      </c>
      <c r="D70" s="3">
        <v>13</v>
      </c>
      <c r="E70" s="3">
        <v>601.425</v>
      </c>
      <c r="F70" s="4" t="str">
        <f>HYPERLINK("http://141.218.60.56/~jnz1568/getInfo.php?workbook=11_06.xlsx&amp;sheet=A0&amp;row=70&amp;col=6&amp;number=107800&amp;sourceID=14","107800")</f>
        <v>107800</v>
      </c>
      <c r="G70" s="4" t="str">
        <f>HYPERLINK("http://141.218.60.56/~jnz1568/getInfo.php?workbook=11_06.xlsx&amp;sheet=A0&amp;row=70&amp;col=7&amp;number=0&amp;sourceID=14","0")</f>
        <v>0</v>
      </c>
    </row>
    <row r="71" spans="1:7">
      <c r="A71" s="3">
        <v>11</v>
      </c>
      <c r="B71" s="3">
        <v>6</v>
      </c>
      <c r="C71" s="3">
        <v>19</v>
      </c>
      <c r="D71" s="3">
        <v>13</v>
      </c>
      <c r="E71" s="3">
        <v>515.978</v>
      </c>
      <c r="F71" s="4" t="str">
        <f>HYPERLINK("http://141.218.60.56/~jnz1568/getInfo.php?workbook=11_06.xlsx&amp;sheet=A0&amp;row=71&amp;col=6&amp;number=7642000000&amp;sourceID=14","7642000000")</f>
        <v>7642000000</v>
      </c>
      <c r="G71" s="4" t="str">
        <f>HYPERLINK("http://141.218.60.56/~jnz1568/getInfo.php?workbook=11_06.xlsx&amp;sheet=A0&amp;row=71&amp;col=7&amp;number=0&amp;sourceID=14","0")</f>
        <v>0</v>
      </c>
    </row>
    <row r="72" spans="1:7">
      <c r="A72" s="3">
        <v>11</v>
      </c>
      <c r="B72" s="3">
        <v>6</v>
      </c>
      <c r="C72" s="3">
        <v>16</v>
      </c>
      <c r="D72" s="3">
        <v>14</v>
      </c>
      <c r="E72" s="3">
        <v>638.228</v>
      </c>
      <c r="F72" s="4" t="str">
        <f>HYPERLINK("http://141.218.60.56/~jnz1568/getInfo.php?workbook=11_06.xlsx&amp;sheet=A0&amp;row=72&amp;col=6&amp;number=623000000&amp;sourceID=14","623000000")</f>
        <v>623000000</v>
      </c>
      <c r="G72" s="4" t="str">
        <f>HYPERLINK("http://141.218.60.56/~jnz1568/getInfo.php?workbook=11_06.xlsx&amp;sheet=A0&amp;row=72&amp;col=7&amp;number=0&amp;sourceID=14","0")</f>
        <v>0</v>
      </c>
    </row>
    <row r="73" spans="1:7">
      <c r="A73" s="3">
        <v>11</v>
      </c>
      <c r="B73" s="3">
        <v>6</v>
      </c>
      <c r="C73" s="3">
        <v>17</v>
      </c>
      <c r="D73" s="3">
        <v>14</v>
      </c>
      <c r="E73" s="3">
        <v>632.893</v>
      </c>
      <c r="F73" s="4" t="str">
        <f>HYPERLINK("http://141.218.60.56/~jnz1568/getInfo.php?workbook=11_06.xlsx&amp;sheet=A0&amp;row=73&amp;col=6&amp;number=1794000000&amp;sourceID=14","1794000000")</f>
        <v>1794000000</v>
      </c>
      <c r="G73" s="4" t="str">
        <f>HYPERLINK("http://141.218.60.56/~jnz1568/getInfo.php?workbook=11_06.xlsx&amp;sheet=A0&amp;row=73&amp;col=7&amp;number=0&amp;sourceID=14","0")</f>
        <v>0</v>
      </c>
    </row>
    <row r="74" spans="1:7">
      <c r="A74" s="3">
        <v>11</v>
      </c>
      <c r="B74" s="3">
        <v>6</v>
      </c>
      <c r="C74" s="3">
        <v>18</v>
      </c>
      <c r="D74" s="3">
        <v>14</v>
      </c>
      <c r="E74" s="3">
        <v>630.641</v>
      </c>
      <c r="F74" s="4" t="str">
        <f>HYPERLINK("http://141.218.60.56/~jnz1568/getInfo.php?workbook=11_06.xlsx&amp;sheet=A0&amp;row=74&amp;col=6&amp;number=16420000000&amp;sourceID=14","16420000000")</f>
        <v>16420000000</v>
      </c>
      <c r="G74" s="4" t="str">
        <f>HYPERLINK("http://141.218.60.56/~jnz1568/getInfo.php?workbook=11_06.xlsx&amp;sheet=A0&amp;row=74&amp;col=7&amp;number=0&amp;sourceID=14","0")</f>
        <v>0</v>
      </c>
    </row>
    <row r="75" spans="1:7">
      <c r="A75" s="3">
        <v>11</v>
      </c>
      <c r="B75" s="3">
        <v>6</v>
      </c>
      <c r="C75" s="3">
        <v>20</v>
      </c>
      <c r="D75" s="3">
        <v>14</v>
      </c>
      <c r="E75" s="3">
        <v>386.695</v>
      </c>
      <c r="F75" s="4" t="str">
        <f>HYPERLINK("http://141.218.60.56/~jnz1568/getInfo.php?workbook=11_06.xlsx&amp;sheet=A0&amp;row=75&amp;col=6&amp;number=169100000&amp;sourceID=14","169100000")</f>
        <v>169100000</v>
      </c>
      <c r="G75" s="4" t="str">
        <f>HYPERLINK("http://141.218.60.56/~jnz1568/getInfo.php?workbook=11_06.xlsx&amp;sheet=A0&amp;row=75&amp;col=7&amp;number=0&amp;sourceID=14","0")</f>
        <v>0</v>
      </c>
    </row>
    <row r="76" spans="1:7">
      <c r="A76" s="3">
        <v>11</v>
      </c>
      <c r="B76" s="3">
        <v>6</v>
      </c>
      <c r="C76" s="3">
        <v>16</v>
      </c>
      <c r="D76" s="3">
        <v>15</v>
      </c>
      <c r="E76" s="3">
        <v>787.757</v>
      </c>
      <c r="F76" s="4" t="str">
        <f>HYPERLINK("http://141.218.60.56/~jnz1568/getInfo.php?workbook=11_06.xlsx&amp;sheet=A0&amp;row=76&amp;col=6&amp;number=139100&amp;sourceID=14","139100")</f>
        <v>139100</v>
      </c>
      <c r="G76" s="4" t="str">
        <f>HYPERLINK("http://141.218.60.56/~jnz1568/getInfo.php?workbook=11_06.xlsx&amp;sheet=A0&amp;row=76&amp;col=7&amp;number=0&amp;sourceID=14","0")</f>
        <v>0</v>
      </c>
    </row>
    <row r="77" spans="1:7">
      <c r="A77" s="3">
        <v>11</v>
      </c>
      <c r="B77" s="3">
        <v>6</v>
      </c>
      <c r="C77" s="3">
        <v>17</v>
      </c>
      <c r="D77" s="3">
        <v>15</v>
      </c>
      <c r="E77" s="3">
        <v>779.643</v>
      </c>
      <c r="F77" s="4" t="str">
        <f>HYPERLINK("http://141.218.60.56/~jnz1568/getInfo.php?workbook=11_06.xlsx&amp;sheet=A0&amp;row=77&amp;col=6&amp;number=831000&amp;sourceID=14","831000")</f>
        <v>831000</v>
      </c>
      <c r="G77" s="4" t="str">
        <f>HYPERLINK("http://141.218.60.56/~jnz1568/getInfo.php?workbook=11_06.xlsx&amp;sheet=A0&amp;row=77&amp;col=7&amp;number=0&amp;sourceID=14","0")</f>
        <v>0</v>
      </c>
    </row>
    <row r="78" spans="1:7">
      <c r="A78" s="3">
        <v>11</v>
      </c>
      <c r="B78" s="3">
        <v>6</v>
      </c>
      <c r="C78" s="3">
        <v>18</v>
      </c>
      <c r="D78" s="3">
        <v>15</v>
      </c>
      <c r="E78" s="3">
        <v>776.23</v>
      </c>
      <c r="F78" s="4" t="str">
        <f>HYPERLINK("http://141.218.60.56/~jnz1568/getInfo.php?workbook=11_06.xlsx&amp;sheet=A0&amp;row=78&amp;col=6&amp;number=1813000&amp;sourceID=14","1813000")</f>
        <v>1813000</v>
      </c>
      <c r="G78" s="4" t="str">
        <f>HYPERLINK("http://141.218.60.56/~jnz1568/getInfo.php?workbook=11_06.xlsx&amp;sheet=A0&amp;row=78&amp;col=7&amp;number=0&amp;sourceID=14","0")</f>
        <v>0</v>
      </c>
    </row>
    <row r="79" spans="1:7">
      <c r="A79" s="3">
        <v>11</v>
      </c>
      <c r="B79" s="3">
        <v>6</v>
      </c>
      <c r="C79" s="3">
        <v>19</v>
      </c>
      <c r="D79" s="3">
        <v>15</v>
      </c>
      <c r="E79" s="3">
        <v>641.854</v>
      </c>
      <c r="F79" s="4" t="str">
        <f>HYPERLINK("http://141.218.60.56/~jnz1568/getInfo.php?workbook=11_06.xlsx&amp;sheet=A0&amp;row=79&amp;col=6&amp;number=292200000&amp;sourceID=14","292200000")</f>
        <v>292200000</v>
      </c>
      <c r="G79" s="4" t="str">
        <f>HYPERLINK("http://141.218.60.56/~jnz1568/getInfo.php?workbook=11_06.xlsx&amp;sheet=A0&amp;row=79&amp;col=7&amp;number=0&amp;sourceID=14","0")</f>
        <v>0</v>
      </c>
    </row>
    <row r="80" spans="1:7">
      <c r="A80" s="3">
        <v>11</v>
      </c>
      <c r="B80" s="3">
        <v>6</v>
      </c>
      <c r="C80" s="3">
        <v>20</v>
      </c>
      <c r="D80" s="3">
        <v>15</v>
      </c>
      <c r="E80" s="3">
        <v>436.947</v>
      </c>
      <c r="F80" s="4" t="str">
        <f>HYPERLINK("http://141.218.60.56/~jnz1568/getInfo.php?workbook=11_06.xlsx&amp;sheet=A0&amp;row=80&amp;col=6&amp;number=178800000000&amp;sourceID=14","178800000000")</f>
        <v>178800000000</v>
      </c>
      <c r="G80" s="4" t="str">
        <f>HYPERLINK("http://141.218.60.56/~jnz1568/getInfo.php?workbook=11_06.xlsx&amp;sheet=A0&amp;row=80&amp;col=7&amp;number=0&amp;sourceID=14","0")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11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HYPERLINK("http://141.218.60.56/~jnz1568/getInfo.php?workbook=11_06.xlsx&amp;sheet=U0&amp;row=4&amp;col=6&amp;number=3&amp;sourceID=14","3")</f>
        <v>3</v>
      </c>
      <c r="G4" s="4" t="str">
        <f>HYPERLINK("http://141.218.60.56/~jnz1568/getInfo.php?workbook=11_06.xlsx&amp;sheet=U0&amp;row=4&amp;col=7&amp;number=0.743&amp;sourceID=14","0.743")</f>
        <v>0.743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HYPERLINK("http://141.218.60.56/~jnz1568/getInfo.php?workbook=11_06.xlsx&amp;sheet=U0&amp;row=5&amp;col=6&amp;number=3.1&amp;sourceID=14","3.1")</f>
        <v>3.1</v>
      </c>
      <c r="G5" s="4" t="str">
        <f>HYPERLINK("http://141.218.60.56/~jnz1568/getInfo.php?workbook=11_06.xlsx&amp;sheet=U0&amp;row=5&amp;col=7&amp;number=0.725&amp;sourceID=14","0.725")</f>
        <v>0.725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HYPERLINK("http://141.218.60.56/~jnz1568/getInfo.php?workbook=11_06.xlsx&amp;sheet=U0&amp;row=6&amp;col=6&amp;number=3.2&amp;sourceID=14","3.2")</f>
        <v>3.2</v>
      </c>
      <c r="G6" s="4" t="str">
        <f>HYPERLINK("http://141.218.60.56/~jnz1568/getInfo.php?workbook=11_06.xlsx&amp;sheet=U0&amp;row=6&amp;col=7&amp;number=0.707&amp;sourceID=14","0.707")</f>
        <v>0.707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HYPERLINK("http://141.218.60.56/~jnz1568/getInfo.php?workbook=11_06.xlsx&amp;sheet=U0&amp;row=7&amp;col=6&amp;number=3.3&amp;sourceID=14","3.3")</f>
        <v>3.3</v>
      </c>
      <c r="G7" s="4" t="str">
        <f>HYPERLINK("http://141.218.60.56/~jnz1568/getInfo.php?workbook=11_06.xlsx&amp;sheet=U0&amp;row=7&amp;col=7&amp;number=0.691&amp;sourceID=14","0.691")</f>
        <v>0.691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HYPERLINK("http://141.218.60.56/~jnz1568/getInfo.php?workbook=11_06.xlsx&amp;sheet=U0&amp;row=8&amp;col=6&amp;number=3.4&amp;sourceID=14","3.4")</f>
        <v>3.4</v>
      </c>
      <c r="G8" s="4" t="str">
        <f>HYPERLINK("http://141.218.60.56/~jnz1568/getInfo.php?workbook=11_06.xlsx&amp;sheet=U0&amp;row=8&amp;col=7&amp;number=0.683&amp;sourceID=14","0.683")</f>
        <v>0.683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HYPERLINK("http://141.218.60.56/~jnz1568/getInfo.php?workbook=11_06.xlsx&amp;sheet=U0&amp;row=9&amp;col=6&amp;number=3.5&amp;sourceID=14","3.5")</f>
        <v>3.5</v>
      </c>
      <c r="G9" s="4" t="str">
        <f>HYPERLINK("http://141.218.60.56/~jnz1568/getInfo.php?workbook=11_06.xlsx&amp;sheet=U0&amp;row=9&amp;col=7&amp;number=0.684&amp;sourceID=14","0.684")</f>
        <v>0.684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HYPERLINK("http://141.218.60.56/~jnz1568/getInfo.php?workbook=11_06.xlsx&amp;sheet=U0&amp;row=10&amp;col=6&amp;number=3.6&amp;sourceID=14","3.6")</f>
        <v>3.6</v>
      </c>
      <c r="G10" s="4" t="str">
        <f>HYPERLINK("http://141.218.60.56/~jnz1568/getInfo.php?workbook=11_06.xlsx&amp;sheet=U0&amp;row=10&amp;col=7&amp;number=0.696&amp;sourceID=14","0.696")</f>
        <v>0.696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HYPERLINK("http://141.218.60.56/~jnz1568/getInfo.php?workbook=11_06.xlsx&amp;sheet=U0&amp;row=11&amp;col=6&amp;number=3.7&amp;sourceID=14","3.7")</f>
        <v>3.7</v>
      </c>
      <c r="G11" s="4" t="str">
        <f>HYPERLINK("http://141.218.60.56/~jnz1568/getInfo.php?workbook=11_06.xlsx&amp;sheet=U0&amp;row=11&amp;col=7&amp;number=0.716&amp;sourceID=14","0.716")</f>
        <v>0.716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HYPERLINK("http://141.218.60.56/~jnz1568/getInfo.php?workbook=11_06.xlsx&amp;sheet=U0&amp;row=12&amp;col=6&amp;number=3.8&amp;sourceID=14","3.8")</f>
        <v>3.8</v>
      </c>
      <c r="G12" s="4" t="str">
        <f>HYPERLINK("http://141.218.60.56/~jnz1568/getInfo.php?workbook=11_06.xlsx&amp;sheet=U0&amp;row=12&amp;col=7&amp;number=0.739&amp;sourceID=14","0.739")</f>
        <v>0.739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HYPERLINK("http://141.218.60.56/~jnz1568/getInfo.php?workbook=11_06.xlsx&amp;sheet=U0&amp;row=13&amp;col=6&amp;number=3.9&amp;sourceID=14","3.9")</f>
        <v>3.9</v>
      </c>
      <c r="G13" s="4" t="str">
        <f>HYPERLINK("http://141.218.60.56/~jnz1568/getInfo.php?workbook=11_06.xlsx&amp;sheet=U0&amp;row=13&amp;col=7&amp;number=0.761&amp;sourceID=14","0.761")</f>
        <v>0.761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HYPERLINK("http://141.218.60.56/~jnz1568/getInfo.php?workbook=11_06.xlsx&amp;sheet=U0&amp;row=14&amp;col=6&amp;number=4&amp;sourceID=14","4")</f>
        <v>4</v>
      </c>
      <c r="G14" s="4" t="str">
        <f>HYPERLINK("http://141.218.60.56/~jnz1568/getInfo.php?workbook=11_06.xlsx&amp;sheet=U0&amp;row=14&amp;col=7&amp;number=0.777&amp;sourceID=14","0.777")</f>
        <v>0.777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HYPERLINK("http://141.218.60.56/~jnz1568/getInfo.php?workbook=11_06.xlsx&amp;sheet=U0&amp;row=15&amp;col=6&amp;number=4.1&amp;sourceID=14","4.1")</f>
        <v>4.1</v>
      </c>
      <c r="G15" s="4" t="str">
        <f>HYPERLINK("http://141.218.60.56/~jnz1568/getInfo.php?workbook=11_06.xlsx&amp;sheet=U0&amp;row=15&amp;col=7&amp;number=0.783&amp;sourceID=14","0.783")</f>
        <v>0.783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HYPERLINK("http://141.218.60.56/~jnz1568/getInfo.php?workbook=11_06.xlsx&amp;sheet=U0&amp;row=16&amp;col=6&amp;number=4.2&amp;sourceID=14","4.2")</f>
        <v>4.2</v>
      </c>
      <c r="G16" s="4" t="str">
        <f>HYPERLINK("http://141.218.60.56/~jnz1568/getInfo.php?workbook=11_06.xlsx&amp;sheet=U0&amp;row=16&amp;col=7&amp;number=0.779&amp;sourceID=14","0.779")</f>
        <v>0.779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HYPERLINK("http://141.218.60.56/~jnz1568/getInfo.php?workbook=11_06.xlsx&amp;sheet=U0&amp;row=17&amp;col=6&amp;number=4.3&amp;sourceID=14","4.3")</f>
        <v>4.3</v>
      </c>
      <c r="G17" s="4" t="str">
        <f>HYPERLINK("http://141.218.60.56/~jnz1568/getInfo.php?workbook=11_06.xlsx&amp;sheet=U0&amp;row=17&amp;col=7&amp;number=0.763&amp;sourceID=14","0.763")</f>
        <v>0.763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HYPERLINK("http://141.218.60.56/~jnz1568/getInfo.php?workbook=11_06.xlsx&amp;sheet=U0&amp;row=18&amp;col=6&amp;number=4.4&amp;sourceID=14","4.4")</f>
        <v>4.4</v>
      </c>
      <c r="G18" s="4" t="str">
        <f>HYPERLINK("http://141.218.60.56/~jnz1568/getInfo.php?workbook=11_06.xlsx&amp;sheet=U0&amp;row=18&amp;col=7&amp;number=0.74&amp;sourceID=14","0.74")</f>
        <v>0.74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HYPERLINK("http://141.218.60.56/~jnz1568/getInfo.php?workbook=11_06.xlsx&amp;sheet=U0&amp;row=19&amp;col=6&amp;number=4.5&amp;sourceID=14","4.5")</f>
        <v>4.5</v>
      </c>
      <c r="G19" s="4" t="str">
        <f>HYPERLINK("http://141.218.60.56/~jnz1568/getInfo.php?workbook=11_06.xlsx&amp;sheet=U0&amp;row=19&amp;col=7&amp;number=0.712&amp;sourceID=14","0.712")</f>
        <v>0.712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HYPERLINK("http://141.218.60.56/~jnz1568/getInfo.php?workbook=11_06.xlsx&amp;sheet=U0&amp;row=20&amp;col=6&amp;number=4.6&amp;sourceID=14","4.6")</f>
        <v>4.6</v>
      </c>
      <c r="G20" s="4" t="str">
        <f>HYPERLINK("http://141.218.60.56/~jnz1568/getInfo.php?workbook=11_06.xlsx&amp;sheet=U0&amp;row=20&amp;col=7&amp;number=0.683&amp;sourceID=14","0.683")</f>
        <v>0.683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HYPERLINK("http://141.218.60.56/~jnz1568/getInfo.php?workbook=11_06.xlsx&amp;sheet=U0&amp;row=21&amp;col=6&amp;number=4.7&amp;sourceID=14","4.7")</f>
        <v>4.7</v>
      </c>
      <c r="G21" s="4" t="str">
        <f>HYPERLINK("http://141.218.60.56/~jnz1568/getInfo.php?workbook=11_06.xlsx&amp;sheet=U0&amp;row=21&amp;col=7&amp;number=0.656&amp;sourceID=14","0.656")</f>
        <v>0.656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HYPERLINK("http://141.218.60.56/~jnz1568/getInfo.php?workbook=11_06.xlsx&amp;sheet=U0&amp;row=22&amp;col=6&amp;number=4.8&amp;sourceID=14","4.8")</f>
        <v>4.8</v>
      </c>
      <c r="G22" s="4" t="str">
        <f>HYPERLINK("http://141.218.60.56/~jnz1568/getInfo.php?workbook=11_06.xlsx&amp;sheet=U0&amp;row=22&amp;col=7&amp;number=0.632&amp;sourceID=14","0.632")</f>
        <v>0.632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HYPERLINK("http://141.218.60.56/~jnz1568/getInfo.php?workbook=11_06.xlsx&amp;sheet=U0&amp;row=23&amp;col=6&amp;number=4.9&amp;sourceID=14","4.9")</f>
        <v>4.9</v>
      </c>
      <c r="G23" s="4" t="str">
        <f>HYPERLINK("http://141.218.60.56/~jnz1568/getInfo.php?workbook=11_06.xlsx&amp;sheet=U0&amp;row=23&amp;col=7&amp;number=0.611&amp;sourceID=14","0.611")</f>
        <v>0.611</v>
      </c>
    </row>
    <row r="24" spans="1:7">
      <c r="A24" s="3">
        <v>11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HYPERLINK("http://141.218.60.56/~jnz1568/getInfo.php?workbook=11_06.xlsx&amp;sheet=U0&amp;row=24&amp;col=6&amp;number=3&amp;sourceID=14","3")</f>
        <v>3</v>
      </c>
      <c r="G24" s="4" t="str">
        <f>HYPERLINK("http://141.218.60.56/~jnz1568/getInfo.php?workbook=11_06.xlsx&amp;sheet=U0&amp;row=24&amp;col=7&amp;number=0.528&amp;sourceID=14","0.528")</f>
        <v>0.528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HYPERLINK("http://141.218.60.56/~jnz1568/getInfo.php?workbook=11_06.xlsx&amp;sheet=U0&amp;row=25&amp;col=6&amp;number=3.1&amp;sourceID=14","3.1")</f>
        <v>3.1</v>
      </c>
      <c r="G25" s="4" t="str">
        <f>HYPERLINK("http://141.218.60.56/~jnz1568/getInfo.php?workbook=11_06.xlsx&amp;sheet=U0&amp;row=25&amp;col=7&amp;number=0.506&amp;sourceID=14","0.506")</f>
        <v>0.506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HYPERLINK("http://141.218.60.56/~jnz1568/getInfo.php?workbook=11_06.xlsx&amp;sheet=U0&amp;row=26&amp;col=6&amp;number=3.2&amp;sourceID=14","3.2")</f>
        <v>3.2</v>
      </c>
      <c r="G26" s="4" t="str">
        <f>HYPERLINK("http://141.218.60.56/~jnz1568/getInfo.php?workbook=11_06.xlsx&amp;sheet=U0&amp;row=26&amp;col=7&amp;number=0.486&amp;sourceID=14","0.486")</f>
        <v>0.486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HYPERLINK("http://141.218.60.56/~jnz1568/getInfo.php?workbook=11_06.xlsx&amp;sheet=U0&amp;row=27&amp;col=6&amp;number=3.3&amp;sourceID=14","3.3")</f>
        <v>3.3</v>
      </c>
      <c r="G27" s="4" t="str">
        <f>HYPERLINK("http://141.218.60.56/~jnz1568/getInfo.php?workbook=11_06.xlsx&amp;sheet=U0&amp;row=27&amp;col=7&amp;number=0.473&amp;sourceID=14","0.473")</f>
        <v>0.473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HYPERLINK("http://141.218.60.56/~jnz1568/getInfo.php?workbook=11_06.xlsx&amp;sheet=U0&amp;row=28&amp;col=6&amp;number=3.4&amp;sourceID=14","3.4")</f>
        <v>3.4</v>
      </c>
      <c r="G28" s="4" t="str">
        <f>HYPERLINK("http://141.218.60.56/~jnz1568/getInfo.php?workbook=11_06.xlsx&amp;sheet=U0&amp;row=28&amp;col=7&amp;number=0.469&amp;sourceID=14","0.469")</f>
        <v>0.469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HYPERLINK("http://141.218.60.56/~jnz1568/getInfo.php?workbook=11_06.xlsx&amp;sheet=U0&amp;row=29&amp;col=6&amp;number=3.5&amp;sourceID=14","3.5")</f>
        <v>3.5</v>
      </c>
      <c r="G29" s="4" t="str">
        <f>HYPERLINK("http://141.218.60.56/~jnz1568/getInfo.php?workbook=11_06.xlsx&amp;sheet=U0&amp;row=29&amp;col=7&amp;number=0.475&amp;sourceID=14","0.475")</f>
        <v>0.475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HYPERLINK("http://141.218.60.56/~jnz1568/getInfo.php?workbook=11_06.xlsx&amp;sheet=U0&amp;row=30&amp;col=6&amp;number=3.6&amp;sourceID=14","3.6")</f>
        <v>3.6</v>
      </c>
      <c r="G30" s="4" t="str">
        <f>HYPERLINK("http://141.218.60.56/~jnz1568/getInfo.php?workbook=11_06.xlsx&amp;sheet=U0&amp;row=30&amp;col=7&amp;number=0.487&amp;sourceID=14","0.487")</f>
        <v>0.487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HYPERLINK("http://141.218.60.56/~jnz1568/getInfo.php?workbook=11_06.xlsx&amp;sheet=U0&amp;row=31&amp;col=6&amp;number=3.7&amp;sourceID=14","3.7")</f>
        <v>3.7</v>
      </c>
      <c r="G31" s="4" t="str">
        <f>HYPERLINK("http://141.218.60.56/~jnz1568/getInfo.php?workbook=11_06.xlsx&amp;sheet=U0&amp;row=31&amp;col=7&amp;number=0.502&amp;sourceID=14","0.502")</f>
        <v>0.502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HYPERLINK("http://141.218.60.56/~jnz1568/getInfo.php?workbook=11_06.xlsx&amp;sheet=U0&amp;row=32&amp;col=6&amp;number=3.8&amp;sourceID=14","3.8")</f>
        <v>3.8</v>
      </c>
      <c r="G32" s="4" t="str">
        <f>HYPERLINK("http://141.218.60.56/~jnz1568/getInfo.php?workbook=11_06.xlsx&amp;sheet=U0&amp;row=32&amp;col=7&amp;number=0.515&amp;sourceID=14","0.515")</f>
        <v>0.515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HYPERLINK("http://141.218.60.56/~jnz1568/getInfo.php?workbook=11_06.xlsx&amp;sheet=U0&amp;row=33&amp;col=6&amp;number=3.9&amp;sourceID=14","3.9")</f>
        <v>3.9</v>
      </c>
      <c r="G33" s="4" t="str">
        <f>HYPERLINK("http://141.218.60.56/~jnz1568/getInfo.php?workbook=11_06.xlsx&amp;sheet=U0&amp;row=33&amp;col=7&amp;number=0.523&amp;sourceID=14","0.523")</f>
        <v>0.523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HYPERLINK("http://141.218.60.56/~jnz1568/getInfo.php?workbook=11_06.xlsx&amp;sheet=U0&amp;row=34&amp;col=6&amp;number=4&amp;sourceID=14","4")</f>
        <v>4</v>
      </c>
      <c r="G34" s="4" t="str">
        <f>HYPERLINK("http://141.218.60.56/~jnz1568/getInfo.php?workbook=11_06.xlsx&amp;sheet=U0&amp;row=34&amp;col=7&amp;number=0.524&amp;sourceID=14","0.524")</f>
        <v>0.524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HYPERLINK("http://141.218.60.56/~jnz1568/getInfo.php?workbook=11_06.xlsx&amp;sheet=U0&amp;row=35&amp;col=6&amp;number=4.1&amp;sourceID=14","4.1")</f>
        <v>4.1</v>
      </c>
      <c r="G35" s="4" t="str">
        <f>HYPERLINK("http://141.218.60.56/~jnz1568/getInfo.php?workbook=11_06.xlsx&amp;sheet=U0&amp;row=35&amp;col=7&amp;number=0.52&amp;sourceID=14","0.52")</f>
        <v>0.52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HYPERLINK("http://141.218.60.56/~jnz1568/getInfo.php?workbook=11_06.xlsx&amp;sheet=U0&amp;row=36&amp;col=6&amp;number=4.2&amp;sourceID=14","4.2")</f>
        <v>4.2</v>
      </c>
      <c r="G36" s="4" t="str">
        <f>HYPERLINK("http://141.218.60.56/~jnz1568/getInfo.php?workbook=11_06.xlsx&amp;sheet=U0&amp;row=36&amp;col=7&amp;number=0.509&amp;sourceID=14","0.509")</f>
        <v>0.509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HYPERLINK("http://141.218.60.56/~jnz1568/getInfo.php?workbook=11_06.xlsx&amp;sheet=U0&amp;row=37&amp;col=6&amp;number=4.3&amp;sourceID=14","4.3")</f>
        <v>4.3</v>
      </c>
      <c r="G37" s="4" t="str">
        <f>HYPERLINK("http://141.218.60.56/~jnz1568/getInfo.php?workbook=11_06.xlsx&amp;sheet=U0&amp;row=37&amp;col=7&amp;number=0.495&amp;sourceID=14","0.495")</f>
        <v>0.495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HYPERLINK("http://141.218.60.56/~jnz1568/getInfo.php?workbook=11_06.xlsx&amp;sheet=U0&amp;row=38&amp;col=6&amp;number=4.4&amp;sourceID=14","4.4")</f>
        <v>4.4</v>
      </c>
      <c r="G38" s="4" t="str">
        <f>HYPERLINK("http://141.218.60.56/~jnz1568/getInfo.php?workbook=11_06.xlsx&amp;sheet=U0&amp;row=38&amp;col=7&amp;number=0.479&amp;sourceID=14","0.479")</f>
        <v>0.479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HYPERLINK("http://141.218.60.56/~jnz1568/getInfo.php?workbook=11_06.xlsx&amp;sheet=U0&amp;row=39&amp;col=6&amp;number=4.5&amp;sourceID=14","4.5")</f>
        <v>4.5</v>
      </c>
      <c r="G39" s="4" t="str">
        <f>HYPERLINK("http://141.218.60.56/~jnz1568/getInfo.php?workbook=11_06.xlsx&amp;sheet=U0&amp;row=39&amp;col=7&amp;number=0.463&amp;sourceID=14","0.463")</f>
        <v>0.463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HYPERLINK("http://141.218.60.56/~jnz1568/getInfo.php?workbook=11_06.xlsx&amp;sheet=U0&amp;row=40&amp;col=6&amp;number=4.6&amp;sourceID=14","4.6")</f>
        <v>4.6</v>
      </c>
      <c r="G40" s="4" t="str">
        <f>HYPERLINK("http://141.218.60.56/~jnz1568/getInfo.php?workbook=11_06.xlsx&amp;sheet=U0&amp;row=40&amp;col=7&amp;number=0.447&amp;sourceID=14","0.447")</f>
        <v>0.447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HYPERLINK("http://141.218.60.56/~jnz1568/getInfo.php?workbook=11_06.xlsx&amp;sheet=U0&amp;row=41&amp;col=6&amp;number=4.7&amp;sourceID=14","4.7")</f>
        <v>4.7</v>
      </c>
      <c r="G41" s="4" t="str">
        <f>HYPERLINK("http://141.218.60.56/~jnz1568/getInfo.php?workbook=11_06.xlsx&amp;sheet=U0&amp;row=41&amp;col=7&amp;number=0.434&amp;sourceID=14","0.434")</f>
        <v>0.434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HYPERLINK("http://141.218.60.56/~jnz1568/getInfo.php?workbook=11_06.xlsx&amp;sheet=U0&amp;row=42&amp;col=6&amp;number=4.8&amp;sourceID=14","4.8")</f>
        <v>4.8</v>
      </c>
      <c r="G42" s="4" t="str">
        <f>HYPERLINK("http://141.218.60.56/~jnz1568/getInfo.php?workbook=11_06.xlsx&amp;sheet=U0&amp;row=42&amp;col=7&amp;number=0.422&amp;sourceID=14","0.422")</f>
        <v>0.422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HYPERLINK("http://141.218.60.56/~jnz1568/getInfo.php?workbook=11_06.xlsx&amp;sheet=U0&amp;row=43&amp;col=6&amp;number=4.9&amp;sourceID=14","4.9")</f>
        <v>4.9</v>
      </c>
      <c r="G43" s="4" t="str">
        <f>HYPERLINK("http://141.218.60.56/~jnz1568/getInfo.php?workbook=11_06.xlsx&amp;sheet=U0&amp;row=43&amp;col=7&amp;number=0.412&amp;sourceID=14","0.412")</f>
        <v>0.412</v>
      </c>
    </row>
    <row r="44" spans="1:7">
      <c r="A44" s="3">
        <v>11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HYPERLINK("http://141.218.60.56/~jnz1568/getInfo.php?workbook=11_06.xlsx&amp;sheet=U0&amp;row=44&amp;col=6&amp;number=3&amp;sourceID=14","3")</f>
        <v>3</v>
      </c>
      <c r="G44" s="4" t="str">
        <f>HYPERLINK("http://141.218.60.56/~jnz1568/getInfo.php?workbook=11_06.xlsx&amp;sheet=U0&amp;row=44&amp;col=7&amp;number=0.193&amp;sourceID=14","0.193")</f>
        <v>0.193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HYPERLINK("http://141.218.60.56/~jnz1568/getInfo.php?workbook=11_06.xlsx&amp;sheet=U0&amp;row=45&amp;col=6&amp;number=3.1&amp;sourceID=14","3.1")</f>
        <v>3.1</v>
      </c>
      <c r="G45" s="4" t="str">
        <f>HYPERLINK("http://141.218.60.56/~jnz1568/getInfo.php?workbook=11_06.xlsx&amp;sheet=U0&amp;row=45&amp;col=7&amp;number=0.191&amp;sourceID=14","0.191")</f>
        <v>0.191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HYPERLINK("http://141.218.60.56/~jnz1568/getInfo.php?workbook=11_06.xlsx&amp;sheet=U0&amp;row=46&amp;col=6&amp;number=3.2&amp;sourceID=14","3.2")</f>
        <v>3.2</v>
      </c>
      <c r="G46" s="4" t="str">
        <f>HYPERLINK("http://141.218.60.56/~jnz1568/getInfo.php?workbook=11_06.xlsx&amp;sheet=U0&amp;row=46&amp;col=7&amp;number=0.189&amp;sourceID=14","0.189")</f>
        <v>0.189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HYPERLINK("http://141.218.60.56/~jnz1568/getInfo.php?workbook=11_06.xlsx&amp;sheet=U0&amp;row=47&amp;col=6&amp;number=3.3&amp;sourceID=14","3.3")</f>
        <v>3.3</v>
      </c>
      <c r="G47" s="4" t="str">
        <f>HYPERLINK("http://141.218.60.56/~jnz1568/getInfo.php?workbook=11_06.xlsx&amp;sheet=U0&amp;row=47&amp;col=7&amp;number=0.187&amp;sourceID=14","0.187")</f>
        <v>0.187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HYPERLINK("http://141.218.60.56/~jnz1568/getInfo.php?workbook=11_06.xlsx&amp;sheet=U0&amp;row=48&amp;col=6&amp;number=3.4&amp;sourceID=14","3.4")</f>
        <v>3.4</v>
      </c>
      <c r="G48" s="4" t="str">
        <f>HYPERLINK("http://141.218.60.56/~jnz1568/getInfo.php?workbook=11_06.xlsx&amp;sheet=U0&amp;row=48&amp;col=7&amp;number=0.184&amp;sourceID=14","0.184")</f>
        <v>0.184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HYPERLINK("http://141.218.60.56/~jnz1568/getInfo.php?workbook=11_06.xlsx&amp;sheet=U0&amp;row=49&amp;col=6&amp;number=3.5&amp;sourceID=14","3.5")</f>
        <v>3.5</v>
      </c>
      <c r="G49" s="4" t="str">
        <f>HYPERLINK("http://141.218.60.56/~jnz1568/getInfo.php?workbook=11_06.xlsx&amp;sheet=U0&amp;row=49&amp;col=7&amp;number=0.18&amp;sourceID=14","0.18")</f>
        <v>0.18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HYPERLINK("http://141.218.60.56/~jnz1568/getInfo.php?workbook=11_06.xlsx&amp;sheet=U0&amp;row=50&amp;col=6&amp;number=3.6&amp;sourceID=14","3.6")</f>
        <v>3.6</v>
      </c>
      <c r="G50" s="4" t="str">
        <f>HYPERLINK("http://141.218.60.56/~jnz1568/getInfo.php?workbook=11_06.xlsx&amp;sheet=U0&amp;row=50&amp;col=7&amp;number=0.176&amp;sourceID=14","0.176")</f>
        <v>0.176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HYPERLINK("http://141.218.60.56/~jnz1568/getInfo.php?workbook=11_06.xlsx&amp;sheet=U0&amp;row=51&amp;col=6&amp;number=3.7&amp;sourceID=14","3.7")</f>
        <v>3.7</v>
      </c>
      <c r="G51" s="4" t="str">
        <f>HYPERLINK("http://141.218.60.56/~jnz1568/getInfo.php?workbook=11_06.xlsx&amp;sheet=U0&amp;row=51&amp;col=7&amp;number=0.172&amp;sourceID=14","0.172")</f>
        <v>0.172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HYPERLINK("http://141.218.60.56/~jnz1568/getInfo.php?workbook=11_06.xlsx&amp;sheet=U0&amp;row=52&amp;col=6&amp;number=3.8&amp;sourceID=14","3.8")</f>
        <v>3.8</v>
      </c>
      <c r="G52" s="4" t="str">
        <f>HYPERLINK("http://141.218.60.56/~jnz1568/getInfo.php?workbook=11_06.xlsx&amp;sheet=U0&amp;row=52&amp;col=7&amp;number=0.168&amp;sourceID=14","0.168")</f>
        <v>0.168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HYPERLINK("http://141.218.60.56/~jnz1568/getInfo.php?workbook=11_06.xlsx&amp;sheet=U0&amp;row=53&amp;col=6&amp;number=3.9&amp;sourceID=14","3.9")</f>
        <v>3.9</v>
      </c>
      <c r="G53" s="4" t="str">
        <f>HYPERLINK("http://141.218.60.56/~jnz1568/getInfo.php?workbook=11_06.xlsx&amp;sheet=U0&amp;row=53&amp;col=7&amp;number=0.165&amp;sourceID=14","0.165")</f>
        <v>0.165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HYPERLINK("http://141.218.60.56/~jnz1568/getInfo.php?workbook=11_06.xlsx&amp;sheet=U0&amp;row=54&amp;col=6&amp;number=4&amp;sourceID=14","4")</f>
        <v>4</v>
      </c>
      <c r="G54" s="4" t="str">
        <f>HYPERLINK("http://141.218.60.56/~jnz1568/getInfo.php?workbook=11_06.xlsx&amp;sheet=U0&amp;row=54&amp;col=7&amp;number=0.161&amp;sourceID=14","0.161")</f>
        <v>0.161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HYPERLINK("http://141.218.60.56/~jnz1568/getInfo.php?workbook=11_06.xlsx&amp;sheet=U0&amp;row=55&amp;col=6&amp;number=4.1&amp;sourceID=14","4.1")</f>
        <v>4.1</v>
      </c>
      <c r="G55" s="4" t="str">
        <f>HYPERLINK("http://141.218.60.56/~jnz1568/getInfo.php?workbook=11_06.xlsx&amp;sheet=U0&amp;row=55&amp;col=7&amp;number=0.158&amp;sourceID=14","0.158")</f>
        <v>0.158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HYPERLINK("http://141.218.60.56/~jnz1568/getInfo.php?workbook=11_06.xlsx&amp;sheet=U0&amp;row=56&amp;col=6&amp;number=4.2&amp;sourceID=14","4.2")</f>
        <v>4.2</v>
      </c>
      <c r="G56" s="4" t="str">
        <f>HYPERLINK("http://141.218.60.56/~jnz1568/getInfo.php?workbook=11_06.xlsx&amp;sheet=U0&amp;row=56&amp;col=7&amp;number=0.156&amp;sourceID=14","0.156")</f>
        <v>0.156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HYPERLINK("http://141.218.60.56/~jnz1568/getInfo.php?workbook=11_06.xlsx&amp;sheet=U0&amp;row=57&amp;col=6&amp;number=4.3&amp;sourceID=14","4.3")</f>
        <v>4.3</v>
      </c>
      <c r="G57" s="4" t="str">
        <f>HYPERLINK("http://141.218.60.56/~jnz1568/getInfo.php?workbook=11_06.xlsx&amp;sheet=U0&amp;row=57&amp;col=7&amp;number=0.153&amp;sourceID=14","0.153")</f>
        <v>0.153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HYPERLINK("http://141.218.60.56/~jnz1568/getInfo.php?workbook=11_06.xlsx&amp;sheet=U0&amp;row=58&amp;col=6&amp;number=4.4&amp;sourceID=14","4.4")</f>
        <v>4.4</v>
      </c>
      <c r="G58" s="4" t="str">
        <f>HYPERLINK("http://141.218.60.56/~jnz1568/getInfo.php?workbook=11_06.xlsx&amp;sheet=U0&amp;row=58&amp;col=7&amp;number=0.152&amp;sourceID=14","0.152")</f>
        <v>0.152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HYPERLINK("http://141.218.60.56/~jnz1568/getInfo.php?workbook=11_06.xlsx&amp;sheet=U0&amp;row=59&amp;col=6&amp;number=4.5&amp;sourceID=14","4.5")</f>
        <v>4.5</v>
      </c>
      <c r="G59" s="4" t="str">
        <f>HYPERLINK("http://141.218.60.56/~jnz1568/getInfo.php?workbook=11_06.xlsx&amp;sheet=U0&amp;row=59&amp;col=7&amp;number=0.15&amp;sourceID=14","0.15")</f>
        <v>0.15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HYPERLINK("http://141.218.60.56/~jnz1568/getInfo.php?workbook=11_06.xlsx&amp;sheet=U0&amp;row=60&amp;col=6&amp;number=4.6&amp;sourceID=14","4.6")</f>
        <v>4.6</v>
      </c>
      <c r="G60" s="4" t="str">
        <f>HYPERLINK("http://141.218.60.56/~jnz1568/getInfo.php?workbook=11_06.xlsx&amp;sheet=U0&amp;row=60&amp;col=7&amp;number=0.149&amp;sourceID=14","0.149")</f>
        <v>0.149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HYPERLINK("http://141.218.60.56/~jnz1568/getInfo.php?workbook=11_06.xlsx&amp;sheet=U0&amp;row=61&amp;col=6&amp;number=4.7&amp;sourceID=14","4.7")</f>
        <v>4.7</v>
      </c>
      <c r="G61" s="4" t="str">
        <f>HYPERLINK("http://141.218.60.56/~jnz1568/getInfo.php?workbook=11_06.xlsx&amp;sheet=U0&amp;row=61&amp;col=7&amp;number=0.148&amp;sourceID=14","0.148")</f>
        <v>0.148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HYPERLINK("http://141.218.60.56/~jnz1568/getInfo.php?workbook=11_06.xlsx&amp;sheet=U0&amp;row=62&amp;col=6&amp;number=4.8&amp;sourceID=14","4.8")</f>
        <v>4.8</v>
      </c>
      <c r="G62" s="4" t="str">
        <f>HYPERLINK("http://141.218.60.56/~jnz1568/getInfo.php?workbook=11_06.xlsx&amp;sheet=U0&amp;row=62&amp;col=7&amp;number=0.148&amp;sourceID=14","0.148")</f>
        <v>0.148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HYPERLINK("http://141.218.60.56/~jnz1568/getInfo.php?workbook=11_06.xlsx&amp;sheet=U0&amp;row=63&amp;col=6&amp;number=4.9&amp;sourceID=14","4.9")</f>
        <v>4.9</v>
      </c>
      <c r="G63" s="4" t="str">
        <f>HYPERLINK("http://141.218.60.56/~jnz1568/getInfo.php?workbook=11_06.xlsx&amp;sheet=U0&amp;row=63&amp;col=7&amp;number=0.147&amp;sourceID=14","0.147")</f>
        <v>0.147</v>
      </c>
    </row>
    <row r="64" spans="1:7">
      <c r="A64" s="3">
        <v>11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HYPERLINK("http://141.218.60.56/~jnz1568/getInfo.php?workbook=11_06.xlsx&amp;sheet=U0&amp;row=64&amp;col=6&amp;number=3&amp;sourceID=14","3")</f>
        <v>3</v>
      </c>
      <c r="G64" s="4" t="str">
        <f>HYPERLINK("http://141.218.60.56/~jnz1568/getInfo.php?workbook=11_06.xlsx&amp;sheet=U0&amp;row=64&amp;col=7&amp;number=0.0197&amp;sourceID=14","0.0197")</f>
        <v>0.0197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HYPERLINK("http://141.218.60.56/~jnz1568/getInfo.php?workbook=11_06.xlsx&amp;sheet=U0&amp;row=65&amp;col=6&amp;number=3.1&amp;sourceID=14","3.1")</f>
        <v>3.1</v>
      </c>
      <c r="G65" s="4" t="str">
        <f>HYPERLINK("http://141.218.60.56/~jnz1568/getInfo.php?workbook=11_06.xlsx&amp;sheet=U0&amp;row=65&amp;col=7&amp;number=0.0196&amp;sourceID=14","0.0196")</f>
        <v>0.0196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HYPERLINK("http://141.218.60.56/~jnz1568/getInfo.php?workbook=11_06.xlsx&amp;sheet=U0&amp;row=66&amp;col=6&amp;number=3.2&amp;sourceID=14","3.2")</f>
        <v>3.2</v>
      </c>
      <c r="G66" s="4" t="str">
        <f>HYPERLINK("http://141.218.60.56/~jnz1568/getInfo.php?workbook=11_06.xlsx&amp;sheet=U0&amp;row=66&amp;col=7&amp;number=0.0196&amp;sourceID=14","0.0196")</f>
        <v>0.0196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HYPERLINK("http://141.218.60.56/~jnz1568/getInfo.php?workbook=11_06.xlsx&amp;sheet=U0&amp;row=67&amp;col=6&amp;number=3.3&amp;sourceID=14","3.3")</f>
        <v>3.3</v>
      </c>
      <c r="G67" s="4" t="str">
        <f>HYPERLINK("http://141.218.60.56/~jnz1568/getInfo.php?workbook=11_06.xlsx&amp;sheet=U0&amp;row=67&amp;col=7&amp;number=0.0195&amp;sourceID=14","0.0195")</f>
        <v>0.0195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HYPERLINK("http://141.218.60.56/~jnz1568/getInfo.php?workbook=11_06.xlsx&amp;sheet=U0&amp;row=68&amp;col=6&amp;number=3.4&amp;sourceID=14","3.4")</f>
        <v>3.4</v>
      </c>
      <c r="G68" s="4" t="str">
        <f>HYPERLINK("http://141.218.60.56/~jnz1568/getInfo.php?workbook=11_06.xlsx&amp;sheet=U0&amp;row=68&amp;col=7&amp;number=0.0195&amp;sourceID=14","0.0195")</f>
        <v>0.0195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HYPERLINK("http://141.218.60.56/~jnz1568/getInfo.php?workbook=11_06.xlsx&amp;sheet=U0&amp;row=69&amp;col=6&amp;number=3.5&amp;sourceID=14","3.5")</f>
        <v>3.5</v>
      </c>
      <c r="G69" s="4" t="str">
        <f>HYPERLINK("http://141.218.60.56/~jnz1568/getInfo.php?workbook=11_06.xlsx&amp;sheet=U0&amp;row=69&amp;col=7&amp;number=0.0194&amp;sourceID=14","0.0194")</f>
        <v>0.0194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HYPERLINK("http://141.218.60.56/~jnz1568/getInfo.php?workbook=11_06.xlsx&amp;sheet=U0&amp;row=70&amp;col=6&amp;number=3.6&amp;sourceID=14","3.6")</f>
        <v>3.6</v>
      </c>
      <c r="G70" s="4" t="str">
        <f>HYPERLINK("http://141.218.60.56/~jnz1568/getInfo.php?workbook=11_06.xlsx&amp;sheet=U0&amp;row=70&amp;col=7&amp;number=0.0193&amp;sourceID=14","0.0193")</f>
        <v>0.0193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HYPERLINK("http://141.218.60.56/~jnz1568/getInfo.php?workbook=11_06.xlsx&amp;sheet=U0&amp;row=71&amp;col=6&amp;number=3.7&amp;sourceID=14","3.7")</f>
        <v>3.7</v>
      </c>
      <c r="G71" s="4" t="str">
        <f>HYPERLINK("http://141.218.60.56/~jnz1568/getInfo.php?workbook=11_06.xlsx&amp;sheet=U0&amp;row=71&amp;col=7&amp;number=0.0192&amp;sourceID=14","0.0192")</f>
        <v>0.0192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HYPERLINK("http://141.218.60.56/~jnz1568/getInfo.php?workbook=11_06.xlsx&amp;sheet=U0&amp;row=72&amp;col=6&amp;number=3.8&amp;sourceID=14","3.8")</f>
        <v>3.8</v>
      </c>
      <c r="G72" s="4" t="str">
        <f>HYPERLINK("http://141.218.60.56/~jnz1568/getInfo.php?workbook=11_06.xlsx&amp;sheet=U0&amp;row=72&amp;col=7&amp;number=0.0191&amp;sourceID=14","0.0191")</f>
        <v>0.0191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HYPERLINK("http://141.218.60.56/~jnz1568/getInfo.php?workbook=11_06.xlsx&amp;sheet=U0&amp;row=73&amp;col=6&amp;number=3.9&amp;sourceID=14","3.9")</f>
        <v>3.9</v>
      </c>
      <c r="G73" s="4" t="str">
        <f>HYPERLINK("http://141.218.60.56/~jnz1568/getInfo.php?workbook=11_06.xlsx&amp;sheet=U0&amp;row=73&amp;col=7&amp;number=0.0191&amp;sourceID=14","0.0191")</f>
        <v>0.0191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HYPERLINK("http://141.218.60.56/~jnz1568/getInfo.php?workbook=11_06.xlsx&amp;sheet=U0&amp;row=74&amp;col=6&amp;number=4&amp;sourceID=14","4")</f>
        <v>4</v>
      </c>
      <c r="G74" s="4" t="str">
        <f>HYPERLINK("http://141.218.60.56/~jnz1568/getInfo.php?workbook=11_06.xlsx&amp;sheet=U0&amp;row=74&amp;col=7&amp;number=0.019&amp;sourceID=14","0.019")</f>
        <v>0.019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HYPERLINK("http://141.218.60.56/~jnz1568/getInfo.php?workbook=11_06.xlsx&amp;sheet=U0&amp;row=75&amp;col=6&amp;number=4.1&amp;sourceID=14","4.1")</f>
        <v>4.1</v>
      </c>
      <c r="G75" s="4" t="str">
        <f>HYPERLINK("http://141.218.60.56/~jnz1568/getInfo.php?workbook=11_06.xlsx&amp;sheet=U0&amp;row=75&amp;col=7&amp;number=0.0191&amp;sourceID=14","0.0191")</f>
        <v>0.0191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HYPERLINK("http://141.218.60.56/~jnz1568/getInfo.php?workbook=11_06.xlsx&amp;sheet=U0&amp;row=76&amp;col=6&amp;number=4.2&amp;sourceID=14","4.2")</f>
        <v>4.2</v>
      </c>
      <c r="G76" s="4" t="str">
        <f>HYPERLINK("http://141.218.60.56/~jnz1568/getInfo.php?workbook=11_06.xlsx&amp;sheet=U0&amp;row=76&amp;col=7&amp;number=0.0191&amp;sourceID=14","0.0191")</f>
        <v>0.0191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HYPERLINK("http://141.218.60.56/~jnz1568/getInfo.php?workbook=11_06.xlsx&amp;sheet=U0&amp;row=77&amp;col=6&amp;number=4.3&amp;sourceID=14","4.3")</f>
        <v>4.3</v>
      </c>
      <c r="G77" s="4" t="str">
        <f>HYPERLINK("http://141.218.60.56/~jnz1568/getInfo.php?workbook=11_06.xlsx&amp;sheet=U0&amp;row=77&amp;col=7&amp;number=0.0192&amp;sourceID=14","0.0192")</f>
        <v>0.0192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HYPERLINK("http://141.218.60.56/~jnz1568/getInfo.php?workbook=11_06.xlsx&amp;sheet=U0&amp;row=78&amp;col=6&amp;number=4.4&amp;sourceID=14","4.4")</f>
        <v>4.4</v>
      </c>
      <c r="G78" s="4" t="str">
        <f>HYPERLINK("http://141.218.60.56/~jnz1568/getInfo.php?workbook=11_06.xlsx&amp;sheet=U0&amp;row=78&amp;col=7&amp;number=0.0194&amp;sourceID=14","0.0194")</f>
        <v>0.0194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HYPERLINK("http://141.218.60.56/~jnz1568/getInfo.php?workbook=11_06.xlsx&amp;sheet=U0&amp;row=79&amp;col=6&amp;number=4.5&amp;sourceID=14","4.5")</f>
        <v>4.5</v>
      </c>
      <c r="G79" s="4" t="str">
        <f>HYPERLINK("http://141.218.60.56/~jnz1568/getInfo.php?workbook=11_06.xlsx&amp;sheet=U0&amp;row=79&amp;col=7&amp;number=0.0197&amp;sourceID=14","0.0197")</f>
        <v>0.0197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HYPERLINK("http://141.218.60.56/~jnz1568/getInfo.php?workbook=11_06.xlsx&amp;sheet=U0&amp;row=80&amp;col=6&amp;number=4.6&amp;sourceID=14","4.6")</f>
        <v>4.6</v>
      </c>
      <c r="G80" s="4" t="str">
        <f>HYPERLINK("http://141.218.60.56/~jnz1568/getInfo.php?workbook=11_06.xlsx&amp;sheet=U0&amp;row=80&amp;col=7&amp;number=0.0199&amp;sourceID=14","0.0199")</f>
        <v>0.0199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HYPERLINK("http://141.218.60.56/~jnz1568/getInfo.php?workbook=11_06.xlsx&amp;sheet=U0&amp;row=81&amp;col=6&amp;number=4.7&amp;sourceID=14","4.7")</f>
        <v>4.7</v>
      </c>
      <c r="G81" s="4" t="str">
        <f>HYPERLINK("http://141.218.60.56/~jnz1568/getInfo.php?workbook=11_06.xlsx&amp;sheet=U0&amp;row=81&amp;col=7&amp;number=0.0201&amp;sourceID=14","0.0201")</f>
        <v>0.0201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HYPERLINK("http://141.218.60.56/~jnz1568/getInfo.php?workbook=11_06.xlsx&amp;sheet=U0&amp;row=82&amp;col=6&amp;number=4.8&amp;sourceID=14","4.8")</f>
        <v>4.8</v>
      </c>
      <c r="G82" s="4" t="str">
        <f>HYPERLINK("http://141.218.60.56/~jnz1568/getInfo.php?workbook=11_06.xlsx&amp;sheet=U0&amp;row=82&amp;col=7&amp;number=0.0202&amp;sourceID=14","0.0202")</f>
        <v>0.0202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HYPERLINK("http://141.218.60.56/~jnz1568/getInfo.php?workbook=11_06.xlsx&amp;sheet=U0&amp;row=83&amp;col=6&amp;number=4.9&amp;sourceID=14","4.9")</f>
        <v>4.9</v>
      </c>
      <c r="G83" s="4" t="str">
        <f>HYPERLINK("http://141.218.60.56/~jnz1568/getInfo.php?workbook=11_06.xlsx&amp;sheet=U0&amp;row=83&amp;col=7&amp;number=0.0203&amp;sourceID=14","0.0203")</f>
        <v>0.0203</v>
      </c>
    </row>
    <row r="84" spans="1:7">
      <c r="A84" s="3">
        <v>11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HYPERLINK("http://141.218.60.56/~jnz1568/getInfo.php?workbook=11_06.xlsx&amp;sheet=U0&amp;row=84&amp;col=6&amp;number=3&amp;sourceID=14","3")</f>
        <v>3</v>
      </c>
      <c r="G84" s="4" t="str">
        <f>HYPERLINK("http://141.218.60.56/~jnz1568/getInfo.php?workbook=11_06.xlsx&amp;sheet=U0&amp;row=84&amp;col=7&amp;number=0.0329&amp;sourceID=14","0.0329")</f>
        <v>0.0329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HYPERLINK("http://141.218.60.56/~jnz1568/getInfo.php?workbook=11_06.xlsx&amp;sheet=U0&amp;row=85&amp;col=6&amp;number=3.1&amp;sourceID=14","3.1")</f>
        <v>3.1</v>
      </c>
      <c r="G85" s="4" t="str">
        <f>HYPERLINK("http://141.218.60.56/~jnz1568/getInfo.php?workbook=11_06.xlsx&amp;sheet=U0&amp;row=85&amp;col=7&amp;number=0.0327&amp;sourceID=14","0.0327")</f>
        <v>0.0327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HYPERLINK("http://141.218.60.56/~jnz1568/getInfo.php?workbook=11_06.xlsx&amp;sheet=U0&amp;row=86&amp;col=6&amp;number=3.2&amp;sourceID=14","3.2")</f>
        <v>3.2</v>
      </c>
      <c r="G86" s="4" t="str">
        <f>HYPERLINK("http://141.218.60.56/~jnz1568/getInfo.php?workbook=11_06.xlsx&amp;sheet=U0&amp;row=86&amp;col=7&amp;number=0.0325&amp;sourceID=14","0.0325")</f>
        <v>0.0325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HYPERLINK("http://141.218.60.56/~jnz1568/getInfo.php?workbook=11_06.xlsx&amp;sheet=U0&amp;row=87&amp;col=6&amp;number=3.3&amp;sourceID=14","3.3")</f>
        <v>3.3</v>
      </c>
      <c r="G87" s="4" t="str">
        <f>HYPERLINK("http://141.218.60.56/~jnz1568/getInfo.php?workbook=11_06.xlsx&amp;sheet=U0&amp;row=87&amp;col=7&amp;number=0.0324&amp;sourceID=14","0.0324")</f>
        <v>0.0324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HYPERLINK("http://141.218.60.56/~jnz1568/getInfo.php?workbook=11_06.xlsx&amp;sheet=U0&amp;row=88&amp;col=6&amp;number=3.4&amp;sourceID=14","3.4")</f>
        <v>3.4</v>
      </c>
      <c r="G88" s="4" t="str">
        <f>HYPERLINK("http://141.218.60.56/~jnz1568/getInfo.php?workbook=11_06.xlsx&amp;sheet=U0&amp;row=88&amp;col=7&amp;number=0.0325&amp;sourceID=14","0.0325")</f>
        <v>0.0325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HYPERLINK("http://141.218.60.56/~jnz1568/getInfo.php?workbook=11_06.xlsx&amp;sheet=U0&amp;row=89&amp;col=6&amp;number=3.5&amp;sourceID=14","3.5")</f>
        <v>3.5</v>
      </c>
      <c r="G89" s="4" t="str">
        <f>HYPERLINK("http://141.218.60.56/~jnz1568/getInfo.php?workbook=11_06.xlsx&amp;sheet=U0&amp;row=89&amp;col=7&amp;number=0.0328&amp;sourceID=14","0.0328")</f>
        <v>0.0328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HYPERLINK("http://141.218.60.56/~jnz1568/getInfo.php?workbook=11_06.xlsx&amp;sheet=U0&amp;row=90&amp;col=6&amp;number=3.6&amp;sourceID=14","3.6")</f>
        <v>3.6</v>
      </c>
      <c r="G90" s="4" t="str">
        <f>HYPERLINK("http://141.218.60.56/~jnz1568/getInfo.php?workbook=11_06.xlsx&amp;sheet=U0&amp;row=90&amp;col=7&amp;number=0.0337&amp;sourceID=14","0.0337")</f>
        <v>0.0337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HYPERLINK("http://141.218.60.56/~jnz1568/getInfo.php?workbook=11_06.xlsx&amp;sheet=U0&amp;row=91&amp;col=6&amp;number=3.7&amp;sourceID=14","3.7")</f>
        <v>3.7</v>
      </c>
      <c r="G91" s="4" t="str">
        <f>HYPERLINK("http://141.218.60.56/~jnz1568/getInfo.php?workbook=11_06.xlsx&amp;sheet=U0&amp;row=91&amp;col=7&amp;number=0.0355&amp;sourceID=14","0.0355")</f>
        <v>0.0355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HYPERLINK("http://141.218.60.56/~jnz1568/getInfo.php?workbook=11_06.xlsx&amp;sheet=U0&amp;row=92&amp;col=6&amp;number=3.8&amp;sourceID=14","3.8")</f>
        <v>3.8</v>
      </c>
      <c r="G92" s="4" t="str">
        <f>HYPERLINK("http://141.218.60.56/~jnz1568/getInfo.php?workbook=11_06.xlsx&amp;sheet=U0&amp;row=92&amp;col=7&amp;number=0.0388&amp;sourceID=14","0.0388")</f>
        <v>0.0388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HYPERLINK("http://141.218.60.56/~jnz1568/getInfo.php?workbook=11_06.xlsx&amp;sheet=U0&amp;row=93&amp;col=6&amp;number=3.9&amp;sourceID=14","3.9")</f>
        <v>3.9</v>
      </c>
      <c r="G93" s="4" t="str">
        <f>HYPERLINK("http://141.218.60.56/~jnz1568/getInfo.php?workbook=11_06.xlsx&amp;sheet=U0&amp;row=93&amp;col=7&amp;number=0.0437&amp;sourceID=14","0.0437")</f>
        <v>0.0437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HYPERLINK("http://141.218.60.56/~jnz1568/getInfo.php?workbook=11_06.xlsx&amp;sheet=U0&amp;row=94&amp;col=6&amp;number=4&amp;sourceID=14","4")</f>
        <v>4</v>
      </c>
      <c r="G94" s="4" t="str">
        <f>HYPERLINK("http://141.218.60.56/~jnz1568/getInfo.php?workbook=11_06.xlsx&amp;sheet=U0&amp;row=94&amp;col=7&amp;number=0.0501&amp;sourceID=14","0.0501")</f>
        <v>0.0501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HYPERLINK("http://141.218.60.56/~jnz1568/getInfo.php?workbook=11_06.xlsx&amp;sheet=U0&amp;row=95&amp;col=6&amp;number=4.1&amp;sourceID=14","4.1")</f>
        <v>4.1</v>
      </c>
      <c r="G95" s="4" t="str">
        <f>HYPERLINK("http://141.218.60.56/~jnz1568/getInfo.php?workbook=11_06.xlsx&amp;sheet=U0&amp;row=95&amp;col=7&amp;number=0.0574&amp;sourceID=14","0.0574")</f>
        <v>0.0574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HYPERLINK("http://141.218.60.56/~jnz1568/getInfo.php?workbook=11_06.xlsx&amp;sheet=U0&amp;row=96&amp;col=6&amp;number=4.2&amp;sourceID=14","4.2")</f>
        <v>4.2</v>
      </c>
      <c r="G96" s="4" t="str">
        <f>HYPERLINK("http://141.218.60.56/~jnz1568/getInfo.php?workbook=11_06.xlsx&amp;sheet=U0&amp;row=96&amp;col=7&amp;number=0.0648&amp;sourceID=14","0.0648")</f>
        <v>0.0648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HYPERLINK("http://141.218.60.56/~jnz1568/getInfo.php?workbook=11_06.xlsx&amp;sheet=U0&amp;row=97&amp;col=6&amp;number=4.3&amp;sourceID=14","4.3")</f>
        <v>4.3</v>
      </c>
      <c r="G97" s="4" t="str">
        <f>HYPERLINK("http://141.218.60.56/~jnz1568/getInfo.php?workbook=11_06.xlsx&amp;sheet=U0&amp;row=97&amp;col=7&amp;number=0.0716&amp;sourceID=14","0.0716")</f>
        <v>0.0716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HYPERLINK("http://141.218.60.56/~jnz1568/getInfo.php?workbook=11_06.xlsx&amp;sheet=U0&amp;row=98&amp;col=6&amp;number=4.4&amp;sourceID=14","4.4")</f>
        <v>4.4</v>
      </c>
      <c r="G98" s="4" t="str">
        <f>HYPERLINK("http://141.218.60.56/~jnz1568/getInfo.php?workbook=11_06.xlsx&amp;sheet=U0&amp;row=98&amp;col=7&amp;number=0.077&amp;sourceID=14","0.077")</f>
        <v>0.077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HYPERLINK("http://141.218.60.56/~jnz1568/getInfo.php?workbook=11_06.xlsx&amp;sheet=U0&amp;row=99&amp;col=6&amp;number=4.5&amp;sourceID=14","4.5")</f>
        <v>4.5</v>
      </c>
      <c r="G99" s="4" t="str">
        <f>HYPERLINK("http://141.218.60.56/~jnz1568/getInfo.php?workbook=11_06.xlsx&amp;sheet=U0&amp;row=99&amp;col=7&amp;number=0.0807&amp;sourceID=14","0.0807")</f>
        <v>0.0807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HYPERLINK("http://141.218.60.56/~jnz1568/getInfo.php?workbook=11_06.xlsx&amp;sheet=U0&amp;row=100&amp;col=6&amp;number=4.6&amp;sourceID=14","4.6")</f>
        <v>4.6</v>
      </c>
      <c r="G100" s="4" t="str">
        <f>HYPERLINK("http://141.218.60.56/~jnz1568/getInfo.php?workbook=11_06.xlsx&amp;sheet=U0&amp;row=100&amp;col=7&amp;number=0.0826&amp;sourceID=14","0.0826")</f>
        <v>0.0826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HYPERLINK("http://141.218.60.56/~jnz1568/getInfo.php?workbook=11_06.xlsx&amp;sheet=U0&amp;row=101&amp;col=6&amp;number=4.7&amp;sourceID=14","4.7")</f>
        <v>4.7</v>
      </c>
      <c r="G101" s="4" t="str">
        <f>HYPERLINK("http://141.218.60.56/~jnz1568/getInfo.php?workbook=11_06.xlsx&amp;sheet=U0&amp;row=101&amp;col=7&amp;number=0.0829&amp;sourceID=14","0.0829")</f>
        <v>0.0829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HYPERLINK("http://141.218.60.56/~jnz1568/getInfo.php?workbook=11_06.xlsx&amp;sheet=U0&amp;row=102&amp;col=6&amp;number=4.8&amp;sourceID=14","4.8")</f>
        <v>4.8</v>
      </c>
      <c r="G102" s="4" t="str">
        <f>HYPERLINK("http://141.218.60.56/~jnz1568/getInfo.php?workbook=11_06.xlsx&amp;sheet=U0&amp;row=102&amp;col=7&amp;number=0.082&amp;sourceID=14","0.082")</f>
        <v>0.082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HYPERLINK("http://141.218.60.56/~jnz1568/getInfo.php?workbook=11_06.xlsx&amp;sheet=U0&amp;row=103&amp;col=6&amp;number=4.9&amp;sourceID=14","4.9")</f>
        <v>4.9</v>
      </c>
      <c r="G103" s="4" t="str">
        <f>HYPERLINK("http://141.218.60.56/~jnz1568/getInfo.php?workbook=11_06.xlsx&amp;sheet=U0&amp;row=103&amp;col=7&amp;number=0.0802&amp;sourceID=14","0.0802")</f>
        <v>0.0802</v>
      </c>
    </row>
    <row r="104" spans="1:7">
      <c r="A104" s="3">
        <v>11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HYPERLINK("http://141.218.60.56/~jnz1568/getInfo.php?workbook=11_06.xlsx&amp;sheet=U0&amp;row=104&amp;col=6&amp;number=3&amp;sourceID=14","3")</f>
        <v>3</v>
      </c>
      <c r="G104" s="4" t="str">
        <f>HYPERLINK("http://141.218.60.56/~jnz1568/getInfo.php?workbook=11_06.xlsx&amp;sheet=U0&amp;row=104&amp;col=7&amp;number=0.0217&amp;sourceID=14","0.0217")</f>
        <v>0.0217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HYPERLINK("http://141.218.60.56/~jnz1568/getInfo.php?workbook=11_06.xlsx&amp;sheet=U0&amp;row=105&amp;col=6&amp;number=3.1&amp;sourceID=14","3.1")</f>
        <v>3.1</v>
      </c>
      <c r="G105" s="4" t="str">
        <f>HYPERLINK("http://141.218.60.56/~jnz1568/getInfo.php?workbook=11_06.xlsx&amp;sheet=U0&amp;row=105&amp;col=7&amp;number=0.0217&amp;sourceID=14","0.0217")</f>
        <v>0.0217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HYPERLINK("http://141.218.60.56/~jnz1568/getInfo.php?workbook=11_06.xlsx&amp;sheet=U0&amp;row=106&amp;col=6&amp;number=3.2&amp;sourceID=14","3.2")</f>
        <v>3.2</v>
      </c>
      <c r="G106" s="4" t="str">
        <f>HYPERLINK("http://141.218.60.56/~jnz1568/getInfo.php?workbook=11_06.xlsx&amp;sheet=U0&amp;row=106&amp;col=7&amp;number=0.0217&amp;sourceID=14","0.0217")</f>
        <v>0.0217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HYPERLINK("http://141.218.60.56/~jnz1568/getInfo.php?workbook=11_06.xlsx&amp;sheet=U0&amp;row=107&amp;col=6&amp;number=3.3&amp;sourceID=14","3.3")</f>
        <v>3.3</v>
      </c>
      <c r="G107" s="4" t="str">
        <f>HYPERLINK("http://141.218.60.56/~jnz1568/getInfo.php?workbook=11_06.xlsx&amp;sheet=U0&amp;row=107&amp;col=7&amp;number=0.0217&amp;sourceID=14","0.0217")</f>
        <v>0.0217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HYPERLINK("http://141.218.60.56/~jnz1568/getInfo.php?workbook=11_06.xlsx&amp;sheet=U0&amp;row=108&amp;col=6&amp;number=3.4&amp;sourceID=14","3.4")</f>
        <v>3.4</v>
      </c>
      <c r="G108" s="4" t="str">
        <f>HYPERLINK("http://141.218.60.56/~jnz1568/getInfo.php?workbook=11_06.xlsx&amp;sheet=U0&amp;row=108&amp;col=7&amp;number=0.0217&amp;sourceID=14","0.0217")</f>
        <v>0.0217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HYPERLINK("http://141.218.60.56/~jnz1568/getInfo.php?workbook=11_06.xlsx&amp;sheet=U0&amp;row=109&amp;col=6&amp;number=3.5&amp;sourceID=14","3.5")</f>
        <v>3.5</v>
      </c>
      <c r="G109" s="4" t="str">
        <f>HYPERLINK("http://141.218.60.56/~jnz1568/getInfo.php?workbook=11_06.xlsx&amp;sheet=U0&amp;row=109&amp;col=7&amp;number=0.0217&amp;sourceID=14","0.0217")</f>
        <v>0.0217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HYPERLINK("http://141.218.60.56/~jnz1568/getInfo.php?workbook=11_06.xlsx&amp;sheet=U0&amp;row=110&amp;col=6&amp;number=3.6&amp;sourceID=14","3.6")</f>
        <v>3.6</v>
      </c>
      <c r="G110" s="4" t="str">
        <f>HYPERLINK("http://141.218.60.56/~jnz1568/getInfo.php?workbook=11_06.xlsx&amp;sheet=U0&amp;row=110&amp;col=7&amp;number=0.0217&amp;sourceID=14","0.0217")</f>
        <v>0.0217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HYPERLINK("http://141.218.60.56/~jnz1568/getInfo.php?workbook=11_06.xlsx&amp;sheet=U0&amp;row=111&amp;col=6&amp;number=3.7&amp;sourceID=14","3.7")</f>
        <v>3.7</v>
      </c>
      <c r="G111" s="4" t="str">
        <f>HYPERLINK("http://141.218.60.56/~jnz1568/getInfo.php?workbook=11_06.xlsx&amp;sheet=U0&amp;row=111&amp;col=7&amp;number=0.0216&amp;sourceID=14","0.0216")</f>
        <v>0.0216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HYPERLINK("http://141.218.60.56/~jnz1568/getInfo.php?workbook=11_06.xlsx&amp;sheet=U0&amp;row=112&amp;col=6&amp;number=3.8&amp;sourceID=14","3.8")</f>
        <v>3.8</v>
      </c>
      <c r="G112" s="4" t="str">
        <f>HYPERLINK("http://141.218.60.56/~jnz1568/getInfo.php?workbook=11_06.xlsx&amp;sheet=U0&amp;row=112&amp;col=7&amp;number=0.0216&amp;sourceID=14","0.0216")</f>
        <v>0.0216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HYPERLINK("http://141.218.60.56/~jnz1568/getInfo.php?workbook=11_06.xlsx&amp;sheet=U0&amp;row=113&amp;col=6&amp;number=3.9&amp;sourceID=14","3.9")</f>
        <v>3.9</v>
      </c>
      <c r="G113" s="4" t="str">
        <f>HYPERLINK("http://141.218.60.56/~jnz1568/getInfo.php?workbook=11_06.xlsx&amp;sheet=U0&amp;row=113&amp;col=7&amp;number=0.0216&amp;sourceID=14","0.0216")</f>
        <v>0.0216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HYPERLINK("http://141.218.60.56/~jnz1568/getInfo.php?workbook=11_06.xlsx&amp;sheet=U0&amp;row=114&amp;col=6&amp;number=4&amp;sourceID=14","4")</f>
        <v>4</v>
      </c>
      <c r="G114" s="4" t="str">
        <f>HYPERLINK("http://141.218.60.56/~jnz1568/getInfo.php?workbook=11_06.xlsx&amp;sheet=U0&amp;row=114&amp;col=7&amp;number=0.0216&amp;sourceID=14","0.0216")</f>
        <v>0.0216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HYPERLINK("http://141.218.60.56/~jnz1568/getInfo.php?workbook=11_06.xlsx&amp;sheet=U0&amp;row=115&amp;col=6&amp;number=4.1&amp;sourceID=14","4.1")</f>
        <v>4.1</v>
      </c>
      <c r="G115" s="4" t="str">
        <f>HYPERLINK("http://141.218.60.56/~jnz1568/getInfo.php?workbook=11_06.xlsx&amp;sheet=U0&amp;row=115&amp;col=7&amp;number=0.0216&amp;sourceID=14","0.0216")</f>
        <v>0.0216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HYPERLINK("http://141.218.60.56/~jnz1568/getInfo.php?workbook=11_06.xlsx&amp;sheet=U0&amp;row=116&amp;col=6&amp;number=4.2&amp;sourceID=14","4.2")</f>
        <v>4.2</v>
      </c>
      <c r="G116" s="4" t="str">
        <f>HYPERLINK("http://141.218.60.56/~jnz1568/getInfo.php?workbook=11_06.xlsx&amp;sheet=U0&amp;row=116&amp;col=7&amp;number=0.0216&amp;sourceID=14","0.0216")</f>
        <v>0.0216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HYPERLINK("http://141.218.60.56/~jnz1568/getInfo.php?workbook=11_06.xlsx&amp;sheet=U0&amp;row=117&amp;col=6&amp;number=4.3&amp;sourceID=14","4.3")</f>
        <v>4.3</v>
      </c>
      <c r="G117" s="4" t="str">
        <f>HYPERLINK("http://141.218.60.56/~jnz1568/getInfo.php?workbook=11_06.xlsx&amp;sheet=U0&amp;row=117&amp;col=7&amp;number=0.0215&amp;sourceID=14","0.0215")</f>
        <v>0.0215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HYPERLINK("http://141.218.60.56/~jnz1568/getInfo.php?workbook=11_06.xlsx&amp;sheet=U0&amp;row=118&amp;col=6&amp;number=4.4&amp;sourceID=14","4.4")</f>
        <v>4.4</v>
      </c>
      <c r="G118" s="4" t="str">
        <f>HYPERLINK("http://141.218.60.56/~jnz1568/getInfo.php?workbook=11_06.xlsx&amp;sheet=U0&amp;row=118&amp;col=7&amp;number=0.0215&amp;sourceID=14","0.0215")</f>
        <v>0.0215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HYPERLINK("http://141.218.60.56/~jnz1568/getInfo.php?workbook=11_06.xlsx&amp;sheet=U0&amp;row=119&amp;col=6&amp;number=4.5&amp;sourceID=14","4.5")</f>
        <v>4.5</v>
      </c>
      <c r="G119" s="4" t="str">
        <f>HYPERLINK("http://141.218.60.56/~jnz1568/getInfo.php?workbook=11_06.xlsx&amp;sheet=U0&amp;row=119&amp;col=7&amp;number=0.0214&amp;sourceID=14","0.0214")</f>
        <v>0.0214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HYPERLINK("http://141.218.60.56/~jnz1568/getInfo.php?workbook=11_06.xlsx&amp;sheet=U0&amp;row=120&amp;col=6&amp;number=4.6&amp;sourceID=14","4.6")</f>
        <v>4.6</v>
      </c>
      <c r="G120" s="4" t="str">
        <f>HYPERLINK("http://141.218.60.56/~jnz1568/getInfo.php?workbook=11_06.xlsx&amp;sheet=U0&amp;row=120&amp;col=7&amp;number=0.0213&amp;sourceID=14","0.0213")</f>
        <v>0.0213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HYPERLINK("http://141.218.60.56/~jnz1568/getInfo.php?workbook=11_06.xlsx&amp;sheet=U0&amp;row=121&amp;col=6&amp;number=4.7&amp;sourceID=14","4.7")</f>
        <v>4.7</v>
      </c>
      <c r="G121" s="4" t="str">
        <f>HYPERLINK("http://141.218.60.56/~jnz1568/getInfo.php?workbook=11_06.xlsx&amp;sheet=U0&amp;row=121&amp;col=7&amp;number=0.0213&amp;sourceID=14","0.0213")</f>
        <v>0.0213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HYPERLINK("http://141.218.60.56/~jnz1568/getInfo.php?workbook=11_06.xlsx&amp;sheet=U0&amp;row=122&amp;col=6&amp;number=4.8&amp;sourceID=14","4.8")</f>
        <v>4.8</v>
      </c>
      <c r="G122" s="4" t="str">
        <f>HYPERLINK("http://141.218.60.56/~jnz1568/getInfo.php?workbook=11_06.xlsx&amp;sheet=U0&amp;row=122&amp;col=7&amp;number=0.0211&amp;sourceID=14","0.0211")</f>
        <v>0.0211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HYPERLINK("http://141.218.60.56/~jnz1568/getInfo.php?workbook=11_06.xlsx&amp;sheet=U0&amp;row=123&amp;col=6&amp;number=4.9&amp;sourceID=14","4.9")</f>
        <v>4.9</v>
      </c>
      <c r="G123" s="4" t="str">
        <f>HYPERLINK("http://141.218.60.56/~jnz1568/getInfo.php?workbook=11_06.xlsx&amp;sheet=U0&amp;row=123&amp;col=7&amp;number=0.021&amp;sourceID=14","0.021")</f>
        <v>0.021</v>
      </c>
    </row>
    <row r="124" spans="1:7">
      <c r="A124" s="3">
        <v>11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HYPERLINK("http://141.218.60.56/~jnz1568/getInfo.php?workbook=11_06.xlsx&amp;sheet=U0&amp;row=124&amp;col=6&amp;number=3&amp;sourceID=14","3")</f>
        <v>3</v>
      </c>
      <c r="G124" s="4" t="str">
        <f>HYPERLINK("http://141.218.60.56/~jnz1568/getInfo.php?workbook=11_06.xlsx&amp;sheet=U0&amp;row=124&amp;col=7&amp;number=0.569&amp;sourceID=14","0.569")</f>
        <v>0.569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HYPERLINK("http://141.218.60.56/~jnz1568/getInfo.php?workbook=11_06.xlsx&amp;sheet=U0&amp;row=125&amp;col=6&amp;number=3.1&amp;sourceID=14","3.1")</f>
        <v>3.1</v>
      </c>
      <c r="G125" s="4" t="str">
        <f>HYPERLINK("http://141.218.60.56/~jnz1568/getInfo.php?workbook=11_06.xlsx&amp;sheet=U0&amp;row=125&amp;col=7&amp;number=0.569&amp;sourceID=14","0.569")</f>
        <v>0.569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HYPERLINK("http://141.218.60.56/~jnz1568/getInfo.php?workbook=11_06.xlsx&amp;sheet=U0&amp;row=126&amp;col=6&amp;number=3.2&amp;sourceID=14","3.2")</f>
        <v>3.2</v>
      </c>
      <c r="G126" s="4" t="str">
        <f>HYPERLINK("http://141.218.60.56/~jnz1568/getInfo.php?workbook=11_06.xlsx&amp;sheet=U0&amp;row=126&amp;col=7&amp;number=0.569&amp;sourceID=14","0.569")</f>
        <v>0.569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HYPERLINK("http://141.218.60.56/~jnz1568/getInfo.php?workbook=11_06.xlsx&amp;sheet=U0&amp;row=127&amp;col=6&amp;number=3.3&amp;sourceID=14","3.3")</f>
        <v>3.3</v>
      </c>
      <c r="G127" s="4" t="str">
        <f>HYPERLINK("http://141.218.60.56/~jnz1568/getInfo.php?workbook=11_06.xlsx&amp;sheet=U0&amp;row=127&amp;col=7&amp;number=0.57&amp;sourceID=14","0.57")</f>
        <v>0.57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HYPERLINK("http://141.218.60.56/~jnz1568/getInfo.php?workbook=11_06.xlsx&amp;sheet=U0&amp;row=128&amp;col=6&amp;number=3.4&amp;sourceID=14","3.4")</f>
        <v>3.4</v>
      </c>
      <c r="G128" s="4" t="str">
        <f>HYPERLINK("http://141.218.60.56/~jnz1568/getInfo.php?workbook=11_06.xlsx&amp;sheet=U0&amp;row=128&amp;col=7&amp;number=0.57&amp;sourceID=14","0.57")</f>
        <v>0.57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HYPERLINK("http://141.218.60.56/~jnz1568/getInfo.php?workbook=11_06.xlsx&amp;sheet=U0&amp;row=129&amp;col=6&amp;number=3.5&amp;sourceID=14","3.5")</f>
        <v>3.5</v>
      </c>
      <c r="G129" s="4" t="str">
        <f>HYPERLINK("http://141.218.60.56/~jnz1568/getInfo.php?workbook=11_06.xlsx&amp;sheet=U0&amp;row=129&amp;col=7&amp;number=0.57&amp;sourceID=14","0.57")</f>
        <v>0.57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HYPERLINK("http://141.218.60.56/~jnz1568/getInfo.php?workbook=11_06.xlsx&amp;sheet=U0&amp;row=130&amp;col=6&amp;number=3.6&amp;sourceID=14","3.6")</f>
        <v>3.6</v>
      </c>
      <c r="G130" s="4" t="str">
        <f>HYPERLINK("http://141.218.60.56/~jnz1568/getInfo.php?workbook=11_06.xlsx&amp;sheet=U0&amp;row=130&amp;col=7&amp;number=0.57&amp;sourceID=14","0.57")</f>
        <v>0.57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HYPERLINK("http://141.218.60.56/~jnz1568/getInfo.php?workbook=11_06.xlsx&amp;sheet=U0&amp;row=131&amp;col=6&amp;number=3.7&amp;sourceID=14","3.7")</f>
        <v>3.7</v>
      </c>
      <c r="G131" s="4" t="str">
        <f>HYPERLINK("http://141.218.60.56/~jnz1568/getInfo.php?workbook=11_06.xlsx&amp;sheet=U0&amp;row=131&amp;col=7&amp;number=0.571&amp;sourceID=14","0.571")</f>
        <v>0.571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HYPERLINK("http://141.218.60.56/~jnz1568/getInfo.php?workbook=11_06.xlsx&amp;sheet=U0&amp;row=132&amp;col=6&amp;number=3.8&amp;sourceID=14","3.8")</f>
        <v>3.8</v>
      </c>
      <c r="G132" s="4" t="str">
        <f>HYPERLINK("http://141.218.60.56/~jnz1568/getInfo.php?workbook=11_06.xlsx&amp;sheet=U0&amp;row=132&amp;col=7&amp;number=0.571&amp;sourceID=14","0.571")</f>
        <v>0.571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HYPERLINK("http://141.218.60.56/~jnz1568/getInfo.php?workbook=11_06.xlsx&amp;sheet=U0&amp;row=133&amp;col=6&amp;number=3.9&amp;sourceID=14","3.9")</f>
        <v>3.9</v>
      </c>
      <c r="G133" s="4" t="str">
        <f>HYPERLINK("http://141.218.60.56/~jnz1568/getInfo.php?workbook=11_06.xlsx&amp;sheet=U0&amp;row=133&amp;col=7&amp;number=0.572&amp;sourceID=14","0.572")</f>
        <v>0.572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HYPERLINK("http://141.218.60.56/~jnz1568/getInfo.php?workbook=11_06.xlsx&amp;sheet=U0&amp;row=134&amp;col=6&amp;number=4&amp;sourceID=14","4")</f>
        <v>4</v>
      </c>
      <c r="G134" s="4" t="str">
        <f>HYPERLINK("http://141.218.60.56/~jnz1568/getInfo.php?workbook=11_06.xlsx&amp;sheet=U0&amp;row=134&amp;col=7&amp;number=0.572&amp;sourceID=14","0.572")</f>
        <v>0.572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HYPERLINK("http://141.218.60.56/~jnz1568/getInfo.php?workbook=11_06.xlsx&amp;sheet=U0&amp;row=135&amp;col=6&amp;number=4.1&amp;sourceID=14","4.1")</f>
        <v>4.1</v>
      </c>
      <c r="G135" s="4" t="str">
        <f>HYPERLINK("http://141.218.60.56/~jnz1568/getInfo.php?workbook=11_06.xlsx&amp;sheet=U0&amp;row=135&amp;col=7&amp;number=0.573&amp;sourceID=14","0.573")</f>
        <v>0.573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HYPERLINK("http://141.218.60.56/~jnz1568/getInfo.php?workbook=11_06.xlsx&amp;sheet=U0&amp;row=136&amp;col=6&amp;number=4.2&amp;sourceID=14","4.2")</f>
        <v>4.2</v>
      </c>
      <c r="G136" s="4" t="str">
        <f>HYPERLINK("http://141.218.60.56/~jnz1568/getInfo.php?workbook=11_06.xlsx&amp;sheet=U0&amp;row=136&amp;col=7&amp;number=0.575&amp;sourceID=14","0.575")</f>
        <v>0.575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HYPERLINK("http://141.218.60.56/~jnz1568/getInfo.php?workbook=11_06.xlsx&amp;sheet=U0&amp;row=137&amp;col=6&amp;number=4.3&amp;sourceID=14","4.3")</f>
        <v>4.3</v>
      </c>
      <c r="G137" s="4" t="str">
        <f>HYPERLINK("http://141.218.60.56/~jnz1568/getInfo.php?workbook=11_06.xlsx&amp;sheet=U0&amp;row=137&amp;col=7&amp;number=0.576&amp;sourceID=14","0.576")</f>
        <v>0.576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HYPERLINK("http://141.218.60.56/~jnz1568/getInfo.php?workbook=11_06.xlsx&amp;sheet=U0&amp;row=138&amp;col=6&amp;number=4.4&amp;sourceID=14","4.4")</f>
        <v>4.4</v>
      </c>
      <c r="G138" s="4" t="str">
        <f>HYPERLINK("http://141.218.60.56/~jnz1568/getInfo.php?workbook=11_06.xlsx&amp;sheet=U0&amp;row=138&amp;col=7&amp;number=0.578&amp;sourceID=14","0.578")</f>
        <v>0.578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HYPERLINK("http://141.218.60.56/~jnz1568/getInfo.php?workbook=11_06.xlsx&amp;sheet=U0&amp;row=139&amp;col=6&amp;number=4.5&amp;sourceID=14","4.5")</f>
        <v>4.5</v>
      </c>
      <c r="G139" s="4" t="str">
        <f>HYPERLINK("http://141.218.60.56/~jnz1568/getInfo.php?workbook=11_06.xlsx&amp;sheet=U0&amp;row=139&amp;col=7&amp;number=0.58&amp;sourceID=14","0.58")</f>
        <v>0.58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HYPERLINK("http://141.218.60.56/~jnz1568/getInfo.php?workbook=11_06.xlsx&amp;sheet=U0&amp;row=140&amp;col=6&amp;number=4.6&amp;sourceID=14","4.6")</f>
        <v>4.6</v>
      </c>
      <c r="G140" s="4" t="str">
        <f>HYPERLINK("http://141.218.60.56/~jnz1568/getInfo.php?workbook=11_06.xlsx&amp;sheet=U0&amp;row=140&amp;col=7&amp;number=0.583&amp;sourceID=14","0.583")</f>
        <v>0.583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HYPERLINK("http://141.218.60.56/~jnz1568/getInfo.php?workbook=11_06.xlsx&amp;sheet=U0&amp;row=141&amp;col=6&amp;number=4.7&amp;sourceID=14","4.7")</f>
        <v>4.7</v>
      </c>
      <c r="G141" s="4" t="str">
        <f>HYPERLINK("http://141.218.60.56/~jnz1568/getInfo.php?workbook=11_06.xlsx&amp;sheet=U0&amp;row=141&amp;col=7&amp;number=0.586&amp;sourceID=14","0.586")</f>
        <v>0.586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HYPERLINK("http://141.218.60.56/~jnz1568/getInfo.php?workbook=11_06.xlsx&amp;sheet=U0&amp;row=142&amp;col=6&amp;number=4.8&amp;sourceID=14","4.8")</f>
        <v>4.8</v>
      </c>
      <c r="G142" s="4" t="str">
        <f>HYPERLINK("http://141.218.60.56/~jnz1568/getInfo.php?workbook=11_06.xlsx&amp;sheet=U0&amp;row=142&amp;col=7&amp;number=0.59&amp;sourceID=14","0.59")</f>
        <v>0.59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HYPERLINK("http://141.218.60.56/~jnz1568/getInfo.php?workbook=11_06.xlsx&amp;sheet=U0&amp;row=143&amp;col=6&amp;number=4.9&amp;sourceID=14","4.9")</f>
        <v>4.9</v>
      </c>
      <c r="G143" s="4" t="str">
        <f>HYPERLINK("http://141.218.60.56/~jnz1568/getInfo.php?workbook=11_06.xlsx&amp;sheet=U0&amp;row=143&amp;col=7&amp;number=0.595&amp;sourceID=14","0.595")</f>
        <v>0.595</v>
      </c>
    </row>
    <row r="144" spans="1:7">
      <c r="A144" s="3">
        <v>11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HYPERLINK("http://141.218.60.56/~jnz1568/getInfo.php?workbook=11_06.xlsx&amp;sheet=U0&amp;row=144&amp;col=6&amp;number=3&amp;sourceID=14","3")</f>
        <v>3</v>
      </c>
      <c r="G144" s="4" t="str">
        <f>HYPERLINK("http://141.218.60.56/~jnz1568/getInfo.php?workbook=11_06.xlsx&amp;sheet=U0&amp;row=144&amp;col=7&amp;number=0.00366&amp;sourceID=14","0.00366")</f>
        <v>0.00366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HYPERLINK("http://141.218.60.56/~jnz1568/getInfo.php?workbook=11_06.xlsx&amp;sheet=U0&amp;row=145&amp;col=6&amp;number=3.1&amp;sourceID=14","3.1")</f>
        <v>3.1</v>
      </c>
      <c r="G145" s="4" t="str">
        <f>HYPERLINK("http://141.218.60.56/~jnz1568/getInfo.php?workbook=11_06.xlsx&amp;sheet=U0&amp;row=145&amp;col=7&amp;number=0.00366&amp;sourceID=14","0.00366")</f>
        <v>0.00366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HYPERLINK("http://141.218.60.56/~jnz1568/getInfo.php?workbook=11_06.xlsx&amp;sheet=U0&amp;row=146&amp;col=6&amp;number=3.2&amp;sourceID=14","3.2")</f>
        <v>3.2</v>
      </c>
      <c r="G146" s="4" t="str">
        <f>HYPERLINK("http://141.218.60.56/~jnz1568/getInfo.php?workbook=11_06.xlsx&amp;sheet=U0&amp;row=146&amp;col=7&amp;number=0.00366&amp;sourceID=14","0.00366")</f>
        <v>0.00366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HYPERLINK("http://141.218.60.56/~jnz1568/getInfo.php?workbook=11_06.xlsx&amp;sheet=U0&amp;row=147&amp;col=6&amp;number=3.3&amp;sourceID=14","3.3")</f>
        <v>3.3</v>
      </c>
      <c r="G147" s="4" t="str">
        <f>HYPERLINK("http://141.218.60.56/~jnz1568/getInfo.php?workbook=11_06.xlsx&amp;sheet=U0&amp;row=147&amp;col=7&amp;number=0.00366&amp;sourceID=14","0.00366")</f>
        <v>0.00366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HYPERLINK("http://141.218.60.56/~jnz1568/getInfo.php?workbook=11_06.xlsx&amp;sheet=U0&amp;row=148&amp;col=6&amp;number=3.4&amp;sourceID=14","3.4")</f>
        <v>3.4</v>
      </c>
      <c r="G148" s="4" t="str">
        <f>HYPERLINK("http://141.218.60.56/~jnz1568/getInfo.php?workbook=11_06.xlsx&amp;sheet=U0&amp;row=148&amp;col=7&amp;number=0.00366&amp;sourceID=14","0.00366")</f>
        <v>0.00366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HYPERLINK("http://141.218.60.56/~jnz1568/getInfo.php?workbook=11_06.xlsx&amp;sheet=U0&amp;row=149&amp;col=6&amp;number=3.5&amp;sourceID=14","3.5")</f>
        <v>3.5</v>
      </c>
      <c r="G149" s="4" t="str">
        <f>HYPERLINK("http://141.218.60.56/~jnz1568/getInfo.php?workbook=11_06.xlsx&amp;sheet=U0&amp;row=149&amp;col=7&amp;number=0.00366&amp;sourceID=14","0.00366")</f>
        <v>0.00366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HYPERLINK("http://141.218.60.56/~jnz1568/getInfo.php?workbook=11_06.xlsx&amp;sheet=U0&amp;row=150&amp;col=6&amp;number=3.6&amp;sourceID=14","3.6")</f>
        <v>3.6</v>
      </c>
      <c r="G150" s="4" t="str">
        <f>HYPERLINK("http://141.218.60.56/~jnz1568/getInfo.php?workbook=11_06.xlsx&amp;sheet=U0&amp;row=150&amp;col=7&amp;number=0.00366&amp;sourceID=14","0.00366")</f>
        <v>0.00366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HYPERLINK("http://141.218.60.56/~jnz1568/getInfo.php?workbook=11_06.xlsx&amp;sheet=U0&amp;row=151&amp;col=6&amp;number=3.7&amp;sourceID=14","3.7")</f>
        <v>3.7</v>
      </c>
      <c r="G151" s="4" t="str">
        <f>HYPERLINK("http://141.218.60.56/~jnz1568/getInfo.php?workbook=11_06.xlsx&amp;sheet=U0&amp;row=151&amp;col=7&amp;number=0.00365&amp;sourceID=14","0.00365")</f>
        <v>0.00365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HYPERLINK("http://141.218.60.56/~jnz1568/getInfo.php?workbook=11_06.xlsx&amp;sheet=U0&amp;row=152&amp;col=6&amp;number=3.8&amp;sourceID=14","3.8")</f>
        <v>3.8</v>
      </c>
      <c r="G152" s="4" t="str">
        <f>HYPERLINK("http://141.218.60.56/~jnz1568/getInfo.php?workbook=11_06.xlsx&amp;sheet=U0&amp;row=152&amp;col=7&amp;number=0.00365&amp;sourceID=14","0.00365")</f>
        <v>0.00365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HYPERLINK("http://141.218.60.56/~jnz1568/getInfo.php?workbook=11_06.xlsx&amp;sheet=U0&amp;row=153&amp;col=6&amp;number=3.9&amp;sourceID=14","3.9")</f>
        <v>3.9</v>
      </c>
      <c r="G153" s="4" t="str">
        <f>HYPERLINK("http://141.218.60.56/~jnz1568/getInfo.php?workbook=11_06.xlsx&amp;sheet=U0&amp;row=153&amp;col=7&amp;number=0.00365&amp;sourceID=14","0.00365")</f>
        <v>0.00365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HYPERLINK("http://141.218.60.56/~jnz1568/getInfo.php?workbook=11_06.xlsx&amp;sheet=U0&amp;row=154&amp;col=6&amp;number=4&amp;sourceID=14","4")</f>
        <v>4</v>
      </c>
      <c r="G154" s="4" t="str">
        <f>HYPERLINK("http://141.218.60.56/~jnz1568/getInfo.php?workbook=11_06.xlsx&amp;sheet=U0&amp;row=154&amp;col=7&amp;number=0.00364&amp;sourceID=14","0.00364")</f>
        <v>0.00364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HYPERLINK("http://141.218.60.56/~jnz1568/getInfo.php?workbook=11_06.xlsx&amp;sheet=U0&amp;row=155&amp;col=6&amp;number=4.1&amp;sourceID=14","4.1")</f>
        <v>4.1</v>
      </c>
      <c r="G155" s="4" t="str">
        <f>HYPERLINK("http://141.218.60.56/~jnz1568/getInfo.php?workbook=11_06.xlsx&amp;sheet=U0&amp;row=155&amp;col=7&amp;number=0.00364&amp;sourceID=14","0.00364")</f>
        <v>0.00364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HYPERLINK("http://141.218.60.56/~jnz1568/getInfo.php?workbook=11_06.xlsx&amp;sheet=U0&amp;row=156&amp;col=6&amp;number=4.2&amp;sourceID=14","4.2")</f>
        <v>4.2</v>
      </c>
      <c r="G156" s="4" t="str">
        <f>HYPERLINK("http://141.218.60.56/~jnz1568/getInfo.php?workbook=11_06.xlsx&amp;sheet=U0&amp;row=156&amp;col=7&amp;number=0.00363&amp;sourceID=14","0.00363")</f>
        <v>0.00363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HYPERLINK("http://141.218.60.56/~jnz1568/getInfo.php?workbook=11_06.xlsx&amp;sheet=U0&amp;row=157&amp;col=6&amp;number=4.3&amp;sourceID=14","4.3")</f>
        <v>4.3</v>
      </c>
      <c r="G157" s="4" t="str">
        <f>HYPERLINK("http://141.218.60.56/~jnz1568/getInfo.php?workbook=11_06.xlsx&amp;sheet=U0&amp;row=157&amp;col=7&amp;number=0.00363&amp;sourceID=14","0.00363")</f>
        <v>0.00363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HYPERLINK("http://141.218.60.56/~jnz1568/getInfo.php?workbook=11_06.xlsx&amp;sheet=U0&amp;row=158&amp;col=6&amp;number=4.4&amp;sourceID=14","4.4")</f>
        <v>4.4</v>
      </c>
      <c r="G158" s="4" t="str">
        <f>HYPERLINK("http://141.218.60.56/~jnz1568/getInfo.php?workbook=11_06.xlsx&amp;sheet=U0&amp;row=158&amp;col=7&amp;number=0.00362&amp;sourceID=14","0.00362")</f>
        <v>0.00362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HYPERLINK("http://141.218.60.56/~jnz1568/getInfo.php?workbook=11_06.xlsx&amp;sheet=U0&amp;row=159&amp;col=6&amp;number=4.5&amp;sourceID=14","4.5")</f>
        <v>4.5</v>
      </c>
      <c r="G159" s="4" t="str">
        <f>HYPERLINK("http://141.218.60.56/~jnz1568/getInfo.php?workbook=11_06.xlsx&amp;sheet=U0&amp;row=159&amp;col=7&amp;number=0.00361&amp;sourceID=14","0.00361")</f>
        <v>0.00361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HYPERLINK("http://141.218.60.56/~jnz1568/getInfo.php?workbook=11_06.xlsx&amp;sheet=U0&amp;row=160&amp;col=6&amp;number=4.6&amp;sourceID=14","4.6")</f>
        <v>4.6</v>
      </c>
      <c r="G160" s="4" t="str">
        <f>HYPERLINK("http://141.218.60.56/~jnz1568/getInfo.php?workbook=11_06.xlsx&amp;sheet=U0&amp;row=160&amp;col=7&amp;number=0.00359&amp;sourceID=14","0.00359")</f>
        <v>0.00359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HYPERLINK("http://141.218.60.56/~jnz1568/getInfo.php?workbook=11_06.xlsx&amp;sheet=U0&amp;row=161&amp;col=6&amp;number=4.7&amp;sourceID=14","4.7")</f>
        <v>4.7</v>
      </c>
      <c r="G161" s="4" t="str">
        <f>HYPERLINK("http://141.218.60.56/~jnz1568/getInfo.php?workbook=11_06.xlsx&amp;sheet=U0&amp;row=161&amp;col=7&amp;number=0.00358&amp;sourceID=14","0.00358")</f>
        <v>0.00358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HYPERLINK("http://141.218.60.56/~jnz1568/getInfo.php?workbook=11_06.xlsx&amp;sheet=U0&amp;row=162&amp;col=6&amp;number=4.8&amp;sourceID=14","4.8")</f>
        <v>4.8</v>
      </c>
      <c r="G162" s="4" t="str">
        <f>HYPERLINK("http://141.218.60.56/~jnz1568/getInfo.php?workbook=11_06.xlsx&amp;sheet=U0&amp;row=162&amp;col=7&amp;number=0.00355&amp;sourceID=14","0.00355")</f>
        <v>0.00355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HYPERLINK("http://141.218.60.56/~jnz1568/getInfo.php?workbook=11_06.xlsx&amp;sheet=U0&amp;row=163&amp;col=6&amp;number=4.9&amp;sourceID=14","4.9")</f>
        <v>4.9</v>
      </c>
      <c r="G163" s="4" t="str">
        <f>HYPERLINK("http://141.218.60.56/~jnz1568/getInfo.php?workbook=11_06.xlsx&amp;sheet=U0&amp;row=163&amp;col=7&amp;number=0.00353&amp;sourceID=14","0.00353")</f>
        <v>0.00353</v>
      </c>
    </row>
    <row r="164" spans="1:7">
      <c r="A164" s="3">
        <v>11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HYPERLINK("http://141.218.60.56/~jnz1568/getInfo.php?workbook=11_06.xlsx&amp;sheet=U0&amp;row=164&amp;col=6&amp;number=3&amp;sourceID=14","3")</f>
        <v>3</v>
      </c>
      <c r="G164" s="4" t="str">
        <f>HYPERLINK("http://141.218.60.56/~jnz1568/getInfo.php?workbook=11_06.xlsx&amp;sheet=U0&amp;row=164&amp;col=7&amp;number=0.486&amp;sourceID=14","0.486")</f>
        <v>0.486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HYPERLINK("http://141.218.60.56/~jnz1568/getInfo.php?workbook=11_06.xlsx&amp;sheet=U0&amp;row=165&amp;col=6&amp;number=3.1&amp;sourceID=14","3.1")</f>
        <v>3.1</v>
      </c>
      <c r="G165" s="4" t="str">
        <f>HYPERLINK("http://141.218.60.56/~jnz1568/getInfo.php?workbook=11_06.xlsx&amp;sheet=U0&amp;row=165&amp;col=7&amp;number=0.486&amp;sourceID=14","0.486")</f>
        <v>0.486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HYPERLINK("http://141.218.60.56/~jnz1568/getInfo.php?workbook=11_06.xlsx&amp;sheet=U0&amp;row=166&amp;col=6&amp;number=3.2&amp;sourceID=14","3.2")</f>
        <v>3.2</v>
      </c>
      <c r="G166" s="4" t="str">
        <f>HYPERLINK("http://141.218.60.56/~jnz1568/getInfo.php?workbook=11_06.xlsx&amp;sheet=U0&amp;row=166&amp;col=7&amp;number=0.486&amp;sourceID=14","0.486")</f>
        <v>0.486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HYPERLINK("http://141.218.60.56/~jnz1568/getInfo.php?workbook=11_06.xlsx&amp;sheet=U0&amp;row=167&amp;col=6&amp;number=3.3&amp;sourceID=14","3.3")</f>
        <v>3.3</v>
      </c>
      <c r="G167" s="4" t="str">
        <f>HYPERLINK("http://141.218.60.56/~jnz1568/getInfo.php?workbook=11_06.xlsx&amp;sheet=U0&amp;row=167&amp;col=7&amp;number=0.486&amp;sourceID=14","0.486")</f>
        <v>0.486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HYPERLINK("http://141.218.60.56/~jnz1568/getInfo.php?workbook=11_06.xlsx&amp;sheet=U0&amp;row=168&amp;col=6&amp;number=3.4&amp;sourceID=14","3.4")</f>
        <v>3.4</v>
      </c>
      <c r="G168" s="4" t="str">
        <f>HYPERLINK("http://141.218.60.56/~jnz1568/getInfo.php?workbook=11_06.xlsx&amp;sheet=U0&amp;row=168&amp;col=7&amp;number=0.487&amp;sourceID=14","0.487")</f>
        <v>0.487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HYPERLINK("http://141.218.60.56/~jnz1568/getInfo.php?workbook=11_06.xlsx&amp;sheet=U0&amp;row=169&amp;col=6&amp;number=3.5&amp;sourceID=14","3.5")</f>
        <v>3.5</v>
      </c>
      <c r="G169" s="4" t="str">
        <f>HYPERLINK("http://141.218.60.56/~jnz1568/getInfo.php?workbook=11_06.xlsx&amp;sheet=U0&amp;row=169&amp;col=7&amp;number=0.487&amp;sourceID=14","0.487")</f>
        <v>0.487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HYPERLINK("http://141.218.60.56/~jnz1568/getInfo.php?workbook=11_06.xlsx&amp;sheet=U0&amp;row=170&amp;col=6&amp;number=3.6&amp;sourceID=14","3.6")</f>
        <v>3.6</v>
      </c>
      <c r="G170" s="4" t="str">
        <f>HYPERLINK("http://141.218.60.56/~jnz1568/getInfo.php?workbook=11_06.xlsx&amp;sheet=U0&amp;row=170&amp;col=7&amp;number=0.487&amp;sourceID=14","0.487")</f>
        <v>0.487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HYPERLINK("http://141.218.60.56/~jnz1568/getInfo.php?workbook=11_06.xlsx&amp;sheet=U0&amp;row=171&amp;col=6&amp;number=3.7&amp;sourceID=14","3.7")</f>
        <v>3.7</v>
      </c>
      <c r="G171" s="4" t="str">
        <f>HYPERLINK("http://141.218.60.56/~jnz1568/getInfo.php?workbook=11_06.xlsx&amp;sheet=U0&amp;row=171&amp;col=7&amp;number=0.487&amp;sourceID=14","0.487")</f>
        <v>0.487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HYPERLINK("http://141.218.60.56/~jnz1568/getInfo.php?workbook=11_06.xlsx&amp;sheet=U0&amp;row=172&amp;col=6&amp;number=3.8&amp;sourceID=14","3.8")</f>
        <v>3.8</v>
      </c>
      <c r="G172" s="4" t="str">
        <f>HYPERLINK("http://141.218.60.56/~jnz1568/getInfo.php?workbook=11_06.xlsx&amp;sheet=U0&amp;row=172&amp;col=7&amp;number=0.488&amp;sourceID=14","0.488")</f>
        <v>0.488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HYPERLINK("http://141.218.60.56/~jnz1568/getInfo.php?workbook=11_06.xlsx&amp;sheet=U0&amp;row=173&amp;col=6&amp;number=3.9&amp;sourceID=14","3.9")</f>
        <v>3.9</v>
      </c>
      <c r="G173" s="4" t="str">
        <f>HYPERLINK("http://141.218.60.56/~jnz1568/getInfo.php?workbook=11_06.xlsx&amp;sheet=U0&amp;row=173&amp;col=7&amp;number=0.488&amp;sourceID=14","0.488")</f>
        <v>0.488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HYPERLINK("http://141.218.60.56/~jnz1568/getInfo.php?workbook=11_06.xlsx&amp;sheet=U0&amp;row=174&amp;col=6&amp;number=4&amp;sourceID=14","4")</f>
        <v>4</v>
      </c>
      <c r="G174" s="4" t="str">
        <f>HYPERLINK("http://141.218.60.56/~jnz1568/getInfo.php?workbook=11_06.xlsx&amp;sheet=U0&amp;row=174&amp;col=7&amp;number=0.489&amp;sourceID=14","0.489")</f>
        <v>0.489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HYPERLINK("http://141.218.60.56/~jnz1568/getInfo.php?workbook=11_06.xlsx&amp;sheet=U0&amp;row=175&amp;col=6&amp;number=4.1&amp;sourceID=14","4.1")</f>
        <v>4.1</v>
      </c>
      <c r="G175" s="4" t="str">
        <f>HYPERLINK("http://141.218.60.56/~jnz1568/getInfo.php?workbook=11_06.xlsx&amp;sheet=U0&amp;row=175&amp;col=7&amp;number=0.489&amp;sourceID=14","0.489")</f>
        <v>0.489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HYPERLINK("http://141.218.60.56/~jnz1568/getInfo.php?workbook=11_06.xlsx&amp;sheet=U0&amp;row=176&amp;col=6&amp;number=4.2&amp;sourceID=14","4.2")</f>
        <v>4.2</v>
      </c>
      <c r="G176" s="4" t="str">
        <f>HYPERLINK("http://141.218.60.56/~jnz1568/getInfo.php?workbook=11_06.xlsx&amp;sheet=U0&amp;row=176&amp;col=7&amp;number=0.49&amp;sourceID=14","0.49")</f>
        <v>0.49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HYPERLINK("http://141.218.60.56/~jnz1568/getInfo.php?workbook=11_06.xlsx&amp;sheet=U0&amp;row=177&amp;col=6&amp;number=4.3&amp;sourceID=14","4.3")</f>
        <v>4.3</v>
      </c>
      <c r="G177" s="4" t="str">
        <f>HYPERLINK("http://141.218.60.56/~jnz1568/getInfo.php?workbook=11_06.xlsx&amp;sheet=U0&amp;row=177&amp;col=7&amp;number=0.491&amp;sourceID=14","0.491")</f>
        <v>0.491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HYPERLINK("http://141.218.60.56/~jnz1568/getInfo.php?workbook=11_06.xlsx&amp;sheet=U0&amp;row=178&amp;col=6&amp;number=4.4&amp;sourceID=14","4.4")</f>
        <v>4.4</v>
      </c>
      <c r="G178" s="4" t="str">
        <f>HYPERLINK("http://141.218.60.56/~jnz1568/getInfo.php?workbook=11_06.xlsx&amp;sheet=U0&amp;row=178&amp;col=7&amp;number=0.493&amp;sourceID=14","0.493")</f>
        <v>0.493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HYPERLINK("http://141.218.60.56/~jnz1568/getInfo.php?workbook=11_06.xlsx&amp;sheet=U0&amp;row=179&amp;col=6&amp;number=4.5&amp;sourceID=14","4.5")</f>
        <v>4.5</v>
      </c>
      <c r="G179" s="4" t="str">
        <f>HYPERLINK("http://141.218.60.56/~jnz1568/getInfo.php?workbook=11_06.xlsx&amp;sheet=U0&amp;row=179&amp;col=7&amp;number=0.494&amp;sourceID=14","0.494")</f>
        <v>0.494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HYPERLINK("http://141.218.60.56/~jnz1568/getInfo.php?workbook=11_06.xlsx&amp;sheet=U0&amp;row=180&amp;col=6&amp;number=4.6&amp;sourceID=14","4.6")</f>
        <v>4.6</v>
      </c>
      <c r="G180" s="4" t="str">
        <f>HYPERLINK("http://141.218.60.56/~jnz1568/getInfo.php?workbook=11_06.xlsx&amp;sheet=U0&amp;row=180&amp;col=7&amp;number=0.496&amp;sourceID=14","0.496")</f>
        <v>0.496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HYPERLINK("http://141.218.60.56/~jnz1568/getInfo.php?workbook=11_06.xlsx&amp;sheet=U0&amp;row=181&amp;col=6&amp;number=4.7&amp;sourceID=14","4.7")</f>
        <v>4.7</v>
      </c>
      <c r="G181" s="4" t="str">
        <f>HYPERLINK("http://141.218.60.56/~jnz1568/getInfo.php?workbook=11_06.xlsx&amp;sheet=U0&amp;row=181&amp;col=7&amp;number=0.499&amp;sourceID=14","0.499")</f>
        <v>0.499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HYPERLINK("http://141.218.60.56/~jnz1568/getInfo.php?workbook=11_06.xlsx&amp;sheet=U0&amp;row=182&amp;col=6&amp;number=4.8&amp;sourceID=14","4.8")</f>
        <v>4.8</v>
      </c>
      <c r="G182" s="4" t="str">
        <f>HYPERLINK("http://141.218.60.56/~jnz1568/getInfo.php?workbook=11_06.xlsx&amp;sheet=U0&amp;row=182&amp;col=7&amp;number=0.502&amp;sourceID=14","0.502")</f>
        <v>0.502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HYPERLINK("http://141.218.60.56/~jnz1568/getInfo.php?workbook=11_06.xlsx&amp;sheet=U0&amp;row=183&amp;col=6&amp;number=4.9&amp;sourceID=14","4.9")</f>
        <v>4.9</v>
      </c>
      <c r="G183" s="4" t="str">
        <f>HYPERLINK("http://141.218.60.56/~jnz1568/getInfo.php?workbook=11_06.xlsx&amp;sheet=U0&amp;row=183&amp;col=7&amp;number=0.506&amp;sourceID=14","0.506")</f>
        <v>0.506</v>
      </c>
    </row>
    <row r="184" spans="1:7">
      <c r="A184" s="3">
        <v>11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HYPERLINK("http://141.218.60.56/~jnz1568/getInfo.php?workbook=11_06.xlsx&amp;sheet=U0&amp;row=184&amp;col=6&amp;number=3&amp;sourceID=14","3")</f>
        <v>3</v>
      </c>
      <c r="G184" s="4" t="str">
        <f>HYPERLINK("http://141.218.60.56/~jnz1568/getInfo.php?workbook=11_06.xlsx&amp;sheet=U0&amp;row=184&amp;col=7&amp;number=0.00528&amp;sourceID=14","0.00528")</f>
        <v>0.00528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HYPERLINK("http://141.218.60.56/~jnz1568/getInfo.php?workbook=11_06.xlsx&amp;sheet=U0&amp;row=185&amp;col=6&amp;number=3.1&amp;sourceID=14","3.1")</f>
        <v>3.1</v>
      </c>
      <c r="G185" s="4" t="str">
        <f>HYPERLINK("http://141.218.60.56/~jnz1568/getInfo.php?workbook=11_06.xlsx&amp;sheet=U0&amp;row=185&amp;col=7&amp;number=0.00528&amp;sourceID=14","0.00528")</f>
        <v>0.00528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HYPERLINK("http://141.218.60.56/~jnz1568/getInfo.php?workbook=11_06.xlsx&amp;sheet=U0&amp;row=186&amp;col=6&amp;number=3.2&amp;sourceID=14","3.2")</f>
        <v>3.2</v>
      </c>
      <c r="G186" s="4" t="str">
        <f>HYPERLINK("http://141.218.60.56/~jnz1568/getInfo.php?workbook=11_06.xlsx&amp;sheet=U0&amp;row=186&amp;col=7&amp;number=0.00528&amp;sourceID=14","0.00528")</f>
        <v>0.00528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HYPERLINK("http://141.218.60.56/~jnz1568/getInfo.php?workbook=11_06.xlsx&amp;sheet=U0&amp;row=187&amp;col=6&amp;number=3.3&amp;sourceID=14","3.3")</f>
        <v>3.3</v>
      </c>
      <c r="G187" s="4" t="str">
        <f>HYPERLINK("http://141.218.60.56/~jnz1568/getInfo.php?workbook=11_06.xlsx&amp;sheet=U0&amp;row=187&amp;col=7&amp;number=0.00528&amp;sourceID=14","0.00528")</f>
        <v>0.00528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HYPERLINK("http://141.218.60.56/~jnz1568/getInfo.php?workbook=11_06.xlsx&amp;sheet=U0&amp;row=188&amp;col=6&amp;number=3.4&amp;sourceID=14","3.4")</f>
        <v>3.4</v>
      </c>
      <c r="G188" s="4" t="str">
        <f>HYPERLINK("http://141.218.60.56/~jnz1568/getInfo.php?workbook=11_06.xlsx&amp;sheet=U0&amp;row=188&amp;col=7&amp;number=0.00528&amp;sourceID=14","0.00528")</f>
        <v>0.00528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HYPERLINK("http://141.218.60.56/~jnz1568/getInfo.php?workbook=11_06.xlsx&amp;sheet=U0&amp;row=189&amp;col=6&amp;number=3.5&amp;sourceID=14","3.5")</f>
        <v>3.5</v>
      </c>
      <c r="G189" s="4" t="str">
        <f>HYPERLINK("http://141.218.60.56/~jnz1568/getInfo.php?workbook=11_06.xlsx&amp;sheet=U0&amp;row=189&amp;col=7&amp;number=0.00528&amp;sourceID=14","0.00528")</f>
        <v>0.00528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HYPERLINK("http://141.218.60.56/~jnz1568/getInfo.php?workbook=11_06.xlsx&amp;sheet=U0&amp;row=190&amp;col=6&amp;number=3.6&amp;sourceID=14","3.6")</f>
        <v>3.6</v>
      </c>
      <c r="G190" s="4" t="str">
        <f>HYPERLINK("http://141.218.60.56/~jnz1568/getInfo.php?workbook=11_06.xlsx&amp;sheet=U0&amp;row=190&amp;col=7&amp;number=0.00528&amp;sourceID=14","0.00528")</f>
        <v>0.00528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HYPERLINK("http://141.218.60.56/~jnz1568/getInfo.php?workbook=11_06.xlsx&amp;sheet=U0&amp;row=191&amp;col=6&amp;number=3.7&amp;sourceID=14","3.7")</f>
        <v>3.7</v>
      </c>
      <c r="G191" s="4" t="str">
        <f>HYPERLINK("http://141.218.60.56/~jnz1568/getInfo.php?workbook=11_06.xlsx&amp;sheet=U0&amp;row=191&amp;col=7&amp;number=0.00527&amp;sourceID=14","0.00527")</f>
        <v>0.00527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HYPERLINK("http://141.218.60.56/~jnz1568/getInfo.php?workbook=11_06.xlsx&amp;sheet=U0&amp;row=192&amp;col=6&amp;number=3.8&amp;sourceID=14","3.8")</f>
        <v>3.8</v>
      </c>
      <c r="G192" s="4" t="str">
        <f>HYPERLINK("http://141.218.60.56/~jnz1568/getInfo.php?workbook=11_06.xlsx&amp;sheet=U0&amp;row=192&amp;col=7&amp;number=0.00527&amp;sourceID=14","0.00527")</f>
        <v>0.00527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HYPERLINK("http://141.218.60.56/~jnz1568/getInfo.php?workbook=11_06.xlsx&amp;sheet=U0&amp;row=193&amp;col=6&amp;number=3.9&amp;sourceID=14","3.9")</f>
        <v>3.9</v>
      </c>
      <c r="G193" s="4" t="str">
        <f>HYPERLINK("http://141.218.60.56/~jnz1568/getInfo.php?workbook=11_06.xlsx&amp;sheet=U0&amp;row=193&amp;col=7&amp;number=0.00527&amp;sourceID=14","0.00527")</f>
        <v>0.00527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HYPERLINK("http://141.218.60.56/~jnz1568/getInfo.php?workbook=11_06.xlsx&amp;sheet=U0&amp;row=194&amp;col=6&amp;number=4&amp;sourceID=14","4")</f>
        <v>4</v>
      </c>
      <c r="G194" s="4" t="str">
        <f>HYPERLINK("http://141.218.60.56/~jnz1568/getInfo.php?workbook=11_06.xlsx&amp;sheet=U0&amp;row=194&amp;col=7&amp;number=0.00526&amp;sourceID=14","0.00526")</f>
        <v>0.00526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HYPERLINK("http://141.218.60.56/~jnz1568/getInfo.php?workbook=11_06.xlsx&amp;sheet=U0&amp;row=195&amp;col=6&amp;number=4.1&amp;sourceID=14","4.1")</f>
        <v>4.1</v>
      </c>
      <c r="G195" s="4" t="str">
        <f>HYPERLINK("http://141.218.60.56/~jnz1568/getInfo.php?workbook=11_06.xlsx&amp;sheet=U0&amp;row=195&amp;col=7&amp;number=0.00525&amp;sourceID=14","0.00525")</f>
        <v>0.00525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HYPERLINK("http://141.218.60.56/~jnz1568/getInfo.php?workbook=11_06.xlsx&amp;sheet=U0&amp;row=196&amp;col=6&amp;number=4.2&amp;sourceID=14","4.2")</f>
        <v>4.2</v>
      </c>
      <c r="G196" s="4" t="str">
        <f>HYPERLINK("http://141.218.60.56/~jnz1568/getInfo.php?workbook=11_06.xlsx&amp;sheet=U0&amp;row=196&amp;col=7&amp;number=0.00525&amp;sourceID=14","0.00525")</f>
        <v>0.00525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HYPERLINK("http://141.218.60.56/~jnz1568/getInfo.php?workbook=11_06.xlsx&amp;sheet=U0&amp;row=197&amp;col=6&amp;number=4.3&amp;sourceID=14","4.3")</f>
        <v>4.3</v>
      </c>
      <c r="G197" s="4" t="str">
        <f>HYPERLINK("http://141.218.60.56/~jnz1568/getInfo.php?workbook=11_06.xlsx&amp;sheet=U0&amp;row=197&amp;col=7&amp;number=0.00524&amp;sourceID=14","0.00524")</f>
        <v>0.00524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HYPERLINK("http://141.218.60.56/~jnz1568/getInfo.php?workbook=11_06.xlsx&amp;sheet=U0&amp;row=198&amp;col=6&amp;number=4.4&amp;sourceID=14","4.4")</f>
        <v>4.4</v>
      </c>
      <c r="G198" s="4" t="str">
        <f>HYPERLINK("http://141.218.60.56/~jnz1568/getInfo.php?workbook=11_06.xlsx&amp;sheet=U0&amp;row=198&amp;col=7&amp;number=0.00522&amp;sourceID=14","0.00522")</f>
        <v>0.00522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HYPERLINK("http://141.218.60.56/~jnz1568/getInfo.php?workbook=11_06.xlsx&amp;sheet=U0&amp;row=199&amp;col=6&amp;number=4.5&amp;sourceID=14","4.5")</f>
        <v>4.5</v>
      </c>
      <c r="G199" s="4" t="str">
        <f>HYPERLINK("http://141.218.60.56/~jnz1568/getInfo.php?workbook=11_06.xlsx&amp;sheet=U0&amp;row=199&amp;col=7&amp;number=0.00521&amp;sourceID=14","0.00521")</f>
        <v>0.00521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HYPERLINK("http://141.218.60.56/~jnz1568/getInfo.php?workbook=11_06.xlsx&amp;sheet=U0&amp;row=200&amp;col=6&amp;number=4.6&amp;sourceID=14","4.6")</f>
        <v>4.6</v>
      </c>
      <c r="G200" s="4" t="str">
        <f>HYPERLINK("http://141.218.60.56/~jnz1568/getInfo.php?workbook=11_06.xlsx&amp;sheet=U0&amp;row=200&amp;col=7&amp;number=0.00519&amp;sourceID=14","0.00519")</f>
        <v>0.00519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HYPERLINK("http://141.218.60.56/~jnz1568/getInfo.php?workbook=11_06.xlsx&amp;sheet=U0&amp;row=201&amp;col=6&amp;number=4.7&amp;sourceID=14","4.7")</f>
        <v>4.7</v>
      </c>
      <c r="G201" s="4" t="str">
        <f>HYPERLINK("http://141.218.60.56/~jnz1568/getInfo.php?workbook=11_06.xlsx&amp;sheet=U0&amp;row=201&amp;col=7&amp;number=0.00516&amp;sourceID=14","0.00516")</f>
        <v>0.00516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HYPERLINK("http://141.218.60.56/~jnz1568/getInfo.php?workbook=11_06.xlsx&amp;sheet=U0&amp;row=202&amp;col=6&amp;number=4.8&amp;sourceID=14","4.8")</f>
        <v>4.8</v>
      </c>
      <c r="G202" s="4" t="str">
        <f>HYPERLINK("http://141.218.60.56/~jnz1568/getInfo.php?workbook=11_06.xlsx&amp;sheet=U0&amp;row=202&amp;col=7&amp;number=0.00513&amp;sourceID=14","0.00513")</f>
        <v>0.00513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HYPERLINK("http://141.218.60.56/~jnz1568/getInfo.php?workbook=11_06.xlsx&amp;sheet=U0&amp;row=203&amp;col=6&amp;number=4.9&amp;sourceID=14","4.9")</f>
        <v>4.9</v>
      </c>
      <c r="G203" s="4" t="str">
        <f>HYPERLINK("http://141.218.60.56/~jnz1568/getInfo.php?workbook=11_06.xlsx&amp;sheet=U0&amp;row=203&amp;col=7&amp;number=0.0051&amp;sourceID=14","0.0051")</f>
        <v>0.0051</v>
      </c>
    </row>
    <row r="204" spans="1:7">
      <c r="A204" s="3">
        <v>11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HYPERLINK("http://141.218.60.56/~jnz1568/getInfo.php?workbook=11_06.xlsx&amp;sheet=U0&amp;row=204&amp;col=6&amp;number=3&amp;sourceID=14","3")</f>
        <v>3</v>
      </c>
      <c r="G204" s="4" t="str">
        <f>HYPERLINK("http://141.218.60.56/~jnz1568/getInfo.php?workbook=11_06.xlsx&amp;sheet=U0&amp;row=204&amp;col=7&amp;number=0.0138&amp;sourceID=14","0.0138")</f>
        <v>0.0138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HYPERLINK("http://141.218.60.56/~jnz1568/getInfo.php?workbook=11_06.xlsx&amp;sheet=U0&amp;row=205&amp;col=6&amp;number=3.1&amp;sourceID=14","3.1")</f>
        <v>3.1</v>
      </c>
      <c r="G205" s="4" t="str">
        <f>HYPERLINK("http://141.218.60.56/~jnz1568/getInfo.php?workbook=11_06.xlsx&amp;sheet=U0&amp;row=205&amp;col=7&amp;number=0.0138&amp;sourceID=14","0.0138")</f>
        <v>0.0138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HYPERLINK("http://141.218.60.56/~jnz1568/getInfo.php?workbook=11_06.xlsx&amp;sheet=U0&amp;row=206&amp;col=6&amp;number=3.2&amp;sourceID=14","3.2")</f>
        <v>3.2</v>
      </c>
      <c r="G206" s="4" t="str">
        <f>HYPERLINK("http://141.218.60.56/~jnz1568/getInfo.php?workbook=11_06.xlsx&amp;sheet=U0&amp;row=206&amp;col=7&amp;number=0.0138&amp;sourceID=14","0.0138")</f>
        <v>0.0138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HYPERLINK("http://141.218.60.56/~jnz1568/getInfo.php?workbook=11_06.xlsx&amp;sheet=U0&amp;row=207&amp;col=6&amp;number=3.3&amp;sourceID=14","3.3")</f>
        <v>3.3</v>
      </c>
      <c r="G207" s="4" t="str">
        <f>HYPERLINK("http://141.218.60.56/~jnz1568/getInfo.php?workbook=11_06.xlsx&amp;sheet=U0&amp;row=207&amp;col=7&amp;number=0.0138&amp;sourceID=14","0.0138")</f>
        <v>0.0138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HYPERLINK("http://141.218.60.56/~jnz1568/getInfo.php?workbook=11_06.xlsx&amp;sheet=U0&amp;row=208&amp;col=6&amp;number=3.4&amp;sourceID=14","3.4")</f>
        <v>3.4</v>
      </c>
      <c r="G208" s="4" t="str">
        <f>HYPERLINK("http://141.218.60.56/~jnz1568/getInfo.php?workbook=11_06.xlsx&amp;sheet=U0&amp;row=208&amp;col=7&amp;number=0.0138&amp;sourceID=14","0.0138")</f>
        <v>0.0138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HYPERLINK("http://141.218.60.56/~jnz1568/getInfo.php?workbook=11_06.xlsx&amp;sheet=U0&amp;row=209&amp;col=6&amp;number=3.5&amp;sourceID=14","3.5")</f>
        <v>3.5</v>
      </c>
      <c r="G209" s="4" t="str">
        <f>HYPERLINK("http://141.218.60.56/~jnz1568/getInfo.php?workbook=11_06.xlsx&amp;sheet=U0&amp;row=209&amp;col=7&amp;number=0.0138&amp;sourceID=14","0.0138")</f>
        <v>0.0138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HYPERLINK("http://141.218.60.56/~jnz1568/getInfo.php?workbook=11_06.xlsx&amp;sheet=U0&amp;row=210&amp;col=6&amp;number=3.6&amp;sourceID=14","3.6")</f>
        <v>3.6</v>
      </c>
      <c r="G210" s="4" t="str">
        <f>HYPERLINK("http://141.218.60.56/~jnz1568/getInfo.php?workbook=11_06.xlsx&amp;sheet=U0&amp;row=210&amp;col=7&amp;number=0.0138&amp;sourceID=14","0.0138")</f>
        <v>0.0138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HYPERLINK("http://141.218.60.56/~jnz1568/getInfo.php?workbook=11_06.xlsx&amp;sheet=U0&amp;row=211&amp;col=6&amp;number=3.7&amp;sourceID=14","3.7")</f>
        <v>3.7</v>
      </c>
      <c r="G211" s="4" t="str">
        <f>HYPERLINK("http://141.218.60.56/~jnz1568/getInfo.php?workbook=11_06.xlsx&amp;sheet=U0&amp;row=211&amp;col=7&amp;number=0.0137&amp;sourceID=14","0.0137")</f>
        <v>0.0137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HYPERLINK("http://141.218.60.56/~jnz1568/getInfo.php?workbook=11_06.xlsx&amp;sheet=U0&amp;row=212&amp;col=6&amp;number=3.8&amp;sourceID=14","3.8")</f>
        <v>3.8</v>
      </c>
      <c r="G212" s="4" t="str">
        <f>HYPERLINK("http://141.218.60.56/~jnz1568/getInfo.php?workbook=11_06.xlsx&amp;sheet=U0&amp;row=212&amp;col=7&amp;number=0.0137&amp;sourceID=14","0.0137")</f>
        <v>0.0137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HYPERLINK("http://141.218.60.56/~jnz1568/getInfo.php?workbook=11_06.xlsx&amp;sheet=U0&amp;row=213&amp;col=6&amp;number=3.9&amp;sourceID=14","3.9")</f>
        <v>3.9</v>
      </c>
      <c r="G213" s="4" t="str">
        <f>HYPERLINK("http://141.218.60.56/~jnz1568/getInfo.php?workbook=11_06.xlsx&amp;sheet=U0&amp;row=213&amp;col=7&amp;number=0.0137&amp;sourceID=14","0.0137")</f>
        <v>0.0137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HYPERLINK("http://141.218.60.56/~jnz1568/getInfo.php?workbook=11_06.xlsx&amp;sheet=U0&amp;row=214&amp;col=6&amp;number=4&amp;sourceID=14","4")</f>
        <v>4</v>
      </c>
      <c r="G214" s="4" t="str">
        <f>HYPERLINK("http://141.218.60.56/~jnz1568/getInfo.php?workbook=11_06.xlsx&amp;sheet=U0&amp;row=214&amp;col=7&amp;number=0.0137&amp;sourceID=14","0.0137")</f>
        <v>0.0137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HYPERLINK("http://141.218.60.56/~jnz1568/getInfo.php?workbook=11_06.xlsx&amp;sheet=U0&amp;row=215&amp;col=6&amp;number=4.1&amp;sourceID=14","4.1")</f>
        <v>4.1</v>
      </c>
      <c r="G215" s="4" t="str">
        <f>HYPERLINK("http://141.218.60.56/~jnz1568/getInfo.php?workbook=11_06.xlsx&amp;sheet=U0&amp;row=215&amp;col=7&amp;number=0.0137&amp;sourceID=14","0.0137")</f>
        <v>0.0137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HYPERLINK("http://141.218.60.56/~jnz1568/getInfo.php?workbook=11_06.xlsx&amp;sheet=U0&amp;row=216&amp;col=6&amp;number=4.2&amp;sourceID=14","4.2")</f>
        <v>4.2</v>
      </c>
      <c r="G216" s="4" t="str">
        <f>HYPERLINK("http://141.218.60.56/~jnz1568/getInfo.php?workbook=11_06.xlsx&amp;sheet=U0&amp;row=216&amp;col=7&amp;number=0.0137&amp;sourceID=14","0.0137")</f>
        <v>0.0137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HYPERLINK("http://141.218.60.56/~jnz1568/getInfo.php?workbook=11_06.xlsx&amp;sheet=U0&amp;row=217&amp;col=6&amp;number=4.3&amp;sourceID=14","4.3")</f>
        <v>4.3</v>
      </c>
      <c r="G217" s="4" t="str">
        <f>HYPERLINK("http://141.218.60.56/~jnz1568/getInfo.php?workbook=11_06.xlsx&amp;sheet=U0&amp;row=217&amp;col=7&amp;number=0.0137&amp;sourceID=14","0.0137")</f>
        <v>0.0137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HYPERLINK("http://141.218.60.56/~jnz1568/getInfo.php?workbook=11_06.xlsx&amp;sheet=U0&amp;row=218&amp;col=6&amp;number=4.4&amp;sourceID=14","4.4")</f>
        <v>4.4</v>
      </c>
      <c r="G218" s="4" t="str">
        <f>HYPERLINK("http://141.218.60.56/~jnz1568/getInfo.php?workbook=11_06.xlsx&amp;sheet=U0&amp;row=218&amp;col=7&amp;number=0.0136&amp;sourceID=14","0.0136")</f>
        <v>0.0136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HYPERLINK("http://141.218.60.56/~jnz1568/getInfo.php?workbook=11_06.xlsx&amp;sheet=U0&amp;row=219&amp;col=6&amp;number=4.5&amp;sourceID=14","4.5")</f>
        <v>4.5</v>
      </c>
      <c r="G219" s="4" t="str">
        <f>HYPERLINK("http://141.218.60.56/~jnz1568/getInfo.php?workbook=11_06.xlsx&amp;sheet=U0&amp;row=219&amp;col=7&amp;number=0.0136&amp;sourceID=14","0.0136")</f>
        <v>0.0136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HYPERLINK("http://141.218.60.56/~jnz1568/getInfo.php?workbook=11_06.xlsx&amp;sheet=U0&amp;row=220&amp;col=6&amp;number=4.6&amp;sourceID=14","4.6")</f>
        <v>4.6</v>
      </c>
      <c r="G220" s="4" t="str">
        <f>HYPERLINK("http://141.218.60.56/~jnz1568/getInfo.php?workbook=11_06.xlsx&amp;sheet=U0&amp;row=220&amp;col=7&amp;number=0.0135&amp;sourceID=14","0.0135")</f>
        <v>0.0135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HYPERLINK("http://141.218.60.56/~jnz1568/getInfo.php?workbook=11_06.xlsx&amp;sheet=U0&amp;row=221&amp;col=6&amp;number=4.7&amp;sourceID=14","4.7")</f>
        <v>4.7</v>
      </c>
      <c r="G221" s="4" t="str">
        <f>HYPERLINK("http://141.218.60.56/~jnz1568/getInfo.php?workbook=11_06.xlsx&amp;sheet=U0&amp;row=221&amp;col=7&amp;number=0.0135&amp;sourceID=14","0.0135")</f>
        <v>0.0135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HYPERLINK("http://141.218.60.56/~jnz1568/getInfo.php?workbook=11_06.xlsx&amp;sheet=U0&amp;row=222&amp;col=6&amp;number=4.8&amp;sourceID=14","4.8")</f>
        <v>4.8</v>
      </c>
      <c r="G222" s="4" t="str">
        <f>HYPERLINK("http://141.218.60.56/~jnz1568/getInfo.php?workbook=11_06.xlsx&amp;sheet=U0&amp;row=222&amp;col=7&amp;number=0.0134&amp;sourceID=14","0.0134")</f>
        <v>0.0134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HYPERLINK("http://141.218.60.56/~jnz1568/getInfo.php?workbook=11_06.xlsx&amp;sheet=U0&amp;row=223&amp;col=6&amp;number=4.9&amp;sourceID=14","4.9")</f>
        <v>4.9</v>
      </c>
      <c r="G223" s="4" t="str">
        <f>HYPERLINK("http://141.218.60.56/~jnz1568/getInfo.php?workbook=11_06.xlsx&amp;sheet=U0&amp;row=223&amp;col=7&amp;number=0.0133&amp;sourceID=14","0.0133")</f>
        <v>0.0133</v>
      </c>
    </row>
    <row r="224" spans="1:7">
      <c r="A224" s="3">
        <v>11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HYPERLINK("http://141.218.60.56/~jnz1568/getInfo.php?workbook=11_06.xlsx&amp;sheet=U0&amp;row=224&amp;col=6&amp;number=3&amp;sourceID=14","3")</f>
        <v>3</v>
      </c>
      <c r="G224" s="4" t="str">
        <f>HYPERLINK("http://141.218.60.56/~jnz1568/getInfo.php?workbook=11_06.xlsx&amp;sheet=U0&amp;row=224&amp;col=7&amp;number=0.344&amp;sourceID=14","0.344")</f>
        <v>0.344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HYPERLINK("http://141.218.60.56/~jnz1568/getInfo.php?workbook=11_06.xlsx&amp;sheet=U0&amp;row=225&amp;col=6&amp;number=3.1&amp;sourceID=14","3.1")</f>
        <v>3.1</v>
      </c>
      <c r="G225" s="4" t="str">
        <f>HYPERLINK("http://141.218.60.56/~jnz1568/getInfo.php?workbook=11_06.xlsx&amp;sheet=U0&amp;row=225&amp;col=7&amp;number=0.344&amp;sourceID=14","0.344")</f>
        <v>0.344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HYPERLINK("http://141.218.60.56/~jnz1568/getInfo.php?workbook=11_06.xlsx&amp;sheet=U0&amp;row=226&amp;col=6&amp;number=3.2&amp;sourceID=14","3.2")</f>
        <v>3.2</v>
      </c>
      <c r="G226" s="4" t="str">
        <f>HYPERLINK("http://141.218.60.56/~jnz1568/getInfo.php?workbook=11_06.xlsx&amp;sheet=U0&amp;row=226&amp;col=7&amp;number=0.344&amp;sourceID=14","0.344")</f>
        <v>0.344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HYPERLINK("http://141.218.60.56/~jnz1568/getInfo.php?workbook=11_06.xlsx&amp;sheet=U0&amp;row=227&amp;col=6&amp;number=3.3&amp;sourceID=14","3.3")</f>
        <v>3.3</v>
      </c>
      <c r="G227" s="4" t="str">
        <f>HYPERLINK("http://141.218.60.56/~jnz1568/getInfo.php?workbook=11_06.xlsx&amp;sheet=U0&amp;row=227&amp;col=7&amp;number=0.344&amp;sourceID=14","0.344")</f>
        <v>0.344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HYPERLINK("http://141.218.60.56/~jnz1568/getInfo.php?workbook=11_06.xlsx&amp;sheet=U0&amp;row=228&amp;col=6&amp;number=3.4&amp;sourceID=14","3.4")</f>
        <v>3.4</v>
      </c>
      <c r="G228" s="4" t="str">
        <f>HYPERLINK("http://141.218.60.56/~jnz1568/getInfo.php?workbook=11_06.xlsx&amp;sheet=U0&amp;row=228&amp;col=7&amp;number=0.344&amp;sourceID=14","0.344")</f>
        <v>0.344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HYPERLINK("http://141.218.60.56/~jnz1568/getInfo.php?workbook=11_06.xlsx&amp;sheet=U0&amp;row=229&amp;col=6&amp;number=3.5&amp;sourceID=14","3.5")</f>
        <v>3.5</v>
      </c>
      <c r="G229" s="4" t="str">
        <f>HYPERLINK("http://141.218.60.56/~jnz1568/getInfo.php?workbook=11_06.xlsx&amp;sheet=U0&amp;row=229&amp;col=7&amp;number=0.344&amp;sourceID=14","0.344")</f>
        <v>0.344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HYPERLINK("http://141.218.60.56/~jnz1568/getInfo.php?workbook=11_06.xlsx&amp;sheet=U0&amp;row=230&amp;col=6&amp;number=3.6&amp;sourceID=14","3.6")</f>
        <v>3.6</v>
      </c>
      <c r="G230" s="4" t="str">
        <f>HYPERLINK("http://141.218.60.56/~jnz1568/getInfo.php?workbook=11_06.xlsx&amp;sheet=U0&amp;row=230&amp;col=7&amp;number=0.344&amp;sourceID=14","0.344")</f>
        <v>0.344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HYPERLINK("http://141.218.60.56/~jnz1568/getInfo.php?workbook=11_06.xlsx&amp;sheet=U0&amp;row=231&amp;col=6&amp;number=3.7&amp;sourceID=14","3.7")</f>
        <v>3.7</v>
      </c>
      <c r="G231" s="4" t="str">
        <f>HYPERLINK("http://141.218.60.56/~jnz1568/getInfo.php?workbook=11_06.xlsx&amp;sheet=U0&amp;row=231&amp;col=7&amp;number=0.344&amp;sourceID=14","0.344")</f>
        <v>0.344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HYPERLINK("http://141.218.60.56/~jnz1568/getInfo.php?workbook=11_06.xlsx&amp;sheet=U0&amp;row=232&amp;col=6&amp;number=3.8&amp;sourceID=14","3.8")</f>
        <v>3.8</v>
      </c>
      <c r="G232" s="4" t="str">
        <f>HYPERLINK("http://141.218.60.56/~jnz1568/getInfo.php?workbook=11_06.xlsx&amp;sheet=U0&amp;row=232&amp;col=7&amp;number=0.344&amp;sourceID=14","0.344")</f>
        <v>0.344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HYPERLINK("http://141.218.60.56/~jnz1568/getInfo.php?workbook=11_06.xlsx&amp;sheet=U0&amp;row=233&amp;col=6&amp;number=3.9&amp;sourceID=14","3.9")</f>
        <v>3.9</v>
      </c>
      <c r="G233" s="4" t="str">
        <f>HYPERLINK("http://141.218.60.56/~jnz1568/getInfo.php?workbook=11_06.xlsx&amp;sheet=U0&amp;row=233&amp;col=7&amp;number=0.345&amp;sourceID=14","0.345")</f>
        <v>0.345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HYPERLINK("http://141.218.60.56/~jnz1568/getInfo.php?workbook=11_06.xlsx&amp;sheet=U0&amp;row=234&amp;col=6&amp;number=4&amp;sourceID=14","4")</f>
        <v>4</v>
      </c>
      <c r="G234" s="4" t="str">
        <f>HYPERLINK("http://141.218.60.56/~jnz1568/getInfo.php?workbook=11_06.xlsx&amp;sheet=U0&amp;row=234&amp;col=7&amp;number=0.345&amp;sourceID=14","0.345")</f>
        <v>0.345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HYPERLINK("http://141.218.60.56/~jnz1568/getInfo.php?workbook=11_06.xlsx&amp;sheet=U0&amp;row=235&amp;col=6&amp;number=4.1&amp;sourceID=14","4.1")</f>
        <v>4.1</v>
      </c>
      <c r="G235" s="4" t="str">
        <f>HYPERLINK("http://141.218.60.56/~jnz1568/getInfo.php?workbook=11_06.xlsx&amp;sheet=U0&amp;row=235&amp;col=7&amp;number=0.345&amp;sourceID=14","0.345")</f>
        <v>0.345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HYPERLINK("http://141.218.60.56/~jnz1568/getInfo.php?workbook=11_06.xlsx&amp;sheet=U0&amp;row=236&amp;col=6&amp;number=4.2&amp;sourceID=14","4.2")</f>
        <v>4.2</v>
      </c>
      <c r="G236" s="4" t="str">
        <f>HYPERLINK("http://141.218.60.56/~jnz1568/getInfo.php?workbook=11_06.xlsx&amp;sheet=U0&amp;row=236&amp;col=7&amp;number=0.346&amp;sourceID=14","0.346")</f>
        <v>0.346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HYPERLINK("http://141.218.60.56/~jnz1568/getInfo.php?workbook=11_06.xlsx&amp;sheet=U0&amp;row=237&amp;col=6&amp;number=4.3&amp;sourceID=14","4.3")</f>
        <v>4.3</v>
      </c>
      <c r="G237" s="4" t="str">
        <f>HYPERLINK("http://141.218.60.56/~jnz1568/getInfo.php?workbook=11_06.xlsx&amp;sheet=U0&amp;row=237&amp;col=7&amp;number=0.346&amp;sourceID=14","0.346")</f>
        <v>0.346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HYPERLINK("http://141.218.60.56/~jnz1568/getInfo.php?workbook=11_06.xlsx&amp;sheet=U0&amp;row=238&amp;col=6&amp;number=4.4&amp;sourceID=14","4.4")</f>
        <v>4.4</v>
      </c>
      <c r="G238" s="4" t="str">
        <f>HYPERLINK("http://141.218.60.56/~jnz1568/getInfo.php?workbook=11_06.xlsx&amp;sheet=U0&amp;row=238&amp;col=7&amp;number=0.347&amp;sourceID=14","0.347")</f>
        <v>0.347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HYPERLINK("http://141.218.60.56/~jnz1568/getInfo.php?workbook=11_06.xlsx&amp;sheet=U0&amp;row=239&amp;col=6&amp;number=4.5&amp;sourceID=14","4.5")</f>
        <v>4.5</v>
      </c>
      <c r="G239" s="4" t="str">
        <f>HYPERLINK("http://141.218.60.56/~jnz1568/getInfo.php?workbook=11_06.xlsx&amp;sheet=U0&amp;row=239&amp;col=7&amp;number=0.348&amp;sourceID=14","0.348")</f>
        <v>0.348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HYPERLINK("http://141.218.60.56/~jnz1568/getInfo.php?workbook=11_06.xlsx&amp;sheet=U0&amp;row=240&amp;col=6&amp;number=4.6&amp;sourceID=14","4.6")</f>
        <v>4.6</v>
      </c>
      <c r="G240" s="4" t="str">
        <f>HYPERLINK("http://141.218.60.56/~jnz1568/getInfo.php?workbook=11_06.xlsx&amp;sheet=U0&amp;row=240&amp;col=7&amp;number=0.35&amp;sourceID=14","0.35")</f>
        <v>0.35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HYPERLINK("http://141.218.60.56/~jnz1568/getInfo.php?workbook=11_06.xlsx&amp;sheet=U0&amp;row=241&amp;col=6&amp;number=4.7&amp;sourceID=14","4.7")</f>
        <v>4.7</v>
      </c>
      <c r="G241" s="4" t="str">
        <f>HYPERLINK("http://141.218.60.56/~jnz1568/getInfo.php?workbook=11_06.xlsx&amp;sheet=U0&amp;row=241&amp;col=7&amp;number=0.351&amp;sourceID=14","0.351")</f>
        <v>0.351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HYPERLINK("http://141.218.60.56/~jnz1568/getInfo.php?workbook=11_06.xlsx&amp;sheet=U0&amp;row=242&amp;col=6&amp;number=4.8&amp;sourceID=14","4.8")</f>
        <v>4.8</v>
      </c>
      <c r="G242" s="4" t="str">
        <f>HYPERLINK("http://141.218.60.56/~jnz1568/getInfo.php?workbook=11_06.xlsx&amp;sheet=U0&amp;row=242&amp;col=7&amp;number=0.353&amp;sourceID=14","0.353")</f>
        <v>0.353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HYPERLINK("http://141.218.60.56/~jnz1568/getInfo.php?workbook=11_06.xlsx&amp;sheet=U0&amp;row=243&amp;col=6&amp;number=4.9&amp;sourceID=14","4.9")</f>
        <v>4.9</v>
      </c>
      <c r="G243" s="4" t="str">
        <f>HYPERLINK("http://141.218.60.56/~jnz1568/getInfo.php?workbook=11_06.xlsx&amp;sheet=U0&amp;row=243&amp;col=7&amp;number=0.355&amp;sourceID=14","0.355")</f>
        <v>0.355</v>
      </c>
    </row>
    <row r="244" spans="1:7">
      <c r="A244" s="3">
        <v>11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HYPERLINK("http://141.218.60.56/~jnz1568/getInfo.php?workbook=11_06.xlsx&amp;sheet=U0&amp;row=244&amp;col=6&amp;number=3&amp;sourceID=14","3")</f>
        <v>3</v>
      </c>
      <c r="G244" s="4" t="str">
        <f>HYPERLINK("http://141.218.60.56/~jnz1568/getInfo.php?workbook=11_06.xlsx&amp;sheet=U0&amp;row=244&amp;col=7&amp;number=0.00546&amp;sourceID=14","0.00546")</f>
        <v>0.00546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HYPERLINK("http://141.218.60.56/~jnz1568/getInfo.php?workbook=11_06.xlsx&amp;sheet=U0&amp;row=245&amp;col=6&amp;number=3.1&amp;sourceID=14","3.1")</f>
        <v>3.1</v>
      </c>
      <c r="G245" s="4" t="str">
        <f>HYPERLINK("http://141.218.60.56/~jnz1568/getInfo.php?workbook=11_06.xlsx&amp;sheet=U0&amp;row=245&amp;col=7&amp;number=0.00546&amp;sourceID=14","0.00546")</f>
        <v>0.00546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HYPERLINK("http://141.218.60.56/~jnz1568/getInfo.php?workbook=11_06.xlsx&amp;sheet=U0&amp;row=246&amp;col=6&amp;number=3.2&amp;sourceID=14","3.2")</f>
        <v>3.2</v>
      </c>
      <c r="G246" s="4" t="str">
        <f>HYPERLINK("http://141.218.60.56/~jnz1568/getInfo.php?workbook=11_06.xlsx&amp;sheet=U0&amp;row=246&amp;col=7&amp;number=0.00546&amp;sourceID=14","0.00546")</f>
        <v>0.00546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HYPERLINK("http://141.218.60.56/~jnz1568/getInfo.php?workbook=11_06.xlsx&amp;sheet=U0&amp;row=247&amp;col=6&amp;number=3.3&amp;sourceID=14","3.3")</f>
        <v>3.3</v>
      </c>
      <c r="G247" s="4" t="str">
        <f>HYPERLINK("http://141.218.60.56/~jnz1568/getInfo.php?workbook=11_06.xlsx&amp;sheet=U0&amp;row=247&amp;col=7&amp;number=0.00546&amp;sourceID=14","0.00546")</f>
        <v>0.00546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HYPERLINK("http://141.218.60.56/~jnz1568/getInfo.php?workbook=11_06.xlsx&amp;sheet=U0&amp;row=248&amp;col=6&amp;number=3.4&amp;sourceID=14","3.4")</f>
        <v>3.4</v>
      </c>
      <c r="G248" s="4" t="str">
        <f>HYPERLINK("http://141.218.60.56/~jnz1568/getInfo.php?workbook=11_06.xlsx&amp;sheet=U0&amp;row=248&amp;col=7&amp;number=0.00546&amp;sourceID=14","0.00546")</f>
        <v>0.00546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HYPERLINK("http://141.218.60.56/~jnz1568/getInfo.php?workbook=11_06.xlsx&amp;sheet=U0&amp;row=249&amp;col=6&amp;number=3.5&amp;sourceID=14","3.5")</f>
        <v>3.5</v>
      </c>
      <c r="G249" s="4" t="str">
        <f>HYPERLINK("http://141.218.60.56/~jnz1568/getInfo.php?workbook=11_06.xlsx&amp;sheet=U0&amp;row=249&amp;col=7&amp;number=0.00546&amp;sourceID=14","0.00546")</f>
        <v>0.00546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HYPERLINK("http://141.218.60.56/~jnz1568/getInfo.php?workbook=11_06.xlsx&amp;sheet=U0&amp;row=250&amp;col=6&amp;number=3.6&amp;sourceID=14","3.6")</f>
        <v>3.6</v>
      </c>
      <c r="G250" s="4" t="str">
        <f>HYPERLINK("http://141.218.60.56/~jnz1568/getInfo.php?workbook=11_06.xlsx&amp;sheet=U0&amp;row=250&amp;col=7&amp;number=0.00546&amp;sourceID=14","0.00546")</f>
        <v>0.00546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HYPERLINK("http://141.218.60.56/~jnz1568/getInfo.php?workbook=11_06.xlsx&amp;sheet=U0&amp;row=251&amp;col=6&amp;number=3.7&amp;sourceID=14","3.7")</f>
        <v>3.7</v>
      </c>
      <c r="G251" s="4" t="str">
        <f>HYPERLINK("http://141.218.60.56/~jnz1568/getInfo.php?workbook=11_06.xlsx&amp;sheet=U0&amp;row=251&amp;col=7&amp;number=0.00545&amp;sourceID=14","0.00545")</f>
        <v>0.00545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HYPERLINK("http://141.218.60.56/~jnz1568/getInfo.php?workbook=11_06.xlsx&amp;sheet=U0&amp;row=252&amp;col=6&amp;number=3.8&amp;sourceID=14","3.8")</f>
        <v>3.8</v>
      </c>
      <c r="G252" s="4" t="str">
        <f>HYPERLINK("http://141.218.60.56/~jnz1568/getInfo.php?workbook=11_06.xlsx&amp;sheet=U0&amp;row=252&amp;col=7&amp;number=0.00545&amp;sourceID=14","0.00545")</f>
        <v>0.00545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HYPERLINK("http://141.218.60.56/~jnz1568/getInfo.php?workbook=11_06.xlsx&amp;sheet=U0&amp;row=253&amp;col=6&amp;number=3.9&amp;sourceID=14","3.9")</f>
        <v>3.9</v>
      </c>
      <c r="G253" s="4" t="str">
        <f>HYPERLINK("http://141.218.60.56/~jnz1568/getInfo.php?workbook=11_06.xlsx&amp;sheet=U0&amp;row=253&amp;col=7&amp;number=0.00544&amp;sourceID=14","0.00544")</f>
        <v>0.00544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HYPERLINK("http://141.218.60.56/~jnz1568/getInfo.php?workbook=11_06.xlsx&amp;sheet=U0&amp;row=254&amp;col=6&amp;number=4&amp;sourceID=14","4")</f>
        <v>4</v>
      </c>
      <c r="G254" s="4" t="str">
        <f>HYPERLINK("http://141.218.60.56/~jnz1568/getInfo.php?workbook=11_06.xlsx&amp;sheet=U0&amp;row=254&amp;col=7&amp;number=0.00544&amp;sourceID=14","0.00544")</f>
        <v>0.00544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HYPERLINK("http://141.218.60.56/~jnz1568/getInfo.php?workbook=11_06.xlsx&amp;sheet=U0&amp;row=255&amp;col=6&amp;number=4.1&amp;sourceID=14","4.1")</f>
        <v>4.1</v>
      </c>
      <c r="G255" s="4" t="str">
        <f>HYPERLINK("http://141.218.60.56/~jnz1568/getInfo.php?workbook=11_06.xlsx&amp;sheet=U0&amp;row=255&amp;col=7&amp;number=0.00543&amp;sourceID=14","0.00543")</f>
        <v>0.00543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HYPERLINK("http://141.218.60.56/~jnz1568/getInfo.php?workbook=11_06.xlsx&amp;sheet=U0&amp;row=256&amp;col=6&amp;number=4.2&amp;sourceID=14","4.2")</f>
        <v>4.2</v>
      </c>
      <c r="G256" s="4" t="str">
        <f>HYPERLINK("http://141.218.60.56/~jnz1568/getInfo.php?workbook=11_06.xlsx&amp;sheet=U0&amp;row=256&amp;col=7&amp;number=0.00542&amp;sourceID=14","0.00542")</f>
        <v>0.00542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HYPERLINK("http://141.218.60.56/~jnz1568/getInfo.php?workbook=11_06.xlsx&amp;sheet=U0&amp;row=257&amp;col=6&amp;number=4.3&amp;sourceID=14","4.3")</f>
        <v>4.3</v>
      </c>
      <c r="G257" s="4" t="str">
        <f>HYPERLINK("http://141.218.60.56/~jnz1568/getInfo.php?workbook=11_06.xlsx&amp;sheet=U0&amp;row=257&amp;col=7&amp;number=0.00541&amp;sourceID=14","0.00541")</f>
        <v>0.00541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HYPERLINK("http://141.218.60.56/~jnz1568/getInfo.php?workbook=11_06.xlsx&amp;sheet=U0&amp;row=258&amp;col=6&amp;number=4.4&amp;sourceID=14","4.4")</f>
        <v>4.4</v>
      </c>
      <c r="G258" s="4" t="str">
        <f>HYPERLINK("http://141.218.60.56/~jnz1568/getInfo.php?workbook=11_06.xlsx&amp;sheet=U0&amp;row=258&amp;col=7&amp;number=0.0054&amp;sourceID=14","0.0054")</f>
        <v>0.0054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HYPERLINK("http://141.218.60.56/~jnz1568/getInfo.php?workbook=11_06.xlsx&amp;sheet=U0&amp;row=259&amp;col=6&amp;number=4.5&amp;sourceID=14","4.5")</f>
        <v>4.5</v>
      </c>
      <c r="G259" s="4" t="str">
        <f>HYPERLINK("http://141.218.60.56/~jnz1568/getInfo.php?workbook=11_06.xlsx&amp;sheet=U0&amp;row=259&amp;col=7&amp;number=0.00538&amp;sourceID=14","0.00538")</f>
        <v>0.00538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HYPERLINK("http://141.218.60.56/~jnz1568/getInfo.php?workbook=11_06.xlsx&amp;sheet=U0&amp;row=260&amp;col=6&amp;number=4.6&amp;sourceID=14","4.6")</f>
        <v>4.6</v>
      </c>
      <c r="G260" s="4" t="str">
        <f>HYPERLINK("http://141.218.60.56/~jnz1568/getInfo.php?workbook=11_06.xlsx&amp;sheet=U0&amp;row=260&amp;col=7&amp;number=0.00536&amp;sourceID=14","0.00536")</f>
        <v>0.00536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HYPERLINK("http://141.218.60.56/~jnz1568/getInfo.php?workbook=11_06.xlsx&amp;sheet=U0&amp;row=261&amp;col=6&amp;number=4.7&amp;sourceID=14","4.7")</f>
        <v>4.7</v>
      </c>
      <c r="G261" s="4" t="str">
        <f>HYPERLINK("http://141.218.60.56/~jnz1568/getInfo.php?workbook=11_06.xlsx&amp;sheet=U0&amp;row=261&amp;col=7&amp;number=0.00534&amp;sourceID=14","0.00534")</f>
        <v>0.00534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HYPERLINK("http://141.218.60.56/~jnz1568/getInfo.php?workbook=11_06.xlsx&amp;sheet=U0&amp;row=262&amp;col=6&amp;number=4.8&amp;sourceID=14","4.8")</f>
        <v>4.8</v>
      </c>
      <c r="G262" s="4" t="str">
        <f>HYPERLINK("http://141.218.60.56/~jnz1568/getInfo.php?workbook=11_06.xlsx&amp;sheet=U0&amp;row=262&amp;col=7&amp;number=0.0053&amp;sourceID=14","0.0053")</f>
        <v>0.0053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HYPERLINK("http://141.218.60.56/~jnz1568/getInfo.php?workbook=11_06.xlsx&amp;sheet=U0&amp;row=263&amp;col=6&amp;number=4.9&amp;sourceID=14","4.9")</f>
        <v>4.9</v>
      </c>
      <c r="G263" s="4" t="str">
        <f>HYPERLINK("http://141.218.60.56/~jnz1568/getInfo.php?workbook=11_06.xlsx&amp;sheet=U0&amp;row=263&amp;col=7&amp;number=0.00526&amp;sourceID=14","0.00526")</f>
        <v>0.00526</v>
      </c>
    </row>
    <row r="264" spans="1:7">
      <c r="A264" s="3">
        <v>11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HYPERLINK("http://141.218.60.56/~jnz1568/getInfo.php?workbook=11_06.xlsx&amp;sheet=U0&amp;row=264&amp;col=6&amp;number=3&amp;sourceID=14","3")</f>
        <v>3</v>
      </c>
      <c r="G264" s="4" t="str">
        <f>HYPERLINK("http://141.218.60.56/~jnz1568/getInfo.php?workbook=11_06.xlsx&amp;sheet=U0&amp;row=264&amp;col=7&amp;number=0.00229&amp;sourceID=14","0.00229")</f>
        <v>0.00229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HYPERLINK("http://141.218.60.56/~jnz1568/getInfo.php?workbook=11_06.xlsx&amp;sheet=U0&amp;row=265&amp;col=6&amp;number=3.1&amp;sourceID=14","3.1")</f>
        <v>3.1</v>
      </c>
      <c r="G265" s="4" t="str">
        <f>HYPERLINK("http://141.218.60.56/~jnz1568/getInfo.php?workbook=11_06.xlsx&amp;sheet=U0&amp;row=265&amp;col=7&amp;number=0.00229&amp;sourceID=14","0.00229")</f>
        <v>0.00229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HYPERLINK("http://141.218.60.56/~jnz1568/getInfo.php?workbook=11_06.xlsx&amp;sheet=U0&amp;row=266&amp;col=6&amp;number=3.2&amp;sourceID=14","3.2")</f>
        <v>3.2</v>
      </c>
      <c r="G266" s="4" t="str">
        <f>HYPERLINK("http://141.218.60.56/~jnz1568/getInfo.php?workbook=11_06.xlsx&amp;sheet=U0&amp;row=266&amp;col=7&amp;number=0.00229&amp;sourceID=14","0.00229")</f>
        <v>0.00229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HYPERLINK("http://141.218.60.56/~jnz1568/getInfo.php?workbook=11_06.xlsx&amp;sheet=U0&amp;row=267&amp;col=6&amp;number=3.3&amp;sourceID=14","3.3")</f>
        <v>3.3</v>
      </c>
      <c r="G267" s="4" t="str">
        <f>HYPERLINK("http://141.218.60.56/~jnz1568/getInfo.php?workbook=11_06.xlsx&amp;sheet=U0&amp;row=267&amp;col=7&amp;number=0.00229&amp;sourceID=14","0.00229")</f>
        <v>0.00229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HYPERLINK("http://141.218.60.56/~jnz1568/getInfo.php?workbook=11_06.xlsx&amp;sheet=U0&amp;row=268&amp;col=6&amp;number=3.4&amp;sourceID=14","3.4")</f>
        <v>3.4</v>
      </c>
      <c r="G268" s="4" t="str">
        <f>HYPERLINK("http://141.218.60.56/~jnz1568/getInfo.php?workbook=11_06.xlsx&amp;sheet=U0&amp;row=268&amp;col=7&amp;number=0.00229&amp;sourceID=14","0.00229")</f>
        <v>0.00229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HYPERLINK("http://141.218.60.56/~jnz1568/getInfo.php?workbook=11_06.xlsx&amp;sheet=U0&amp;row=269&amp;col=6&amp;number=3.5&amp;sourceID=14","3.5")</f>
        <v>3.5</v>
      </c>
      <c r="G269" s="4" t="str">
        <f>HYPERLINK("http://141.218.60.56/~jnz1568/getInfo.php?workbook=11_06.xlsx&amp;sheet=U0&amp;row=269&amp;col=7&amp;number=0.00229&amp;sourceID=14","0.00229")</f>
        <v>0.00229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HYPERLINK("http://141.218.60.56/~jnz1568/getInfo.php?workbook=11_06.xlsx&amp;sheet=U0&amp;row=270&amp;col=6&amp;number=3.6&amp;sourceID=14","3.6")</f>
        <v>3.6</v>
      </c>
      <c r="G270" s="4" t="str">
        <f>HYPERLINK("http://141.218.60.56/~jnz1568/getInfo.php?workbook=11_06.xlsx&amp;sheet=U0&amp;row=270&amp;col=7&amp;number=0.00229&amp;sourceID=14","0.00229")</f>
        <v>0.00229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HYPERLINK("http://141.218.60.56/~jnz1568/getInfo.php?workbook=11_06.xlsx&amp;sheet=U0&amp;row=271&amp;col=6&amp;number=3.7&amp;sourceID=14","3.7")</f>
        <v>3.7</v>
      </c>
      <c r="G271" s="4" t="str">
        <f>HYPERLINK("http://141.218.60.56/~jnz1568/getInfo.php?workbook=11_06.xlsx&amp;sheet=U0&amp;row=271&amp;col=7&amp;number=0.00229&amp;sourceID=14","0.00229")</f>
        <v>0.00229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HYPERLINK("http://141.218.60.56/~jnz1568/getInfo.php?workbook=11_06.xlsx&amp;sheet=U0&amp;row=272&amp;col=6&amp;number=3.8&amp;sourceID=14","3.8")</f>
        <v>3.8</v>
      </c>
      <c r="G272" s="4" t="str">
        <f>HYPERLINK("http://141.218.60.56/~jnz1568/getInfo.php?workbook=11_06.xlsx&amp;sheet=U0&amp;row=272&amp;col=7&amp;number=0.00229&amp;sourceID=14","0.00229")</f>
        <v>0.00229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HYPERLINK("http://141.218.60.56/~jnz1568/getInfo.php?workbook=11_06.xlsx&amp;sheet=U0&amp;row=273&amp;col=6&amp;number=3.9&amp;sourceID=14","3.9")</f>
        <v>3.9</v>
      </c>
      <c r="G273" s="4" t="str">
        <f>HYPERLINK("http://141.218.60.56/~jnz1568/getInfo.php?workbook=11_06.xlsx&amp;sheet=U0&amp;row=273&amp;col=7&amp;number=0.00229&amp;sourceID=14","0.00229")</f>
        <v>0.00229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HYPERLINK("http://141.218.60.56/~jnz1568/getInfo.php?workbook=11_06.xlsx&amp;sheet=U0&amp;row=274&amp;col=6&amp;number=4&amp;sourceID=14","4")</f>
        <v>4</v>
      </c>
      <c r="G274" s="4" t="str">
        <f>HYPERLINK("http://141.218.60.56/~jnz1568/getInfo.php?workbook=11_06.xlsx&amp;sheet=U0&amp;row=274&amp;col=7&amp;number=0.0023&amp;sourceID=14","0.0023")</f>
        <v>0.0023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HYPERLINK("http://141.218.60.56/~jnz1568/getInfo.php?workbook=11_06.xlsx&amp;sheet=U0&amp;row=275&amp;col=6&amp;number=4.1&amp;sourceID=14","4.1")</f>
        <v>4.1</v>
      </c>
      <c r="G275" s="4" t="str">
        <f>HYPERLINK("http://141.218.60.56/~jnz1568/getInfo.php?workbook=11_06.xlsx&amp;sheet=U0&amp;row=275&amp;col=7&amp;number=0.0023&amp;sourceID=14","0.0023")</f>
        <v>0.0023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HYPERLINK("http://141.218.60.56/~jnz1568/getInfo.php?workbook=11_06.xlsx&amp;sheet=U0&amp;row=276&amp;col=6&amp;number=4.2&amp;sourceID=14","4.2")</f>
        <v>4.2</v>
      </c>
      <c r="G276" s="4" t="str">
        <f>HYPERLINK("http://141.218.60.56/~jnz1568/getInfo.php?workbook=11_06.xlsx&amp;sheet=U0&amp;row=276&amp;col=7&amp;number=0.0023&amp;sourceID=14","0.0023")</f>
        <v>0.0023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HYPERLINK("http://141.218.60.56/~jnz1568/getInfo.php?workbook=11_06.xlsx&amp;sheet=U0&amp;row=277&amp;col=6&amp;number=4.3&amp;sourceID=14","4.3")</f>
        <v>4.3</v>
      </c>
      <c r="G277" s="4" t="str">
        <f>HYPERLINK("http://141.218.60.56/~jnz1568/getInfo.php?workbook=11_06.xlsx&amp;sheet=U0&amp;row=277&amp;col=7&amp;number=0.0023&amp;sourceID=14","0.0023")</f>
        <v>0.0023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HYPERLINK("http://141.218.60.56/~jnz1568/getInfo.php?workbook=11_06.xlsx&amp;sheet=U0&amp;row=278&amp;col=6&amp;number=4.4&amp;sourceID=14","4.4")</f>
        <v>4.4</v>
      </c>
      <c r="G278" s="4" t="str">
        <f>HYPERLINK("http://141.218.60.56/~jnz1568/getInfo.php?workbook=11_06.xlsx&amp;sheet=U0&amp;row=278&amp;col=7&amp;number=0.0023&amp;sourceID=14","0.0023")</f>
        <v>0.0023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HYPERLINK("http://141.218.60.56/~jnz1568/getInfo.php?workbook=11_06.xlsx&amp;sheet=U0&amp;row=279&amp;col=6&amp;number=4.5&amp;sourceID=14","4.5")</f>
        <v>4.5</v>
      </c>
      <c r="G279" s="4" t="str">
        <f>HYPERLINK("http://141.218.60.56/~jnz1568/getInfo.php?workbook=11_06.xlsx&amp;sheet=U0&amp;row=279&amp;col=7&amp;number=0.0023&amp;sourceID=14","0.0023")</f>
        <v>0.0023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HYPERLINK("http://141.218.60.56/~jnz1568/getInfo.php?workbook=11_06.xlsx&amp;sheet=U0&amp;row=280&amp;col=6&amp;number=4.6&amp;sourceID=14","4.6")</f>
        <v>4.6</v>
      </c>
      <c r="G280" s="4" t="str">
        <f>HYPERLINK("http://141.218.60.56/~jnz1568/getInfo.php?workbook=11_06.xlsx&amp;sheet=U0&amp;row=280&amp;col=7&amp;number=0.00231&amp;sourceID=14","0.00231")</f>
        <v>0.00231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HYPERLINK("http://141.218.60.56/~jnz1568/getInfo.php?workbook=11_06.xlsx&amp;sheet=U0&amp;row=281&amp;col=6&amp;number=4.7&amp;sourceID=14","4.7")</f>
        <v>4.7</v>
      </c>
      <c r="G281" s="4" t="str">
        <f>HYPERLINK("http://141.218.60.56/~jnz1568/getInfo.php?workbook=11_06.xlsx&amp;sheet=U0&amp;row=281&amp;col=7&amp;number=0.00231&amp;sourceID=14","0.00231")</f>
        <v>0.00231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HYPERLINK("http://141.218.60.56/~jnz1568/getInfo.php?workbook=11_06.xlsx&amp;sheet=U0&amp;row=282&amp;col=6&amp;number=4.8&amp;sourceID=14","4.8")</f>
        <v>4.8</v>
      </c>
      <c r="G282" s="4" t="str">
        <f>HYPERLINK("http://141.218.60.56/~jnz1568/getInfo.php?workbook=11_06.xlsx&amp;sheet=U0&amp;row=282&amp;col=7&amp;number=0.00232&amp;sourceID=14","0.00232")</f>
        <v>0.00232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HYPERLINK("http://141.218.60.56/~jnz1568/getInfo.php?workbook=11_06.xlsx&amp;sheet=U0&amp;row=283&amp;col=6&amp;number=4.9&amp;sourceID=14","4.9")</f>
        <v>4.9</v>
      </c>
      <c r="G283" s="4" t="str">
        <f>HYPERLINK("http://141.218.60.56/~jnz1568/getInfo.php?workbook=11_06.xlsx&amp;sheet=U0&amp;row=283&amp;col=7&amp;number=0.00232&amp;sourceID=14","0.00232")</f>
        <v>0.00232</v>
      </c>
    </row>
    <row r="284" spans="1:7">
      <c r="A284" s="3">
        <v>11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HYPERLINK("http://141.218.60.56/~jnz1568/getInfo.php?workbook=11_06.xlsx&amp;sheet=U0&amp;row=284&amp;col=6&amp;number=3&amp;sourceID=14","3")</f>
        <v>3</v>
      </c>
      <c r="G284" s="4" t="str">
        <f>HYPERLINK("http://141.218.60.56/~jnz1568/getInfo.php?workbook=11_06.xlsx&amp;sheet=U0&amp;row=284&amp;col=7&amp;number=0.000326&amp;sourceID=14","0.000326")</f>
        <v>0.000326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HYPERLINK("http://141.218.60.56/~jnz1568/getInfo.php?workbook=11_06.xlsx&amp;sheet=U0&amp;row=285&amp;col=6&amp;number=3.1&amp;sourceID=14","3.1")</f>
        <v>3.1</v>
      </c>
      <c r="G285" s="4" t="str">
        <f>HYPERLINK("http://141.218.60.56/~jnz1568/getInfo.php?workbook=11_06.xlsx&amp;sheet=U0&amp;row=285&amp;col=7&amp;number=0.000326&amp;sourceID=14","0.000326")</f>
        <v>0.000326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HYPERLINK("http://141.218.60.56/~jnz1568/getInfo.php?workbook=11_06.xlsx&amp;sheet=U0&amp;row=286&amp;col=6&amp;number=3.2&amp;sourceID=14","3.2")</f>
        <v>3.2</v>
      </c>
      <c r="G286" s="4" t="str">
        <f>HYPERLINK("http://141.218.60.56/~jnz1568/getInfo.php?workbook=11_06.xlsx&amp;sheet=U0&amp;row=286&amp;col=7&amp;number=0.000326&amp;sourceID=14","0.000326")</f>
        <v>0.000326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HYPERLINK("http://141.218.60.56/~jnz1568/getInfo.php?workbook=11_06.xlsx&amp;sheet=U0&amp;row=287&amp;col=6&amp;number=3.3&amp;sourceID=14","3.3")</f>
        <v>3.3</v>
      </c>
      <c r="G287" s="4" t="str">
        <f>HYPERLINK("http://141.218.60.56/~jnz1568/getInfo.php?workbook=11_06.xlsx&amp;sheet=U0&amp;row=287&amp;col=7&amp;number=0.000326&amp;sourceID=14","0.000326")</f>
        <v>0.000326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HYPERLINK("http://141.218.60.56/~jnz1568/getInfo.php?workbook=11_06.xlsx&amp;sheet=U0&amp;row=288&amp;col=6&amp;number=3.4&amp;sourceID=14","3.4")</f>
        <v>3.4</v>
      </c>
      <c r="G288" s="4" t="str">
        <f>HYPERLINK("http://141.218.60.56/~jnz1568/getInfo.php?workbook=11_06.xlsx&amp;sheet=U0&amp;row=288&amp;col=7&amp;number=0.000326&amp;sourceID=14","0.000326")</f>
        <v>0.000326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HYPERLINK("http://141.218.60.56/~jnz1568/getInfo.php?workbook=11_06.xlsx&amp;sheet=U0&amp;row=289&amp;col=6&amp;number=3.5&amp;sourceID=14","3.5")</f>
        <v>3.5</v>
      </c>
      <c r="G289" s="4" t="str">
        <f>HYPERLINK("http://141.218.60.56/~jnz1568/getInfo.php?workbook=11_06.xlsx&amp;sheet=U0&amp;row=289&amp;col=7&amp;number=0.000326&amp;sourceID=14","0.000326")</f>
        <v>0.000326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HYPERLINK("http://141.218.60.56/~jnz1568/getInfo.php?workbook=11_06.xlsx&amp;sheet=U0&amp;row=290&amp;col=6&amp;number=3.6&amp;sourceID=14","3.6")</f>
        <v>3.6</v>
      </c>
      <c r="G290" s="4" t="str">
        <f>HYPERLINK("http://141.218.60.56/~jnz1568/getInfo.php?workbook=11_06.xlsx&amp;sheet=U0&amp;row=290&amp;col=7&amp;number=0.000326&amp;sourceID=14","0.000326")</f>
        <v>0.000326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HYPERLINK("http://141.218.60.56/~jnz1568/getInfo.php?workbook=11_06.xlsx&amp;sheet=U0&amp;row=291&amp;col=6&amp;number=3.7&amp;sourceID=14","3.7")</f>
        <v>3.7</v>
      </c>
      <c r="G291" s="4" t="str">
        <f>HYPERLINK("http://141.218.60.56/~jnz1568/getInfo.php?workbook=11_06.xlsx&amp;sheet=U0&amp;row=291&amp;col=7&amp;number=0.000326&amp;sourceID=14","0.000326")</f>
        <v>0.000326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HYPERLINK("http://141.218.60.56/~jnz1568/getInfo.php?workbook=11_06.xlsx&amp;sheet=U0&amp;row=292&amp;col=6&amp;number=3.8&amp;sourceID=14","3.8")</f>
        <v>3.8</v>
      </c>
      <c r="G292" s="4" t="str">
        <f>HYPERLINK("http://141.218.60.56/~jnz1568/getInfo.php?workbook=11_06.xlsx&amp;sheet=U0&amp;row=292&amp;col=7&amp;number=0.000325&amp;sourceID=14","0.000325")</f>
        <v>0.000325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HYPERLINK("http://141.218.60.56/~jnz1568/getInfo.php?workbook=11_06.xlsx&amp;sheet=U0&amp;row=293&amp;col=6&amp;number=3.9&amp;sourceID=14","3.9")</f>
        <v>3.9</v>
      </c>
      <c r="G293" s="4" t="str">
        <f>HYPERLINK("http://141.218.60.56/~jnz1568/getInfo.php?workbook=11_06.xlsx&amp;sheet=U0&amp;row=293&amp;col=7&amp;number=0.000325&amp;sourceID=14","0.000325")</f>
        <v>0.000325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HYPERLINK("http://141.218.60.56/~jnz1568/getInfo.php?workbook=11_06.xlsx&amp;sheet=U0&amp;row=294&amp;col=6&amp;number=4&amp;sourceID=14","4")</f>
        <v>4</v>
      </c>
      <c r="G294" s="4" t="str">
        <f>HYPERLINK("http://141.218.60.56/~jnz1568/getInfo.php?workbook=11_06.xlsx&amp;sheet=U0&amp;row=294&amp;col=7&amp;number=0.000324&amp;sourceID=14","0.000324")</f>
        <v>0.000324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HYPERLINK("http://141.218.60.56/~jnz1568/getInfo.php?workbook=11_06.xlsx&amp;sheet=U0&amp;row=295&amp;col=6&amp;number=4.1&amp;sourceID=14","4.1")</f>
        <v>4.1</v>
      </c>
      <c r="G295" s="4" t="str">
        <f>HYPERLINK("http://141.218.60.56/~jnz1568/getInfo.php?workbook=11_06.xlsx&amp;sheet=U0&amp;row=295&amp;col=7&amp;number=0.000324&amp;sourceID=14","0.000324")</f>
        <v>0.000324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HYPERLINK("http://141.218.60.56/~jnz1568/getInfo.php?workbook=11_06.xlsx&amp;sheet=U0&amp;row=296&amp;col=6&amp;number=4.2&amp;sourceID=14","4.2")</f>
        <v>4.2</v>
      </c>
      <c r="G296" s="4" t="str">
        <f>HYPERLINK("http://141.218.60.56/~jnz1568/getInfo.php?workbook=11_06.xlsx&amp;sheet=U0&amp;row=296&amp;col=7&amp;number=0.000323&amp;sourceID=14","0.000323")</f>
        <v>0.000323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HYPERLINK("http://141.218.60.56/~jnz1568/getInfo.php?workbook=11_06.xlsx&amp;sheet=U0&amp;row=297&amp;col=6&amp;number=4.3&amp;sourceID=14","4.3")</f>
        <v>4.3</v>
      </c>
      <c r="G297" s="4" t="str">
        <f>HYPERLINK("http://141.218.60.56/~jnz1568/getInfo.php?workbook=11_06.xlsx&amp;sheet=U0&amp;row=297&amp;col=7&amp;number=0.000322&amp;sourceID=14","0.000322")</f>
        <v>0.000322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HYPERLINK("http://141.218.60.56/~jnz1568/getInfo.php?workbook=11_06.xlsx&amp;sheet=U0&amp;row=298&amp;col=6&amp;number=4.4&amp;sourceID=14","4.4")</f>
        <v>4.4</v>
      </c>
      <c r="G298" s="4" t="str">
        <f>HYPERLINK("http://141.218.60.56/~jnz1568/getInfo.php?workbook=11_06.xlsx&amp;sheet=U0&amp;row=298&amp;col=7&amp;number=0.000321&amp;sourceID=14","0.000321")</f>
        <v>0.000321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HYPERLINK("http://141.218.60.56/~jnz1568/getInfo.php?workbook=11_06.xlsx&amp;sheet=U0&amp;row=299&amp;col=6&amp;number=4.5&amp;sourceID=14","4.5")</f>
        <v>4.5</v>
      </c>
      <c r="G299" s="4" t="str">
        <f>HYPERLINK("http://141.218.60.56/~jnz1568/getInfo.php?workbook=11_06.xlsx&amp;sheet=U0&amp;row=299&amp;col=7&amp;number=0.00032&amp;sourceID=14","0.00032")</f>
        <v>0.00032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HYPERLINK("http://141.218.60.56/~jnz1568/getInfo.php?workbook=11_06.xlsx&amp;sheet=U0&amp;row=300&amp;col=6&amp;number=4.6&amp;sourceID=14","4.6")</f>
        <v>4.6</v>
      </c>
      <c r="G300" s="4" t="str">
        <f>HYPERLINK("http://141.218.60.56/~jnz1568/getInfo.php?workbook=11_06.xlsx&amp;sheet=U0&amp;row=300&amp;col=7&amp;number=0.000318&amp;sourceID=14","0.000318")</f>
        <v>0.000318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HYPERLINK("http://141.218.60.56/~jnz1568/getInfo.php?workbook=11_06.xlsx&amp;sheet=U0&amp;row=301&amp;col=6&amp;number=4.7&amp;sourceID=14","4.7")</f>
        <v>4.7</v>
      </c>
      <c r="G301" s="4" t="str">
        <f>HYPERLINK("http://141.218.60.56/~jnz1568/getInfo.php?workbook=11_06.xlsx&amp;sheet=U0&amp;row=301&amp;col=7&amp;number=0.000316&amp;sourceID=14","0.000316")</f>
        <v>0.000316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HYPERLINK("http://141.218.60.56/~jnz1568/getInfo.php?workbook=11_06.xlsx&amp;sheet=U0&amp;row=302&amp;col=6&amp;number=4.8&amp;sourceID=14","4.8")</f>
        <v>4.8</v>
      </c>
      <c r="G302" s="4" t="str">
        <f>HYPERLINK("http://141.218.60.56/~jnz1568/getInfo.php?workbook=11_06.xlsx&amp;sheet=U0&amp;row=302&amp;col=7&amp;number=0.000313&amp;sourceID=14","0.000313")</f>
        <v>0.000313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HYPERLINK("http://141.218.60.56/~jnz1568/getInfo.php?workbook=11_06.xlsx&amp;sheet=U0&amp;row=303&amp;col=6&amp;number=4.9&amp;sourceID=14","4.9")</f>
        <v>4.9</v>
      </c>
      <c r="G303" s="4" t="str">
        <f>HYPERLINK("http://141.218.60.56/~jnz1568/getInfo.php?workbook=11_06.xlsx&amp;sheet=U0&amp;row=303&amp;col=7&amp;number=0.00031&amp;sourceID=14","0.00031")</f>
        <v>0.00031</v>
      </c>
    </row>
    <row r="304" spans="1:7">
      <c r="A304" s="3">
        <v>11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HYPERLINK("http://141.218.60.56/~jnz1568/getInfo.php?workbook=11_06.xlsx&amp;sheet=U0&amp;row=304&amp;col=6&amp;number=3&amp;sourceID=14","3")</f>
        <v>3</v>
      </c>
      <c r="G304" s="4" t="str">
        <f>HYPERLINK("http://141.218.60.56/~jnz1568/getInfo.php?workbook=11_06.xlsx&amp;sheet=U0&amp;row=304&amp;col=7&amp;number=0.000784&amp;sourceID=14","0.000784")</f>
        <v>0.000784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HYPERLINK("http://141.218.60.56/~jnz1568/getInfo.php?workbook=11_06.xlsx&amp;sheet=U0&amp;row=305&amp;col=6&amp;number=3.1&amp;sourceID=14","3.1")</f>
        <v>3.1</v>
      </c>
      <c r="G305" s="4" t="str">
        <f>HYPERLINK("http://141.218.60.56/~jnz1568/getInfo.php?workbook=11_06.xlsx&amp;sheet=U0&amp;row=305&amp;col=7&amp;number=0.000783&amp;sourceID=14","0.000783")</f>
        <v>0.000783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HYPERLINK("http://141.218.60.56/~jnz1568/getInfo.php?workbook=11_06.xlsx&amp;sheet=U0&amp;row=306&amp;col=6&amp;number=3.2&amp;sourceID=14","3.2")</f>
        <v>3.2</v>
      </c>
      <c r="G306" s="4" t="str">
        <f>HYPERLINK("http://141.218.60.56/~jnz1568/getInfo.php?workbook=11_06.xlsx&amp;sheet=U0&amp;row=306&amp;col=7&amp;number=0.000783&amp;sourceID=14","0.000783")</f>
        <v>0.000783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HYPERLINK("http://141.218.60.56/~jnz1568/getInfo.php?workbook=11_06.xlsx&amp;sheet=U0&amp;row=307&amp;col=6&amp;number=3.3&amp;sourceID=14","3.3")</f>
        <v>3.3</v>
      </c>
      <c r="G307" s="4" t="str">
        <f>HYPERLINK("http://141.218.60.56/~jnz1568/getInfo.php?workbook=11_06.xlsx&amp;sheet=U0&amp;row=307&amp;col=7&amp;number=0.000783&amp;sourceID=14","0.000783")</f>
        <v>0.000783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HYPERLINK("http://141.218.60.56/~jnz1568/getInfo.php?workbook=11_06.xlsx&amp;sheet=U0&amp;row=308&amp;col=6&amp;number=3.4&amp;sourceID=14","3.4")</f>
        <v>3.4</v>
      </c>
      <c r="G308" s="4" t="str">
        <f>HYPERLINK("http://141.218.60.56/~jnz1568/getInfo.php?workbook=11_06.xlsx&amp;sheet=U0&amp;row=308&amp;col=7&amp;number=0.000783&amp;sourceID=14","0.000783")</f>
        <v>0.000783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HYPERLINK("http://141.218.60.56/~jnz1568/getInfo.php?workbook=11_06.xlsx&amp;sheet=U0&amp;row=309&amp;col=6&amp;number=3.5&amp;sourceID=14","3.5")</f>
        <v>3.5</v>
      </c>
      <c r="G309" s="4" t="str">
        <f>HYPERLINK("http://141.218.60.56/~jnz1568/getInfo.php?workbook=11_06.xlsx&amp;sheet=U0&amp;row=309&amp;col=7&amp;number=0.000783&amp;sourceID=14","0.000783")</f>
        <v>0.000783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HYPERLINK("http://141.218.60.56/~jnz1568/getInfo.php?workbook=11_06.xlsx&amp;sheet=U0&amp;row=310&amp;col=6&amp;number=3.6&amp;sourceID=14","3.6")</f>
        <v>3.6</v>
      </c>
      <c r="G310" s="4" t="str">
        <f>HYPERLINK("http://141.218.60.56/~jnz1568/getInfo.php?workbook=11_06.xlsx&amp;sheet=U0&amp;row=310&amp;col=7&amp;number=0.000783&amp;sourceID=14","0.000783")</f>
        <v>0.000783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HYPERLINK("http://141.218.60.56/~jnz1568/getInfo.php?workbook=11_06.xlsx&amp;sheet=U0&amp;row=311&amp;col=6&amp;number=3.7&amp;sourceID=14","3.7")</f>
        <v>3.7</v>
      </c>
      <c r="G311" s="4" t="str">
        <f>HYPERLINK("http://141.218.60.56/~jnz1568/getInfo.php?workbook=11_06.xlsx&amp;sheet=U0&amp;row=311&amp;col=7&amp;number=0.000782&amp;sourceID=14","0.000782")</f>
        <v>0.000782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HYPERLINK("http://141.218.60.56/~jnz1568/getInfo.php?workbook=11_06.xlsx&amp;sheet=U0&amp;row=312&amp;col=6&amp;number=3.8&amp;sourceID=14","3.8")</f>
        <v>3.8</v>
      </c>
      <c r="G312" s="4" t="str">
        <f>HYPERLINK("http://141.218.60.56/~jnz1568/getInfo.php?workbook=11_06.xlsx&amp;sheet=U0&amp;row=312&amp;col=7&amp;number=0.000782&amp;sourceID=14","0.000782")</f>
        <v>0.000782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HYPERLINK("http://141.218.60.56/~jnz1568/getInfo.php?workbook=11_06.xlsx&amp;sheet=U0&amp;row=313&amp;col=6&amp;number=3.9&amp;sourceID=14","3.9")</f>
        <v>3.9</v>
      </c>
      <c r="G313" s="4" t="str">
        <f>HYPERLINK("http://141.218.60.56/~jnz1568/getInfo.php?workbook=11_06.xlsx&amp;sheet=U0&amp;row=313&amp;col=7&amp;number=0.000782&amp;sourceID=14","0.000782")</f>
        <v>0.000782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HYPERLINK("http://141.218.60.56/~jnz1568/getInfo.php?workbook=11_06.xlsx&amp;sheet=U0&amp;row=314&amp;col=6&amp;number=4&amp;sourceID=14","4")</f>
        <v>4</v>
      </c>
      <c r="G314" s="4" t="str">
        <f>HYPERLINK("http://141.218.60.56/~jnz1568/getInfo.php?workbook=11_06.xlsx&amp;sheet=U0&amp;row=314&amp;col=7&amp;number=0.000781&amp;sourceID=14","0.000781")</f>
        <v>0.000781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HYPERLINK("http://141.218.60.56/~jnz1568/getInfo.php?workbook=11_06.xlsx&amp;sheet=U0&amp;row=315&amp;col=6&amp;number=4.1&amp;sourceID=14","4.1")</f>
        <v>4.1</v>
      </c>
      <c r="G315" s="4" t="str">
        <f>HYPERLINK("http://141.218.60.56/~jnz1568/getInfo.php?workbook=11_06.xlsx&amp;sheet=U0&amp;row=315&amp;col=7&amp;number=0.00078&amp;sourceID=14","0.00078")</f>
        <v>0.00078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HYPERLINK("http://141.218.60.56/~jnz1568/getInfo.php?workbook=11_06.xlsx&amp;sheet=U0&amp;row=316&amp;col=6&amp;number=4.2&amp;sourceID=14","4.2")</f>
        <v>4.2</v>
      </c>
      <c r="G316" s="4" t="str">
        <f>HYPERLINK("http://141.218.60.56/~jnz1568/getInfo.php?workbook=11_06.xlsx&amp;sheet=U0&amp;row=316&amp;col=7&amp;number=0.000779&amp;sourceID=14","0.000779")</f>
        <v>0.000779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HYPERLINK("http://141.218.60.56/~jnz1568/getInfo.php?workbook=11_06.xlsx&amp;sheet=U0&amp;row=317&amp;col=6&amp;number=4.3&amp;sourceID=14","4.3")</f>
        <v>4.3</v>
      </c>
      <c r="G317" s="4" t="str">
        <f>HYPERLINK("http://141.218.60.56/~jnz1568/getInfo.php?workbook=11_06.xlsx&amp;sheet=U0&amp;row=317&amp;col=7&amp;number=0.000778&amp;sourceID=14","0.000778")</f>
        <v>0.000778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HYPERLINK("http://141.218.60.56/~jnz1568/getInfo.php?workbook=11_06.xlsx&amp;sheet=U0&amp;row=318&amp;col=6&amp;number=4.4&amp;sourceID=14","4.4")</f>
        <v>4.4</v>
      </c>
      <c r="G318" s="4" t="str">
        <f>HYPERLINK("http://141.218.60.56/~jnz1568/getInfo.php?workbook=11_06.xlsx&amp;sheet=U0&amp;row=318&amp;col=7&amp;number=0.000777&amp;sourceID=14","0.000777")</f>
        <v>0.000777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HYPERLINK("http://141.218.60.56/~jnz1568/getInfo.php?workbook=11_06.xlsx&amp;sheet=U0&amp;row=319&amp;col=6&amp;number=4.5&amp;sourceID=14","4.5")</f>
        <v>4.5</v>
      </c>
      <c r="G319" s="4" t="str">
        <f>HYPERLINK("http://141.218.60.56/~jnz1568/getInfo.php?workbook=11_06.xlsx&amp;sheet=U0&amp;row=319&amp;col=7&amp;number=0.000775&amp;sourceID=14","0.000775")</f>
        <v>0.000775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HYPERLINK("http://141.218.60.56/~jnz1568/getInfo.php?workbook=11_06.xlsx&amp;sheet=U0&amp;row=320&amp;col=6&amp;number=4.6&amp;sourceID=14","4.6")</f>
        <v>4.6</v>
      </c>
      <c r="G320" s="4" t="str">
        <f>HYPERLINK("http://141.218.60.56/~jnz1568/getInfo.php?workbook=11_06.xlsx&amp;sheet=U0&amp;row=320&amp;col=7&amp;number=0.000773&amp;sourceID=14","0.000773")</f>
        <v>0.000773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HYPERLINK("http://141.218.60.56/~jnz1568/getInfo.php?workbook=11_06.xlsx&amp;sheet=U0&amp;row=321&amp;col=6&amp;number=4.7&amp;sourceID=14","4.7")</f>
        <v>4.7</v>
      </c>
      <c r="G321" s="4" t="str">
        <f>HYPERLINK("http://141.218.60.56/~jnz1568/getInfo.php?workbook=11_06.xlsx&amp;sheet=U0&amp;row=321&amp;col=7&amp;number=0.00077&amp;sourceID=14","0.00077")</f>
        <v>0.00077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HYPERLINK("http://141.218.60.56/~jnz1568/getInfo.php?workbook=11_06.xlsx&amp;sheet=U0&amp;row=322&amp;col=6&amp;number=4.8&amp;sourceID=14","4.8")</f>
        <v>4.8</v>
      </c>
      <c r="G322" s="4" t="str">
        <f>HYPERLINK("http://141.218.60.56/~jnz1568/getInfo.php?workbook=11_06.xlsx&amp;sheet=U0&amp;row=322&amp;col=7&amp;number=0.000767&amp;sourceID=14","0.000767")</f>
        <v>0.000767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HYPERLINK("http://141.218.60.56/~jnz1568/getInfo.php?workbook=11_06.xlsx&amp;sheet=U0&amp;row=323&amp;col=6&amp;number=4.9&amp;sourceID=14","4.9")</f>
        <v>4.9</v>
      </c>
      <c r="G323" s="4" t="str">
        <f>HYPERLINK("http://141.218.60.56/~jnz1568/getInfo.php?workbook=11_06.xlsx&amp;sheet=U0&amp;row=323&amp;col=7&amp;number=0.000763&amp;sourceID=14","0.000763")</f>
        <v>0.000763</v>
      </c>
    </row>
    <row r="324" spans="1:7">
      <c r="A324" s="3">
        <v>11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HYPERLINK("http://141.218.60.56/~jnz1568/getInfo.php?workbook=11_06.xlsx&amp;sheet=U0&amp;row=324&amp;col=6&amp;number=3&amp;sourceID=14","3")</f>
        <v>3</v>
      </c>
      <c r="G324" s="4" t="str">
        <f>HYPERLINK("http://141.218.60.56/~jnz1568/getInfo.php?workbook=11_06.xlsx&amp;sheet=U0&amp;row=324&amp;col=7&amp;number=0.0011&amp;sourceID=14","0.0011")</f>
        <v>0.0011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HYPERLINK("http://141.218.60.56/~jnz1568/getInfo.php?workbook=11_06.xlsx&amp;sheet=U0&amp;row=325&amp;col=6&amp;number=3.1&amp;sourceID=14","3.1")</f>
        <v>3.1</v>
      </c>
      <c r="G325" s="4" t="str">
        <f>HYPERLINK("http://141.218.60.56/~jnz1568/getInfo.php?workbook=11_06.xlsx&amp;sheet=U0&amp;row=325&amp;col=7&amp;number=0.0011&amp;sourceID=14","0.0011")</f>
        <v>0.0011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HYPERLINK("http://141.218.60.56/~jnz1568/getInfo.php?workbook=11_06.xlsx&amp;sheet=U0&amp;row=326&amp;col=6&amp;number=3.2&amp;sourceID=14","3.2")</f>
        <v>3.2</v>
      </c>
      <c r="G326" s="4" t="str">
        <f>HYPERLINK("http://141.218.60.56/~jnz1568/getInfo.php?workbook=11_06.xlsx&amp;sheet=U0&amp;row=326&amp;col=7&amp;number=0.0011&amp;sourceID=14","0.0011")</f>
        <v>0.0011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HYPERLINK("http://141.218.60.56/~jnz1568/getInfo.php?workbook=11_06.xlsx&amp;sheet=U0&amp;row=327&amp;col=6&amp;number=3.3&amp;sourceID=14","3.3")</f>
        <v>3.3</v>
      </c>
      <c r="G327" s="4" t="str">
        <f>HYPERLINK("http://141.218.60.56/~jnz1568/getInfo.php?workbook=11_06.xlsx&amp;sheet=U0&amp;row=327&amp;col=7&amp;number=0.0011&amp;sourceID=14","0.0011")</f>
        <v>0.0011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HYPERLINK("http://141.218.60.56/~jnz1568/getInfo.php?workbook=11_06.xlsx&amp;sheet=U0&amp;row=328&amp;col=6&amp;number=3.4&amp;sourceID=14","3.4")</f>
        <v>3.4</v>
      </c>
      <c r="G328" s="4" t="str">
        <f>HYPERLINK("http://141.218.60.56/~jnz1568/getInfo.php?workbook=11_06.xlsx&amp;sheet=U0&amp;row=328&amp;col=7&amp;number=0.0011&amp;sourceID=14","0.0011")</f>
        <v>0.0011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HYPERLINK("http://141.218.60.56/~jnz1568/getInfo.php?workbook=11_06.xlsx&amp;sheet=U0&amp;row=329&amp;col=6&amp;number=3.5&amp;sourceID=14","3.5")</f>
        <v>3.5</v>
      </c>
      <c r="G329" s="4" t="str">
        <f>HYPERLINK("http://141.218.60.56/~jnz1568/getInfo.php?workbook=11_06.xlsx&amp;sheet=U0&amp;row=329&amp;col=7&amp;number=0.0011&amp;sourceID=14","0.0011")</f>
        <v>0.0011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HYPERLINK("http://141.218.60.56/~jnz1568/getInfo.php?workbook=11_06.xlsx&amp;sheet=U0&amp;row=330&amp;col=6&amp;number=3.6&amp;sourceID=14","3.6")</f>
        <v>3.6</v>
      </c>
      <c r="G330" s="4" t="str">
        <f>HYPERLINK("http://141.218.60.56/~jnz1568/getInfo.php?workbook=11_06.xlsx&amp;sheet=U0&amp;row=330&amp;col=7&amp;number=0.0011&amp;sourceID=14","0.0011")</f>
        <v>0.0011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HYPERLINK("http://141.218.60.56/~jnz1568/getInfo.php?workbook=11_06.xlsx&amp;sheet=U0&amp;row=331&amp;col=6&amp;number=3.7&amp;sourceID=14","3.7")</f>
        <v>3.7</v>
      </c>
      <c r="G331" s="4" t="str">
        <f>HYPERLINK("http://141.218.60.56/~jnz1568/getInfo.php?workbook=11_06.xlsx&amp;sheet=U0&amp;row=331&amp;col=7&amp;number=0.0011&amp;sourceID=14","0.0011")</f>
        <v>0.0011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HYPERLINK("http://141.218.60.56/~jnz1568/getInfo.php?workbook=11_06.xlsx&amp;sheet=U0&amp;row=332&amp;col=6&amp;number=3.8&amp;sourceID=14","3.8")</f>
        <v>3.8</v>
      </c>
      <c r="G332" s="4" t="str">
        <f>HYPERLINK("http://141.218.60.56/~jnz1568/getInfo.php?workbook=11_06.xlsx&amp;sheet=U0&amp;row=332&amp;col=7&amp;number=0.00109&amp;sourceID=14","0.00109")</f>
        <v>0.00109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HYPERLINK("http://141.218.60.56/~jnz1568/getInfo.php?workbook=11_06.xlsx&amp;sheet=U0&amp;row=333&amp;col=6&amp;number=3.9&amp;sourceID=14","3.9")</f>
        <v>3.9</v>
      </c>
      <c r="G333" s="4" t="str">
        <f>HYPERLINK("http://141.218.60.56/~jnz1568/getInfo.php?workbook=11_06.xlsx&amp;sheet=U0&amp;row=333&amp;col=7&amp;number=0.00109&amp;sourceID=14","0.00109")</f>
        <v>0.00109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HYPERLINK("http://141.218.60.56/~jnz1568/getInfo.php?workbook=11_06.xlsx&amp;sheet=U0&amp;row=334&amp;col=6&amp;number=4&amp;sourceID=14","4")</f>
        <v>4</v>
      </c>
      <c r="G334" s="4" t="str">
        <f>HYPERLINK("http://141.218.60.56/~jnz1568/getInfo.php?workbook=11_06.xlsx&amp;sheet=U0&amp;row=334&amp;col=7&amp;number=0.00109&amp;sourceID=14","0.00109")</f>
        <v>0.00109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HYPERLINK("http://141.218.60.56/~jnz1568/getInfo.php?workbook=11_06.xlsx&amp;sheet=U0&amp;row=335&amp;col=6&amp;number=4.1&amp;sourceID=14","4.1")</f>
        <v>4.1</v>
      </c>
      <c r="G335" s="4" t="str">
        <f>HYPERLINK("http://141.218.60.56/~jnz1568/getInfo.php?workbook=11_06.xlsx&amp;sheet=U0&amp;row=335&amp;col=7&amp;number=0.00109&amp;sourceID=14","0.00109")</f>
        <v>0.00109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HYPERLINK("http://141.218.60.56/~jnz1568/getInfo.php?workbook=11_06.xlsx&amp;sheet=U0&amp;row=336&amp;col=6&amp;number=4.2&amp;sourceID=14","4.2")</f>
        <v>4.2</v>
      </c>
      <c r="G336" s="4" t="str">
        <f>HYPERLINK("http://141.218.60.56/~jnz1568/getInfo.php?workbook=11_06.xlsx&amp;sheet=U0&amp;row=336&amp;col=7&amp;number=0.00109&amp;sourceID=14","0.00109")</f>
        <v>0.00109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HYPERLINK("http://141.218.60.56/~jnz1568/getInfo.php?workbook=11_06.xlsx&amp;sheet=U0&amp;row=337&amp;col=6&amp;number=4.3&amp;sourceID=14","4.3")</f>
        <v>4.3</v>
      </c>
      <c r="G337" s="4" t="str">
        <f>HYPERLINK("http://141.218.60.56/~jnz1568/getInfo.php?workbook=11_06.xlsx&amp;sheet=U0&amp;row=337&amp;col=7&amp;number=0.00108&amp;sourceID=14","0.00108")</f>
        <v>0.00108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HYPERLINK("http://141.218.60.56/~jnz1568/getInfo.php?workbook=11_06.xlsx&amp;sheet=U0&amp;row=338&amp;col=6&amp;number=4.4&amp;sourceID=14","4.4")</f>
        <v>4.4</v>
      </c>
      <c r="G338" s="4" t="str">
        <f>HYPERLINK("http://141.218.60.56/~jnz1568/getInfo.php?workbook=11_06.xlsx&amp;sheet=U0&amp;row=338&amp;col=7&amp;number=0.00108&amp;sourceID=14","0.00108")</f>
        <v>0.00108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HYPERLINK("http://141.218.60.56/~jnz1568/getInfo.php?workbook=11_06.xlsx&amp;sheet=U0&amp;row=339&amp;col=6&amp;number=4.5&amp;sourceID=14","4.5")</f>
        <v>4.5</v>
      </c>
      <c r="G339" s="4" t="str">
        <f>HYPERLINK("http://141.218.60.56/~jnz1568/getInfo.php?workbook=11_06.xlsx&amp;sheet=U0&amp;row=339&amp;col=7&amp;number=0.00108&amp;sourceID=14","0.00108")</f>
        <v>0.00108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HYPERLINK("http://141.218.60.56/~jnz1568/getInfo.php?workbook=11_06.xlsx&amp;sheet=U0&amp;row=340&amp;col=6&amp;number=4.6&amp;sourceID=14","4.6")</f>
        <v>4.6</v>
      </c>
      <c r="G340" s="4" t="str">
        <f>HYPERLINK("http://141.218.60.56/~jnz1568/getInfo.php?workbook=11_06.xlsx&amp;sheet=U0&amp;row=340&amp;col=7&amp;number=0.00107&amp;sourceID=14","0.00107")</f>
        <v>0.00107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HYPERLINK("http://141.218.60.56/~jnz1568/getInfo.php?workbook=11_06.xlsx&amp;sheet=U0&amp;row=341&amp;col=6&amp;number=4.7&amp;sourceID=14","4.7")</f>
        <v>4.7</v>
      </c>
      <c r="G341" s="4" t="str">
        <f>HYPERLINK("http://141.218.60.56/~jnz1568/getInfo.php?workbook=11_06.xlsx&amp;sheet=U0&amp;row=341&amp;col=7&amp;number=0.00106&amp;sourceID=14","0.00106")</f>
        <v>0.00106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HYPERLINK("http://141.218.60.56/~jnz1568/getInfo.php?workbook=11_06.xlsx&amp;sheet=U0&amp;row=342&amp;col=6&amp;number=4.8&amp;sourceID=14","4.8")</f>
        <v>4.8</v>
      </c>
      <c r="G342" s="4" t="str">
        <f>HYPERLINK("http://141.218.60.56/~jnz1568/getInfo.php?workbook=11_06.xlsx&amp;sheet=U0&amp;row=342&amp;col=7&amp;number=0.00105&amp;sourceID=14","0.00105")</f>
        <v>0.00105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HYPERLINK("http://141.218.60.56/~jnz1568/getInfo.php?workbook=11_06.xlsx&amp;sheet=U0&amp;row=343&amp;col=6&amp;number=4.9&amp;sourceID=14","4.9")</f>
        <v>4.9</v>
      </c>
      <c r="G343" s="4" t="str">
        <f>HYPERLINK("http://141.218.60.56/~jnz1568/getInfo.php?workbook=11_06.xlsx&amp;sheet=U0&amp;row=343&amp;col=7&amp;number=0.00104&amp;sourceID=14","0.00104")</f>
        <v>0.00104</v>
      </c>
    </row>
    <row r="344" spans="1:7">
      <c r="A344" s="3">
        <v>11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HYPERLINK("http://141.218.60.56/~jnz1568/getInfo.php?workbook=11_06.xlsx&amp;sheet=U0&amp;row=344&amp;col=6&amp;number=3&amp;sourceID=14","3")</f>
        <v>3</v>
      </c>
      <c r="G344" s="4" t="str">
        <f>HYPERLINK("http://141.218.60.56/~jnz1568/getInfo.php?workbook=11_06.xlsx&amp;sheet=U0&amp;row=344&amp;col=7&amp;number=0.000165&amp;sourceID=14","0.000165")</f>
        <v>0.000165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HYPERLINK("http://141.218.60.56/~jnz1568/getInfo.php?workbook=11_06.xlsx&amp;sheet=U0&amp;row=345&amp;col=6&amp;number=3.1&amp;sourceID=14","3.1")</f>
        <v>3.1</v>
      </c>
      <c r="G345" s="4" t="str">
        <f>HYPERLINK("http://141.218.60.56/~jnz1568/getInfo.php?workbook=11_06.xlsx&amp;sheet=U0&amp;row=345&amp;col=7&amp;number=0.000165&amp;sourceID=14","0.000165")</f>
        <v>0.000165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HYPERLINK("http://141.218.60.56/~jnz1568/getInfo.php?workbook=11_06.xlsx&amp;sheet=U0&amp;row=346&amp;col=6&amp;number=3.2&amp;sourceID=14","3.2")</f>
        <v>3.2</v>
      </c>
      <c r="G346" s="4" t="str">
        <f>HYPERLINK("http://141.218.60.56/~jnz1568/getInfo.php?workbook=11_06.xlsx&amp;sheet=U0&amp;row=346&amp;col=7&amp;number=0.000165&amp;sourceID=14","0.000165")</f>
        <v>0.000165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HYPERLINK("http://141.218.60.56/~jnz1568/getInfo.php?workbook=11_06.xlsx&amp;sheet=U0&amp;row=347&amp;col=6&amp;number=3.3&amp;sourceID=14","3.3")</f>
        <v>3.3</v>
      </c>
      <c r="G347" s="4" t="str">
        <f>HYPERLINK("http://141.218.60.56/~jnz1568/getInfo.php?workbook=11_06.xlsx&amp;sheet=U0&amp;row=347&amp;col=7&amp;number=0.000165&amp;sourceID=14","0.000165")</f>
        <v>0.000165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HYPERLINK("http://141.218.60.56/~jnz1568/getInfo.php?workbook=11_06.xlsx&amp;sheet=U0&amp;row=348&amp;col=6&amp;number=3.4&amp;sourceID=14","3.4")</f>
        <v>3.4</v>
      </c>
      <c r="G348" s="4" t="str">
        <f>HYPERLINK("http://141.218.60.56/~jnz1568/getInfo.php?workbook=11_06.xlsx&amp;sheet=U0&amp;row=348&amp;col=7&amp;number=0.000165&amp;sourceID=14","0.000165")</f>
        <v>0.000165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HYPERLINK("http://141.218.60.56/~jnz1568/getInfo.php?workbook=11_06.xlsx&amp;sheet=U0&amp;row=349&amp;col=6&amp;number=3.5&amp;sourceID=14","3.5")</f>
        <v>3.5</v>
      </c>
      <c r="G349" s="4" t="str">
        <f>HYPERLINK("http://141.218.60.56/~jnz1568/getInfo.php?workbook=11_06.xlsx&amp;sheet=U0&amp;row=349&amp;col=7&amp;number=0.000165&amp;sourceID=14","0.000165")</f>
        <v>0.000165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HYPERLINK("http://141.218.60.56/~jnz1568/getInfo.php?workbook=11_06.xlsx&amp;sheet=U0&amp;row=350&amp;col=6&amp;number=3.6&amp;sourceID=14","3.6")</f>
        <v>3.6</v>
      </c>
      <c r="G350" s="4" t="str">
        <f>HYPERLINK("http://141.218.60.56/~jnz1568/getInfo.php?workbook=11_06.xlsx&amp;sheet=U0&amp;row=350&amp;col=7&amp;number=0.000164&amp;sourceID=14","0.000164")</f>
        <v>0.000164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HYPERLINK("http://141.218.60.56/~jnz1568/getInfo.php?workbook=11_06.xlsx&amp;sheet=U0&amp;row=351&amp;col=6&amp;number=3.7&amp;sourceID=14","3.7")</f>
        <v>3.7</v>
      </c>
      <c r="G351" s="4" t="str">
        <f>HYPERLINK("http://141.218.60.56/~jnz1568/getInfo.php?workbook=11_06.xlsx&amp;sheet=U0&amp;row=351&amp;col=7&amp;number=0.000164&amp;sourceID=14","0.000164")</f>
        <v>0.000164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HYPERLINK("http://141.218.60.56/~jnz1568/getInfo.php?workbook=11_06.xlsx&amp;sheet=U0&amp;row=352&amp;col=6&amp;number=3.8&amp;sourceID=14","3.8")</f>
        <v>3.8</v>
      </c>
      <c r="G352" s="4" t="str">
        <f>HYPERLINK("http://141.218.60.56/~jnz1568/getInfo.php?workbook=11_06.xlsx&amp;sheet=U0&amp;row=352&amp;col=7&amp;number=0.000164&amp;sourceID=14","0.000164")</f>
        <v>0.000164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HYPERLINK("http://141.218.60.56/~jnz1568/getInfo.php?workbook=11_06.xlsx&amp;sheet=U0&amp;row=353&amp;col=6&amp;number=3.9&amp;sourceID=14","3.9")</f>
        <v>3.9</v>
      </c>
      <c r="G353" s="4" t="str">
        <f>HYPERLINK("http://141.218.60.56/~jnz1568/getInfo.php?workbook=11_06.xlsx&amp;sheet=U0&amp;row=353&amp;col=7&amp;number=0.000164&amp;sourceID=14","0.000164")</f>
        <v>0.000164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HYPERLINK("http://141.218.60.56/~jnz1568/getInfo.php?workbook=11_06.xlsx&amp;sheet=U0&amp;row=354&amp;col=6&amp;number=4&amp;sourceID=14","4")</f>
        <v>4</v>
      </c>
      <c r="G354" s="4" t="str">
        <f>HYPERLINK("http://141.218.60.56/~jnz1568/getInfo.php?workbook=11_06.xlsx&amp;sheet=U0&amp;row=354&amp;col=7&amp;number=0.000164&amp;sourceID=14","0.000164")</f>
        <v>0.000164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HYPERLINK("http://141.218.60.56/~jnz1568/getInfo.php?workbook=11_06.xlsx&amp;sheet=U0&amp;row=355&amp;col=6&amp;number=4.1&amp;sourceID=14","4.1")</f>
        <v>4.1</v>
      </c>
      <c r="G355" s="4" t="str">
        <f>HYPERLINK("http://141.218.60.56/~jnz1568/getInfo.php?workbook=11_06.xlsx&amp;sheet=U0&amp;row=355&amp;col=7&amp;number=0.000164&amp;sourceID=14","0.000164")</f>
        <v>0.000164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HYPERLINK("http://141.218.60.56/~jnz1568/getInfo.php?workbook=11_06.xlsx&amp;sheet=U0&amp;row=356&amp;col=6&amp;number=4.2&amp;sourceID=14","4.2")</f>
        <v>4.2</v>
      </c>
      <c r="G356" s="4" t="str">
        <f>HYPERLINK("http://141.218.60.56/~jnz1568/getInfo.php?workbook=11_06.xlsx&amp;sheet=U0&amp;row=356&amp;col=7&amp;number=0.000163&amp;sourceID=14","0.000163")</f>
        <v>0.000163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HYPERLINK("http://141.218.60.56/~jnz1568/getInfo.php?workbook=11_06.xlsx&amp;sheet=U0&amp;row=357&amp;col=6&amp;number=4.3&amp;sourceID=14","4.3")</f>
        <v>4.3</v>
      </c>
      <c r="G357" s="4" t="str">
        <f>HYPERLINK("http://141.218.60.56/~jnz1568/getInfo.php?workbook=11_06.xlsx&amp;sheet=U0&amp;row=357&amp;col=7&amp;number=0.000163&amp;sourceID=14","0.000163")</f>
        <v>0.000163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HYPERLINK("http://141.218.60.56/~jnz1568/getInfo.php?workbook=11_06.xlsx&amp;sheet=U0&amp;row=358&amp;col=6&amp;number=4.4&amp;sourceID=14","4.4")</f>
        <v>4.4</v>
      </c>
      <c r="G358" s="4" t="str">
        <f>HYPERLINK("http://141.218.60.56/~jnz1568/getInfo.php?workbook=11_06.xlsx&amp;sheet=U0&amp;row=358&amp;col=7&amp;number=0.000162&amp;sourceID=14","0.000162")</f>
        <v>0.000162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HYPERLINK("http://141.218.60.56/~jnz1568/getInfo.php?workbook=11_06.xlsx&amp;sheet=U0&amp;row=359&amp;col=6&amp;number=4.5&amp;sourceID=14","4.5")</f>
        <v>4.5</v>
      </c>
      <c r="G359" s="4" t="str">
        <f>HYPERLINK("http://141.218.60.56/~jnz1568/getInfo.php?workbook=11_06.xlsx&amp;sheet=U0&amp;row=359&amp;col=7&amp;number=0.000162&amp;sourceID=14","0.000162")</f>
        <v>0.000162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HYPERLINK("http://141.218.60.56/~jnz1568/getInfo.php?workbook=11_06.xlsx&amp;sheet=U0&amp;row=360&amp;col=6&amp;number=4.6&amp;sourceID=14","4.6")</f>
        <v>4.6</v>
      </c>
      <c r="G360" s="4" t="str">
        <f>HYPERLINK("http://141.218.60.56/~jnz1568/getInfo.php?workbook=11_06.xlsx&amp;sheet=U0&amp;row=360&amp;col=7&amp;number=0.000161&amp;sourceID=14","0.000161")</f>
        <v>0.000161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HYPERLINK("http://141.218.60.56/~jnz1568/getInfo.php?workbook=11_06.xlsx&amp;sheet=U0&amp;row=361&amp;col=6&amp;number=4.7&amp;sourceID=14","4.7")</f>
        <v>4.7</v>
      </c>
      <c r="G361" s="4" t="str">
        <f>HYPERLINK("http://141.218.60.56/~jnz1568/getInfo.php?workbook=11_06.xlsx&amp;sheet=U0&amp;row=361&amp;col=7&amp;number=0.00016&amp;sourceID=14","0.00016")</f>
        <v>0.00016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HYPERLINK("http://141.218.60.56/~jnz1568/getInfo.php?workbook=11_06.xlsx&amp;sheet=U0&amp;row=362&amp;col=6&amp;number=4.8&amp;sourceID=14","4.8")</f>
        <v>4.8</v>
      </c>
      <c r="G362" s="4" t="str">
        <f>HYPERLINK("http://141.218.60.56/~jnz1568/getInfo.php?workbook=11_06.xlsx&amp;sheet=U0&amp;row=362&amp;col=7&amp;number=0.000158&amp;sourceID=14","0.000158")</f>
        <v>0.000158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HYPERLINK("http://141.218.60.56/~jnz1568/getInfo.php?workbook=11_06.xlsx&amp;sheet=U0&amp;row=363&amp;col=6&amp;number=4.9&amp;sourceID=14","4.9")</f>
        <v>4.9</v>
      </c>
      <c r="G363" s="4" t="str">
        <f>HYPERLINK("http://141.218.60.56/~jnz1568/getInfo.php?workbook=11_06.xlsx&amp;sheet=U0&amp;row=363&amp;col=7&amp;number=0.000157&amp;sourceID=14","0.000157")</f>
        <v>0.000157</v>
      </c>
    </row>
    <row r="364" spans="1:7">
      <c r="A364" s="3">
        <v>11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HYPERLINK("http://141.218.60.56/~jnz1568/getInfo.php?workbook=11_06.xlsx&amp;sheet=U0&amp;row=364&amp;col=6&amp;number=3&amp;sourceID=14","3")</f>
        <v>3</v>
      </c>
      <c r="G364" s="4" t="str">
        <f>HYPERLINK("http://141.218.60.56/~jnz1568/getInfo.php?workbook=11_06.xlsx&amp;sheet=U0&amp;row=364&amp;col=7&amp;number=2.12&amp;sourceID=14","2.12")</f>
        <v>2.12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HYPERLINK("http://141.218.60.56/~jnz1568/getInfo.php?workbook=11_06.xlsx&amp;sheet=U0&amp;row=365&amp;col=6&amp;number=3.1&amp;sourceID=14","3.1")</f>
        <v>3.1</v>
      </c>
      <c r="G365" s="4" t="str">
        <f>HYPERLINK("http://141.218.60.56/~jnz1568/getInfo.php?workbook=11_06.xlsx&amp;sheet=U0&amp;row=365&amp;col=7&amp;number=2.06&amp;sourceID=14","2.06")</f>
        <v>2.06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HYPERLINK("http://141.218.60.56/~jnz1568/getInfo.php?workbook=11_06.xlsx&amp;sheet=U0&amp;row=366&amp;col=6&amp;number=3.2&amp;sourceID=14","3.2")</f>
        <v>3.2</v>
      </c>
      <c r="G366" s="4" t="str">
        <f>HYPERLINK("http://141.218.60.56/~jnz1568/getInfo.php?workbook=11_06.xlsx&amp;sheet=U0&amp;row=366&amp;col=7&amp;number=1.99&amp;sourceID=14","1.99")</f>
        <v>1.99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HYPERLINK("http://141.218.60.56/~jnz1568/getInfo.php?workbook=11_06.xlsx&amp;sheet=U0&amp;row=367&amp;col=6&amp;number=3.3&amp;sourceID=14","3.3")</f>
        <v>3.3</v>
      </c>
      <c r="G367" s="4" t="str">
        <f>HYPERLINK("http://141.218.60.56/~jnz1568/getInfo.php?workbook=11_06.xlsx&amp;sheet=U0&amp;row=367&amp;col=7&amp;number=1.94&amp;sourceID=14","1.94")</f>
        <v>1.94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HYPERLINK("http://141.218.60.56/~jnz1568/getInfo.php?workbook=11_06.xlsx&amp;sheet=U0&amp;row=368&amp;col=6&amp;number=3.4&amp;sourceID=14","3.4")</f>
        <v>3.4</v>
      </c>
      <c r="G368" s="4" t="str">
        <f>HYPERLINK("http://141.218.60.56/~jnz1568/getInfo.php?workbook=11_06.xlsx&amp;sheet=U0&amp;row=368&amp;col=7&amp;number=1.91&amp;sourceID=14","1.91")</f>
        <v>1.91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HYPERLINK("http://141.218.60.56/~jnz1568/getInfo.php?workbook=11_06.xlsx&amp;sheet=U0&amp;row=369&amp;col=6&amp;number=3.5&amp;sourceID=14","3.5")</f>
        <v>3.5</v>
      </c>
      <c r="G369" s="4" t="str">
        <f>HYPERLINK("http://141.218.60.56/~jnz1568/getInfo.php?workbook=11_06.xlsx&amp;sheet=U0&amp;row=369&amp;col=7&amp;number=1.91&amp;sourceID=14","1.91")</f>
        <v>1.91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HYPERLINK("http://141.218.60.56/~jnz1568/getInfo.php?workbook=11_06.xlsx&amp;sheet=U0&amp;row=370&amp;col=6&amp;number=3.6&amp;sourceID=14","3.6")</f>
        <v>3.6</v>
      </c>
      <c r="G370" s="4" t="str">
        <f>HYPERLINK("http://141.218.60.56/~jnz1568/getInfo.php?workbook=11_06.xlsx&amp;sheet=U0&amp;row=370&amp;col=7&amp;number=1.95&amp;sourceID=14","1.95")</f>
        <v>1.95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HYPERLINK("http://141.218.60.56/~jnz1568/getInfo.php?workbook=11_06.xlsx&amp;sheet=U0&amp;row=371&amp;col=6&amp;number=3.7&amp;sourceID=14","3.7")</f>
        <v>3.7</v>
      </c>
      <c r="G371" s="4" t="str">
        <f>HYPERLINK("http://141.218.60.56/~jnz1568/getInfo.php?workbook=11_06.xlsx&amp;sheet=U0&amp;row=371&amp;col=7&amp;number=2.01&amp;sourceID=14","2.01")</f>
        <v>2.01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HYPERLINK("http://141.218.60.56/~jnz1568/getInfo.php?workbook=11_06.xlsx&amp;sheet=U0&amp;row=372&amp;col=6&amp;number=3.8&amp;sourceID=14","3.8")</f>
        <v>3.8</v>
      </c>
      <c r="G372" s="4" t="str">
        <f>HYPERLINK("http://141.218.60.56/~jnz1568/getInfo.php?workbook=11_06.xlsx&amp;sheet=U0&amp;row=372&amp;col=7&amp;number=2.08&amp;sourceID=14","2.08")</f>
        <v>2.08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HYPERLINK("http://141.218.60.56/~jnz1568/getInfo.php?workbook=11_06.xlsx&amp;sheet=U0&amp;row=373&amp;col=6&amp;number=3.9&amp;sourceID=14","3.9")</f>
        <v>3.9</v>
      </c>
      <c r="G373" s="4" t="str">
        <f>HYPERLINK("http://141.218.60.56/~jnz1568/getInfo.php?workbook=11_06.xlsx&amp;sheet=U0&amp;row=373&amp;col=7&amp;number=2.13&amp;sourceID=14","2.13")</f>
        <v>2.13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HYPERLINK("http://141.218.60.56/~jnz1568/getInfo.php?workbook=11_06.xlsx&amp;sheet=U0&amp;row=374&amp;col=6&amp;number=4&amp;sourceID=14","4")</f>
        <v>4</v>
      </c>
      <c r="G374" s="4" t="str">
        <f>HYPERLINK("http://141.218.60.56/~jnz1568/getInfo.php?workbook=11_06.xlsx&amp;sheet=U0&amp;row=374&amp;col=7&amp;number=2.16&amp;sourceID=14","2.16")</f>
        <v>2.16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HYPERLINK("http://141.218.60.56/~jnz1568/getInfo.php?workbook=11_06.xlsx&amp;sheet=U0&amp;row=375&amp;col=6&amp;number=4.1&amp;sourceID=14","4.1")</f>
        <v>4.1</v>
      </c>
      <c r="G375" s="4" t="str">
        <f>HYPERLINK("http://141.218.60.56/~jnz1568/getInfo.php?workbook=11_06.xlsx&amp;sheet=U0&amp;row=375&amp;col=7&amp;number=2.16&amp;sourceID=14","2.16")</f>
        <v>2.16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HYPERLINK("http://141.218.60.56/~jnz1568/getInfo.php?workbook=11_06.xlsx&amp;sheet=U0&amp;row=376&amp;col=6&amp;number=4.2&amp;sourceID=14","4.2")</f>
        <v>4.2</v>
      </c>
      <c r="G376" s="4" t="str">
        <f>HYPERLINK("http://141.218.60.56/~jnz1568/getInfo.php?workbook=11_06.xlsx&amp;sheet=U0&amp;row=376&amp;col=7&amp;number=2.12&amp;sourceID=14","2.12")</f>
        <v>2.12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HYPERLINK("http://141.218.60.56/~jnz1568/getInfo.php?workbook=11_06.xlsx&amp;sheet=U0&amp;row=377&amp;col=6&amp;number=4.3&amp;sourceID=14","4.3")</f>
        <v>4.3</v>
      </c>
      <c r="G377" s="4" t="str">
        <f>HYPERLINK("http://141.218.60.56/~jnz1568/getInfo.php?workbook=11_06.xlsx&amp;sheet=U0&amp;row=377&amp;col=7&amp;number=2.07&amp;sourceID=14","2.07")</f>
        <v>2.07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HYPERLINK("http://141.218.60.56/~jnz1568/getInfo.php?workbook=11_06.xlsx&amp;sheet=U0&amp;row=378&amp;col=6&amp;number=4.4&amp;sourceID=14","4.4")</f>
        <v>4.4</v>
      </c>
      <c r="G378" s="4" t="str">
        <f>HYPERLINK("http://141.218.60.56/~jnz1568/getInfo.php?workbook=11_06.xlsx&amp;sheet=U0&amp;row=378&amp;col=7&amp;number=1.99&amp;sourceID=14","1.99")</f>
        <v>1.99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HYPERLINK("http://141.218.60.56/~jnz1568/getInfo.php?workbook=11_06.xlsx&amp;sheet=U0&amp;row=379&amp;col=6&amp;number=4.5&amp;sourceID=14","4.5")</f>
        <v>4.5</v>
      </c>
      <c r="G379" s="4" t="str">
        <f>HYPERLINK("http://141.218.60.56/~jnz1568/getInfo.php?workbook=11_06.xlsx&amp;sheet=U0&amp;row=379&amp;col=7&amp;number=1.91&amp;sourceID=14","1.91")</f>
        <v>1.91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HYPERLINK("http://141.218.60.56/~jnz1568/getInfo.php?workbook=11_06.xlsx&amp;sheet=U0&amp;row=380&amp;col=6&amp;number=4.6&amp;sourceID=14","4.6")</f>
        <v>4.6</v>
      </c>
      <c r="G380" s="4" t="str">
        <f>HYPERLINK("http://141.218.60.56/~jnz1568/getInfo.php?workbook=11_06.xlsx&amp;sheet=U0&amp;row=380&amp;col=7&amp;number=1.83&amp;sourceID=14","1.83")</f>
        <v>1.83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HYPERLINK("http://141.218.60.56/~jnz1568/getInfo.php?workbook=11_06.xlsx&amp;sheet=U0&amp;row=381&amp;col=6&amp;number=4.7&amp;sourceID=14","4.7")</f>
        <v>4.7</v>
      </c>
      <c r="G381" s="4" t="str">
        <f>HYPERLINK("http://141.218.60.56/~jnz1568/getInfo.php?workbook=11_06.xlsx&amp;sheet=U0&amp;row=381&amp;col=7&amp;number=1.76&amp;sourceID=14","1.76")</f>
        <v>1.76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HYPERLINK("http://141.218.60.56/~jnz1568/getInfo.php?workbook=11_06.xlsx&amp;sheet=U0&amp;row=382&amp;col=6&amp;number=4.8&amp;sourceID=14","4.8")</f>
        <v>4.8</v>
      </c>
      <c r="G382" s="4" t="str">
        <f>HYPERLINK("http://141.218.60.56/~jnz1568/getInfo.php?workbook=11_06.xlsx&amp;sheet=U0&amp;row=382&amp;col=7&amp;number=1.69&amp;sourceID=14","1.69")</f>
        <v>1.69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HYPERLINK("http://141.218.60.56/~jnz1568/getInfo.php?workbook=11_06.xlsx&amp;sheet=U0&amp;row=383&amp;col=6&amp;number=4.9&amp;sourceID=14","4.9")</f>
        <v>4.9</v>
      </c>
      <c r="G383" s="4" t="str">
        <f>HYPERLINK("http://141.218.60.56/~jnz1568/getInfo.php?workbook=11_06.xlsx&amp;sheet=U0&amp;row=383&amp;col=7&amp;number=1.63&amp;sourceID=14","1.63")</f>
        <v>1.63</v>
      </c>
    </row>
    <row r="384" spans="1:7">
      <c r="A384" s="3">
        <v>11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HYPERLINK("http://141.218.60.56/~jnz1568/getInfo.php?workbook=11_06.xlsx&amp;sheet=U0&amp;row=384&amp;col=6&amp;number=3&amp;sourceID=14","3")</f>
        <v>3</v>
      </c>
      <c r="G384" s="4" t="str">
        <f>HYPERLINK("http://141.218.60.56/~jnz1568/getInfo.php?workbook=11_06.xlsx&amp;sheet=U0&amp;row=384&amp;col=7&amp;number=0.579&amp;sourceID=14","0.579")</f>
        <v>0.579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HYPERLINK("http://141.218.60.56/~jnz1568/getInfo.php?workbook=11_06.xlsx&amp;sheet=U0&amp;row=385&amp;col=6&amp;number=3.1&amp;sourceID=14","3.1")</f>
        <v>3.1</v>
      </c>
      <c r="G385" s="4" t="str">
        <f>HYPERLINK("http://141.218.60.56/~jnz1568/getInfo.php?workbook=11_06.xlsx&amp;sheet=U0&amp;row=385&amp;col=7&amp;number=0.574&amp;sourceID=14","0.574")</f>
        <v>0.574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HYPERLINK("http://141.218.60.56/~jnz1568/getInfo.php?workbook=11_06.xlsx&amp;sheet=U0&amp;row=386&amp;col=6&amp;number=3.2&amp;sourceID=14","3.2")</f>
        <v>3.2</v>
      </c>
      <c r="G386" s="4" t="str">
        <f>HYPERLINK("http://141.218.60.56/~jnz1568/getInfo.php?workbook=11_06.xlsx&amp;sheet=U0&amp;row=386&amp;col=7&amp;number=0.568&amp;sourceID=14","0.568")</f>
        <v>0.568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HYPERLINK("http://141.218.60.56/~jnz1568/getInfo.php?workbook=11_06.xlsx&amp;sheet=U0&amp;row=387&amp;col=6&amp;number=3.3&amp;sourceID=14","3.3")</f>
        <v>3.3</v>
      </c>
      <c r="G387" s="4" t="str">
        <f>HYPERLINK("http://141.218.60.56/~jnz1568/getInfo.php?workbook=11_06.xlsx&amp;sheet=U0&amp;row=387&amp;col=7&amp;number=0.561&amp;sourceID=14","0.561")</f>
        <v>0.561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HYPERLINK("http://141.218.60.56/~jnz1568/getInfo.php?workbook=11_06.xlsx&amp;sheet=U0&amp;row=388&amp;col=6&amp;number=3.4&amp;sourceID=14","3.4")</f>
        <v>3.4</v>
      </c>
      <c r="G388" s="4" t="str">
        <f>HYPERLINK("http://141.218.60.56/~jnz1568/getInfo.php?workbook=11_06.xlsx&amp;sheet=U0&amp;row=388&amp;col=7&amp;number=0.552&amp;sourceID=14","0.552")</f>
        <v>0.552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HYPERLINK("http://141.218.60.56/~jnz1568/getInfo.php?workbook=11_06.xlsx&amp;sheet=U0&amp;row=389&amp;col=6&amp;number=3.5&amp;sourceID=14","3.5")</f>
        <v>3.5</v>
      </c>
      <c r="G389" s="4" t="str">
        <f>HYPERLINK("http://141.218.60.56/~jnz1568/getInfo.php?workbook=11_06.xlsx&amp;sheet=U0&amp;row=389&amp;col=7&amp;number=0.541&amp;sourceID=14","0.541")</f>
        <v>0.541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HYPERLINK("http://141.218.60.56/~jnz1568/getInfo.php?workbook=11_06.xlsx&amp;sheet=U0&amp;row=390&amp;col=6&amp;number=3.6&amp;sourceID=14","3.6")</f>
        <v>3.6</v>
      </c>
      <c r="G390" s="4" t="str">
        <f>HYPERLINK("http://141.218.60.56/~jnz1568/getInfo.php?workbook=11_06.xlsx&amp;sheet=U0&amp;row=390&amp;col=7&amp;number=0.529&amp;sourceID=14","0.529")</f>
        <v>0.529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HYPERLINK("http://141.218.60.56/~jnz1568/getInfo.php?workbook=11_06.xlsx&amp;sheet=U0&amp;row=391&amp;col=6&amp;number=3.7&amp;sourceID=14","3.7")</f>
        <v>3.7</v>
      </c>
      <c r="G391" s="4" t="str">
        <f>HYPERLINK("http://141.218.60.56/~jnz1568/getInfo.php?workbook=11_06.xlsx&amp;sheet=U0&amp;row=391&amp;col=7&amp;number=0.517&amp;sourceID=14","0.517")</f>
        <v>0.517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HYPERLINK("http://141.218.60.56/~jnz1568/getInfo.php?workbook=11_06.xlsx&amp;sheet=U0&amp;row=392&amp;col=6&amp;number=3.8&amp;sourceID=14","3.8")</f>
        <v>3.8</v>
      </c>
      <c r="G392" s="4" t="str">
        <f>HYPERLINK("http://141.218.60.56/~jnz1568/getInfo.php?workbook=11_06.xlsx&amp;sheet=U0&amp;row=392&amp;col=7&amp;number=0.505&amp;sourceID=14","0.505")</f>
        <v>0.505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HYPERLINK("http://141.218.60.56/~jnz1568/getInfo.php?workbook=11_06.xlsx&amp;sheet=U0&amp;row=393&amp;col=6&amp;number=3.9&amp;sourceID=14","3.9")</f>
        <v>3.9</v>
      </c>
      <c r="G393" s="4" t="str">
        <f>HYPERLINK("http://141.218.60.56/~jnz1568/getInfo.php?workbook=11_06.xlsx&amp;sheet=U0&amp;row=393&amp;col=7&amp;number=0.494&amp;sourceID=14","0.494")</f>
        <v>0.494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HYPERLINK("http://141.218.60.56/~jnz1568/getInfo.php?workbook=11_06.xlsx&amp;sheet=U0&amp;row=394&amp;col=6&amp;number=4&amp;sourceID=14","4")</f>
        <v>4</v>
      </c>
      <c r="G394" s="4" t="str">
        <f>HYPERLINK("http://141.218.60.56/~jnz1568/getInfo.php?workbook=11_06.xlsx&amp;sheet=U0&amp;row=394&amp;col=7&amp;number=0.483&amp;sourceID=14","0.483")</f>
        <v>0.483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HYPERLINK("http://141.218.60.56/~jnz1568/getInfo.php?workbook=11_06.xlsx&amp;sheet=U0&amp;row=395&amp;col=6&amp;number=4.1&amp;sourceID=14","4.1")</f>
        <v>4.1</v>
      </c>
      <c r="G395" s="4" t="str">
        <f>HYPERLINK("http://141.218.60.56/~jnz1568/getInfo.php?workbook=11_06.xlsx&amp;sheet=U0&amp;row=395&amp;col=7&amp;number=0.474&amp;sourceID=14","0.474")</f>
        <v>0.474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HYPERLINK("http://141.218.60.56/~jnz1568/getInfo.php?workbook=11_06.xlsx&amp;sheet=U0&amp;row=396&amp;col=6&amp;number=4.2&amp;sourceID=14","4.2")</f>
        <v>4.2</v>
      </c>
      <c r="G396" s="4" t="str">
        <f>HYPERLINK("http://141.218.60.56/~jnz1568/getInfo.php?workbook=11_06.xlsx&amp;sheet=U0&amp;row=396&amp;col=7&amp;number=0.467&amp;sourceID=14","0.467")</f>
        <v>0.467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HYPERLINK("http://141.218.60.56/~jnz1568/getInfo.php?workbook=11_06.xlsx&amp;sheet=U0&amp;row=397&amp;col=6&amp;number=4.3&amp;sourceID=14","4.3")</f>
        <v>4.3</v>
      </c>
      <c r="G397" s="4" t="str">
        <f>HYPERLINK("http://141.218.60.56/~jnz1568/getInfo.php?workbook=11_06.xlsx&amp;sheet=U0&amp;row=397&amp;col=7&amp;number=0.46&amp;sourceID=14","0.46")</f>
        <v>0.46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HYPERLINK("http://141.218.60.56/~jnz1568/getInfo.php?workbook=11_06.xlsx&amp;sheet=U0&amp;row=398&amp;col=6&amp;number=4.4&amp;sourceID=14","4.4")</f>
        <v>4.4</v>
      </c>
      <c r="G398" s="4" t="str">
        <f>HYPERLINK("http://141.218.60.56/~jnz1568/getInfo.php?workbook=11_06.xlsx&amp;sheet=U0&amp;row=398&amp;col=7&amp;number=0.455&amp;sourceID=14","0.455")</f>
        <v>0.455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HYPERLINK("http://141.218.60.56/~jnz1568/getInfo.php?workbook=11_06.xlsx&amp;sheet=U0&amp;row=399&amp;col=6&amp;number=4.5&amp;sourceID=14","4.5")</f>
        <v>4.5</v>
      </c>
      <c r="G399" s="4" t="str">
        <f>HYPERLINK("http://141.218.60.56/~jnz1568/getInfo.php?workbook=11_06.xlsx&amp;sheet=U0&amp;row=399&amp;col=7&amp;number=0.451&amp;sourceID=14","0.451")</f>
        <v>0.451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HYPERLINK("http://141.218.60.56/~jnz1568/getInfo.php?workbook=11_06.xlsx&amp;sheet=U0&amp;row=400&amp;col=6&amp;number=4.6&amp;sourceID=14","4.6")</f>
        <v>4.6</v>
      </c>
      <c r="G400" s="4" t="str">
        <f>HYPERLINK("http://141.218.60.56/~jnz1568/getInfo.php?workbook=11_06.xlsx&amp;sheet=U0&amp;row=400&amp;col=7&amp;number=0.448&amp;sourceID=14","0.448")</f>
        <v>0.448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HYPERLINK("http://141.218.60.56/~jnz1568/getInfo.php?workbook=11_06.xlsx&amp;sheet=U0&amp;row=401&amp;col=6&amp;number=4.7&amp;sourceID=14","4.7")</f>
        <v>4.7</v>
      </c>
      <c r="G401" s="4" t="str">
        <f>HYPERLINK("http://141.218.60.56/~jnz1568/getInfo.php?workbook=11_06.xlsx&amp;sheet=U0&amp;row=401&amp;col=7&amp;number=0.445&amp;sourceID=14","0.445")</f>
        <v>0.445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HYPERLINK("http://141.218.60.56/~jnz1568/getInfo.php?workbook=11_06.xlsx&amp;sheet=U0&amp;row=402&amp;col=6&amp;number=4.8&amp;sourceID=14","4.8")</f>
        <v>4.8</v>
      </c>
      <c r="G402" s="4" t="str">
        <f>HYPERLINK("http://141.218.60.56/~jnz1568/getInfo.php?workbook=11_06.xlsx&amp;sheet=U0&amp;row=402&amp;col=7&amp;number=0.443&amp;sourceID=14","0.443")</f>
        <v>0.443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HYPERLINK("http://141.218.60.56/~jnz1568/getInfo.php?workbook=11_06.xlsx&amp;sheet=U0&amp;row=403&amp;col=6&amp;number=4.9&amp;sourceID=14","4.9")</f>
        <v>4.9</v>
      </c>
      <c r="G403" s="4" t="str">
        <f>HYPERLINK("http://141.218.60.56/~jnz1568/getInfo.php?workbook=11_06.xlsx&amp;sheet=U0&amp;row=403&amp;col=7&amp;number=0.441&amp;sourceID=14","0.441")</f>
        <v>0.441</v>
      </c>
    </row>
    <row r="404" spans="1:7">
      <c r="A404" s="3">
        <v>11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HYPERLINK("http://141.218.60.56/~jnz1568/getInfo.php?workbook=11_06.xlsx&amp;sheet=U0&amp;row=404&amp;col=6&amp;number=3&amp;sourceID=14","3")</f>
        <v>3</v>
      </c>
      <c r="G404" s="4" t="str">
        <f>HYPERLINK("http://141.218.60.56/~jnz1568/getInfo.php?workbook=11_06.xlsx&amp;sheet=U0&amp;row=404&amp;col=7&amp;number=0.059&amp;sourceID=14","0.059")</f>
        <v>0.059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HYPERLINK("http://141.218.60.56/~jnz1568/getInfo.php?workbook=11_06.xlsx&amp;sheet=U0&amp;row=405&amp;col=6&amp;number=3.1&amp;sourceID=14","3.1")</f>
        <v>3.1</v>
      </c>
      <c r="G405" s="4" t="str">
        <f>HYPERLINK("http://141.218.60.56/~jnz1568/getInfo.php?workbook=11_06.xlsx&amp;sheet=U0&amp;row=405&amp;col=7&amp;number=0.0589&amp;sourceID=14","0.0589")</f>
        <v>0.0589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HYPERLINK("http://141.218.60.56/~jnz1568/getInfo.php?workbook=11_06.xlsx&amp;sheet=U0&amp;row=406&amp;col=6&amp;number=3.2&amp;sourceID=14","3.2")</f>
        <v>3.2</v>
      </c>
      <c r="G406" s="4" t="str">
        <f>HYPERLINK("http://141.218.60.56/~jnz1568/getInfo.php?workbook=11_06.xlsx&amp;sheet=U0&amp;row=406&amp;col=7&amp;number=0.0587&amp;sourceID=14","0.0587")</f>
        <v>0.0587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HYPERLINK("http://141.218.60.56/~jnz1568/getInfo.php?workbook=11_06.xlsx&amp;sheet=U0&amp;row=407&amp;col=6&amp;number=3.3&amp;sourceID=14","3.3")</f>
        <v>3.3</v>
      </c>
      <c r="G407" s="4" t="str">
        <f>HYPERLINK("http://141.218.60.56/~jnz1568/getInfo.php?workbook=11_06.xlsx&amp;sheet=U0&amp;row=407&amp;col=7&amp;number=0.0585&amp;sourceID=14","0.0585")</f>
        <v>0.0585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HYPERLINK("http://141.218.60.56/~jnz1568/getInfo.php?workbook=11_06.xlsx&amp;sheet=U0&amp;row=408&amp;col=6&amp;number=3.4&amp;sourceID=14","3.4")</f>
        <v>3.4</v>
      </c>
      <c r="G408" s="4" t="str">
        <f>HYPERLINK("http://141.218.60.56/~jnz1568/getInfo.php?workbook=11_06.xlsx&amp;sheet=U0&amp;row=408&amp;col=7&amp;number=0.0583&amp;sourceID=14","0.0583")</f>
        <v>0.0583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HYPERLINK("http://141.218.60.56/~jnz1568/getInfo.php?workbook=11_06.xlsx&amp;sheet=U0&amp;row=409&amp;col=6&amp;number=3.5&amp;sourceID=14","3.5")</f>
        <v>3.5</v>
      </c>
      <c r="G409" s="4" t="str">
        <f>HYPERLINK("http://141.218.60.56/~jnz1568/getInfo.php?workbook=11_06.xlsx&amp;sheet=U0&amp;row=409&amp;col=7&amp;number=0.058&amp;sourceID=14","0.058")</f>
        <v>0.058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HYPERLINK("http://141.218.60.56/~jnz1568/getInfo.php?workbook=11_06.xlsx&amp;sheet=U0&amp;row=410&amp;col=6&amp;number=3.6&amp;sourceID=14","3.6")</f>
        <v>3.6</v>
      </c>
      <c r="G410" s="4" t="str">
        <f>HYPERLINK("http://141.218.60.56/~jnz1568/getInfo.php?workbook=11_06.xlsx&amp;sheet=U0&amp;row=410&amp;col=7&amp;number=0.0578&amp;sourceID=14","0.0578")</f>
        <v>0.0578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HYPERLINK("http://141.218.60.56/~jnz1568/getInfo.php?workbook=11_06.xlsx&amp;sheet=U0&amp;row=411&amp;col=6&amp;number=3.7&amp;sourceID=14","3.7")</f>
        <v>3.7</v>
      </c>
      <c r="G411" s="4" t="str">
        <f>HYPERLINK("http://141.218.60.56/~jnz1568/getInfo.php?workbook=11_06.xlsx&amp;sheet=U0&amp;row=411&amp;col=7&amp;number=0.0576&amp;sourceID=14","0.0576")</f>
        <v>0.0576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HYPERLINK("http://141.218.60.56/~jnz1568/getInfo.php?workbook=11_06.xlsx&amp;sheet=U0&amp;row=412&amp;col=6&amp;number=3.8&amp;sourceID=14","3.8")</f>
        <v>3.8</v>
      </c>
      <c r="G412" s="4" t="str">
        <f>HYPERLINK("http://141.218.60.56/~jnz1568/getInfo.php?workbook=11_06.xlsx&amp;sheet=U0&amp;row=412&amp;col=7&amp;number=0.0574&amp;sourceID=14","0.0574")</f>
        <v>0.0574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HYPERLINK("http://141.218.60.56/~jnz1568/getInfo.php?workbook=11_06.xlsx&amp;sheet=U0&amp;row=413&amp;col=6&amp;number=3.9&amp;sourceID=14","3.9")</f>
        <v>3.9</v>
      </c>
      <c r="G413" s="4" t="str">
        <f>HYPERLINK("http://141.218.60.56/~jnz1568/getInfo.php?workbook=11_06.xlsx&amp;sheet=U0&amp;row=413&amp;col=7&amp;number=0.0573&amp;sourceID=14","0.0573")</f>
        <v>0.0573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HYPERLINK("http://141.218.60.56/~jnz1568/getInfo.php?workbook=11_06.xlsx&amp;sheet=U0&amp;row=414&amp;col=6&amp;number=4&amp;sourceID=14","4")</f>
        <v>4</v>
      </c>
      <c r="G414" s="4" t="str">
        <f>HYPERLINK("http://141.218.60.56/~jnz1568/getInfo.php?workbook=11_06.xlsx&amp;sheet=U0&amp;row=414&amp;col=7&amp;number=0.0574&amp;sourceID=14","0.0574")</f>
        <v>0.0574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HYPERLINK("http://141.218.60.56/~jnz1568/getInfo.php?workbook=11_06.xlsx&amp;sheet=U0&amp;row=415&amp;col=6&amp;number=4.1&amp;sourceID=14","4.1")</f>
        <v>4.1</v>
      </c>
      <c r="G415" s="4" t="str">
        <f>HYPERLINK("http://141.218.60.56/~jnz1568/getInfo.php?workbook=11_06.xlsx&amp;sheet=U0&amp;row=415&amp;col=7&amp;number=0.0575&amp;sourceID=14","0.0575")</f>
        <v>0.0575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HYPERLINK("http://141.218.60.56/~jnz1568/getInfo.php?workbook=11_06.xlsx&amp;sheet=U0&amp;row=416&amp;col=6&amp;number=4.2&amp;sourceID=14","4.2")</f>
        <v>4.2</v>
      </c>
      <c r="G416" s="4" t="str">
        <f>HYPERLINK("http://141.218.60.56/~jnz1568/getInfo.php?workbook=11_06.xlsx&amp;sheet=U0&amp;row=416&amp;col=7&amp;number=0.0578&amp;sourceID=14","0.0578")</f>
        <v>0.0578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HYPERLINK("http://141.218.60.56/~jnz1568/getInfo.php?workbook=11_06.xlsx&amp;sheet=U0&amp;row=417&amp;col=6&amp;number=4.3&amp;sourceID=14","4.3")</f>
        <v>4.3</v>
      </c>
      <c r="G417" s="4" t="str">
        <f>HYPERLINK("http://141.218.60.56/~jnz1568/getInfo.php?workbook=11_06.xlsx&amp;sheet=U0&amp;row=417&amp;col=7&amp;number=0.0581&amp;sourceID=14","0.0581")</f>
        <v>0.0581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HYPERLINK("http://141.218.60.56/~jnz1568/getInfo.php?workbook=11_06.xlsx&amp;sheet=U0&amp;row=418&amp;col=6&amp;number=4.4&amp;sourceID=14","4.4")</f>
        <v>4.4</v>
      </c>
      <c r="G418" s="4" t="str">
        <f>HYPERLINK("http://141.218.60.56/~jnz1568/getInfo.php?workbook=11_06.xlsx&amp;sheet=U0&amp;row=418&amp;col=7&amp;number=0.0585&amp;sourceID=14","0.0585")</f>
        <v>0.0585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HYPERLINK("http://141.218.60.56/~jnz1568/getInfo.php?workbook=11_06.xlsx&amp;sheet=U0&amp;row=419&amp;col=6&amp;number=4.5&amp;sourceID=14","4.5")</f>
        <v>4.5</v>
      </c>
      <c r="G419" s="4" t="str">
        <f>HYPERLINK("http://141.218.60.56/~jnz1568/getInfo.php?workbook=11_06.xlsx&amp;sheet=U0&amp;row=419&amp;col=7&amp;number=0.0589&amp;sourceID=14","0.0589")</f>
        <v>0.0589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HYPERLINK("http://141.218.60.56/~jnz1568/getInfo.php?workbook=11_06.xlsx&amp;sheet=U0&amp;row=420&amp;col=6&amp;number=4.6&amp;sourceID=14","4.6")</f>
        <v>4.6</v>
      </c>
      <c r="G420" s="4" t="str">
        <f>HYPERLINK("http://141.218.60.56/~jnz1568/getInfo.php?workbook=11_06.xlsx&amp;sheet=U0&amp;row=420&amp;col=7&amp;number=0.0593&amp;sourceID=14","0.0593")</f>
        <v>0.0593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HYPERLINK("http://141.218.60.56/~jnz1568/getInfo.php?workbook=11_06.xlsx&amp;sheet=U0&amp;row=421&amp;col=6&amp;number=4.7&amp;sourceID=14","4.7")</f>
        <v>4.7</v>
      </c>
      <c r="G421" s="4" t="str">
        <f>HYPERLINK("http://141.218.60.56/~jnz1568/getInfo.php?workbook=11_06.xlsx&amp;sheet=U0&amp;row=421&amp;col=7&amp;number=0.0596&amp;sourceID=14","0.0596")</f>
        <v>0.0596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HYPERLINK("http://141.218.60.56/~jnz1568/getInfo.php?workbook=11_06.xlsx&amp;sheet=U0&amp;row=422&amp;col=6&amp;number=4.8&amp;sourceID=14","4.8")</f>
        <v>4.8</v>
      </c>
      <c r="G422" s="4" t="str">
        <f>HYPERLINK("http://141.218.60.56/~jnz1568/getInfo.php?workbook=11_06.xlsx&amp;sheet=U0&amp;row=422&amp;col=7&amp;number=0.0599&amp;sourceID=14","0.0599")</f>
        <v>0.0599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HYPERLINK("http://141.218.60.56/~jnz1568/getInfo.php?workbook=11_06.xlsx&amp;sheet=U0&amp;row=423&amp;col=6&amp;number=4.9&amp;sourceID=14","4.9")</f>
        <v>4.9</v>
      </c>
      <c r="G423" s="4" t="str">
        <f>HYPERLINK("http://141.218.60.56/~jnz1568/getInfo.php?workbook=11_06.xlsx&amp;sheet=U0&amp;row=423&amp;col=7&amp;number=0.0602&amp;sourceID=14","0.0602")</f>
        <v>0.0602</v>
      </c>
    </row>
    <row r="424" spans="1:7">
      <c r="A424" s="3">
        <v>11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HYPERLINK("http://141.218.60.56/~jnz1568/getInfo.php?workbook=11_06.xlsx&amp;sheet=U0&amp;row=424&amp;col=6&amp;number=3&amp;sourceID=14","3")</f>
        <v>3</v>
      </c>
      <c r="G424" s="4" t="str">
        <f>HYPERLINK("http://141.218.60.56/~jnz1568/getInfo.php?workbook=11_06.xlsx&amp;sheet=U0&amp;row=424&amp;col=7&amp;number=0.0986&amp;sourceID=14","0.0986")</f>
        <v>0.0986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HYPERLINK("http://141.218.60.56/~jnz1568/getInfo.php?workbook=11_06.xlsx&amp;sheet=U0&amp;row=425&amp;col=6&amp;number=3.1&amp;sourceID=14","3.1")</f>
        <v>3.1</v>
      </c>
      <c r="G425" s="4" t="str">
        <f>HYPERLINK("http://141.218.60.56/~jnz1568/getInfo.php?workbook=11_06.xlsx&amp;sheet=U0&amp;row=425&amp;col=7&amp;number=0.0979&amp;sourceID=14","0.0979")</f>
        <v>0.0979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HYPERLINK("http://141.218.60.56/~jnz1568/getInfo.php?workbook=11_06.xlsx&amp;sheet=U0&amp;row=426&amp;col=6&amp;number=3.2&amp;sourceID=14","3.2")</f>
        <v>3.2</v>
      </c>
      <c r="G426" s="4" t="str">
        <f>HYPERLINK("http://141.218.60.56/~jnz1568/getInfo.php?workbook=11_06.xlsx&amp;sheet=U0&amp;row=426&amp;col=7&amp;number=0.0973&amp;sourceID=14","0.0973")</f>
        <v>0.0973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HYPERLINK("http://141.218.60.56/~jnz1568/getInfo.php?workbook=11_06.xlsx&amp;sheet=U0&amp;row=427&amp;col=6&amp;number=3.3&amp;sourceID=14","3.3")</f>
        <v>3.3</v>
      </c>
      <c r="G427" s="4" t="str">
        <f>HYPERLINK("http://141.218.60.56/~jnz1568/getInfo.php?workbook=11_06.xlsx&amp;sheet=U0&amp;row=427&amp;col=7&amp;number=0.0969&amp;sourceID=14","0.0969")</f>
        <v>0.0969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HYPERLINK("http://141.218.60.56/~jnz1568/getInfo.php?workbook=11_06.xlsx&amp;sheet=U0&amp;row=428&amp;col=6&amp;number=3.4&amp;sourceID=14","3.4")</f>
        <v>3.4</v>
      </c>
      <c r="G428" s="4" t="str">
        <f>HYPERLINK("http://141.218.60.56/~jnz1568/getInfo.php?workbook=11_06.xlsx&amp;sheet=U0&amp;row=428&amp;col=7&amp;number=0.097&amp;sourceID=14","0.097")</f>
        <v>0.097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HYPERLINK("http://141.218.60.56/~jnz1568/getInfo.php?workbook=11_06.xlsx&amp;sheet=U0&amp;row=429&amp;col=6&amp;number=3.5&amp;sourceID=14","3.5")</f>
        <v>3.5</v>
      </c>
      <c r="G429" s="4" t="str">
        <f>HYPERLINK("http://141.218.60.56/~jnz1568/getInfo.php?workbook=11_06.xlsx&amp;sheet=U0&amp;row=429&amp;col=7&amp;number=0.0981&amp;sourceID=14","0.0981")</f>
        <v>0.0981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HYPERLINK("http://141.218.60.56/~jnz1568/getInfo.php?workbook=11_06.xlsx&amp;sheet=U0&amp;row=430&amp;col=6&amp;number=3.6&amp;sourceID=14","3.6")</f>
        <v>3.6</v>
      </c>
      <c r="G430" s="4" t="str">
        <f>HYPERLINK("http://141.218.60.56/~jnz1568/getInfo.php?workbook=11_06.xlsx&amp;sheet=U0&amp;row=430&amp;col=7&amp;number=0.101&amp;sourceID=14","0.101")</f>
        <v>0.101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HYPERLINK("http://141.218.60.56/~jnz1568/getInfo.php?workbook=11_06.xlsx&amp;sheet=U0&amp;row=431&amp;col=6&amp;number=3.7&amp;sourceID=14","3.7")</f>
        <v>3.7</v>
      </c>
      <c r="G431" s="4" t="str">
        <f>HYPERLINK("http://141.218.60.56/~jnz1568/getInfo.php?workbook=11_06.xlsx&amp;sheet=U0&amp;row=431&amp;col=7&amp;number=0.107&amp;sourceID=14","0.107")</f>
        <v>0.107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HYPERLINK("http://141.218.60.56/~jnz1568/getInfo.php?workbook=11_06.xlsx&amp;sheet=U0&amp;row=432&amp;col=6&amp;number=3.8&amp;sourceID=14","3.8")</f>
        <v>3.8</v>
      </c>
      <c r="G432" s="4" t="str">
        <f>HYPERLINK("http://141.218.60.56/~jnz1568/getInfo.php?workbook=11_06.xlsx&amp;sheet=U0&amp;row=432&amp;col=7&amp;number=0.117&amp;sourceID=14","0.117")</f>
        <v>0.117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HYPERLINK("http://141.218.60.56/~jnz1568/getInfo.php?workbook=11_06.xlsx&amp;sheet=U0&amp;row=433&amp;col=6&amp;number=3.9&amp;sourceID=14","3.9")</f>
        <v>3.9</v>
      </c>
      <c r="G433" s="4" t="str">
        <f>HYPERLINK("http://141.218.60.56/~jnz1568/getInfo.php?workbook=11_06.xlsx&amp;sheet=U0&amp;row=433&amp;col=7&amp;number=0.132&amp;sourceID=14","0.132")</f>
        <v>0.132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HYPERLINK("http://141.218.60.56/~jnz1568/getInfo.php?workbook=11_06.xlsx&amp;sheet=U0&amp;row=434&amp;col=6&amp;number=4&amp;sourceID=14","4")</f>
        <v>4</v>
      </c>
      <c r="G434" s="4" t="str">
        <f>HYPERLINK("http://141.218.60.56/~jnz1568/getInfo.php?workbook=11_06.xlsx&amp;sheet=U0&amp;row=434&amp;col=7&amp;number=0.151&amp;sourceID=14","0.151")</f>
        <v>0.151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HYPERLINK("http://141.218.60.56/~jnz1568/getInfo.php?workbook=11_06.xlsx&amp;sheet=U0&amp;row=435&amp;col=6&amp;number=4.1&amp;sourceID=14","4.1")</f>
        <v>4.1</v>
      </c>
      <c r="G435" s="4" t="str">
        <f>HYPERLINK("http://141.218.60.56/~jnz1568/getInfo.php?workbook=11_06.xlsx&amp;sheet=U0&amp;row=435&amp;col=7&amp;number=0.172&amp;sourceID=14","0.172")</f>
        <v>0.172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HYPERLINK("http://141.218.60.56/~jnz1568/getInfo.php?workbook=11_06.xlsx&amp;sheet=U0&amp;row=436&amp;col=6&amp;number=4.2&amp;sourceID=14","4.2")</f>
        <v>4.2</v>
      </c>
      <c r="G436" s="4" t="str">
        <f>HYPERLINK("http://141.218.60.56/~jnz1568/getInfo.php?workbook=11_06.xlsx&amp;sheet=U0&amp;row=436&amp;col=7&amp;number=0.194&amp;sourceID=14","0.194")</f>
        <v>0.194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HYPERLINK("http://141.218.60.56/~jnz1568/getInfo.php?workbook=11_06.xlsx&amp;sheet=U0&amp;row=437&amp;col=6&amp;number=4.3&amp;sourceID=14","4.3")</f>
        <v>4.3</v>
      </c>
      <c r="G437" s="4" t="str">
        <f>HYPERLINK("http://141.218.60.56/~jnz1568/getInfo.php?workbook=11_06.xlsx&amp;sheet=U0&amp;row=437&amp;col=7&amp;number=0.214&amp;sourceID=14","0.214")</f>
        <v>0.214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HYPERLINK("http://141.218.60.56/~jnz1568/getInfo.php?workbook=11_06.xlsx&amp;sheet=U0&amp;row=438&amp;col=6&amp;number=4.4&amp;sourceID=14","4.4")</f>
        <v>4.4</v>
      </c>
      <c r="G438" s="4" t="str">
        <f>HYPERLINK("http://141.218.60.56/~jnz1568/getInfo.php?workbook=11_06.xlsx&amp;sheet=U0&amp;row=438&amp;col=7&amp;number=0.231&amp;sourceID=14","0.231")</f>
        <v>0.231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HYPERLINK("http://141.218.60.56/~jnz1568/getInfo.php?workbook=11_06.xlsx&amp;sheet=U0&amp;row=439&amp;col=6&amp;number=4.5&amp;sourceID=14","4.5")</f>
        <v>4.5</v>
      </c>
      <c r="G439" s="4" t="str">
        <f>HYPERLINK("http://141.218.60.56/~jnz1568/getInfo.php?workbook=11_06.xlsx&amp;sheet=U0&amp;row=439&amp;col=7&amp;number=0.243&amp;sourceID=14","0.243")</f>
        <v>0.243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HYPERLINK("http://141.218.60.56/~jnz1568/getInfo.php?workbook=11_06.xlsx&amp;sheet=U0&amp;row=440&amp;col=6&amp;number=4.6&amp;sourceID=14","4.6")</f>
        <v>4.6</v>
      </c>
      <c r="G440" s="4" t="str">
        <f>HYPERLINK("http://141.218.60.56/~jnz1568/getInfo.php?workbook=11_06.xlsx&amp;sheet=U0&amp;row=440&amp;col=7&amp;number=0.249&amp;sourceID=14","0.249")</f>
        <v>0.249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HYPERLINK("http://141.218.60.56/~jnz1568/getInfo.php?workbook=11_06.xlsx&amp;sheet=U0&amp;row=441&amp;col=6&amp;number=4.7&amp;sourceID=14","4.7")</f>
        <v>4.7</v>
      </c>
      <c r="G441" s="4" t="str">
        <f>HYPERLINK("http://141.218.60.56/~jnz1568/getInfo.php?workbook=11_06.xlsx&amp;sheet=U0&amp;row=441&amp;col=7&amp;number=0.249&amp;sourceID=14","0.249")</f>
        <v>0.249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HYPERLINK("http://141.218.60.56/~jnz1568/getInfo.php?workbook=11_06.xlsx&amp;sheet=U0&amp;row=442&amp;col=6&amp;number=4.8&amp;sourceID=14","4.8")</f>
        <v>4.8</v>
      </c>
      <c r="G442" s="4" t="str">
        <f>HYPERLINK("http://141.218.60.56/~jnz1568/getInfo.php?workbook=11_06.xlsx&amp;sheet=U0&amp;row=442&amp;col=7&amp;number=0.246&amp;sourceID=14","0.246")</f>
        <v>0.246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HYPERLINK("http://141.218.60.56/~jnz1568/getInfo.php?workbook=11_06.xlsx&amp;sheet=U0&amp;row=443&amp;col=6&amp;number=4.9&amp;sourceID=14","4.9")</f>
        <v>4.9</v>
      </c>
      <c r="G443" s="4" t="str">
        <f>HYPERLINK("http://141.218.60.56/~jnz1568/getInfo.php?workbook=11_06.xlsx&amp;sheet=U0&amp;row=443&amp;col=7&amp;number=0.24&amp;sourceID=14","0.24")</f>
        <v>0.24</v>
      </c>
    </row>
    <row r="444" spans="1:7">
      <c r="A444" s="3">
        <v>11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HYPERLINK("http://141.218.60.56/~jnz1568/getInfo.php?workbook=11_06.xlsx&amp;sheet=U0&amp;row=444&amp;col=6&amp;number=3&amp;sourceID=14","3")</f>
        <v>3</v>
      </c>
      <c r="G444" s="4" t="str">
        <f>HYPERLINK("http://141.218.60.56/~jnz1568/getInfo.php?workbook=11_06.xlsx&amp;sheet=U0&amp;row=444&amp;col=7&amp;number=1.28&amp;sourceID=14","1.28")</f>
        <v>1.28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HYPERLINK("http://141.218.60.56/~jnz1568/getInfo.php?workbook=11_06.xlsx&amp;sheet=U0&amp;row=445&amp;col=6&amp;number=3.1&amp;sourceID=14","3.1")</f>
        <v>3.1</v>
      </c>
      <c r="G445" s="4" t="str">
        <f>HYPERLINK("http://141.218.60.56/~jnz1568/getInfo.php?workbook=11_06.xlsx&amp;sheet=U0&amp;row=445&amp;col=7&amp;number=1.28&amp;sourceID=14","1.28")</f>
        <v>1.28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HYPERLINK("http://141.218.60.56/~jnz1568/getInfo.php?workbook=11_06.xlsx&amp;sheet=U0&amp;row=446&amp;col=6&amp;number=3.2&amp;sourceID=14","3.2")</f>
        <v>3.2</v>
      </c>
      <c r="G446" s="4" t="str">
        <f>HYPERLINK("http://141.218.60.56/~jnz1568/getInfo.php?workbook=11_06.xlsx&amp;sheet=U0&amp;row=446&amp;col=7&amp;number=1.28&amp;sourceID=14","1.28")</f>
        <v>1.28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HYPERLINK("http://141.218.60.56/~jnz1568/getInfo.php?workbook=11_06.xlsx&amp;sheet=U0&amp;row=447&amp;col=6&amp;number=3.3&amp;sourceID=14","3.3")</f>
        <v>3.3</v>
      </c>
      <c r="G447" s="4" t="str">
        <f>HYPERLINK("http://141.218.60.56/~jnz1568/getInfo.php?workbook=11_06.xlsx&amp;sheet=U0&amp;row=447&amp;col=7&amp;number=1.28&amp;sourceID=14","1.28")</f>
        <v>1.28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HYPERLINK("http://141.218.60.56/~jnz1568/getInfo.php?workbook=11_06.xlsx&amp;sheet=U0&amp;row=448&amp;col=6&amp;number=3.4&amp;sourceID=14","3.4")</f>
        <v>3.4</v>
      </c>
      <c r="G448" s="4" t="str">
        <f>HYPERLINK("http://141.218.60.56/~jnz1568/getInfo.php?workbook=11_06.xlsx&amp;sheet=U0&amp;row=448&amp;col=7&amp;number=1.28&amp;sourceID=14","1.28")</f>
        <v>1.28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HYPERLINK("http://141.218.60.56/~jnz1568/getInfo.php?workbook=11_06.xlsx&amp;sheet=U0&amp;row=449&amp;col=6&amp;number=3.5&amp;sourceID=14","3.5")</f>
        <v>3.5</v>
      </c>
      <c r="G449" s="4" t="str">
        <f>HYPERLINK("http://141.218.60.56/~jnz1568/getInfo.php?workbook=11_06.xlsx&amp;sheet=U0&amp;row=449&amp;col=7&amp;number=1.28&amp;sourceID=14","1.28")</f>
        <v>1.28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HYPERLINK("http://141.218.60.56/~jnz1568/getInfo.php?workbook=11_06.xlsx&amp;sheet=U0&amp;row=450&amp;col=6&amp;number=3.6&amp;sourceID=14","3.6")</f>
        <v>3.6</v>
      </c>
      <c r="G450" s="4" t="str">
        <f>HYPERLINK("http://141.218.60.56/~jnz1568/getInfo.php?workbook=11_06.xlsx&amp;sheet=U0&amp;row=450&amp;col=7&amp;number=1.29&amp;sourceID=14","1.29")</f>
        <v>1.29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HYPERLINK("http://141.218.60.56/~jnz1568/getInfo.php?workbook=11_06.xlsx&amp;sheet=U0&amp;row=451&amp;col=6&amp;number=3.7&amp;sourceID=14","3.7")</f>
        <v>3.7</v>
      </c>
      <c r="G451" s="4" t="str">
        <f>HYPERLINK("http://141.218.60.56/~jnz1568/getInfo.php?workbook=11_06.xlsx&amp;sheet=U0&amp;row=451&amp;col=7&amp;number=1.29&amp;sourceID=14","1.29")</f>
        <v>1.29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HYPERLINK("http://141.218.60.56/~jnz1568/getInfo.php?workbook=11_06.xlsx&amp;sheet=U0&amp;row=452&amp;col=6&amp;number=3.8&amp;sourceID=14","3.8")</f>
        <v>3.8</v>
      </c>
      <c r="G452" s="4" t="str">
        <f>HYPERLINK("http://141.218.60.56/~jnz1568/getInfo.php?workbook=11_06.xlsx&amp;sheet=U0&amp;row=452&amp;col=7&amp;number=1.29&amp;sourceID=14","1.29")</f>
        <v>1.29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HYPERLINK("http://141.218.60.56/~jnz1568/getInfo.php?workbook=11_06.xlsx&amp;sheet=U0&amp;row=453&amp;col=6&amp;number=3.9&amp;sourceID=14","3.9")</f>
        <v>3.9</v>
      </c>
      <c r="G453" s="4" t="str">
        <f>HYPERLINK("http://141.218.60.56/~jnz1568/getInfo.php?workbook=11_06.xlsx&amp;sheet=U0&amp;row=453&amp;col=7&amp;number=1.29&amp;sourceID=14","1.29")</f>
        <v>1.29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HYPERLINK("http://141.218.60.56/~jnz1568/getInfo.php?workbook=11_06.xlsx&amp;sheet=U0&amp;row=454&amp;col=6&amp;number=4&amp;sourceID=14","4")</f>
        <v>4</v>
      </c>
      <c r="G454" s="4" t="str">
        <f>HYPERLINK("http://141.218.60.56/~jnz1568/getInfo.php?workbook=11_06.xlsx&amp;sheet=U0&amp;row=454&amp;col=7&amp;number=1.29&amp;sourceID=14","1.29")</f>
        <v>1.29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HYPERLINK("http://141.218.60.56/~jnz1568/getInfo.php?workbook=11_06.xlsx&amp;sheet=U0&amp;row=455&amp;col=6&amp;number=4.1&amp;sourceID=14","4.1")</f>
        <v>4.1</v>
      </c>
      <c r="G455" s="4" t="str">
        <f>HYPERLINK("http://141.218.60.56/~jnz1568/getInfo.php?workbook=11_06.xlsx&amp;sheet=U0&amp;row=455&amp;col=7&amp;number=1.29&amp;sourceID=14","1.29")</f>
        <v>1.29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HYPERLINK("http://141.218.60.56/~jnz1568/getInfo.php?workbook=11_06.xlsx&amp;sheet=U0&amp;row=456&amp;col=6&amp;number=4.2&amp;sourceID=14","4.2")</f>
        <v>4.2</v>
      </c>
      <c r="G456" s="4" t="str">
        <f>HYPERLINK("http://141.218.60.56/~jnz1568/getInfo.php?workbook=11_06.xlsx&amp;sheet=U0&amp;row=456&amp;col=7&amp;number=1.29&amp;sourceID=14","1.29")</f>
        <v>1.29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HYPERLINK("http://141.218.60.56/~jnz1568/getInfo.php?workbook=11_06.xlsx&amp;sheet=U0&amp;row=457&amp;col=6&amp;number=4.3&amp;sourceID=14","4.3")</f>
        <v>4.3</v>
      </c>
      <c r="G457" s="4" t="str">
        <f>HYPERLINK("http://141.218.60.56/~jnz1568/getInfo.php?workbook=11_06.xlsx&amp;sheet=U0&amp;row=457&amp;col=7&amp;number=1.3&amp;sourceID=14","1.3")</f>
        <v>1.3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HYPERLINK("http://141.218.60.56/~jnz1568/getInfo.php?workbook=11_06.xlsx&amp;sheet=U0&amp;row=458&amp;col=6&amp;number=4.4&amp;sourceID=14","4.4")</f>
        <v>4.4</v>
      </c>
      <c r="G458" s="4" t="str">
        <f>HYPERLINK("http://141.218.60.56/~jnz1568/getInfo.php?workbook=11_06.xlsx&amp;sheet=U0&amp;row=458&amp;col=7&amp;number=1.3&amp;sourceID=14","1.3")</f>
        <v>1.3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HYPERLINK("http://141.218.60.56/~jnz1568/getInfo.php?workbook=11_06.xlsx&amp;sheet=U0&amp;row=459&amp;col=6&amp;number=4.5&amp;sourceID=14","4.5")</f>
        <v>4.5</v>
      </c>
      <c r="G459" s="4" t="str">
        <f>HYPERLINK("http://141.218.60.56/~jnz1568/getInfo.php?workbook=11_06.xlsx&amp;sheet=U0&amp;row=459&amp;col=7&amp;number=1.31&amp;sourceID=14","1.31")</f>
        <v>1.31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HYPERLINK("http://141.218.60.56/~jnz1568/getInfo.php?workbook=11_06.xlsx&amp;sheet=U0&amp;row=460&amp;col=6&amp;number=4.6&amp;sourceID=14","4.6")</f>
        <v>4.6</v>
      </c>
      <c r="G460" s="4" t="str">
        <f>HYPERLINK("http://141.218.60.56/~jnz1568/getInfo.php?workbook=11_06.xlsx&amp;sheet=U0&amp;row=460&amp;col=7&amp;number=1.31&amp;sourceID=14","1.31")</f>
        <v>1.31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HYPERLINK("http://141.218.60.56/~jnz1568/getInfo.php?workbook=11_06.xlsx&amp;sheet=U0&amp;row=461&amp;col=6&amp;number=4.7&amp;sourceID=14","4.7")</f>
        <v>4.7</v>
      </c>
      <c r="G461" s="4" t="str">
        <f>HYPERLINK("http://141.218.60.56/~jnz1568/getInfo.php?workbook=11_06.xlsx&amp;sheet=U0&amp;row=461&amp;col=7&amp;number=1.32&amp;sourceID=14","1.32")</f>
        <v>1.32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HYPERLINK("http://141.218.60.56/~jnz1568/getInfo.php?workbook=11_06.xlsx&amp;sheet=U0&amp;row=462&amp;col=6&amp;number=4.8&amp;sourceID=14","4.8")</f>
        <v>4.8</v>
      </c>
      <c r="G462" s="4" t="str">
        <f>HYPERLINK("http://141.218.60.56/~jnz1568/getInfo.php?workbook=11_06.xlsx&amp;sheet=U0&amp;row=462&amp;col=7&amp;number=1.33&amp;sourceID=14","1.33")</f>
        <v>1.33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HYPERLINK("http://141.218.60.56/~jnz1568/getInfo.php?workbook=11_06.xlsx&amp;sheet=U0&amp;row=463&amp;col=6&amp;number=4.9&amp;sourceID=14","4.9")</f>
        <v>4.9</v>
      </c>
      <c r="G463" s="4" t="str">
        <f>HYPERLINK("http://141.218.60.56/~jnz1568/getInfo.php?workbook=11_06.xlsx&amp;sheet=U0&amp;row=463&amp;col=7&amp;number=1.34&amp;sourceID=14","1.34")</f>
        <v>1.34</v>
      </c>
    </row>
    <row r="464" spans="1:7">
      <c r="A464" s="3">
        <v>11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HYPERLINK("http://141.218.60.56/~jnz1568/getInfo.php?workbook=11_06.xlsx&amp;sheet=U0&amp;row=464&amp;col=6&amp;number=3&amp;sourceID=14","3")</f>
        <v>3</v>
      </c>
      <c r="G464" s="4" t="str">
        <f>HYPERLINK("http://141.218.60.56/~jnz1568/getInfo.php?workbook=11_06.xlsx&amp;sheet=U0&amp;row=464&amp;col=7&amp;number=0.419&amp;sourceID=14","0.419")</f>
        <v>0.419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HYPERLINK("http://141.218.60.56/~jnz1568/getInfo.php?workbook=11_06.xlsx&amp;sheet=U0&amp;row=465&amp;col=6&amp;number=3.1&amp;sourceID=14","3.1")</f>
        <v>3.1</v>
      </c>
      <c r="G465" s="4" t="str">
        <f>HYPERLINK("http://141.218.60.56/~jnz1568/getInfo.php?workbook=11_06.xlsx&amp;sheet=U0&amp;row=465&amp;col=7&amp;number=0.419&amp;sourceID=14","0.419")</f>
        <v>0.419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HYPERLINK("http://141.218.60.56/~jnz1568/getInfo.php?workbook=11_06.xlsx&amp;sheet=U0&amp;row=466&amp;col=6&amp;number=3.2&amp;sourceID=14","3.2")</f>
        <v>3.2</v>
      </c>
      <c r="G466" s="4" t="str">
        <f>HYPERLINK("http://141.218.60.56/~jnz1568/getInfo.php?workbook=11_06.xlsx&amp;sheet=U0&amp;row=466&amp;col=7&amp;number=0.419&amp;sourceID=14","0.419")</f>
        <v>0.419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HYPERLINK("http://141.218.60.56/~jnz1568/getInfo.php?workbook=11_06.xlsx&amp;sheet=U0&amp;row=467&amp;col=6&amp;number=3.3&amp;sourceID=14","3.3")</f>
        <v>3.3</v>
      </c>
      <c r="G467" s="4" t="str">
        <f>HYPERLINK("http://141.218.60.56/~jnz1568/getInfo.php?workbook=11_06.xlsx&amp;sheet=U0&amp;row=467&amp;col=7&amp;number=0.419&amp;sourceID=14","0.419")</f>
        <v>0.419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HYPERLINK("http://141.218.60.56/~jnz1568/getInfo.php?workbook=11_06.xlsx&amp;sheet=U0&amp;row=468&amp;col=6&amp;number=3.4&amp;sourceID=14","3.4")</f>
        <v>3.4</v>
      </c>
      <c r="G468" s="4" t="str">
        <f>HYPERLINK("http://141.218.60.56/~jnz1568/getInfo.php?workbook=11_06.xlsx&amp;sheet=U0&amp;row=468&amp;col=7&amp;number=0.419&amp;sourceID=14","0.419")</f>
        <v>0.419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HYPERLINK("http://141.218.60.56/~jnz1568/getInfo.php?workbook=11_06.xlsx&amp;sheet=U0&amp;row=469&amp;col=6&amp;number=3.5&amp;sourceID=14","3.5")</f>
        <v>3.5</v>
      </c>
      <c r="G469" s="4" t="str">
        <f>HYPERLINK("http://141.218.60.56/~jnz1568/getInfo.php?workbook=11_06.xlsx&amp;sheet=U0&amp;row=469&amp;col=7&amp;number=0.419&amp;sourceID=14","0.419")</f>
        <v>0.419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HYPERLINK("http://141.218.60.56/~jnz1568/getInfo.php?workbook=11_06.xlsx&amp;sheet=U0&amp;row=470&amp;col=6&amp;number=3.6&amp;sourceID=14","3.6")</f>
        <v>3.6</v>
      </c>
      <c r="G470" s="4" t="str">
        <f>HYPERLINK("http://141.218.60.56/~jnz1568/getInfo.php?workbook=11_06.xlsx&amp;sheet=U0&amp;row=470&amp;col=7&amp;number=0.419&amp;sourceID=14","0.419")</f>
        <v>0.419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HYPERLINK("http://141.218.60.56/~jnz1568/getInfo.php?workbook=11_06.xlsx&amp;sheet=U0&amp;row=471&amp;col=6&amp;number=3.7&amp;sourceID=14","3.7")</f>
        <v>3.7</v>
      </c>
      <c r="G471" s="4" t="str">
        <f>HYPERLINK("http://141.218.60.56/~jnz1568/getInfo.php?workbook=11_06.xlsx&amp;sheet=U0&amp;row=471&amp;col=7&amp;number=0.42&amp;sourceID=14","0.42")</f>
        <v>0.42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HYPERLINK("http://141.218.60.56/~jnz1568/getInfo.php?workbook=11_06.xlsx&amp;sheet=U0&amp;row=472&amp;col=6&amp;number=3.8&amp;sourceID=14","3.8")</f>
        <v>3.8</v>
      </c>
      <c r="G472" s="4" t="str">
        <f>HYPERLINK("http://141.218.60.56/~jnz1568/getInfo.php?workbook=11_06.xlsx&amp;sheet=U0&amp;row=472&amp;col=7&amp;number=0.42&amp;sourceID=14","0.42")</f>
        <v>0.42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HYPERLINK("http://141.218.60.56/~jnz1568/getInfo.php?workbook=11_06.xlsx&amp;sheet=U0&amp;row=473&amp;col=6&amp;number=3.9&amp;sourceID=14","3.9")</f>
        <v>3.9</v>
      </c>
      <c r="G473" s="4" t="str">
        <f>HYPERLINK("http://141.218.60.56/~jnz1568/getInfo.php?workbook=11_06.xlsx&amp;sheet=U0&amp;row=473&amp;col=7&amp;number=0.42&amp;sourceID=14","0.42")</f>
        <v>0.42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HYPERLINK("http://141.218.60.56/~jnz1568/getInfo.php?workbook=11_06.xlsx&amp;sheet=U0&amp;row=474&amp;col=6&amp;number=4&amp;sourceID=14","4")</f>
        <v>4</v>
      </c>
      <c r="G474" s="4" t="str">
        <f>HYPERLINK("http://141.218.60.56/~jnz1568/getInfo.php?workbook=11_06.xlsx&amp;sheet=U0&amp;row=474&amp;col=7&amp;number=0.421&amp;sourceID=14","0.421")</f>
        <v>0.421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HYPERLINK("http://141.218.60.56/~jnz1568/getInfo.php?workbook=11_06.xlsx&amp;sheet=U0&amp;row=475&amp;col=6&amp;number=4.1&amp;sourceID=14","4.1")</f>
        <v>4.1</v>
      </c>
      <c r="G475" s="4" t="str">
        <f>HYPERLINK("http://141.218.60.56/~jnz1568/getInfo.php?workbook=11_06.xlsx&amp;sheet=U0&amp;row=475&amp;col=7&amp;number=0.422&amp;sourceID=14","0.422")</f>
        <v>0.422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HYPERLINK("http://141.218.60.56/~jnz1568/getInfo.php?workbook=11_06.xlsx&amp;sheet=U0&amp;row=476&amp;col=6&amp;number=4.2&amp;sourceID=14","4.2")</f>
        <v>4.2</v>
      </c>
      <c r="G476" s="4" t="str">
        <f>HYPERLINK("http://141.218.60.56/~jnz1568/getInfo.php?workbook=11_06.xlsx&amp;sheet=U0&amp;row=476&amp;col=7&amp;number=0.422&amp;sourceID=14","0.422")</f>
        <v>0.422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HYPERLINK("http://141.218.60.56/~jnz1568/getInfo.php?workbook=11_06.xlsx&amp;sheet=U0&amp;row=477&amp;col=6&amp;number=4.3&amp;sourceID=14","4.3")</f>
        <v>4.3</v>
      </c>
      <c r="G477" s="4" t="str">
        <f>HYPERLINK("http://141.218.60.56/~jnz1568/getInfo.php?workbook=11_06.xlsx&amp;sheet=U0&amp;row=477&amp;col=7&amp;number=0.423&amp;sourceID=14","0.423")</f>
        <v>0.423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HYPERLINK("http://141.218.60.56/~jnz1568/getInfo.php?workbook=11_06.xlsx&amp;sheet=U0&amp;row=478&amp;col=6&amp;number=4.4&amp;sourceID=14","4.4")</f>
        <v>4.4</v>
      </c>
      <c r="G478" s="4" t="str">
        <f>HYPERLINK("http://141.218.60.56/~jnz1568/getInfo.php?workbook=11_06.xlsx&amp;sheet=U0&amp;row=478&amp;col=7&amp;number=0.425&amp;sourceID=14","0.425")</f>
        <v>0.425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HYPERLINK("http://141.218.60.56/~jnz1568/getInfo.php?workbook=11_06.xlsx&amp;sheet=U0&amp;row=479&amp;col=6&amp;number=4.5&amp;sourceID=14","4.5")</f>
        <v>4.5</v>
      </c>
      <c r="G479" s="4" t="str">
        <f>HYPERLINK("http://141.218.60.56/~jnz1568/getInfo.php?workbook=11_06.xlsx&amp;sheet=U0&amp;row=479&amp;col=7&amp;number=0.426&amp;sourceID=14","0.426")</f>
        <v>0.426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HYPERLINK("http://141.218.60.56/~jnz1568/getInfo.php?workbook=11_06.xlsx&amp;sheet=U0&amp;row=480&amp;col=6&amp;number=4.6&amp;sourceID=14","4.6")</f>
        <v>4.6</v>
      </c>
      <c r="G480" s="4" t="str">
        <f>HYPERLINK("http://141.218.60.56/~jnz1568/getInfo.php?workbook=11_06.xlsx&amp;sheet=U0&amp;row=480&amp;col=7&amp;number=0.428&amp;sourceID=14","0.428")</f>
        <v>0.428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HYPERLINK("http://141.218.60.56/~jnz1568/getInfo.php?workbook=11_06.xlsx&amp;sheet=U0&amp;row=481&amp;col=6&amp;number=4.7&amp;sourceID=14","4.7")</f>
        <v>4.7</v>
      </c>
      <c r="G481" s="4" t="str">
        <f>HYPERLINK("http://141.218.60.56/~jnz1568/getInfo.php?workbook=11_06.xlsx&amp;sheet=U0&amp;row=481&amp;col=7&amp;number=0.43&amp;sourceID=14","0.43")</f>
        <v>0.43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HYPERLINK("http://141.218.60.56/~jnz1568/getInfo.php?workbook=11_06.xlsx&amp;sheet=U0&amp;row=482&amp;col=6&amp;number=4.8&amp;sourceID=14","4.8")</f>
        <v>4.8</v>
      </c>
      <c r="G482" s="4" t="str">
        <f>HYPERLINK("http://141.218.60.56/~jnz1568/getInfo.php?workbook=11_06.xlsx&amp;sheet=U0&amp;row=482&amp;col=7&amp;number=0.433&amp;sourceID=14","0.433")</f>
        <v>0.433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HYPERLINK("http://141.218.60.56/~jnz1568/getInfo.php?workbook=11_06.xlsx&amp;sheet=U0&amp;row=483&amp;col=6&amp;number=4.9&amp;sourceID=14","4.9")</f>
        <v>4.9</v>
      </c>
      <c r="G483" s="4" t="str">
        <f>HYPERLINK("http://141.218.60.56/~jnz1568/getInfo.php?workbook=11_06.xlsx&amp;sheet=U0&amp;row=483&amp;col=7&amp;number=0.436&amp;sourceID=14","0.436")</f>
        <v>0.436</v>
      </c>
    </row>
    <row r="484" spans="1:7">
      <c r="A484" s="3">
        <v>11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HYPERLINK("http://141.218.60.56/~jnz1568/getInfo.php?workbook=11_06.xlsx&amp;sheet=U0&amp;row=484&amp;col=6&amp;number=3&amp;sourceID=14","3")</f>
        <v>3</v>
      </c>
      <c r="G484" s="4" t="str">
        <f>HYPERLINK("http://141.218.60.56/~jnz1568/getInfo.php?workbook=11_06.xlsx&amp;sheet=U0&amp;row=484&amp;col=7&amp;number=0.0296&amp;sourceID=14","0.0296")</f>
        <v>0.0296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HYPERLINK("http://141.218.60.56/~jnz1568/getInfo.php?workbook=11_06.xlsx&amp;sheet=U0&amp;row=485&amp;col=6&amp;number=3.1&amp;sourceID=14","3.1")</f>
        <v>3.1</v>
      </c>
      <c r="G485" s="4" t="str">
        <f>HYPERLINK("http://141.218.60.56/~jnz1568/getInfo.php?workbook=11_06.xlsx&amp;sheet=U0&amp;row=485&amp;col=7&amp;number=0.0296&amp;sourceID=14","0.0296")</f>
        <v>0.0296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HYPERLINK("http://141.218.60.56/~jnz1568/getInfo.php?workbook=11_06.xlsx&amp;sheet=U0&amp;row=486&amp;col=6&amp;number=3.2&amp;sourceID=14","3.2")</f>
        <v>3.2</v>
      </c>
      <c r="G486" s="4" t="str">
        <f>HYPERLINK("http://141.218.60.56/~jnz1568/getInfo.php?workbook=11_06.xlsx&amp;sheet=U0&amp;row=486&amp;col=7&amp;number=0.0296&amp;sourceID=14","0.0296")</f>
        <v>0.0296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HYPERLINK("http://141.218.60.56/~jnz1568/getInfo.php?workbook=11_06.xlsx&amp;sheet=U0&amp;row=487&amp;col=6&amp;number=3.3&amp;sourceID=14","3.3")</f>
        <v>3.3</v>
      </c>
      <c r="G487" s="4" t="str">
        <f>HYPERLINK("http://141.218.60.56/~jnz1568/getInfo.php?workbook=11_06.xlsx&amp;sheet=U0&amp;row=487&amp;col=7&amp;number=0.0296&amp;sourceID=14","0.0296")</f>
        <v>0.0296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HYPERLINK("http://141.218.60.56/~jnz1568/getInfo.php?workbook=11_06.xlsx&amp;sheet=U0&amp;row=488&amp;col=6&amp;number=3.4&amp;sourceID=14","3.4")</f>
        <v>3.4</v>
      </c>
      <c r="G488" s="4" t="str">
        <f>HYPERLINK("http://141.218.60.56/~jnz1568/getInfo.php?workbook=11_06.xlsx&amp;sheet=U0&amp;row=488&amp;col=7&amp;number=0.0296&amp;sourceID=14","0.0296")</f>
        <v>0.0296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HYPERLINK("http://141.218.60.56/~jnz1568/getInfo.php?workbook=11_06.xlsx&amp;sheet=U0&amp;row=489&amp;col=6&amp;number=3.5&amp;sourceID=14","3.5")</f>
        <v>3.5</v>
      </c>
      <c r="G489" s="4" t="str">
        <f>HYPERLINK("http://141.218.60.56/~jnz1568/getInfo.php?workbook=11_06.xlsx&amp;sheet=U0&amp;row=489&amp;col=7&amp;number=0.0296&amp;sourceID=14","0.0296")</f>
        <v>0.0296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HYPERLINK("http://141.218.60.56/~jnz1568/getInfo.php?workbook=11_06.xlsx&amp;sheet=U0&amp;row=490&amp;col=6&amp;number=3.6&amp;sourceID=14","3.6")</f>
        <v>3.6</v>
      </c>
      <c r="G490" s="4" t="str">
        <f>HYPERLINK("http://141.218.60.56/~jnz1568/getInfo.php?workbook=11_06.xlsx&amp;sheet=U0&amp;row=490&amp;col=7&amp;number=0.0296&amp;sourceID=14","0.0296")</f>
        <v>0.0296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HYPERLINK("http://141.218.60.56/~jnz1568/getInfo.php?workbook=11_06.xlsx&amp;sheet=U0&amp;row=491&amp;col=6&amp;number=3.7&amp;sourceID=14","3.7")</f>
        <v>3.7</v>
      </c>
      <c r="G491" s="4" t="str">
        <f>HYPERLINK("http://141.218.60.56/~jnz1568/getInfo.php?workbook=11_06.xlsx&amp;sheet=U0&amp;row=491&amp;col=7&amp;number=0.0296&amp;sourceID=14","0.0296")</f>
        <v>0.0296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HYPERLINK("http://141.218.60.56/~jnz1568/getInfo.php?workbook=11_06.xlsx&amp;sheet=U0&amp;row=492&amp;col=6&amp;number=3.8&amp;sourceID=14","3.8")</f>
        <v>3.8</v>
      </c>
      <c r="G492" s="4" t="str">
        <f>HYPERLINK("http://141.218.60.56/~jnz1568/getInfo.php?workbook=11_06.xlsx&amp;sheet=U0&amp;row=492&amp;col=7&amp;number=0.0296&amp;sourceID=14","0.0296")</f>
        <v>0.0296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HYPERLINK("http://141.218.60.56/~jnz1568/getInfo.php?workbook=11_06.xlsx&amp;sheet=U0&amp;row=493&amp;col=6&amp;number=3.9&amp;sourceID=14","3.9")</f>
        <v>3.9</v>
      </c>
      <c r="G493" s="4" t="str">
        <f>HYPERLINK("http://141.218.60.56/~jnz1568/getInfo.php?workbook=11_06.xlsx&amp;sheet=U0&amp;row=493&amp;col=7&amp;number=0.0296&amp;sourceID=14","0.0296")</f>
        <v>0.0296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HYPERLINK("http://141.218.60.56/~jnz1568/getInfo.php?workbook=11_06.xlsx&amp;sheet=U0&amp;row=494&amp;col=6&amp;number=4&amp;sourceID=14","4")</f>
        <v>4</v>
      </c>
      <c r="G494" s="4" t="str">
        <f>HYPERLINK("http://141.218.60.56/~jnz1568/getInfo.php?workbook=11_06.xlsx&amp;sheet=U0&amp;row=494&amp;col=7&amp;number=0.0295&amp;sourceID=14","0.0295")</f>
        <v>0.0295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HYPERLINK("http://141.218.60.56/~jnz1568/getInfo.php?workbook=11_06.xlsx&amp;sheet=U0&amp;row=495&amp;col=6&amp;number=4.1&amp;sourceID=14","4.1")</f>
        <v>4.1</v>
      </c>
      <c r="G495" s="4" t="str">
        <f>HYPERLINK("http://141.218.60.56/~jnz1568/getInfo.php?workbook=11_06.xlsx&amp;sheet=U0&amp;row=495&amp;col=7&amp;number=0.0295&amp;sourceID=14","0.0295")</f>
        <v>0.0295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HYPERLINK("http://141.218.60.56/~jnz1568/getInfo.php?workbook=11_06.xlsx&amp;sheet=U0&amp;row=496&amp;col=6&amp;number=4.2&amp;sourceID=14","4.2")</f>
        <v>4.2</v>
      </c>
      <c r="G496" s="4" t="str">
        <f>HYPERLINK("http://141.218.60.56/~jnz1568/getInfo.php?workbook=11_06.xlsx&amp;sheet=U0&amp;row=496&amp;col=7&amp;number=0.0295&amp;sourceID=14","0.0295")</f>
        <v>0.0295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HYPERLINK("http://141.218.60.56/~jnz1568/getInfo.php?workbook=11_06.xlsx&amp;sheet=U0&amp;row=497&amp;col=6&amp;number=4.3&amp;sourceID=14","4.3")</f>
        <v>4.3</v>
      </c>
      <c r="G497" s="4" t="str">
        <f>HYPERLINK("http://141.218.60.56/~jnz1568/getInfo.php?workbook=11_06.xlsx&amp;sheet=U0&amp;row=497&amp;col=7&amp;number=0.0294&amp;sourceID=14","0.0294")</f>
        <v>0.0294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HYPERLINK("http://141.218.60.56/~jnz1568/getInfo.php?workbook=11_06.xlsx&amp;sheet=U0&amp;row=498&amp;col=6&amp;number=4.4&amp;sourceID=14","4.4")</f>
        <v>4.4</v>
      </c>
      <c r="G498" s="4" t="str">
        <f>HYPERLINK("http://141.218.60.56/~jnz1568/getInfo.php?workbook=11_06.xlsx&amp;sheet=U0&amp;row=498&amp;col=7&amp;number=0.0293&amp;sourceID=14","0.0293")</f>
        <v>0.0293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HYPERLINK("http://141.218.60.56/~jnz1568/getInfo.php?workbook=11_06.xlsx&amp;sheet=U0&amp;row=499&amp;col=6&amp;number=4.5&amp;sourceID=14","4.5")</f>
        <v>4.5</v>
      </c>
      <c r="G499" s="4" t="str">
        <f>HYPERLINK("http://141.218.60.56/~jnz1568/getInfo.php?workbook=11_06.xlsx&amp;sheet=U0&amp;row=499&amp;col=7&amp;number=0.0293&amp;sourceID=14","0.0293")</f>
        <v>0.0293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HYPERLINK("http://141.218.60.56/~jnz1568/getInfo.php?workbook=11_06.xlsx&amp;sheet=U0&amp;row=500&amp;col=6&amp;number=4.6&amp;sourceID=14","4.6")</f>
        <v>4.6</v>
      </c>
      <c r="G500" s="4" t="str">
        <f>HYPERLINK("http://141.218.60.56/~jnz1568/getInfo.php?workbook=11_06.xlsx&amp;sheet=U0&amp;row=500&amp;col=7&amp;number=0.0292&amp;sourceID=14","0.0292")</f>
        <v>0.0292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HYPERLINK("http://141.218.60.56/~jnz1568/getInfo.php?workbook=11_06.xlsx&amp;sheet=U0&amp;row=501&amp;col=6&amp;number=4.7&amp;sourceID=14","4.7")</f>
        <v>4.7</v>
      </c>
      <c r="G501" s="4" t="str">
        <f>HYPERLINK("http://141.218.60.56/~jnz1568/getInfo.php?workbook=11_06.xlsx&amp;sheet=U0&amp;row=501&amp;col=7&amp;number=0.029&amp;sourceID=14","0.029")</f>
        <v>0.029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HYPERLINK("http://141.218.60.56/~jnz1568/getInfo.php?workbook=11_06.xlsx&amp;sheet=U0&amp;row=502&amp;col=6&amp;number=4.8&amp;sourceID=14","4.8")</f>
        <v>4.8</v>
      </c>
      <c r="G502" s="4" t="str">
        <f>HYPERLINK("http://141.218.60.56/~jnz1568/getInfo.php?workbook=11_06.xlsx&amp;sheet=U0&amp;row=502&amp;col=7&amp;number=0.0289&amp;sourceID=14","0.0289")</f>
        <v>0.0289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HYPERLINK("http://141.218.60.56/~jnz1568/getInfo.php?workbook=11_06.xlsx&amp;sheet=U0&amp;row=503&amp;col=6&amp;number=4.9&amp;sourceID=14","4.9")</f>
        <v>4.9</v>
      </c>
      <c r="G503" s="4" t="str">
        <f>HYPERLINK("http://141.218.60.56/~jnz1568/getInfo.php?workbook=11_06.xlsx&amp;sheet=U0&amp;row=503&amp;col=7&amp;number=0.0287&amp;sourceID=14","0.0287")</f>
        <v>0.0287</v>
      </c>
    </row>
    <row r="504" spans="1:7">
      <c r="A504" s="3">
        <v>11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HYPERLINK("http://141.218.60.56/~jnz1568/getInfo.php?workbook=11_06.xlsx&amp;sheet=U0&amp;row=504&amp;col=6&amp;number=3&amp;sourceID=14","3")</f>
        <v>3</v>
      </c>
      <c r="G504" s="4" t="str">
        <f>HYPERLINK("http://141.218.60.56/~jnz1568/getInfo.php?workbook=11_06.xlsx&amp;sheet=U0&amp;row=504&amp;col=7&amp;number=0.505&amp;sourceID=14","0.505")</f>
        <v>0.505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HYPERLINK("http://141.218.60.56/~jnz1568/getInfo.php?workbook=11_06.xlsx&amp;sheet=U0&amp;row=505&amp;col=6&amp;number=3.1&amp;sourceID=14","3.1")</f>
        <v>3.1</v>
      </c>
      <c r="G505" s="4" t="str">
        <f>HYPERLINK("http://141.218.60.56/~jnz1568/getInfo.php?workbook=11_06.xlsx&amp;sheet=U0&amp;row=505&amp;col=7&amp;number=0.505&amp;sourceID=14","0.505")</f>
        <v>0.505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HYPERLINK("http://141.218.60.56/~jnz1568/getInfo.php?workbook=11_06.xlsx&amp;sheet=U0&amp;row=506&amp;col=6&amp;number=3.2&amp;sourceID=14","3.2")</f>
        <v>3.2</v>
      </c>
      <c r="G506" s="4" t="str">
        <f>HYPERLINK("http://141.218.60.56/~jnz1568/getInfo.php?workbook=11_06.xlsx&amp;sheet=U0&amp;row=506&amp;col=7&amp;number=0.505&amp;sourceID=14","0.505")</f>
        <v>0.505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HYPERLINK("http://141.218.60.56/~jnz1568/getInfo.php?workbook=11_06.xlsx&amp;sheet=U0&amp;row=507&amp;col=6&amp;number=3.3&amp;sourceID=14","3.3")</f>
        <v>3.3</v>
      </c>
      <c r="G507" s="4" t="str">
        <f>HYPERLINK("http://141.218.60.56/~jnz1568/getInfo.php?workbook=11_06.xlsx&amp;sheet=U0&amp;row=507&amp;col=7&amp;number=0.505&amp;sourceID=14","0.505")</f>
        <v>0.505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HYPERLINK("http://141.218.60.56/~jnz1568/getInfo.php?workbook=11_06.xlsx&amp;sheet=U0&amp;row=508&amp;col=6&amp;number=3.4&amp;sourceID=14","3.4")</f>
        <v>3.4</v>
      </c>
      <c r="G508" s="4" t="str">
        <f>HYPERLINK("http://141.218.60.56/~jnz1568/getInfo.php?workbook=11_06.xlsx&amp;sheet=U0&amp;row=508&amp;col=7&amp;number=0.505&amp;sourceID=14","0.505")</f>
        <v>0.505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HYPERLINK("http://141.218.60.56/~jnz1568/getInfo.php?workbook=11_06.xlsx&amp;sheet=U0&amp;row=509&amp;col=6&amp;number=3.5&amp;sourceID=14","3.5")</f>
        <v>3.5</v>
      </c>
      <c r="G509" s="4" t="str">
        <f>HYPERLINK("http://141.218.60.56/~jnz1568/getInfo.php?workbook=11_06.xlsx&amp;sheet=U0&amp;row=509&amp;col=7&amp;number=0.505&amp;sourceID=14","0.505")</f>
        <v>0.505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HYPERLINK("http://141.218.60.56/~jnz1568/getInfo.php?workbook=11_06.xlsx&amp;sheet=U0&amp;row=510&amp;col=6&amp;number=3.6&amp;sourceID=14","3.6")</f>
        <v>3.6</v>
      </c>
      <c r="G510" s="4" t="str">
        <f>HYPERLINK("http://141.218.60.56/~jnz1568/getInfo.php?workbook=11_06.xlsx&amp;sheet=U0&amp;row=510&amp;col=7&amp;number=0.506&amp;sourceID=14","0.506")</f>
        <v>0.506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HYPERLINK("http://141.218.60.56/~jnz1568/getInfo.php?workbook=11_06.xlsx&amp;sheet=U0&amp;row=511&amp;col=6&amp;number=3.7&amp;sourceID=14","3.7")</f>
        <v>3.7</v>
      </c>
      <c r="G511" s="4" t="str">
        <f>HYPERLINK("http://141.218.60.56/~jnz1568/getInfo.php?workbook=11_06.xlsx&amp;sheet=U0&amp;row=511&amp;col=7&amp;number=0.506&amp;sourceID=14","0.506")</f>
        <v>0.506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HYPERLINK("http://141.218.60.56/~jnz1568/getInfo.php?workbook=11_06.xlsx&amp;sheet=U0&amp;row=512&amp;col=6&amp;number=3.8&amp;sourceID=14","3.8")</f>
        <v>3.8</v>
      </c>
      <c r="G512" s="4" t="str">
        <f>HYPERLINK("http://141.218.60.56/~jnz1568/getInfo.php?workbook=11_06.xlsx&amp;sheet=U0&amp;row=512&amp;col=7&amp;number=0.506&amp;sourceID=14","0.506")</f>
        <v>0.506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HYPERLINK("http://141.218.60.56/~jnz1568/getInfo.php?workbook=11_06.xlsx&amp;sheet=U0&amp;row=513&amp;col=6&amp;number=3.9&amp;sourceID=14","3.9")</f>
        <v>3.9</v>
      </c>
      <c r="G513" s="4" t="str">
        <f>HYPERLINK("http://141.218.60.56/~jnz1568/getInfo.php?workbook=11_06.xlsx&amp;sheet=U0&amp;row=513&amp;col=7&amp;number=0.507&amp;sourceID=14","0.507")</f>
        <v>0.507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HYPERLINK("http://141.218.60.56/~jnz1568/getInfo.php?workbook=11_06.xlsx&amp;sheet=U0&amp;row=514&amp;col=6&amp;number=4&amp;sourceID=14","4")</f>
        <v>4</v>
      </c>
      <c r="G514" s="4" t="str">
        <f>HYPERLINK("http://141.218.60.56/~jnz1568/getInfo.php?workbook=11_06.xlsx&amp;sheet=U0&amp;row=514&amp;col=7&amp;number=0.507&amp;sourceID=14","0.507")</f>
        <v>0.507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HYPERLINK("http://141.218.60.56/~jnz1568/getInfo.php?workbook=11_06.xlsx&amp;sheet=U0&amp;row=515&amp;col=6&amp;number=4.1&amp;sourceID=14","4.1")</f>
        <v>4.1</v>
      </c>
      <c r="G515" s="4" t="str">
        <f>HYPERLINK("http://141.218.60.56/~jnz1568/getInfo.php?workbook=11_06.xlsx&amp;sheet=U0&amp;row=515&amp;col=7&amp;number=0.508&amp;sourceID=14","0.508")</f>
        <v>0.508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HYPERLINK("http://141.218.60.56/~jnz1568/getInfo.php?workbook=11_06.xlsx&amp;sheet=U0&amp;row=516&amp;col=6&amp;number=4.2&amp;sourceID=14","4.2")</f>
        <v>4.2</v>
      </c>
      <c r="G516" s="4" t="str">
        <f>HYPERLINK("http://141.218.60.56/~jnz1568/getInfo.php?workbook=11_06.xlsx&amp;sheet=U0&amp;row=516&amp;col=7&amp;number=0.509&amp;sourceID=14","0.509")</f>
        <v>0.509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HYPERLINK("http://141.218.60.56/~jnz1568/getInfo.php?workbook=11_06.xlsx&amp;sheet=U0&amp;row=517&amp;col=6&amp;number=4.3&amp;sourceID=14","4.3")</f>
        <v>4.3</v>
      </c>
      <c r="G517" s="4" t="str">
        <f>HYPERLINK("http://141.218.60.56/~jnz1568/getInfo.php?workbook=11_06.xlsx&amp;sheet=U0&amp;row=517&amp;col=7&amp;number=0.51&amp;sourceID=14","0.51")</f>
        <v>0.51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HYPERLINK("http://141.218.60.56/~jnz1568/getInfo.php?workbook=11_06.xlsx&amp;sheet=U0&amp;row=518&amp;col=6&amp;number=4.4&amp;sourceID=14","4.4")</f>
        <v>4.4</v>
      </c>
      <c r="G518" s="4" t="str">
        <f>HYPERLINK("http://141.218.60.56/~jnz1568/getInfo.php?workbook=11_06.xlsx&amp;sheet=U0&amp;row=518&amp;col=7&amp;number=0.511&amp;sourceID=14","0.511")</f>
        <v>0.511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HYPERLINK("http://141.218.60.56/~jnz1568/getInfo.php?workbook=11_06.xlsx&amp;sheet=U0&amp;row=519&amp;col=6&amp;number=4.5&amp;sourceID=14","4.5")</f>
        <v>4.5</v>
      </c>
      <c r="G519" s="4" t="str">
        <f>HYPERLINK("http://141.218.60.56/~jnz1568/getInfo.php?workbook=11_06.xlsx&amp;sheet=U0&amp;row=519&amp;col=7&amp;number=0.513&amp;sourceID=14","0.513")</f>
        <v>0.513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HYPERLINK("http://141.218.60.56/~jnz1568/getInfo.php?workbook=11_06.xlsx&amp;sheet=U0&amp;row=520&amp;col=6&amp;number=4.6&amp;sourceID=14","4.6")</f>
        <v>4.6</v>
      </c>
      <c r="G520" s="4" t="str">
        <f>HYPERLINK("http://141.218.60.56/~jnz1568/getInfo.php?workbook=11_06.xlsx&amp;sheet=U0&amp;row=520&amp;col=7&amp;number=0.515&amp;sourceID=14","0.515")</f>
        <v>0.515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HYPERLINK("http://141.218.60.56/~jnz1568/getInfo.php?workbook=11_06.xlsx&amp;sheet=U0&amp;row=521&amp;col=6&amp;number=4.7&amp;sourceID=14","4.7")</f>
        <v>4.7</v>
      </c>
      <c r="G521" s="4" t="str">
        <f>HYPERLINK("http://141.218.60.56/~jnz1568/getInfo.php?workbook=11_06.xlsx&amp;sheet=U0&amp;row=521&amp;col=7&amp;number=0.518&amp;sourceID=14","0.518")</f>
        <v>0.518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HYPERLINK("http://141.218.60.56/~jnz1568/getInfo.php?workbook=11_06.xlsx&amp;sheet=U0&amp;row=522&amp;col=6&amp;number=4.8&amp;sourceID=14","4.8")</f>
        <v>4.8</v>
      </c>
      <c r="G522" s="4" t="str">
        <f>HYPERLINK("http://141.218.60.56/~jnz1568/getInfo.php?workbook=11_06.xlsx&amp;sheet=U0&amp;row=522&amp;col=7&amp;number=0.521&amp;sourceID=14","0.521")</f>
        <v>0.521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HYPERLINK("http://141.218.60.56/~jnz1568/getInfo.php?workbook=11_06.xlsx&amp;sheet=U0&amp;row=523&amp;col=6&amp;number=4.9&amp;sourceID=14","4.9")</f>
        <v>4.9</v>
      </c>
      <c r="G523" s="4" t="str">
        <f>HYPERLINK("http://141.218.60.56/~jnz1568/getInfo.php?workbook=11_06.xlsx&amp;sheet=U0&amp;row=523&amp;col=7&amp;number=0.525&amp;sourceID=14","0.525")</f>
        <v>0.525</v>
      </c>
    </row>
    <row r="524" spans="1:7">
      <c r="A524" s="3">
        <v>11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HYPERLINK("http://141.218.60.56/~jnz1568/getInfo.php?workbook=11_06.xlsx&amp;sheet=U0&amp;row=524&amp;col=6&amp;number=3&amp;sourceID=14","3")</f>
        <v>3</v>
      </c>
      <c r="G524" s="4" t="str">
        <f>HYPERLINK("http://141.218.60.56/~jnz1568/getInfo.php?workbook=11_06.xlsx&amp;sheet=U0&amp;row=524&amp;col=7&amp;number=0.421&amp;sourceID=14","0.421")</f>
        <v>0.421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HYPERLINK("http://141.218.60.56/~jnz1568/getInfo.php?workbook=11_06.xlsx&amp;sheet=U0&amp;row=525&amp;col=6&amp;number=3.1&amp;sourceID=14","3.1")</f>
        <v>3.1</v>
      </c>
      <c r="G525" s="4" t="str">
        <f>HYPERLINK("http://141.218.60.56/~jnz1568/getInfo.php?workbook=11_06.xlsx&amp;sheet=U0&amp;row=525&amp;col=7&amp;number=0.421&amp;sourceID=14","0.421")</f>
        <v>0.421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HYPERLINK("http://141.218.60.56/~jnz1568/getInfo.php?workbook=11_06.xlsx&amp;sheet=U0&amp;row=526&amp;col=6&amp;number=3.2&amp;sourceID=14","3.2")</f>
        <v>3.2</v>
      </c>
      <c r="G526" s="4" t="str">
        <f>HYPERLINK("http://141.218.60.56/~jnz1568/getInfo.php?workbook=11_06.xlsx&amp;sheet=U0&amp;row=526&amp;col=7&amp;number=0.421&amp;sourceID=14","0.421")</f>
        <v>0.421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HYPERLINK("http://141.218.60.56/~jnz1568/getInfo.php?workbook=11_06.xlsx&amp;sheet=U0&amp;row=527&amp;col=6&amp;number=3.3&amp;sourceID=14","3.3")</f>
        <v>3.3</v>
      </c>
      <c r="G527" s="4" t="str">
        <f>HYPERLINK("http://141.218.60.56/~jnz1568/getInfo.php?workbook=11_06.xlsx&amp;sheet=U0&amp;row=527&amp;col=7&amp;number=0.421&amp;sourceID=14","0.421")</f>
        <v>0.421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HYPERLINK("http://141.218.60.56/~jnz1568/getInfo.php?workbook=11_06.xlsx&amp;sheet=U0&amp;row=528&amp;col=6&amp;number=3.4&amp;sourceID=14","3.4")</f>
        <v>3.4</v>
      </c>
      <c r="G528" s="4" t="str">
        <f>HYPERLINK("http://141.218.60.56/~jnz1568/getInfo.php?workbook=11_06.xlsx&amp;sheet=U0&amp;row=528&amp;col=7&amp;number=0.421&amp;sourceID=14","0.421")</f>
        <v>0.421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HYPERLINK("http://141.218.60.56/~jnz1568/getInfo.php?workbook=11_06.xlsx&amp;sheet=U0&amp;row=529&amp;col=6&amp;number=3.5&amp;sourceID=14","3.5")</f>
        <v>3.5</v>
      </c>
      <c r="G529" s="4" t="str">
        <f>HYPERLINK("http://141.218.60.56/~jnz1568/getInfo.php?workbook=11_06.xlsx&amp;sheet=U0&amp;row=529&amp;col=7&amp;number=0.421&amp;sourceID=14","0.421")</f>
        <v>0.421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HYPERLINK("http://141.218.60.56/~jnz1568/getInfo.php?workbook=11_06.xlsx&amp;sheet=U0&amp;row=530&amp;col=6&amp;number=3.6&amp;sourceID=14","3.6")</f>
        <v>3.6</v>
      </c>
      <c r="G530" s="4" t="str">
        <f>HYPERLINK("http://141.218.60.56/~jnz1568/getInfo.php?workbook=11_06.xlsx&amp;sheet=U0&amp;row=530&amp;col=7&amp;number=0.421&amp;sourceID=14","0.421")</f>
        <v>0.421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HYPERLINK("http://141.218.60.56/~jnz1568/getInfo.php?workbook=11_06.xlsx&amp;sheet=U0&amp;row=531&amp;col=6&amp;number=3.7&amp;sourceID=14","3.7")</f>
        <v>3.7</v>
      </c>
      <c r="G531" s="4" t="str">
        <f>HYPERLINK("http://141.218.60.56/~jnz1568/getInfo.php?workbook=11_06.xlsx&amp;sheet=U0&amp;row=531&amp;col=7&amp;number=0.421&amp;sourceID=14","0.421")</f>
        <v>0.421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HYPERLINK("http://141.218.60.56/~jnz1568/getInfo.php?workbook=11_06.xlsx&amp;sheet=U0&amp;row=532&amp;col=6&amp;number=3.8&amp;sourceID=14","3.8")</f>
        <v>3.8</v>
      </c>
      <c r="G532" s="4" t="str">
        <f>HYPERLINK("http://141.218.60.56/~jnz1568/getInfo.php?workbook=11_06.xlsx&amp;sheet=U0&amp;row=532&amp;col=7&amp;number=0.422&amp;sourceID=14","0.422")</f>
        <v>0.422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HYPERLINK("http://141.218.60.56/~jnz1568/getInfo.php?workbook=11_06.xlsx&amp;sheet=U0&amp;row=533&amp;col=6&amp;number=3.9&amp;sourceID=14","3.9")</f>
        <v>3.9</v>
      </c>
      <c r="G533" s="4" t="str">
        <f>HYPERLINK("http://141.218.60.56/~jnz1568/getInfo.php?workbook=11_06.xlsx&amp;sheet=U0&amp;row=533&amp;col=7&amp;number=0.422&amp;sourceID=14","0.422")</f>
        <v>0.422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HYPERLINK("http://141.218.60.56/~jnz1568/getInfo.php?workbook=11_06.xlsx&amp;sheet=U0&amp;row=534&amp;col=6&amp;number=4&amp;sourceID=14","4")</f>
        <v>4</v>
      </c>
      <c r="G534" s="4" t="str">
        <f>HYPERLINK("http://141.218.60.56/~jnz1568/getInfo.php?workbook=11_06.xlsx&amp;sheet=U0&amp;row=534&amp;col=7&amp;number=0.423&amp;sourceID=14","0.423")</f>
        <v>0.423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HYPERLINK("http://141.218.60.56/~jnz1568/getInfo.php?workbook=11_06.xlsx&amp;sheet=U0&amp;row=535&amp;col=6&amp;number=4.1&amp;sourceID=14","4.1")</f>
        <v>4.1</v>
      </c>
      <c r="G535" s="4" t="str">
        <f>HYPERLINK("http://141.218.60.56/~jnz1568/getInfo.php?workbook=11_06.xlsx&amp;sheet=U0&amp;row=535&amp;col=7&amp;number=0.423&amp;sourceID=14","0.423")</f>
        <v>0.423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HYPERLINK("http://141.218.60.56/~jnz1568/getInfo.php?workbook=11_06.xlsx&amp;sheet=U0&amp;row=536&amp;col=6&amp;number=4.2&amp;sourceID=14","4.2")</f>
        <v>4.2</v>
      </c>
      <c r="G536" s="4" t="str">
        <f>HYPERLINK("http://141.218.60.56/~jnz1568/getInfo.php?workbook=11_06.xlsx&amp;sheet=U0&amp;row=536&amp;col=7&amp;number=0.424&amp;sourceID=14","0.424")</f>
        <v>0.424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HYPERLINK("http://141.218.60.56/~jnz1568/getInfo.php?workbook=11_06.xlsx&amp;sheet=U0&amp;row=537&amp;col=6&amp;number=4.3&amp;sourceID=14","4.3")</f>
        <v>4.3</v>
      </c>
      <c r="G537" s="4" t="str">
        <f>HYPERLINK("http://141.218.60.56/~jnz1568/getInfo.php?workbook=11_06.xlsx&amp;sheet=U0&amp;row=537&amp;col=7&amp;number=0.425&amp;sourceID=14","0.425")</f>
        <v>0.425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HYPERLINK("http://141.218.60.56/~jnz1568/getInfo.php?workbook=11_06.xlsx&amp;sheet=U0&amp;row=538&amp;col=6&amp;number=4.4&amp;sourceID=14","4.4")</f>
        <v>4.4</v>
      </c>
      <c r="G538" s="4" t="str">
        <f>HYPERLINK("http://141.218.60.56/~jnz1568/getInfo.php?workbook=11_06.xlsx&amp;sheet=U0&amp;row=538&amp;col=7&amp;number=0.426&amp;sourceID=14","0.426")</f>
        <v>0.426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HYPERLINK("http://141.218.60.56/~jnz1568/getInfo.php?workbook=11_06.xlsx&amp;sheet=U0&amp;row=539&amp;col=6&amp;number=4.5&amp;sourceID=14","4.5")</f>
        <v>4.5</v>
      </c>
      <c r="G539" s="4" t="str">
        <f>HYPERLINK("http://141.218.60.56/~jnz1568/getInfo.php?workbook=11_06.xlsx&amp;sheet=U0&amp;row=539&amp;col=7&amp;number=0.427&amp;sourceID=14","0.427")</f>
        <v>0.427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HYPERLINK("http://141.218.60.56/~jnz1568/getInfo.php?workbook=11_06.xlsx&amp;sheet=U0&amp;row=540&amp;col=6&amp;number=4.6&amp;sourceID=14","4.6")</f>
        <v>4.6</v>
      </c>
      <c r="G540" s="4" t="str">
        <f>HYPERLINK("http://141.218.60.56/~jnz1568/getInfo.php?workbook=11_06.xlsx&amp;sheet=U0&amp;row=540&amp;col=7&amp;number=0.429&amp;sourceID=14","0.429")</f>
        <v>0.429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HYPERLINK("http://141.218.60.56/~jnz1568/getInfo.php?workbook=11_06.xlsx&amp;sheet=U0&amp;row=541&amp;col=6&amp;number=4.7&amp;sourceID=14","4.7")</f>
        <v>4.7</v>
      </c>
      <c r="G541" s="4" t="str">
        <f>HYPERLINK("http://141.218.60.56/~jnz1568/getInfo.php?workbook=11_06.xlsx&amp;sheet=U0&amp;row=541&amp;col=7&amp;number=0.431&amp;sourceID=14","0.431")</f>
        <v>0.431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HYPERLINK("http://141.218.60.56/~jnz1568/getInfo.php?workbook=11_06.xlsx&amp;sheet=U0&amp;row=542&amp;col=6&amp;number=4.8&amp;sourceID=14","4.8")</f>
        <v>4.8</v>
      </c>
      <c r="G542" s="4" t="str">
        <f>HYPERLINK("http://141.218.60.56/~jnz1568/getInfo.php?workbook=11_06.xlsx&amp;sheet=U0&amp;row=542&amp;col=7&amp;number=0.434&amp;sourceID=14","0.434")</f>
        <v>0.434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HYPERLINK("http://141.218.60.56/~jnz1568/getInfo.php?workbook=11_06.xlsx&amp;sheet=U0&amp;row=543&amp;col=6&amp;number=4.9&amp;sourceID=14","4.9")</f>
        <v>4.9</v>
      </c>
      <c r="G543" s="4" t="str">
        <f>HYPERLINK("http://141.218.60.56/~jnz1568/getInfo.php?workbook=11_06.xlsx&amp;sheet=U0&amp;row=543&amp;col=7&amp;number=0.437&amp;sourceID=14","0.437")</f>
        <v>0.437</v>
      </c>
    </row>
    <row r="544" spans="1:7">
      <c r="A544" s="3">
        <v>11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HYPERLINK("http://141.218.60.56/~jnz1568/getInfo.php?workbook=11_06.xlsx&amp;sheet=U0&amp;row=544&amp;col=6&amp;number=3&amp;sourceID=14","3")</f>
        <v>3</v>
      </c>
      <c r="G544" s="4" t="str">
        <f>HYPERLINK("http://141.218.60.56/~jnz1568/getInfo.php?workbook=11_06.xlsx&amp;sheet=U0&amp;row=544&amp;col=7&amp;number=0.589&amp;sourceID=14","0.589")</f>
        <v>0.589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HYPERLINK("http://141.218.60.56/~jnz1568/getInfo.php?workbook=11_06.xlsx&amp;sheet=U0&amp;row=545&amp;col=6&amp;number=3.1&amp;sourceID=14","3.1")</f>
        <v>3.1</v>
      </c>
      <c r="G545" s="4" t="str">
        <f>HYPERLINK("http://141.218.60.56/~jnz1568/getInfo.php?workbook=11_06.xlsx&amp;sheet=U0&amp;row=545&amp;col=7&amp;number=0.589&amp;sourceID=14","0.589")</f>
        <v>0.589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HYPERLINK("http://141.218.60.56/~jnz1568/getInfo.php?workbook=11_06.xlsx&amp;sheet=U0&amp;row=546&amp;col=6&amp;number=3.2&amp;sourceID=14","3.2")</f>
        <v>3.2</v>
      </c>
      <c r="G546" s="4" t="str">
        <f>HYPERLINK("http://141.218.60.56/~jnz1568/getInfo.php?workbook=11_06.xlsx&amp;sheet=U0&amp;row=546&amp;col=7&amp;number=0.589&amp;sourceID=14","0.589")</f>
        <v>0.589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HYPERLINK("http://141.218.60.56/~jnz1568/getInfo.php?workbook=11_06.xlsx&amp;sheet=U0&amp;row=547&amp;col=6&amp;number=3.3&amp;sourceID=14","3.3")</f>
        <v>3.3</v>
      </c>
      <c r="G547" s="4" t="str">
        <f>HYPERLINK("http://141.218.60.56/~jnz1568/getInfo.php?workbook=11_06.xlsx&amp;sheet=U0&amp;row=547&amp;col=7&amp;number=0.589&amp;sourceID=14","0.589")</f>
        <v>0.589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HYPERLINK("http://141.218.60.56/~jnz1568/getInfo.php?workbook=11_06.xlsx&amp;sheet=U0&amp;row=548&amp;col=6&amp;number=3.4&amp;sourceID=14","3.4")</f>
        <v>3.4</v>
      </c>
      <c r="G548" s="4" t="str">
        <f>HYPERLINK("http://141.218.60.56/~jnz1568/getInfo.php?workbook=11_06.xlsx&amp;sheet=U0&amp;row=548&amp;col=7&amp;number=0.589&amp;sourceID=14","0.589")</f>
        <v>0.589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HYPERLINK("http://141.218.60.56/~jnz1568/getInfo.php?workbook=11_06.xlsx&amp;sheet=U0&amp;row=549&amp;col=6&amp;number=3.5&amp;sourceID=14","3.5")</f>
        <v>3.5</v>
      </c>
      <c r="G549" s="4" t="str">
        <f>HYPERLINK("http://141.218.60.56/~jnz1568/getInfo.php?workbook=11_06.xlsx&amp;sheet=U0&amp;row=549&amp;col=7&amp;number=0.59&amp;sourceID=14","0.59")</f>
        <v>0.59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HYPERLINK("http://141.218.60.56/~jnz1568/getInfo.php?workbook=11_06.xlsx&amp;sheet=U0&amp;row=550&amp;col=6&amp;number=3.6&amp;sourceID=14","3.6")</f>
        <v>3.6</v>
      </c>
      <c r="G550" s="4" t="str">
        <f>HYPERLINK("http://141.218.60.56/~jnz1568/getInfo.php?workbook=11_06.xlsx&amp;sheet=U0&amp;row=550&amp;col=7&amp;number=0.59&amp;sourceID=14","0.59")</f>
        <v>0.59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HYPERLINK("http://141.218.60.56/~jnz1568/getInfo.php?workbook=11_06.xlsx&amp;sheet=U0&amp;row=551&amp;col=6&amp;number=3.7&amp;sourceID=14","3.7")</f>
        <v>3.7</v>
      </c>
      <c r="G551" s="4" t="str">
        <f>HYPERLINK("http://141.218.60.56/~jnz1568/getInfo.php?workbook=11_06.xlsx&amp;sheet=U0&amp;row=551&amp;col=7&amp;number=0.59&amp;sourceID=14","0.59")</f>
        <v>0.59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HYPERLINK("http://141.218.60.56/~jnz1568/getInfo.php?workbook=11_06.xlsx&amp;sheet=U0&amp;row=552&amp;col=6&amp;number=3.8&amp;sourceID=14","3.8")</f>
        <v>3.8</v>
      </c>
      <c r="G552" s="4" t="str">
        <f>HYPERLINK("http://141.218.60.56/~jnz1568/getInfo.php?workbook=11_06.xlsx&amp;sheet=U0&amp;row=552&amp;col=7&amp;number=0.591&amp;sourceID=14","0.591")</f>
        <v>0.591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HYPERLINK("http://141.218.60.56/~jnz1568/getInfo.php?workbook=11_06.xlsx&amp;sheet=U0&amp;row=553&amp;col=6&amp;number=3.9&amp;sourceID=14","3.9")</f>
        <v>3.9</v>
      </c>
      <c r="G553" s="4" t="str">
        <f>HYPERLINK("http://141.218.60.56/~jnz1568/getInfo.php?workbook=11_06.xlsx&amp;sheet=U0&amp;row=553&amp;col=7&amp;number=0.591&amp;sourceID=14","0.591")</f>
        <v>0.591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HYPERLINK("http://141.218.60.56/~jnz1568/getInfo.php?workbook=11_06.xlsx&amp;sheet=U0&amp;row=554&amp;col=6&amp;number=4&amp;sourceID=14","4")</f>
        <v>4</v>
      </c>
      <c r="G554" s="4" t="str">
        <f>HYPERLINK("http://141.218.60.56/~jnz1568/getInfo.php?workbook=11_06.xlsx&amp;sheet=U0&amp;row=554&amp;col=7&amp;number=0.592&amp;sourceID=14","0.592")</f>
        <v>0.592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HYPERLINK("http://141.218.60.56/~jnz1568/getInfo.php?workbook=11_06.xlsx&amp;sheet=U0&amp;row=555&amp;col=6&amp;number=4.1&amp;sourceID=14","4.1")</f>
        <v>4.1</v>
      </c>
      <c r="G555" s="4" t="str">
        <f>HYPERLINK("http://141.218.60.56/~jnz1568/getInfo.php?workbook=11_06.xlsx&amp;sheet=U0&amp;row=555&amp;col=7&amp;number=0.593&amp;sourceID=14","0.593")</f>
        <v>0.593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HYPERLINK("http://141.218.60.56/~jnz1568/getInfo.php?workbook=11_06.xlsx&amp;sheet=U0&amp;row=556&amp;col=6&amp;number=4.2&amp;sourceID=14","4.2")</f>
        <v>4.2</v>
      </c>
      <c r="G556" s="4" t="str">
        <f>HYPERLINK("http://141.218.60.56/~jnz1568/getInfo.php?workbook=11_06.xlsx&amp;sheet=U0&amp;row=556&amp;col=7&amp;number=0.594&amp;sourceID=14","0.594")</f>
        <v>0.594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HYPERLINK("http://141.218.60.56/~jnz1568/getInfo.php?workbook=11_06.xlsx&amp;sheet=U0&amp;row=557&amp;col=6&amp;number=4.3&amp;sourceID=14","4.3")</f>
        <v>4.3</v>
      </c>
      <c r="G557" s="4" t="str">
        <f>HYPERLINK("http://141.218.60.56/~jnz1568/getInfo.php?workbook=11_06.xlsx&amp;sheet=U0&amp;row=557&amp;col=7&amp;number=0.595&amp;sourceID=14","0.595")</f>
        <v>0.595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HYPERLINK("http://141.218.60.56/~jnz1568/getInfo.php?workbook=11_06.xlsx&amp;sheet=U0&amp;row=558&amp;col=6&amp;number=4.4&amp;sourceID=14","4.4")</f>
        <v>4.4</v>
      </c>
      <c r="G558" s="4" t="str">
        <f>HYPERLINK("http://141.218.60.56/~jnz1568/getInfo.php?workbook=11_06.xlsx&amp;sheet=U0&amp;row=558&amp;col=7&amp;number=0.597&amp;sourceID=14","0.597")</f>
        <v>0.597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HYPERLINK("http://141.218.60.56/~jnz1568/getInfo.php?workbook=11_06.xlsx&amp;sheet=U0&amp;row=559&amp;col=6&amp;number=4.5&amp;sourceID=14","4.5")</f>
        <v>4.5</v>
      </c>
      <c r="G559" s="4" t="str">
        <f>HYPERLINK("http://141.218.60.56/~jnz1568/getInfo.php?workbook=11_06.xlsx&amp;sheet=U0&amp;row=559&amp;col=7&amp;number=0.598&amp;sourceID=14","0.598")</f>
        <v>0.598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HYPERLINK("http://141.218.60.56/~jnz1568/getInfo.php?workbook=11_06.xlsx&amp;sheet=U0&amp;row=560&amp;col=6&amp;number=4.6&amp;sourceID=14","4.6")</f>
        <v>4.6</v>
      </c>
      <c r="G560" s="4" t="str">
        <f>HYPERLINK("http://141.218.60.56/~jnz1568/getInfo.php?workbook=11_06.xlsx&amp;sheet=U0&amp;row=560&amp;col=7&amp;number=0.601&amp;sourceID=14","0.601")</f>
        <v>0.601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HYPERLINK("http://141.218.60.56/~jnz1568/getInfo.php?workbook=11_06.xlsx&amp;sheet=U0&amp;row=561&amp;col=6&amp;number=4.7&amp;sourceID=14","4.7")</f>
        <v>4.7</v>
      </c>
      <c r="G561" s="4" t="str">
        <f>HYPERLINK("http://141.218.60.56/~jnz1568/getInfo.php?workbook=11_06.xlsx&amp;sheet=U0&amp;row=561&amp;col=7&amp;number=0.604&amp;sourceID=14","0.604")</f>
        <v>0.604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HYPERLINK("http://141.218.60.56/~jnz1568/getInfo.php?workbook=11_06.xlsx&amp;sheet=U0&amp;row=562&amp;col=6&amp;number=4.8&amp;sourceID=14","4.8")</f>
        <v>4.8</v>
      </c>
      <c r="G562" s="4" t="str">
        <f>HYPERLINK("http://141.218.60.56/~jnz1568/getInfo.php?workbook=11_06.xlsx&amp;sheet=U0&amp;row=562&amp;col=7&amp;number=0.608&amp;sourceID=14","0.608")</f>
        <v>0.608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HYPERLINK("http://141.218.60.56/~jnz1568/getInfo.php?workbook=11_06.xlsx&amp;sheet=U0&amp;row=563&amp;col=6&amp;number=4.9&amp;sourceID=14","4.9")</f>
        <v>4.9</v>
      </c>
      <c r="G563" s="4" t="str">
        <f>HYPERLINK("http://141.218.60.56/~jnz1568/getInfo.php?workbook=11_06.xlsx&amp;sheet=U0&amp;row=563&amp;col=7&amp;number=0.612&amp;sourceID=14","0.612")</f>
        <v>0.612</v>
      </c>
    </row>
    <row r="564" spans="1:7">
      <c r="A564" s="3">
        <v>11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HYPERLINK("http://141.218.60.56/~jnz1568/getInfo.php?workbook=11_06.xlsx&amp;sheet=U0&amp;row=564&amp;col=6&amp;number=3&amp;sourceID=14","3")</f>
        <v>3</v>
      </c>
      <c r="G564" s="4" t="str">
        <f>HYPERLINK("http://141.218.60.56/~jnz1568/getInfo.php?workbook=11_06.xlsx&amp;sheet=U0&amp;row=564&amp;col=7&amp;number=0.0419&amp;sourceID=14","0.0419")</f>
        <v>0.0419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HYPERLINK("http://141.218.60.56/~jnz1568/getInfo.php?workbook=11_06.xlsx&amp;sheet=U0&amp;row=565&amp;col=6&amp;number=3.1&amp;sourceID=14","3.1")</f>
        <v>3.1</v>
      </c>
      <c r="G565" s="4" t="str">
        <f>HYPERLINK("http://141.218.60.56/~jnz1568/getInfo.php?workbook=11_06.xlsx&amp;sheet=U0&amp;row=565&amp;col=7&amp;number=0.0419&amp;sourceID=14","0.0419")</f>
        <v>0.0419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HYPERLINK("http://141.218.60.56/~jnz1568/getInfo.php?workbook=11_06.xlsx&amp;sheet=U0&amp;row=566&amp;col=6&amp;number=3.2&amp;sourceID=14","3.2")</f>
        <v>3.2</v>
      </c>
      <c r="G566" s="4" t="str">
        <f>HYPERLINK("http://141.218.60.56/~jnz1568/getInfo.php?workbook=11_06.xlsx&amp;sheet=U0&amp;row=566&amp;col=7&amp;number=0.0419&amp;sourceID=14","0.0419")</f>
        <v>0.0419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HYPERLINK("http://141.218.60.56/~jnz1568/getInfo.php?workbook=11_06.xlsx&amp;sheet=U0&amp;row=567&amp;col=6&amp;number=3.3&amp;sourceID=14","3.3")</f>
        <v>3.3</v>
      </c>
      <c r="G567" s="4" t="str">
        <f>HYPERLINK("http://141.218.60.56/~jnz1568/getInfo.php?workbook=11_06.xlsx&amp;sheet=U0&amp;row=567&amp;col=7&amp;number=0.0419&amp;sourceID=14","0.0419")</f>
        <v>0.0419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HYPERLINK("http://141.218.60.56/~jnz1568/getInfo.php?workbook=11_06.xlsx&amp;sheet=U0&amp;row=568&amp;col=6&amp;number=3.4&amp;sourceID=14","3.4")</f>
        <v>3.4</v>
      </c>
      <c r="G568" s="4" t="str">
        <f>HYPERLINK("http://141.218.60.56/~jnz1568/getInfo.php?workbook=11_06.xlsx&amp;sheet=U0&amp;row=568&amp;col=7&amp;number=0.0419&amp;sourceID=14","0.0419")</f>
        <v>0.0419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HYPERLINK("http://141.218.60.56/~jnz1568/getInfo.php?workbook=11_06.xlsx&amp;sheet=U0&amp;row=569&amp;col=6&amp;number=3.5&amp;sourceID=14","3.5")</f>
        <v>3.5</v>
      </c>
      <c r="G569" s="4" t="str">
        <f>HYPERLINK("http://141.218.60.56/~jnz1568/getInfo.php?workbook=11_06.xlsx&amp;sheet=U0&amp;row=569&amp;col=7&amp;number=0.0419&amp;sourceID=14","0.0419")</f>
        <v>0.0419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HYPERLINK("http://141.218.60.56/~jnz1568/getInfo.php?workbook=11_06.xlsx&amp;sheet=U0&amp;row=570&amp;col=6&amp;number=3.6&amp;sourceID=14","3.6")</f>
        <v>3.6</v>
      </c>
      <c r="G570" s="4" t="str">
        <f>HYPERLINK("http://141.218.60.56/~jnz1568/getInfo.php?workbook=11_06.xlsx&amp;sheet=U0&amp;row=570&amp;col=7&amp;number=0.0419&amp;sourceID=14","0.0419")</f>
        <v>0.0419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HYPERLINK("http://141.218.60.56/~jnz1568/getInfo.php?workbook=11_06.xlsx&amp;sheet=U0&amp;row=571&amp;col=6&amp;number=3.7&amp;sourceID=14","3.7")</f>
        <v>3.7</v>
      </c>
      <c r="G571" s="4" t="str">
        <f>HYPERLINK("http://141.218.60.56/~jnz1568/getInfo.php?workbook=11_06.xlsx&amp;sheet=U0&amp;row=571&amp;col=7&amp;number=0.0418&amp;sourceID=14","0.0418")</f>
        <v>0.0418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HYPERLINK("http://141.218.60.56/~jnz1568/getInfo.php?workbook=11_06.xlsx&amp;sheet=U0&amp;row=572&amp;col=6&amp;number=3.8&amp;sourceID=14","3.8")</f>
        <v>3.8</v>
      </c>
      <c r="G572" s="4" t="str">
        <f>HYPERLINK("http://141.218.60.56/~jnz1568/getInfo.php?workbook=11_06.xlsx&amp;sheet=U0&amp;row=572&amp;col=7&amp;number=0.0418&amp;sourceID=14","0.0418")</f>
        <v>0.0418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HYPERLINK("http://141.218.60.56/~jnz1568/getInfo.php?workbook=11_06.xlsx&amp;sheet=U0&amp;row=573&amp;col=6&amp;number=3.9&amp;sourceID=14","3.9")</f>
        <v>3.9</v>
      </c>
      <c r="G573" s="4" t="str">
        <f>HYPERLINK("http://141.218.60.56/~jnz1568/getInfo.php?workbook=11_06.xlsx&amp;sheet=U0&amp;row=573&amp;col=7&amp;number=0.0418&amp;sourceID=14","0.0418")</f>
        <v>0.0418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HYPERLINK("http://141.218.60.56/~jnz1568/getInfo.php?workbook=11_06.xlsx&amp;sheet=U0&amp;row=574&amp;col=6&amp;number=4&amp;sourceID=14","4")</f>
        <v>4</v>
      </c>
      <c r="G574" s="4" t="str">
        <f>HYPERLINK("http://141.218.60.56/~jnz1568/getInfo.php?workbook=11_06.xlsx&amp;sheet=U0&amp;row=574&amp;col=7&amp;number=0.0417&amp;sourceID=14","0.0417")</f>
        <v>0.0417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HYPERLINK("http://141.218.60.56/~jnz1568/getInfo.php?workbook=11_06.xlsx&amp;sheet=U0&amp;row=575&amp;col=6&amp;number=4.1&amp;sourceID=14","4.1")</f>
        <v>4.1</v>
      </c>
      <c r="G575" s="4" t="str">
        <f>HYPERLINK("http://141.218.60.56/~jnz1568/getInfo.php?workbook=11_06.xlsx&amp;sheet=U0&amp;row=575&amp;col=7&amp;number=0.0417&amp;sourceID=14","0.0417")</f>
        <v>0.0417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HYPERLINK("http://141.218.60.56/~jnz1568/getInfo.php?workbook=11_06.xlsx&amp;sheet=U0&amp;row=576&amp;col=6&amp;number=4.2&amp;sourceID=14","4.2")</f>
        <v>4.2</v>
      </c>
      <c r="G576" s="4" t="str">
        <f>HYPERLINK("http://141.218.60.56/~jnz1568/getInfo.php?workbook=11_06.xlsx&amp;sheet=U0&amp;row=576&amp;col=7&amp;number=0.0416&amp;sourceID=14","0.0416")</f>
        <v>0.0416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HYPERLINK("http://141.218.60.56/~jnz1568/getInfo.php?workbook=11_06.xlsx&amp;sheet=U0&amp;row=577&amp;col=6&amp;number=4.3&amp;sourceID=14","4.3")</f>
        <v>4.3</v>
      </c>
      <c r="G577" s="4" t="str">
        <f>HYPERLINK("http://141.218.60.56/~jnz1568/getInfo.php?workbook=11_06.xlsx&amp;sheet=U0&amp;row=577&amp;col=7&amp;number=0.0416&amp;sourceID=14","0.0416")</f>
        <v>0.0416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HYPERLINK("http://141.218.60.56/~jnz1568/getInfo.php?workbook=11_06.xlsx&amp;sheet=U0&amp;row=578&amp;col=6&amp;number=4.4&amp;sourceID=14","4.4")</f>
        <v>4.4</v>
      </c>
      <c r="G578" s="4" t="str">
        <f>HYPERLINK("http://141.218.60.56/~jnz1568/getInfo.php?workbook=11_06.xlsx&amp;sheet=U0&amp;row=578&amp;col=7&amp;number=0.0415&amp;sourceID=14","0.0415")</f>
        <v>0.0415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HYPERLINK("http://141.218.60.56/~jnz1568/getInfo.php?workbook=11_06.xlsx&amp;sheet=U0&amp;row=579&amp;col=6&amp;number=4.5&amp;sourceID=14","4.5")</f>
        <v>4.5</v>
      </c>
      <c r="G579" s="4" t="str">
        <f>HYPERLINK("http://141.218.60.56/~jnz1568/getInfo.php?workbook=11_06.xlsx&amp;sheet=U0&amp;row=579&amp;col=7&amp;number=0.0413&amp;sourceID=14","0.0413")</f>
        <v>0.0413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HYPERLINK("http://141.218.60.56/~jnz1568/getInfo.php?workbook=11_06.xlsx&amp;sheet=U0&amp;row=580&amp;col=6&amp;number=4.6&amp;sourceID=14","4.6")</f>
        <v>4.6</v>
      </c>
      <c r="G580" s="4" t="str">
        <f>HYPERLINK("http://141.218.60.56/~jnz1568/getInfo.php?workbook=11_06.xlsx&amp;sheet=U0&amp;row=580&amp;col=7&amp;number=0.0412&amp;sourceID=14","0.0412")</f>
        <v>0.0412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HYPERLINK("http://141.218.60.56/~jnz1568/getInfo.php?workbook=11_06.xlsx&amp;sheet=U0&amp;row=581&amp;col=6&amp;number=4.7&amp;sourceID=14","4.7")</f>
        <v>4.7</v>
      </c>
      <c r="G581" s="4" t="str">
        <f>HYPERLINK("http://141.218.60.56/~jnz1568/getInfo.php?workbook=11_06.xlsx&amp;sheet=U0&amp;row=581&amp;col=7&amp;number=0.041&amp;sourceID=14","0.041")</f>
        <v>0.041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HYPERLINK("http://141.218.60.56/~jnz1568/getInfo.php?workbook=11_06.xlsx&amp;sheet=U0&amp;row=582&amp;col=6&amp;number=4.8&amp;sourceID=14","4.8")</f>
        <v>4.8</v>
      </c>
      <c r="G582" s="4" t="str">
        <f>HYPERLINK("http://141.218.60.56/~jnz1568/getInfo.php?workbook=11_06.xlsx&amp;sheet=U0&amp;row=582&amp;col=7&amp;number=0.0408&amp;sourceID=14","0.0408")</f>
        <v>0.0408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HYPERLINK("http://141.218.60.56/~jnz1568/getInfo.php?workbook=11_06.xlsx&amp;sheet=U0&amp;row=583&amp;col=6&amp;number=4.9&amp;sourceID=14","4.9")</f>
        <v>4.9</v>
      </c>
      <c r="G583" s="4" t="str">
        <f>HYPERLINK("http://141.218.60.56/~jnz1568/getInfo.php?workbook=11_06.xlsx&amp;sheet=U0&amp;row=583&amp;col=7&amp;number=0.0405&amp;sourceID=14","0.0405")</f>
        <v>0.0405</v>
      </c>
    </row>
    <row r="584" spans="1:7">
      <c r="A584" s="3">
        <v>11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HYPERLINK("http://141.218.60.56/~jnz1568/getInfo.php?workbook=11_06.xlsx&amp;sheet=U0&amp;row=584&amp;col=6&amp;number=3&amp;sourceID=14","3")</f>
        <v>3</v>
      </c>
      <c r="G584" s="4" t="str">
        <f>HYPERLINK("http://141.218.60.56/~jnz1568/getInfo.php?workbook=11_06.xlsx&amp;sheet=U0&amp;row=584&amp;col=7&amp;number=1.04&amp;sourceID=14","1.04")</f>
        <v>1.04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HYPERLINK("http://141.218.60.56/~jnz1568/getInfo.php?workbook=11_06.xlsx&amp;sheet=U0&amp;row=585&amp;col=6&amp;number=3.1&amp;sourceID=14","3.1")</f>
        <v>3.1</v>
      </c>
      <c r="G585" s="4" t="str">
        <f>HYPERLINK("http://141.218.60.56/~jnz1568/getInfo.php?workbook=11_06.xlsx&amp;sheet=U0&amp;row=585&amp;col=7&amp;number=1.04&amp;sourceID=14","1.04")</f>
        <v>1.04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HYPERLINK("http://141.218.60.56/~jnz1568/getInfo.php?workbook=11_06.xlsx&amp;sheet=U0&amp;row=586&amp;col=6&amp;number=3.2&amp;sourceID=14","3.2")</f>
        <v>3.2</v>
      </c>
      <c r="G586" s="4" t="str">
        <f>HYPERLINK("http://141.218.60.56/~jnz1568/getInfo.php?workbook=11_06.xlsx&amp;sheet=U0&amp;row=586&amp;col=7&amp;number=1.04&amp;sourceID=14","1.04")</f>
        <v>1.04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HYPERLINK("http://141.218.60.56/~jnz1568/getInfo.php?workbook=11_06.xlsx&amp;sheet=U0&amp;row=587&amp;col=6&amp;number=3.3&amp;sourceID=14","3.3")</f>
        <v>3.3</v>
      </c>
      <c r="G587" s="4" t="str">
        <f>HYPERLINK("http://141.218.60.56/~jnz1568/getInfo.php?workbook=11_06.xlsx&amp;sheet=U0&amp;row=587&amp;col=7&amp;number=1.04&amp;sourceID=14","1.04")</f>
        <v>1.04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HYPERLINK("http://141.218.60.56/~jnz1568/getInfo.php?workbook=11_06.xlsx&amp;sheet=U0&amp;row=588&amp;col=6&amp;number=3.4&amp;sourceID=14","3.4")</f>
        <v>3.4</v>
      </c>
      <c r="G588" s="4" t="str">
        <f>HYPERLINK("http://141.218.60.56/~jnz1568/getInfo.php?workbook=11_06.xlsx&amp;sheet=U0&amp;row=588&amp;col=7&amp;number=1.04&amp;sourceID=14","1.04")</f>
        <v>1.04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HYPERLINK("http://141.218.60.56/~jnz1568/getInfo.php?workbook=11_06.xlsx&amp;sheet=U0&amp;row=589&amp;col=6&amp;number=3.5&amp;sourceID=14","3.5")</f>
        <v>3.5</v>
      </c>
      <c r="G589" s="4" t="str">
        <f>HYPERLINK("http://141.218.60.56/~jnz1568/getInfo.php?workbook=11_06.xlsx&amp;sheet=U0&amp;row=589&amp;col=7&amp;number=1.04&amp;sourceID=14","1.04")</f>
        <v>1.04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HYPERLINK("http://141.218.60.56/~jnz1568/getInfo.php?workbook=11_06.xlsx&amp;sheet=U0&amp;row=590&amp;col=6&amp;number=3.6&amp;sourceID=14","3.6")</f>
        <v>3.6</v>
      </c>
      <c r="G590" s="4" t="str">
        <f>HYPERLINK("http://141.218.60.56/~jnz1568/getInfo.php?workbook=11_06.xlsx&amp;sheet=U0&amp;row=590&amp;col=7&amp;number=1.04&amp;sourceID=14","1.04")</f>
        <v>1.04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HYPERLINK("http://141.218.60.56/~jnz1568/getInfo.php?workbook=11_06.xlsx&amp;sheet=U0&amp;row=591&amp;col=6&amp;number=3.7&amp;sourceID=14","3.7")</f>
        <v>3.7</v>
      </c>
      <c r="G591" s="4" t="str">
        <f>HYPERLINK("http://141.218.60.56/~jnz1568/getInfo.php?workbook=11_06.xlsx&amp;sheet=U0&amp;row=591&amp;col=7&amp;number=1.04&amp;sourceID=14","1.04")</f>
        <v>1.04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HYPERLINK("http://141.218.60.56/~jnz1568/getInfo.php?workbook=11_06.xlsx&amp;sheet=U0&amp;row=592&amp;col=6&amp;number=3.8&amp;sourceID=14","3.8")</f>
        <v>3.8</v>
      </c>
      <c r="G592" s="4" t="str">
        <f>HYPERLINK("http://141.218.60.56/~jnz1568/getInfo.php?workbook=11_06.xlsx&amp;sheet=U0&amp;row=592&amp;col=7&amp;number=1.04&amp;sourceID=14","1.04")</f>
        <v>1.04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HYPERLINK("http://141.218.60.56/~jnz1568/getInfo.php?workbook=11_06.xlsx&amp;sheet=U0&amp;row=593&amp;col=6&amp;number=3.9&amp;sourceID=14","3.9")</f>
        <v>3.9</v>
      </c>
      <c r="G593" s="4" t="str">
        <f>HYPERLINK("http://141.218.60.56/~jnz1568/getInfo.php?workbook=11_06.xlsx&amp;sheet=U0&amp;row=593&amp;col=7&amp;number=1.04&amp;sourceID=14","1.04")</f>
        <v>1.04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HYPERLINK("http://141.218.60.56/~jnz1568/getInfo.php?workbook=11_06.xlsx&amp;sheet=U0&amp;row=594&amp;col=6&amp;number=4&amp;sourceID=14","4")</f>
        <v>4</v>
      </c>
      <c r="G594" s="4" t="str">
        <f>HYPERLINK("http://141.218.60.56/~jnz1568/getInfo.php?workbook=11_06.xlsx&amp;sheet=U0&amp;row=594&amp;col=7&amp;number=1.04&amp;sourceID=14","1.04")</f>
        <v>1.04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HYPERLINK("http://141.218.60.56/~jnz1568/getInfo.php?workbook=11_06.xlsx&amp;sheet=U0&amp;row=595&amp;col=6&amp;number=4.1&amp;sourceID=14","4.1")</f>
        <v>4.1</v>
      </c>
      <c r="G595" s="4" t="str">
        <f>HYPERLINK("http://141.218.60.56/~jnz1568/getInfo.php?workbook=11_06.xlsx&amp;sheet=U0&amp;row=595&amp;col=7&amp;number=1.04&amp;sourceID=14","1.04")</f>
        <v>1.04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HYPERLINK("http://141.218.60.56/~jnz1568/getInfo.php?workbook=11_06.xlsx&amp;sheet=U0&amp;row=596&amp;col=6&amp;number=4.2&amp;sourceID=14","4.2")</f>
        <v>4.2</v>
      </c>
      <c r="G596" s="4" t="str">
        <f>HYPERLINK("http://141.218.60.56/~jnz1568/getInfo.php?workbook=11_06.xlsx&amp;sheet=U0&amp;row=596&amp;col=7&amp;number=1.04&amp;sourceID=14","1.04")</f>
        <v>1.04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HYPERLINK("http://141.218.60.56/~jnz1568/getInfo.php?workbook=11_06.xlsx&amp;sheet=U0&amp;row=597&amp;col=6&amp;number=4.3&amp;sourceID=14","4.3")</f>
        <v>4.3</v>
      </c>
      <c r="G597" s="4" t="str">
        <f>HYPERLINK("http://141.218.60.56/~jnz1568/getInfo.php?workbook=11_06.xlsx&amp;sheet=U0&amp;row=597&amp;col=7&amp;number=1.05&amp;sourceID=14","1.05")</f>
        <v>1.05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HYPERLINK("http://141.218.60.56/~jnz1568/getInfo.php?workbook=11_06.xlsx&amp;sheet=U0&amp;row=598&amp;col=6&amp;number=4.4&amp;sourceID=14","4.4")</f>
        <v>4.4</v>
      </c>
      <c r="G598" s="4" t="str">
        <f>HYPERLINK("http://141.218.60.56/~jnz1568/getInfo.php?workbook=11_06.xlsx&amp;sheet=U0&amp;row=598&amp;col=7&amp;number=1.05&amp;sourceID=14","1.05")</f>
        <v>1.05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HYPERLINK("http://141.218.60.56/~jnz1568/getInfo.php?workbook=11_06.xlsx&amp;sheet=U0&amp;row=599&amp;col=6&amp;number=4.5&amp;sourceID=14","4.5")</f>
        <v>4.5</v>
      </c>
      <c r="G599" s="4" t="str">
        <f>HYPERLINK("http://141.218.60.56/~jnz1568/getInfo.php?workbook=11_06.xlsx&amp;sheet=U0&amp;row=599&amp;col=7&amp;number=1.05&amp;sourceID=14","1.05")</f>
        <v>1.05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HYPERLINK("http://141.218.60.56/~jnz1568/getInfo.php?workbook=11_06.xlsx&amp;sheet=U0&amp;row=600&amp;col=6&amp;number=4.6&amp;sourceID=14","4.6")</f>
        <v>4.6</v>
      </c>
      <c r="G600" s="4" t="str">
        <f>HYPERLINK("http://141.218.60.56/~jnz1568/getInfo.php?workbook=11_06.xlsx&amp;sheet=U0&amp;row=600&amp;col=7&amp;number=1.06&amp;sourceID=14","1.06")</f>
        <v>1.06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HYPERLINK("http://141.218.60.56/~jnz1568/getInfo.php?workbook=11_06.xlsx&amp;sheet=U0&amp;row=601&amp;col=6&amp;number=4.7&amp;sourceID=14","4.7")</f>
        <v>4.7</v>
      </c>
      <c r="G601" s="4" t="str">
        <f>HYPERLINK("http://141.218.60.56/~jnz1568/getInfo.php?workbook=11_06.xlsx&amp;sheet=U0&amp;row=601&amp;col=7&amp;number=1.06&amp;sourceID=14","1.06")</f>
        <v>1.06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HYPERLINK("http://141.218.60.56/~jnz1568/getInfo.php?workbook=11_06.xlsx&amp;sheet=U0&amp;row=602&amp;col=6&amp;number=4.8&amp;sourceID=14","4.8")</f>
        <v>4.8</v>
      </c>
      <c r="G602" s="4" t="str">
        <f>HYPERLINK("http://141.218.60.56/~jnz1568/getInfo.php?workbook=11_06.xlsx&amp;sheet=U0&amp;row=602&amp;col=7&amp;number=1.07&amp;sourceID=14","1.07")</f>
        <v>1.07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HYPERLINK("http://141.218.60.56/~jnz1568/getInfo.php?workbook=11_06.xlsx&amp;sheet=U0&amp;row=603&amp;col=6&amp;number=4.9&amp;sourceID=14","4.9")</f>
        <v>4.9</v>
      </c>
      <c r="G603" s="4" t="str">
        <f>HYPERLINK("http://141.218.60.56/~jnz1568/getInfo.php?workbook=11_06.xlsx&amp;sheet=U0&amp;row=603&amp;col=7&amp;number=1.07&amp;sourceID=14","1.07")</f>
        <v>1.07</v>
      </c>
    </row>
    <row r="604" spans="1:7">
      <c r="A604" s="3">
        <v>11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HYPERLINK("http://141.218.60.56/~jnz1568/getInfo.php?workbook=11_06.xlsx&amp;sheet=U0&amp;row=604&amp;col=6&amp;number=3&amp;sourceID=14","3")</f>
        <v>3</v>
      </c>
      <c r="G604" s="4" t="str">
        <f>HYPERLINK("http://141.218.60.56/~jnz1568/getInfo.php?workbook=11_06.xlsx&amp;sheet=U0&amp;row=604&amp;col=7&amp;number=0.0179&amp;sourceID=14","0.0179")</f>
        <v>0.0179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HYPERLINK("http://141.218.60.56/~jnz1568/getInfo.php?workbook=11_06.xlsx&amp;sheet=U0&amp;row=605&amp;col=6&amp;number=3.1&amp;sourceID=14","3.1")</f>
        <v>3.1</v>
      </c>
      <c r="G605" s="4" t="str">
        <f>HYPERLINK("http://141.218.60.56/~jnz1568/getInfo.php?workbook=11_06.xlsx&amp;sheet=U0&amp;row=605&amp;col=7&amp;number=0.0179&amp;sourceID=14","0.0179")</f>
        <v>0.0179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HYPERLINK("http://141.218.60.56/~jnz1568/getInfo.php?workbook=11_06.xlsx&amp;sheet=U0&amp;row=606&amp;col=6&amp;number=3.2&amp;sourceID=14","3.2")</f>
        <v>3.2</v>
      </c>
      <c r="G606" s="4" t="str">
        <f>HYPERLINK("http://141.218.60.56/~jnz1568/getInfo.php?workbook=11_06.xlsx&amp;sheet=U0&amp;row=606&amp;col=7&amp;number=0.0179&amp;sourceID=14","0.0179")</f>
        <v>0.0179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HYPERLINK("http://141.218.60.56/~jnz1568/getInfo.php?workbook=11_06.xlsx&amp;sheet=U0&amp;row=607&amp;col=6&amp;number=3.3&amp;sourceID=14","3.3")</f>
        <v>3.3</v>
      </c>
      <c r="G607" s="4" t="str">
        <f>HYPERLINK("http://141.218.60.56/~jnz1568/getInfo.php?workbook=11_06.xlsx&amp;sheet=U0&amp;row=607&amp;col=7&amp;number=0.0179&amp;sourceID=14","0.0179")</f>
        <v>0.0179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HYPERLINK("http://141.218.60.56/~jnz1568/getInfo.php?workbook=11_06.xlsx&amp;sheet=U0&amp;row=608&amp;col=6&amp;number=3.4&amp;sourceID=14","3.4")</f>
        <v>3.4</v>
      </c>
      <c r="G608" s="4" t="str">
        <f>HYPERLINK("http://141.218.60.56/~jnz1568/getInfo.php?workbook=11_06.xlsx&amp;sheet=U0&amp;row=608&amp;col=7&amp;number=0.0179&amp;sourceID=14","0.0179")</f>
        <v>0.0179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HYPERLINK("http://141.218.60.56/~jnz1568/getInfo.php?workbook=11_06.xlsx&amp;sheet=U0&amp;row=609&amp;col=6&amp;number=3.5&amp;sourceID=14","3.5")</f>
        <v>3.5</v>
      </c>
      <c r="G609" s="4" t="str">
        <f>HYPERLINK("http://141.218.60.56/~jnz1568/getInfo.php?workbook=11_06.xlsx&amp;sheet=U0&amp;row=609&amp;col=7&amp;number=0.0179&amp;sourceID=14","0.0179")</f>
        <v>0.0179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HYPERLINK("http://141.218.60.56/~jnz1568/getInfo.php?workbook=11_06.xlsx&amp;sheet=U0&amp;row=610&amp;col=6&amp;number=3.6&amp;sourceID=14","3.6")</f>
        <v>3.6</v>
      </c>
      <c r="G610" s="4" t="str">
        <f>HYPERLINK("http://141.218.60.56/~jnz1568/getInfo.php?workbook=11_06.xlsx&amp;sheet=U0&amp;row=610&amp;col=7&amp;number=0.0179&amp;sourceID=14","0.0179")</f>
        <v>0.0179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HYPERLINK("http://141.218.60.56/~jnz1568/getInfo.php?workbook=11_06.xlsx&amp;sheet=U0&amp;row=611&amp;col=6&amp;number=3.7&amp;sourceID=14","3.7")</f>
        <v>3.7</v>
      </c>
      <c r="G611" s="4" t="str">
        <f>HYPERLINK("http://141.218.60.56/~jnz1568/getInfo.php?workbook=11_06.xlsx&amp;sheet=U0&amp;row=611&amp;col=7&amp;number=0.0179&amp;sourceID=14","0.0179")</f>
        <v>0.0179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HYPERLINK("http://141.218.60.56/~jnz1568/getInfo.php?workbook=11_06.xlsx&amp;sheet=U0&amp;row=612&amp;col=6&amp;number=3.8&amp;sourceID=14","3.8")</f>
        <v>3.8</v>
      </c>
      <c r="G612" s="4" t="str">
        <f>HYPERLINK("http://141.218.60.56/~jnz1568/getInfo.php?workbook=11_06.xlsx&amp;sheet=U0&amp;row=612&amp;col=7&amp;number=0.0179&amp;sourceID=14","0.0179")</f>
        <v>0.0179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HYPERLINK("http://141.218.60.56/~jnz1568/getInfo.php?workbook=11_06.xlsx&amp;sheet=U0&amp;row=613&amp;col=6&amp;number=3.9&amp;sourceID=14","3.9")</f>
        <v>3.9</v>
      </c>
      <c r="G613" s="4" t="str">
        <f>HYPERLINK("http://141.218.60.56/~jnz1568/getInfo.php?workbook=11_06.xlsx&amp;sheet=U0&amp;row=613&amp;col=7&amp;number=0.0178&amp;sourceID=14","0.0178")</f>
        <v>0.0178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HYPERLINK("http://141.218.60.56/~jnz1568/getInfo.php?workbook=11_06.xlsx&amp;sheet=U0&amp;row=614&amp;col=6&amp;number=4&amp;sourceID=14","4")</f>
        <v>4</v>
      </c>
      <c r="G614" s="4" t="str">
        <f>HYPERLINK("http://141.218.60.56/~jnz1568/getInfo.php?workbook=11_06.xlsx&amp;sheet=U0&amp;row=614&amp;col=7&amp;number=0.0178&amp;sourceID=14","0.0178")</f>
        <v>0.0178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HYPERLINK("http://141.218.60.56/~jnz1568/getInfo.php?workbook=11_06.xlsx&amp;sheet=U0&amp;row=615&amp;col=6&amp;number=4.1&amp;sourceID=14","4.1")</f>
        <v>4.1</v>
      </c>
      <c r="G615" s="4" t="str">
        <f>HYPERLINK("http://141.218.60.56/~jnz1568/getInfo.php?workbook=11_06.xlsx&amp;sheet=U0&amp;row=615&amp;col=7&amp;number=0.0178&amp;sourceID=14","0.0178")</f>
        <v>0.0178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HYPERLINK("http://141.218.60.56/~jnz1568/getInfo.php?workbook=11_06.xlsx&amp;sheet=U0&amp;row=616&amp;col=6&amp;number=4.2&amp;sourceID=14","4.2")</f>
        <v>4.2</v>
      </c>
      <c r="G616" s="4" t="str">
        <f>HYPERLINK("http://141.218.60.56/~jnz1568/getInfo.php?workbook=11_06.xlsx&amp;sheet=U0&amp;row=616&amp;col=7&amp;number=0.0178&amp;sourceID=14","0.0178")</f>
        <v>0.0178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HYPERLINK("http://141.218.60.56/~jnz1568/getInfo.php?workbook=11_06.xlsx&amp;sheet=U0&amp;row=617&amp;col=6&amp;number=4.3&amp;sourceID=14","4.3")</f>
        <v>4.3</v>
      </c>
      <c r="G617" s="4" t="str">
        <f>HYPERLINK("http://141.218.60.56/~jnz1568/getInfo.php?workbook=11_06.xlsx&amp;sheet=U0&amp;row=617&amp;col=7&amp;number=0.0178&amp;sourceID=14","0.0178")</f>
        <v>0.0178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HYPERLINK("http://141.218.60.56/~jnz1568/getInfo.php?workbook=11_06.xlsx&amp;sheet=U0&amp;row=618&amp;col=6&amp;number=4.4&amp;sourceID=14","4.4")</f>
        <v>4.4</v>
      </c>
      <c r="G618" s="4" t="str">
        <f>HYPERLINK("http://141.218.60.56/~jnz1568/getInfo.php?workbook=11_06.xlsx&amp;sheet=U0&amp;row=618&amp;col=7&amp;number=0.0177&amp;sourceID=14","0.0177")</f>
        <v>0.0177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HYPERLINK("http://141.218.60.56/~jnz1568/getInfo.php?workbook=11_06.xlsx&amp;sheet=U0&amp;row=619&amp;col=6&amp;number=4.5&amp;sourceID=14","4.5")</f>
        <v>4.5</v>
      </c>
      <c r="G619" s="4" t="str">
        <f>HYPERLINK("http://141.218.60.56/~jnz1568/getInfo.php?workbook=11_06.xlsx&amp;sheet=U0&amp;row=619&amp;col=7&amp;number=0.0177&amp;sourceID=14","0.0177")</f>
        <v>0.0177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HYPERLINK("http://141.218.60.56/~jnz1568/getInfo.php?workbook=11_06.xlsx&amp;sheet=U0&amp;row=620&amp;col=6&amp;number=4.6&amp;sourceID=14","4.6")</f>
        <v>4.6</v>
      </c>
      <c r="G620" s="4" t="str">
        <f>HYPERLINK("http://141.218.60.56/~jnz1568/getInfo.php?workbook=11_06.xlsx&amp;sheet=U0&amp;row=620&amp;col=7&amp;number=0.0176&amp;sourceID=14","0.0176")</f>
        <v>0.0176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HYPERLINK("http://141.218.60.56/~jnz1568/getInfo.php?workbook=11_06.xlsx&amp;sheet=U0&amp;row=621&amp;col=6&amp;number=4.7&amp;sourceID=14","4.7")</f>
        <v>4.7</v>
      </c>
      <c r="G621" s="4" t="str">
        <f>HYPERLINK("http://141.218.60.56/~jnz1568/getInfo.php?workbook=11_06.xlsx&amp;sheet=U0&amp;row=621&amp;col=7&amp;number=0.0175&amp;sourceID=14","0.0175")</f>
        <v>0.0175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HYPERLINK("http://141.218.60.56/~jnz1568/getInfo.php?workbook=11_06.xlsx&amp;sheet=U0&amp;row=622&amp;col=6&amp;number=4.8&amp;sourceID=14","4.8")</f>
        <v>4.8</v>
      </c>
      <c r="G622" s="4" t="str">
        <f>HYPERLINK("http://141.218.60.56/~jnz1568/getInfo.php?workbook=11_06.xlsx&amp;sheet=U0&amp;row=622&amp;col=7&amp;number=0.0174&amp;sourceID=14","0.0174")</f>
        <v>0.0174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HYPERLINK("http://141.218.60.56/~jnz1568/getInfo.php?workbook=11_06.xlsx&amp;sheet=U0&amp;row=623&amp;col=6&amp;number=4.9&amp;sourceID=14","4.9")</f>
        <v>4.9</v>
      </c>
      <c r="G623" s="4" t="str">
        <f>HYPERLINK("http://141.218.60.56/~jnz1568/getInfo.php?workbook=11_06.xlsx&amp;sheet=U0&amp;row=623&amp;col=7&amp;number=0.0173&amp;sourceID=14","0.0173")</f>
        <v>0.0173</v>
      </c>
    </row>
    <row r="624" spans="1:7">
      <c r="A624" s="3">
        <v>11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HYPERLINK("http://141.218.60.56/~jnz1568/getInfo.php?workbook=11_06.xlsx&amp;sheet=U0&amp;row=624&amp;col=6&amp;number=3&amp;sourceID=14","3")</f>
        <v>3</v>
      </c>
      <c r="G624" s="4" t="str">
        <f>HYPERLINK("http://141.218.60.56/~jnz1568/getInfo.php?workbook=11_06.xlsx&amp;sheet=U0&amp;row=624&amp;col=7&amp;number=0.00549&amp;sourceID=14","0.00549")</f>
        <v>0.00549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HYPERLINK("http://141.218.60.56/~jnz1568/getInfo.php?workbook=11_06.xlsx&amp;sheet=U0&amp;row=625&amp;col=6&amp;number=3.1&amp;sourceID=14","3.1")</f>
        <v>3.1</v>
      </c>
      <c r="G625" s="4" t="str">
        <f>HYPERLINK("http://141.218.60.56/~jnz1568/getInfo.php?workbook=11_06.xlsx&amp;sheet=U0&amp;row=625&amp;col=7&amp;number=0.00549&amp;sourceID=14","0.00549")</f>
        <v>0.00549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HYPERLINK("http://141.218.60.56/~jnz1568/getInfo.php?workbook=11_06.xlsx&amp;sheet=U0&amp;row=626&amp;col=6&amp;number=3.2&amp;sourceID=14","3.2")</f>
        <v>3.2</v>
      </c>
      <c r="G626" s="4" t="str">
        <f>HYPERLINK("http://141.218.60.56/~jnz1568/getInfo.php?workbook=11_06.xlsx&amp;sheet=U0&amp;row=626&amp;col=7&amp;number=0.00549&amp;sourceID=14","0.00549")</f>
        <v>0.00549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HYPERLINK("http://141.218.60.56/~jnz1568/getInfo.php?workbook=11_06.xlsx&amp;sheet=U0&amp;row=627&amp;col=6&amp;number=3.3&amp;sourceID=14","3.3")</f>
        <v>3.3</v>
      </c>
      <c r="G627" s="4" t="str">
        <f>HYPERLINK("http://141.218.60.56/~jnz1568/getInfo.php?workbook=11_06.xlsx&amp;sheet=U0&amp;row=627&amp;col=7&amp;number=0.00549&amp;sourceID=14","0.00549")</f>
        <v>0.00549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HYPERLINK("http://141.218.60.56/~jnz1568/getInfo.php?workbook=11_06.xlsx&amp;sheet=U0&amp;row=628&amp;col=6&amp;number=3.4&amp;sourceID=14","3.4")</f>
        <v>3.4</v>
      </c>
      <c r="G628" s="4" t="str">
        <f>HYPERLINK("http://141.218.60.56/~jnz1568/getInfo.php?workbook=11_06.xlsx&amp;sheet=U0&amp;row=628&amp;col=7&amp;number=0.00549&amp;sourceID=14","0.00549")</f>
        <v>0.00549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HYPERLINK("http://141.218.60.56/~jnz1568/getInfo.php?workbook=11_06.xlsx&amp;sheet=U0&amp;row=629&amp;col=6&amp;number=3.5&amp;sourceID=14","3.5")</f>
        <v>3.5</v>
      </c>
      <c r="G629" s="4" t="str">
        <f>HYPERLINK("http://141.218.60.56/~jnz1568/getInfo.php?workbook=11_06.xlsx&amp;sheet=U0&amp;row=629&amp;col=7&amp;number=0.00549&amp;sourceID=14","0.00549")</f>
        <v>0.00549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HYPERLINK("http://141.218.60.56/~jnz1568/getInfo.php?workbook=11_06.xlsx&amp;sheet=U0&amp;row=630&amp;col=6&amp;number=3.6&amp;sourceID=14","3.6")</f>
        <v>3.6</v>
      </c>
      <c r="G630" s="4" t="str">
        <f>HYPERLINK("http://141.218.60.56/~jnz1568/getInfo.php?workbook=11_06.xlsx&amp;sheet=U0&amp;row=630&amp;col=7&amp;number=0.00549&amp;sourceID=14","0.00549")</f>
        <v>0.00549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HYPERLINK("http://141.218.60.56/~jnz1568/getInfo.php?workbook=11_06.xlsx&amp;sheet=U0&amp;row=631&amp;col=6&amp;number=3.7&amp;sourceID=14","3.7")</f>
        <v>3.7</v>
      </c>
      <c r="G631" s="4" t="str">
        <f>HYPERLINK("http://141.218.60.56/~jnz1568/getInfo.php?workbook=11_06.xlsx&amp;sheet=U0&amp;row=631&amp;col=7&amp;number=0.00549&amp;sourceID=14","0.00549")</f>
        <v>0.00549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HYPERLINK("http://141.218.60.56/~jnz1568/getInfo.php?workbook=11_06.xlsx&amp;sheet=U0&amp;row=632&amp;col=6&amp;number=3.8&amp;sourceID=14","3.8")</f>
        <v>3.8</v>
      </c>
      <c r="G632" s="4" t="str">
        <f>HYPERLINK("http://141.218.60.56/~jnz1568/getInfo.php?workbook=11_06.xlsx&amp;sheet=U0&amp;row=632&amp;col=7&amp;number=0.00549&amp;sourceID=14","0.00549")</f>
        <v>0.00549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HYPERLINK("http://141.218.60.56/~jnz1568/getInfo.php?workbook=11_06.xlsx&amp;sheet=U0&amp;row=633&amp;col=6&amp;number=3.9&amp;sourceID=14","3.9")</f>
        <v>3.9</v>
      </c>
      <c r="G633" s="4" t="str">
        <f>HYPERLINK("http://141.218.60.56/~jnz1568/getInfo.php?workbook=11_06.xlsx&amp;sheet=U0&amp;row=633&amp;col=7&amp;number=0.00549&amp;sourceID=14","0.00549")</f>
        <v>0.00549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HYPERLINK("http://141.218.60.56/~jnz1568/getInfo.php?workbook=11_06.xlsx&amp;sheet=U0&amp;row=634&amp;col=6&amp;number=4&amp;sourceID=14","4")</f>
        <v>4</v>
      </c>
      <c r="G634" s="4" t="str">
        <f>HYPERLINK("http://141.218.60.56/~jnz1568/getInfo.php?workbook=11_06.xlsx&amp;sheet=U0&amp;row=634&amp;col=7&amp;number=0.00549&amp;sourceID=14","0.00549")</f>
        <v>0.00549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HYPERLINK("http://141.218.60.56/~jnz1568/getInfo.php?workbook=11_06.xlsx&amp;sheet=U0&amp;row=635&amp;col=6&amp;number=4.1&amp;sourceID=14","4.1")</f>
        <v>4.1</v>
      </c>
      <c r="G635" s="4" t="str">
        <f>HYPERLINK("http://141.218.60.56/~jnz1568/getInfo.php?workbook=11_06.xlsx&amp;sheet=U0&amp;row=635&amp;col=7&amp;number=0.0055&amp;sourceID=14","0.0055")</f>
        <v>0.0055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HYPERLINK("http://141.218.60.56/~jnz1568/getInfo.php?workbook=11_06.xlsx&amp;sheet=U0&amp;row=636&amp;col=6&amp;number=4.2&amp;sourceID=14","4.2")</f>
        <v>4.2</v>
      </c>
      <c r="G636" s="4" t="str">
        <f>HYPERLINK("http://141.218.60.56/~jnz1568/getInfo.php?workbook=11_06.xlsx&amp;sheet=U0&amp;row=636&amp;col=7&amp;number=0.0055&amp;sourceID=14","0.0055")</f>
        <v>0.0055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HYPERLINK("http://141.218.60.56/~jnz1568/getInfo.php?workbook=11_06.xlsx&amp;sheet=U0&amp;row=637&amp;col=6&amp;number=4.3&amp;sourceID=14","4.3")</f>
        <v>4.3</v>
      </c>
      <c r="G637" s="4" t="str">
        <f>HYPERLINK("http://141.218.60.56/~jnz1568/getInfo.php?workbook=11_06.xlsx&amp;sheet=U0&amp;row=637&amp;col=7&amp;number=0.0055&amp;sourceID=14","0.0055")</f>
        <v>0.0055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HYPERLINK("http://141.218.60.56/~jnz1568/getInfo.php?workbook=11_06.xlsx&amp;sheet=U0&amp;row=638&amp;col=6&amp;number=4.4&amp;sourceID=14","4.4")</f>
        <v>4.4</v>
      </c>
      <c r="G638" s="4" t="str">
        <f>HYPERLINK("http://141.218.60.56/~jnz1568/getInfo.php?workbook=11_06.xlsx&amp;sheet=U0&amp;row=638&amp;col=7&amp;number=0.0055&amp;sourceID=14","0.0055")</f>
        <v>0.0055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HYPERLINK("http://141.218.60.56/~jnz1568/getInfo.php?workbook=11_06.xlsx&amp;sheet=U0&amp;row=639&amp;col=6&amp;number=4.5&amp;sourceID=14","4.5")</f>
        <v>4.5</v>
      </c>
      <c r="G639" s="4" t="str">
        <f>HYPERLINK("http://141.218.60.56/~jnz1568/getInfo.php?workbook=11_06.xlsx&amp;sheet=U0&amp;row=639&amp;col=7&amp;number=0.00551&amp;sourceID=14","0.00551")</f>
        <v>0.00551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HYPERLINK("http://141.218.60.56/~jnz1568/getInfo.php?workbook=11_06.xlsx&amp;sheet=U0&amp;row=640&amp;col=6&amp;number=4.6&amp;sourceID=14","4.6")</f>
        <v>4.6</v>
      </c>
      <c r="G640" s="4" t="str">
        <f>HYPERLINK("http://141.218.60.56/~jnz1568/getInfo.php?workbook=11_06.xlsx&amp;sheet=U0&amp;row=640&amp;col=7&amp;number=0.00551&amp;sourceID=14","0.00551")</f>
        <v>0.00551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HYPERLINK("http://141.218.60.56/~jnz1568/getInfo.php?workbook=11_06.xlsx&amp;sheet=U0&amp;row=641&amp;col=6&amp;number=4.7&amp;sourceID=14","4.7")</f>
        <v>4.7</v>
      </c>
      <c r="G641" s="4" t="str">
        <f>HYPERLINK("http://141.218.60.56/~jnz1568/getInfo.php?workbook=11_06.xlsx&amp;sheet=U0&amp;row=641&amp;col=7&amp;number=0.00552&amp;sourceID=14","0.00552")</f>
        <v>0.00552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HYPERLINK("http://141.218.60.56/~jnz1568/getInfo.php?workbook=11_06.xlsx&amp;sheet=U0&amp;row=642&amp;col=6&amp;number=4.8&amp;sourceID=14","4.8")</f>
        <v>4.8</v>
      </c>
      <c r="G642" s="4" t="str">
        <f>HYPERLINK("http://141.218.60.56/~jnz1568/getInfo.php?workbook=11_06.xlsx&amp;sheet=U0&amp;row=642&amp;col=7&amp;number=0.00553&amp;sourceID=14","0.00553")</f>
        <v>0.00553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HYPERLINK("http://141.218.60.56/~jnz1568/getInfo.php?workbook=11_06.xlsx&amp;sheet=U0&amp;row=643&amp;col=6&amp;number=4.9&amp;sourceID=14","4.9")</f>
        <v>4.9</v>
      </c>
      <c r="G643" s="4" t="str">
        <f>HYPERLINK("http://141.218.60.56/~jnz1568/getInfo.php?workbook=11_06.xlsx&amp;sheet=U0&amp;row=643&amp;col=7&amp;number=0.00554&amp;sourceID=14","0.00554")</f>
        <v>0.00554</v>
      </c>
    </row>
    <row r="644" spans="1:7">
      <c r="A644" s="3">
        <v>11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HYPERLINK("http://141.218.60.56/~jnz1568/getInfo.php?workbook=11_06.xlsx&amp;sheet=U0&amp;row=644&amp;col=6&amp;number=3&amp;sourceID=14","3")</f>
        <v>3</v>
      </c>
      <c r="G644" s="4" t="str">
        <f>HYPERLINK("http://141.218.60.56/~jnz1568/getInfo.php?workbook=11_06.xlsx&amp;sheet=U0&amp;row=644&amp;col=7&amp;number=0.00431&amp;sourceID=14","0.00431")</f>
        <v>0.00431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HYPERLINK("http://141.218.60.56/~jnz1568/getInfo.php?workbook=11_06.xlsx&amp;sheet=U0&amp;row=645&amp;col=6&amp;number=3.1&amp;sourceID=14","3.1")</f>
        <v>3.1</v>
      </c>
      <c r="G645" s="4" t="str">
        <f>HYPERLINK("http://141.218.60.56/~jnz1568/getInfo.php?workbook=11_06.xlsx&amp;sheet=U0&amp;row=645&amp;col=7&amp;number=0.00431&amp;sourceID=14","0.00431")</f>
        <v>0.00431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HYPERLINK("http://141.218.60.56/~jnz1568/getInfo.php?workbook=11_06.xlsx&amp;sheet=U0&amp;row=646&amp;col=6&amp;number=3.2&amp;sourceID=14","3.2")</f>
        <v>3.2</v>
      </c>
      <c r="G646" s="4" t="str">
        <f>HYPERLINK("http://141.218.60.56/~jnz1568/getInfo.php?workbook=11_06.xlsx&amp;sheet=U0&amp;row=646&amp;col=7&amp;number=0.00431&amp;sourceID=14","0.00431")</f>
        <v>0.00431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HYPERLINK("http://141.218.60.56/~jnz1568/getInfo.php?workbook=11_06.xlsx&amp;sheet=U0&amp;row=647&amp;col=6&amp;number=3.3&amp;sourceID=14","3.3")</f>
        <v>3.3</v>
      </c>
      <c r="G647" s="4" t="str">
        <f>HYPERLINK("http://141.218.60.56/~jnz1568/getInfo.php?workbook=11_06.xlsx&amp;sheet=U0&amp;row=647&amp;col=7&amp;number=0.0043&amp;sourceID=14","0.0043")</f>
        <v>0.0043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HYPERLINK("http://141.218.60.56/~jnz1568/getInfo.php?workbook=11_06.xlsx&amp;sheet=U0&amp;row=648&amp;col=6&amp;number=3.4&amp;sourceID=14","3.4")</f>
        <v>3.4</v>
      </c>
      <c r="G648" s="4" t="str">
        <f>HYPERLINK("http://141.218.60.56/~jnz1568/getInfo.php?workbook=11_06.xlsx&amp;sheet=U0&amp;row=648&amp;col=7&amp;number=0.0043&amp;sourceID=14","0.0043")</f>
        <v>0.0043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HYPERLINK("http://141.218.60.56/~jnz1568/getInfo.php?workbook=11_06.xlsx&amp;sheet=U0&amp;row=649&amp;col=6&amp;number=3.5&amp;sourceID=14","3.5")</f>
        <v>3.5</v>
      </c>
      <c r="G649" s="4" t="str">
        <f>HYPERLINK("http://141.218.60.56/~jnz1568/getInfo.php?workbook=11_06.xlsx&amp;sheet=U0&amp;row=649&amp;col=7&amp;number=0.0043&amp;sourceID=14","0.0043")</f>
        <v>0.0043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HYPERLINK("http://141.218.60.56/~jnz1568/getInfo.php?workbook=11_06.xlsx&amp;sheet=U0&amp;row=650&amp;col=6&amp;number=3.6&amp;sourceID=14","3.6")</f>
        <v>3.6</v>
      </c>
      <c r="G650" s="4" t="str">
        <f>HYPERLINK("http://141.218.60.56/~jnz1568/getInfo.php?workbook=11_06.xlsx&amp;sheet=U0&amp;row=650&amp;col=7&amp;number=0.0043&amp;sourceID=14","0.0043")</f>
        <v>0.0043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HYPERLINK("http://141.218.60.56/~jnz1568/getInfo.php?workbook=11_06.xlsx&amp;sheet=U0&amp;row=651&amp;col=6&amp;number=3.7&amp;sourceID=14","3.7")</f>
        <v>3.7</v>
      </c>
      <c r="G651" s="4" t="str">
        <f>HYPERLINK("http://141.218.60.56/~jnz1568/getInfo.php?workbook=11_06.xlsx&amp;sheet=U0&amp;row=651&amp;col=7&amp;number=0.0043&amp;sourceID=14","0.0043")</f>
        <v>0.0043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HYPERLINK("http://141.218.60.56/~jnz1568/getInfo.php?workbook=11_06.xlsx&amp;sheet=U0&amp;row=652&amp;col=6&amp;number=3.8&amp;sourceID=14","3.8")</f>
        <v>3.8</v>
      </c>
      <c r="G652" s="4" t="str">
        <f>HYPERLINK("http://141.218.60.56/~jnz1568/getInfo.php?workbook=11_06.xlsx&amp;sheet=U0&amp;row=652&amp;col=7&amp;number=0.0043&amp;sourceID=14","0.0043")</f>
        <v>0.0043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HYPERLINK("http://141.218.60.56/~jnz1568/getInfo.php?workbook=11_06.xlsx&amp;sheet=U0&amp;row=653&amp;col=6&amp;number=3.9&amp;sourceID=14","3.9")</f>
        <v>3.9</v>
      </c>
      <c r="G653" s="4" t="str">
        <f>HYPERLINK("http://141.218.60.56/~jnz1568/getInfo.php?workbook=11_06.xlsx&amp;sheet=U0&amp;row=653&amp;col=7&amp;number=0.0043&amp;sourceID=14","0.0043")</f>
        <v>0.0043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HYPERLINK("http://141.218.60.56/~jnz1568/getInfo.php?workbook=11_06.xlsx&amp;sheet=U0&amp;row=654&amp;col=6&amp;number=4&amp;sourceID=14","4")</f>
        <v>4</v>
      </c>
      <c r="G654" s="4" t="str">
        <f>HYPERLINK("http://141.218.60.56/~jnz1568/getInfo.php?workbook=11_06.xlsx&amp;sheet=U0&amp;row=654&amp;col=7&amp;number=0.0043&amp;sourceID=14","0.0043")</f>
        <v>0.0043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HYPERLINK("http://141.218.60.56/~jnz1568/getInfo.php?workbook=11_06.xlsx&amp;sheet=U0&amp;row=655&amp;col=6&amp;number=4.1&amp;sourceID=14","4.1")</f>
        <v>4.1</v>
      </c>
      <c r="G655" s="4" t="str">
        <f>HYPERLINK("http://141.218.60.56/~jnz1568/getInfo.php?workbook=11_06.xlsx&amp;sheet=U0&amp;row=655&amp;col=7&amp;number=0.0043&amp;sourceID=14","0.0043")</f>
        <v>0.0043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HYPERLINK("http://141.218.60.56/~jnz1568/getInfo.php?workbook=11_06.xlsx&amp;sheet=U0&amp;row=656&amp;col=6&amp;number=4.2&amp;sourceID=14","4.2")</f>
        <v>4.2</v>
      </c>
      <c r="G656" s="4" t="str">
        <f>HYPERLINK("http://141.218.60.56/~jnz1568/getInfo.php?workbook=11_06.xlsx&amp;sheet=U0&amp;row=656&amp;col=7&amp;number=0.0043&amp;sourceID=14","0.0043")</f>
        <v>0.0043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HYPERLINK("http://141.218.60.56/~jnz1568/getInfo.php?workbook=11_06.xlsx&amp;sheet=U0&amp;row=657&amp;col=6&amp;number=4.3&amp;sourceID=14","4.3")</f>
        <v>4.3</v>
      </c>
      <c r="G657" s="4" t="str">
        <f>HYPERLINK("http://141.218.60.56/~jnz1568/getInfo.php?workbook=11_06.xlsx&amp;sheet=U0&amp;row=657&amp;col=7&amp;number=0.00429&amp;sourceID=14","0.00429")</f>
        <v>0.00429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HYPERLINK("http://141.218.60.56/~jnz1568/getInfo.php?workbook=11_06.xlsx&amp;sheet=U0&amp;row=658&amp;col=6&amp;number=4.4&amp;sourceID=14","4.4")</f>
        <v>4.4</v>
      </c>
      <c r="G658" s="4" t="str">
        <f>HYPERLINK("http://141.218.60.56/~jnz1568/getInfo.php?workbook=11_06.xlsx&amp;sheet=U0&amp;row=658&amp;col=7&amp;number=0.00429&amp;sourceID=14","0.00429")</f>
        <v>0.00429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HYPERLINK("http://141.218.60.56/~jnz1568/getInfo.php?workbook=11_06.xlsx&amp;sheet=U0&amp;row=659&amp;col=6&amp;number=4.5&amp;sourceID=14","4.5")</f>
        <v>4.5</v>
      </c>
      <c r="G659" s="4" t="str">
        <f>HYPERLINK("http://141.218.60.56/~jnz1568/getInfo.php?workbook=11_06.xlsx&amp;sheet=U0&amp;row=659&amp;col=7&amp;number=0.00429&amp;sourceID=14","0.00429")</f>
        <v>0.00429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HYPERLINK("http://141.218.60.56/~jnz1568/getInfo.php?workbook=11_06.xlsx&amp;sheet=U0&amp;row=660&amp;col=6&amp;number=4.6&amp;sourceID=14","4.6")</f>
        <v>4.6</v>
      </c>
      <c r="G660" s="4" t="str">
        <f>HYPERLINK("http://141.218.60.56/~jnz1568/getInfo.php?workbook=11_06.xlsx&amp;sheet=U0&amp;row=660&amp;col=7&amp;number=0.00428&amp;sourceID=14","0.00428")</f>
        <v>0.00428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HYPERLINK("http://141.218.60.56/~jnz1568/getInfo.php?workbook=11_06.xlsx&amp;sheet=U0&amp;row=661&amp;col=6&amp;number=4.7&amp;sourceID=14","4.7")</f>
        <v>4.7</v>
      </c>
      <c r="G661" s="4" t="str">
        <f>HYPERLINK("http://141.218.60.56/~jnz1568/getInfo.php?workbook=11_06.xlsx&amp;sheet=U0&amp;row=661&amp;col=7&amp;number=0.00428&amp;sourceID=14","0.00428")</f>
        <v>0.00428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HYPERLINK("http://141.218.60.56/~jnz1568/getInfo.php?workbook=11_06.xlsx&amp;sheet=U0&amp;row=662&amp;col=6&amp;number=4.8&amp;sourceID=14","4.8")</f>
        <v>4.8</v>
      </c>
      <c r="G662" s="4" t="str">
        <f>HYPERLINK("http://141.218.60.56/~jnz1568/getInfo.php?workbook=11_06.xlsx&amp;sheet=U0&amp;row=662&amp;col=7&amp;number=0.00427&amp;sourceID=14","0.00427")</f>
        <v>0.00427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HYPERLINK("http://141.218.60.56/~jnz1568/getInfo.php?workbook=11_06.xlsx&amp;sheet=U0&amp;row=663&amp;col=6&amp;number=4.9&amp;sourceID=14","4.9")</f>
        <v>4.9</v>
      </c>
      <c r="G663" s="4" t="str">
        <f>HYPERLINK("http://141.218.60.56/~jnz1568/getInfo.php?workbook=11_06.xlsx&amp;sheet=U0&amp;row=663&amp;col=7&amp;number=0.00426&amp;sourceID=14","0.00426")</f>
        <v>0.00426</v>
      </c>
    </row>
    <row r="664" spans="1:7">
      <c r="A664" s="3">
        <v>11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HYPERLINK("http://141.218.60.56/~jnz1568/getInfo.php?workbook=11_06.xlsx&amp;sheet=U0&amp;row=664&amp;col=6&amp;number=3&amp;sourceID=14","3")</f>
        <v>3</v>
      </c>
      <c r="G664" s="4" t="str">
        <f>HYPERLINK("http://141.218.60.56/~jnz1568/getInfo.php?workbook=11_06.xlsx&amp;sheet=U0&amp;row=664&amp;col=7&amp;number=0.000363&amp;sourceID=14","0.000363")</f>
        <v>0.000363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HYPERLINK("http://141.218.60.56/~jnz1568/getInfo.php?workbook=11_06.xlsx&amp;sheet=U0&amp;row=665&amp;col=6&amp;number=3.1&amp;sourceID=14","3.1")</f>
        <v>3.1</v>
      </c>
      <c r="G665" s="4" t="str">
        <f>HYPERLINK("http://141.218.60.56/~jnz1568/getInfo.php?workbook=11_06.xlsx&amp;sheet=U0&amp;row=665&amp;col=7&amp;number=0.000363&amp;sourceID=14","0.000363")</f>
        <v>0.000363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HYPERLINK("http://141.218.60.56/~jnz1568/getInfo.php?workbook=11_06.xlsx&amp;sheet=U0&amp;row=666&amp;col=6&amp;number=3.2&amp;sourceID=14","3.2")</f>
        <v>3.2</v>
      </c>
      <c r="G666" s="4" t="str">
        <f>HYPERLINK("http://141.218.60.56/~jnz1568/getInfo.php?workbook=11_06.xlsx&amp;sheet=U0&amp;row=666&amp;col=7&amp;number=0.000363&amp;sourceID=14","0.000363")</f>
        <v>0.000363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HYPERLINK("http://141.218.60.56/~jnz1568/getInfo.php?workbook=11_06.xlsx&amp;sheet=U0&amp;row=667&amp;col=6&amp;number=3.3&amp;sourceID=14","3.3")</f>
        <v>3.3</v>
      </c>
      <c r="G667" s="4" t="str">
        <f>HYPERLINK("http://141.218.60.56/~jnz1568/getInfo.php?workbook=11_06.xlsx&amp;sheet=U0&amp;row=667&amp;col=7&amp;number=0.000363&amp;sourceID=14","0.000363")</f>
        <v>0.000363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HYPERLINK("http://141.218.60.56/~jnz1568/getInfo.php?workbook=11_06.xlsx&amp;sheet=U0&amp;row=668&amp;col=6&amp;number=3.4&amp;sourceID=14","3.4")</f>
        <v>3.4</v>
      </c>
      <c r="G668" s="4" t="str">
        <f>HYPERLINK("http://141.218.60.56/~jnz1568/getInfo.php?workbook=11_06.xlsx&amp;sheet=U0&amp;row=668&amp;col=7&amp;number=0.000363&amp;sourceID=14","0.000363")</f>
        <v>0.000363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HYPERLINK("http://141.218.60.56/~jnz1568/getInfo.php?workbook=11_06.xlsx&amp;sheet=U0&amp;row=669&amp;col=6&amp;number=3.5&amp;sourceID=14","3.5")</f>
        <v>3.5</v>
      </c>
      <c r="G669" s="4" t="str">
        <f>HYPERLINK("http://141.218.60.56/~jnz1568/getInfo.php?workbook=11_06.xlsx&amp;sheet=U0&amp;row=669&amp;col=7&amp;number=0.000363&amp;sourceID=14","0.000363")</f>
        <v>0.000363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HYPERLINK("http://141.218.60.56/~jnz1568/getInfo.php?workbook=11_06.xlsx&amp;sheet=U0&amp;row=670&amp;col=6&amp;number=3.6&amp;sourceID=14","3.6")</f>
        <v>3.6</v>
      </c>
      <c r="G670" s="4" t="str">
        <f>HYPERLINK("http://141.218.60.56/~jnz1568/getInfo.php?workbook=11_06.xlsx&amp;sheet=U0&amp;row=670&amp;col=7&amp;number=0.000363&amp;sourceID=14","0.000363")</f>
        <v>0.000363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HYPERLINK("http://141.218.60.56/~jnz1568/getInfo.php?workbook=11_06.xlsx&amp;sheet=U0&amp;row=671&amp;col=6&amp;number=3.7&amp;sourceID=14","3.7")</f>
        <v>3.7</v>
      </c>
      <c r="G671" s="4" t="str">
        <f>HYPERLINK("http://141.218.60.56/~jnz1568/getInfo.php?workbook=11_06.xlsx&amp;sheet=U0&amp;row=671&amp;col=7&amp;number=0.000362&amp;sourceID=14","0.000362")</f>
        <v>0.000362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HYPERLINK("http://141.218.60.56/~jnz1568/getInfo.php?workbook=11_06.xlsx&amp;sheet=U0&amp;row=672&amp;col=6&amp;number=3.8&amp;sourceID=14","3.8")</f>
        <v>3.8</v>
      </c>
      <c r="G672" s="4" t="str">
        <f>HYPERLINK("http://141.218.60.56/~jnz1568/getInfo.php?workbook=11_06.xlsx&amp;sheet=U0&amp;row=672&amp;col=7&amp;number=0.000362&amp;sourceID=14","0.000362")</f>
        <v>0.000362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HYPERLINK("http://141.218.60.56/~jnz1568/getInfo.php?workbook=11_06.xlsx&amp;sheet=U0&amp;row=673&amp;col=6&amp;number=3.9&amp;sourceID=14","3.9")</f>
        <v>3.9</v>
      </c>
      <c r="G673" s="4" t="str">
        <f>HYPERLINK("http://141.218.60.56/~jnz1568/getInfo.php?workbook=11_06.xlsx&amp;sheet=U0&amp;row=673&amp;col=7&amp;number=0.000362&amp;sourceID=14","0.000362")</f>
        <v>0.000362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HYPERLINK("http://141.218.60.56/~jnz1568/getInfo.php?workbook=11_06.xlsx&amp;sheet=U0&amp;row=674&amp;col=6&amp;number=4&amp;sourceID=14","4")</f>
        <v>4</v>
      </c>
      <c r="G674" s="4" t="str">
        <f>HYPERLINK("http://141.218.60.56/~jnz1568/getInfo.php?workbook=11_06.xlsx&amp;sheet=U0&amp;row=674&amp;col=7&amp;number=0.000361&amp;sourceID=14","0.000361")</f>
        <v>0.000361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HYPERLINK("http://141.218.60.56/~jnz1568/getInfo.php?workbook=11_06.xlsx&amp;sheet=U0&amp;row=675&amp;col=6&amp;number=4.1&amp;sourceID=14","4.1")</f>
        <v>4.1</v>
      </c>
      <c r="G675" s="4" t="str">
        <f>HYPERLINK("http://141.218.60.56/~jnz1568/getInfo.php?workbook=11_06.xlsx&amp;sheet=U0&amp;row=675&amp;col=7&amp;number=0.000361&amp;sourceID=14","0.000361")</f>
        <v>0.000361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HYPERLINK("http://141.218.60.56/~jnz1568/getInfo.php?workbook=11_06.xlsx&amp;sheet=U0&amp;row=676&amp;col=6&amp;number=4.2&amp;sourceID=14","4.2")</f>
        <v>4.2</v>
      </c>
      <c r="G676" s="4" t="str">
        <f>HYPERLINK("http://141.218.60.56/~jnz1568/getInfo.php?workbook=11_06.xlsx&amp;sheet=U0&amp;row=676&amp;col=7&amp;number=0.00036&amp;sourceID=14","0.00036")</f>
        <v>0.00036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HYPERLINK("http://141.218.60.56/~jnz1568/getInfo.php?workbook=11_06.xlsx&amp;sheet=U0&amp;row=677&amp;col=6&amp;number=4.3&amp;sourceID=14","4.3")</f>
        <v>4.3</v>
      </c>
      <c r="G677" s="4" t="str">
        <f>HYPERLINK("http://141.218.60.56/~jnz1568/getInfo.php?workbook=11_06.xlsx&amp;sheet=U0&amp;row=677&amp;col=7&amp;number=0.000359&amp;sourceID=14","0.000359")</f>
        <v>0.000359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HYPERLINK("http://141.218.60.56/~jnz1568/getInfo.php?workbook=11_06.xlsx&amp;sheet=U0&amp;row=678&amp;col=6&amp;number=4.4&amp;sourceID=14","4.4")</f>
        <v>4.4</v>
      </c>
      <c r="G678" s="4" t="str">
        <f>HYPERLINK("http://141.218.60.56/~jnz1568/getInfo.php?workbook=11_06.xlsx&amp;sheet=U0&amp;row=678&amp;col=7&amp;number=0.000358&amp;sourceID=14","0.000358")</f>
        <v>0.000358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HYPERLINK("http://141.218.60.56/~jnz1568/getInfo.php?workbook=11_06.xlsx&amp;sheet=U0&amp;row=679&amp;col=6&amp;number=4.5&amp;sourceID=14","4.5")</f>
        <v>4.5</v>
      </c>
      <c r="G679" s="4" t="str">
        <f>HYPERLINK("http://141.218.60.56/~jnz1568/getInfo.php?workbook=11_06.xlsx&amp;sheet=U0&amp;row=679&amp;col=7&amp;number=0.000356&amp;sourceID=14","0.000356")</f>
        <v>0.000356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HYPERLINK("http://141.218.60.56/~jnz1568/getInfo.php?workbook=11_06.xlsx&amp;sheet=U0&amp;row=680&amp;col=6&amp;number=4.6&amp;sourceID=14","4.6")</f>
        <v>4.6</v>
      </c>
      <c r="G680" s="4" t="str">
        <f>HYPERLINK("http://141.218.60.56/~jnz1568/getInfo.php?workbook=11_06.xlsx&amp;sheet=U0&amp;row=680&amp;col=7&amp;number=0.000354&amp;sourceID=14","0.000354")</f>
        <v>0.000354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HYPERLINK("http://141.218.60.56/~jnz1568/getInfo.php?workbook=11_06.xlsx&amp;sheet=U0&amp;row=681&amp;col=6&amp;number=4.7&amp;sourceID=14","4.7")</f>
        <v>4.7</v>
      </c>
      <c r="G681" s="4" t="str">
        <f>HYPERLINK("http://141.218.60.56/~jnz1568/getInfo.php?workbook=11_06.xlsx&amp;sheet=U0&amp;row=681&amp;col=7&amp;number=0.000352&amp;sourceID=14","0.000352")</f>
        <v>0.000352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HYPERLINK("http://141.218.60.56/~jnz1568/getInfo.php?workbook=11_06.xlsx&amp;sheet=U0&amp;row=682&amp;col=6&amp;number=4.8&amp;sourceID=14","4.8")</f>
        <v>4.8</v>
      </c>
      <c r="G682" s="4" t="str">
        <f>HYPERLINK("http://141.218.60.56/~jnz1568/getInfo.php?workbook=11_06.xlsx&amp;sheet=U0&amp;row=682&amp;col=7&amp;number=0.000349&amp;sourceID=14","0.000349")</f>
        <v>0.000349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HYPERLINK("http://141.218.60.56/~jnz1568/getInfo.php?workbook=11_06.xlsx&amp;sheet=U0&amp;row=683&amp;col=6&amp;number=4.9&amp;sourceID=14","4.9")</f>
        <v>4.9</v>
      </c>
      <c r="G683" s="4" t="str">
        <f>HYPERLINK("http://141.218.60.56/~jnz1568/getInfo.php?workbook=11_06.xlsx&amp;sheet=U0&amp;row=683&amp;col=7&amp;number=0.000345&amp;sourceID=14","0.000345")</f>
        <v>0.000345</v>
      </c>
    </row>
    <row r="684" spans="1:7">
      <c r="A684" s="3">
        <v>11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HYPERLINK("http://141.218.60.56/~jnz1568/getInfo.php?workbook=11_06.xlsx&amp;sheet=U0&amp;row=684&amp;col=6&amp;number=3&amp;sourceID=14","3")</f>
        <v>3</v>
      </c>
      <c r="G684" s="4" t="str">
        <f>HYPERLINK("http://141.218.60.56/~jnz1568/getInfo.php?workbook=11_06.xlsx&amp;sheet=U0&amp;row=684&amp;col=7&amp;number=0.00336&amp;sourceID=14","0.00336")</f>
        <v>0.00336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HYPERLINK("http://141.218.60.56/~jnz1568/getInfo.php?workbook=11_06.xlsx&amp;sheet=U0&amp;row=685&amp;col=6&amp;number=3.1&amp;sourceID=14","3.1")</f>
        <v>3.1</v>
      </c>
      <c r="G685" s="4" t="str">
        <f>HYPERLINK("http://141.218.60.56/~jnz1568/getInfo.php?workbook=11_06.xlsx&amp;sheet=U0&amp;row=685&amp;col=7&amp;number=0.00336&amp;sourceID=14","0.00336")</f>
        <v>0.00336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HYPERLINK("http://141.218.60.56/~jnz1568/getInfo.php?workbook=11_06.xlsx&amp;sheet=U0&amp;row=686&amp;col=6&amp;number=3.2&amp;sourceID=14","3.2")</f>
        <v>3.2</v>
      </c>
      <c r="G686" s="4" t="str">
        <f>HYPERLINK("http://141.218.60.56/~jnz1568/getInfo.php?workbook=11_06.xlsx&amp;sheet=U0&amp;row=686&amp;col=7&amp;number=0.00336&amp;sourceID=14","0.00336")</f>
        <v>0.00336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HYPERLINK("http://141.218.60.56/~jnz1568/getInfo.php?workbook=11_06.xlsx&amp;sheet=U0&amp;row=687&amp;col=6&amp;number=3.3&amp;sourceID=14","3.3")</f>
        <v>3.3</v>
      </c>
      <c r="G687" s="4" t="str">
        <f>HYPERLINK("http://141.218.60.56/~jnz1568/getInfo.php?workbook=11_06.xlsx&amp;sheet=U0&amp;row=687&amp;col=7&amp;number=0.00336&amp;sourceID=14","0.00336")</f>
        <v>0.00336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HYPERLINK("http://141.218.60.56/~jnz1568/getInfo.php?workbook=11_06.xlsx&amp;sheet=U0&amp;row=688&amp;col=6&amp;number=3.4&amp;sourceID=14","3.4")</f>
        <v>3.4</v>
      </c>
      <c r="G688" s="4" t="str">
        <f>HYPERLINK("http://141.218.60.56/~jnz1568/getInfo.php?workbook=11_06.xlsx&amp;sheet=U0&amp;row=688&amp;col=7&amp;number=0.00336&amp;sourceID=14","0.00336")</f>
        <v>0.00336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HYPERLINK("http://141.218.60.56/~jnz1568/getInfo.php?workbook=11_06.xlsx&amp;sheet=U0&amp;row=689&amp;col=6&amp;number=3.5&amp;sourceID=14","3.5")</f>
        <v>3.5</v>
      </c>
      <c r="G689" s="4" t="str">
        <f>HYPERLINK("http://141.218.60.56/~jnz1568/getInfo.php?workbook=11_06.xlsx&amp;sheet=U0&amp;row=689&amp;col=7&amp;number=0.00335&amp;sourceID=14","0.00335")</f>
        <v>0.00335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HYPERLINK("http://141.218.60.56/~jnz1568/getInfo.php?workbook=11_06.xlsx&amp;sheet=U0&amp;row=690&amp;col=6&amp;number=3.6&amp;sourceID=14","3.6")</f>
        <v>3.6</v>
      </c>
      <c r="G690" s="4" t="str">
        <f>HYPERLINK("http://141.218.60.56/~jnz1568/getInfo.php?workbook=11_06.xlsx&amp;sheet=U0&amp;row=690&amp;col=7&amp;number=0.00335&amp;sourceID=14","0.00335")</f>
        <v>0.00335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HYPERLINK("http://141.218.60.56/~jnz1568/getInfo.php?workbook=11_06.xlsx&amp;sheet=U0&amp;row=691&amp;col=6&amp;number=3.7&amp;sourceID=14","3.7")</f>
        <v>3.7</v>
      </c>
      <c r="G691" s="4" t="str">
        <f>HYPERLINK("http://141.218.60.56/~jnz1568/getInfo.php?workbook=11_06.xlsx&amp;sheet=U0&amp;row=691&amp;col=7&amp;number=0.00335&amp;sourceID=14","0.00335")</f>
        <v>0.00335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HYPERLINK("http://141.218.60.56/~jnz1568/getInfo.php?workbook=11_06.xlsx&amp;sheet=U0&amp;row=692&amp;col=6&amp;number=3.8&amp;sourceID=14","3.8")</f>
        <v>3.8</v>
      </c>
      <c r="G692" s="4" t="str">
        <f>HYPERLINK("http://141.218.60.56/~jnz1568/getInfo.php?workbook=11_06.xlsx&amp;sheet=U0&amp;row=692&amp;col=7&amp;number=0.00335&amp;sourceID=14","0.00335")</f>
        <v>0.00335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HYPERLINK("http://141.218.60.56/~jnz1568/getInfo.php?workbook=11_06.xlsx&amp;sheet=U0&amp;row=693&amp;col=6&amp;number=3.9&amp;sourceID=14","3.9")</f>
        <v>3.9</v>
      </c>
      <c r="G693" s="4" t="str">
        <f>HYPERLINK("http://141.218.60.56/~jnz1568/getInfo.php?workbook=11_06.xlsx&amp;sheet=U0&amp;row=693&amp;col=7&amp;number=0.00334&amp;sourceID=14","0.00334")</f>
        <v>0.00334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HYPERLINK("http://141.218.60.56/~jnz1568/getInfo.php?workbook=11_06.xlsx&amp;sheet=U0&amp;row=694&amp;col=6&amp;number=4&amp;sourceID=14","4")</f>
        <v>4</v>
      </c>
      <c r="G694" s="4" t="str">
        <f>HYPERLINK("http://141.218.60.56/~jnz1568/getInfo.php?workbook=11_06.xlsx&amp;sheet=U0&amp;row=694&amp;col=7&amp;number=0.00334&amp;sourceID=14","0.00334")</f>
        <v>0.00334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HYPERLINK("http://141.218.60.56/~jnz1568/getInfo.php?workbook=11_06.xlsx&amp;sheet=U0&amp;row=695&amp;col=6&amp;number=4.1&amp;sourceID=14","4.1")</f>
        <v>4.1</v>
      </c>
      <c r="G695" s="4" t="str">
        <f>HYPERLINK("http://141.218.60.56/~jnz1568/getInfo.php?workbook=11_06.xlsx&amp;sheet=U0&amp;row=695&amp;col=7&amp;number=0.00333&amp;sourceID=14","0.00333")</f>
        <v>0.00333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HYPERLINK("http://141.218.60.56/~jnz1568/getInfo.php?workbook=11_06.xlsx&amp;sheet=U0&amp;row=696&amp;col=6&amp;number=4.2&amp;sourceID=14","4.2")</f>
        <v>4.2</v>
      </c>
      <c r="G696" s="4" t="str">
        <f>HYPERLINK("http://141.218.60.56/~jnz1568/getInfo.php?workbook=11_06.xlsx&amp;sheet=U0&amp;row=696&amp;col=7&amp;number=0.00333&amp;sourceID=14","0.00333")</f>
        <v>0.00333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HYPERLINK("http://141.218.60.56/~jnz1568/getInfo.php?workbook=11_06.xlsx&amp;sheet=U0&amp;row=697&amp;col=6&amp;number=4.3&amp;sourceID=14","4.3")</f>
        <v>4.3</v>
      </c>
      <c r="G697" s="4" t="str">
        <f>HYPERLINK("http://141.218.60.56/~jnz1568/getInfo.php?workbook=11_06.xlsx&amp;sheet=U0&amp;row=697&amp;col=7&amp;number=0.00332&amp;sourceID=14","0.00332")</f>
        <v>0.00332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HYPERLINK("http://141.218.60.56/~jnz1568/getInfo.php?workbook=11_06.xlsx&amp;sheet=U0&amp;row=698&amp;col=6&amp;number=4.4&amp;sourceID=14","4.4")</f>
        <v>4.4</v>
      </c>
      <c r="G698" s="4" t="str">
        <f>HYPERLINK("http://141.218.60.56/~jnz1568/getInfo.php?workbook=11_06.xlsx&amp;sheet=U0&amp;row=698&amp;col=7&amp;number=0.00331&amp;sourceID=14","0.00331")</f>
        <v>0.00331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HYPERLINK("http://141.218.60.56/~jnz1568/getInfo.php?workbook=11_06.xlsx&amp;sheet=U0&amp;row=699&amp;col=6&amp;number=4.5&amp;sourceID=14","4.5")</f>
        <v>4.5</v>
      </c>
      <c r="G699" s="4" t="str">
        <f>HYPERLINK("http://141.218.60.56/~jnz1568/getInfo.php?workbook=11_06.xlsx&amp;sheet=U0&amp;row=699&amp;col=7&amp;number=0.00329&amp;sourceID=14","0.00329")</f>
        <v>0.00329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HYPERLINK("http://141.218.60.56/~jnz1568/getInfo.php?workbook=11_06.xlsx&amp;sheet=U0&amp;row=700&amp;col=6&amp;number=4.6&amp;sourceID=14","4.6")</f>
        <v>4.6</v>
      </c>
      <c r="G700" s="4" t="str">
        <f>HYPERLINK("http://141.218.60.56/~jnz1568/getInfo.php?workbook=11_06.xlsx&amp;sheet=U0&amp;row=700&amp;col=7&amp;number=0.00327&amp;sourceID=14","0.00327")</f>
        <v>0.00327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HYPERLINK("http://141.218.60.56/~jnz1568/getInfo.php?workbook=11_06.xlsx&amp;sheet=U0&amp;row=701&amp;col=6&amp;number=4.7&amp;sourceID=14","4.7")</f>
        <v>4.7</v>
      </c>
      <c r="G701" s="4" t="str">
        <f>HYPERLINK("http://141.218.60.56/~jnz1568/getInfo.php?workbook=11_06.xlsx&amp;sheet=U0&amp;row=701&amp;col=7&amp;number=0.00325&amp;sourceID=14","0.00325")</f>
        <v>0.00325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HYPERLINK("http://141.218.60.56/~jnz1568/getInfo.php?workbook=11_06.xlsx&amp;sheet=U0&amp;row=702&amp;col=6&amp;number=4.8&amp;sourceID=14","4.8")</f>
        <v>4.8</v>
      </c>
      <c r="G702" s="4" t="str">
        <f>HYPERLINK("http://141.218.60.56/~jnz1568/getInfo.php?workbook=11_06.xlsx&amp;sheet=U0&amp;row=702&amp;col=7&amp;number=0.00322&amp;sourceID=14","0.00322")</f>
        <v>0.00322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HYPERLINK("http://141.218.60.56/~jnz1568/getInfo.php?workbook=11_06.xlsx&amp;sheet=U0&amp;row=703&amp;col=6&amp;number=4.9&amp;sourceID=14","4.9")</f>
        <v>4.9</v>
      </c>
      <c r="G703" s="4" t="str">
        <f>HYPERLINK("http://141.218.60.56/~jnz1568/getInfo.php?workbook=11_06.xlsx&amp;sheet=U0&amp;row=703&amp;col=7&amp;number=0.00319&amp;sourceID=14","0.00319")</f>
        <v>0.00319</v>
      </c>
    </row>
    <row r="704" spans="1:7">
      <c r="A704" s="3">
        <v>11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HYPERLINK("http://141.218.60.56/~jnz1568/getInfo.php?workbook=11_06.xlsx&amp;sheet=U0&amp;row=704&amp;col=6&amp;number=3&amp;sourceID=14","3")</f>
        <v>3</v>
      </c>
      <c r="G704" s="4" t="str">
        <f>HYPERLINK("http://141.218.60.56/~jnz1568/getInfo.php?workbook=11_06.xlsx&amp;sheet=U0&amp;row=704&amp;col=7&amp;number=0.000505&amp;sourceID=14","0.000505")</f>
        <v>0.000505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HYPERLINK("http://141.218.60.56/~jnz1568/getInfo.php?workbook=11_06.xlsx&amp;sheet=U0&amp;row=705&amp;col=6&amp;number=3.1&amp;sourceID=14","3.1")</f>
        <v>3.1</v>
      </c>
      <c r="G705" s="4" t="str">
        <f>HYPERLINK("http://141.218.60.56/~jnz1568/getInfo.php?workbook=11_06.xlsx&amp;sheet=U0&amp;row=705&amp;col=7&amp;number=0.000505&amp;sourceID=14","0.000505")</f>
        <v>0.000505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HYPERLINK("http://141.218.60.56/~jnz1568/getInfo.php?workbook=11_06.xlsx&amp;sheet=U0&amp;row=706&amp;col=6&amp;number=3.2&amp;sourceID=14","3.2")</f>
        <v>3.2</v>
      </c>
      <c r="G706" s="4" t="str">
        <f>HYPERLINK("http://141.218.60.56/~jnz1568/getInfo.php?workbook=11_06.xlsx&amp;sheet=U0&amp;row=706&amp;col=7&amp;number=0.000505&amp;sourceID=14","0.000505")</f>
        <v>0.000505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HYPERLINK("http://141.218.60.56/~jnz1568/getInfo.php?workbook=11_06.xlsx&amp;sheet=U0&amp;row=707&amp;col=6&amp;number=3.3&amp;sourceID=14","3.3")</f>
        <v>3.3</v>
      </c>
      <c r="G707" s="4" t="str">
        <f>HYPERLINK("http://141.218.60.56/~jnz1568/getInfo.php?workbook=11_06.xlsx&amp;sheet=U0&amp;row=707&amp;col=7&amp;number=0.000505&amp;sourceID=14","0.000505")</f>
        <v>0.000505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HYPERLINK("http://141.218.60.56/~jnz1568/getInfo.php?workbook=11_06.xlsx&amp;sheet=U0&amp;row=708&amp;col=6&amp;number=3.4&amp;sourceID=14","3.4")</f>
        <v>3.4</v>
      </c>
      <c r="G708" s="4" t="str">
        <f>HYPERLINK("http://141.218.60.56/~jnz1568/getInfo.php?workbook=11_06.xlsx&amp;sheet=U0&amp;row=708&amp;col=7&amp;number=0.000505&amp;sourceID=14","0.000505")</f>
        <v>0.000505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HYPERLINK("http://141.218.60.56/~jnz1568/getInfo.php?workbook=11_06.xlsx&amp;sheet=U0&amp;row=709&amp;col=6&amp;number=3.5&amp;sourceID=14","3.5")</f>
        <v>3.5</v>
      </c>
      <c r="G709" s="4" t="str">
        <f>HYPERLINK("http://141.218.60.56/~jnz1568/getInfo.php?workbook=11_06.xlsx&amp;sheet=U0&amp;row=709&amp;col=7&amp;number=0.000504&amp;sourceID=14","0.000504")</f>
        <v>0.000504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HYPERLINK("http://141.218.60.56/~jnz1568/getInfo.php?workbook=11_06.xlsx&amp;sheet=U0&amp;row=710&amp;col=6&amp;number=3.6&amp;sourceID=14","3.6")</f>
        <v>3.6</v>
      </c>
      <c r="G710" s="4" t="str">
        <f>HYPERLINK("http://141.218.60.56/~jnz1568/getInfo.php?workbook=11_06.xlsx&amp;sheet=U0&amp;row=710&amp;col=7&amp;number=0.000504&amp;sourceID=14","0.000504")</f>
        <v>0.000504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HYPERLINK("http://141.218.60.56/~jnz1568/getInfo.php?workbook=11_06.xlsx&amp;sheet=U0&amp;row=711&amp;col=6&amp;number=3.7&amp;sourceID=14","3.7")</f>
        <v>3.7</v>
      </c>
      <c r="G711" s="4" t="str">
        <f>HYPERLINK("http://141.218.60.56/~jnz1568/getInfo.php?workbook=11_06.xlsx&amp;sheet=U0&amp;row=711&amp;col=7&amp;number=0.000504&amp;sourceID=14","0.000504")</f>
        <v>0.000504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HYPERLINK("http://141.218.60.56/~jnz1568/getInfo.php?workbook=11_06.xlsx&amp;sheet=U0&amp;row=712&amp;col=6&amp;number=3.8&amp;sourceID=14","3.8")</f>
        <v>3.8</v>
      </c>
      <c r="G712" s="4" t="str">
        <f>HYPERLINK("http://141.218.60.56/~jnz1568/getInfo.php?workbook=11_06.xlsx&amp;sheet=U0&amp;row=712&amp;col=7&amp;number=0.000503&amp;sourceID=14","0.000503")</f>
        <v>0.000503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HYPERLINK("http://141.218.60.56/~jnz1568/getInfo.php?workbook=11_06.xlsx&amp;sheet=U0&amp;row=713&amp;col=6&amp;number=3.9&amp;sourceID=14","3.9")</f>
        <v>3.9</v>
      </c>
      <c r="G713" s="4" t="str">
        <f>HYPERLINK("http://141.218.60.56/~jnz1568/getInfo.php?workbook=11_06.xlsx&amp;sheet=U0&amp;row=713&amp;col=7&amp;number=0.000503&amp;sourceID=14","0.000503")</f>
        <v>0.000503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HYPERLINK("http://141.218.60.56/~jnz1568/getInfo.php?workbook=11_06.xlsx&amp;sheet=U0&amp;row=714&amp;col=6&amp;number=4&amp;sourceID=14","4")</f>
        <v>4</v>
      </c>
      <c r="G714" s="4" t="str">
        <f>HYPERLINK("http://141.218.60.56/~jnz1568/getInfo.php?workbook=11_06.xlsx&amp;sheet=U0&amp;row=714&amp;col=7&amp;number=0.000502&amp;sourceID=14","0.000502")</f>
        <v>0.000502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HYPERLINK("http://141.218.60.56/~jnz1568/getInfo.php?workbook=11_06.xlsx&amp;sheet=U0&amp;row=715&amp;col=6&amp;number=4.1&amp;sourceID=14","4.1")</f>
        <v>4.1</v>
      </c>
      <c r="G715" s="4" t="str">
        <f>HYPERLINK("http://141.218.60.56/~jnz1568/getInfo.php?workbook=11_06.xlsx&amp;sheet=U0&amp;row=715&amp;col=7&amp;number=0.000501&amp;sourceID=14","0.000501")</f>
        <v>0.000501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HYPERLINK("http://141.218.60.56/~jnz1568/getInfo.php?workbook=11_06.xlsx&amp;sheet=U0&amp;row=716&amp;col=6&amp;number=4.2&amp;sourceID=14","4.2")</f>
        <v>4.2</v>
      </c>
      <c r="G716" s="4" t="str">
        <f>HYPERLINK("http://141.218.60.56/~jnz1568/getInfo.php?workbook=11_06.xlsx&amp;sheet=U0&amp;row=716&amp;col=7&amp;number=0.0005&amp;sourceID=14","0.0005")</f>
        <v>0.0005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HYPERLINK("http://141.218.60.56/~jnz1568/getInfo.php?workbook=11_06.xlsx&amp;sheet=U0&amp;row=717&amp;col=6&amp;number=4.3&amp;sourceID=14","4.3")</f>
        <v>4.3</v>
      </c>
      <c r="G717" s="4" t="str">
        <f>HYPERLINK("http://141.218.60.56/~jnz1568/getInfo.php?workbook=11_06.xlsx&amp;sheet=U0&amp;row=717&amp;col=7&amp;number=0.000499&amp;sourceID=14","0.000499")</f>
        <v>0.000499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HYPERLINK("http://141.218.60.56/~jnz1568/getInfo.php?workbook=11_06.xlsx&amp;sheet=U0&amp;row=718&amp;col=6&amp;number=4.4&amp;sourceID=14","4.4")</f>
        <v>4.4</v>
      </c>
      <c r="G718" s="4" t="str">
        <f>HYPERLINK("http://141.218.60.56/~jnz1568/getInfo.php?workbook=11_06.xlsx&amp;sheet=U0&amp;row=718&amp;col=7&amp;number=0.000497&amp;sourceID=14","0.000497")</f>
        <v>0.000497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HYPERLINK("http://141.218.60.56/~jnz1568/getInfo.php?workbook=11_06.xlsx&amp;sheet=U0&amp;row=719&amp;col=6&amp;number=4.5&amp;sourceID=14","4.5")</f>
        <v>4.5</v>
      </c>
      <c r="G719" s="4" t="str">
        <f>HYPERLINK("http://141.218.60.56/~jnz1568/getInfo.php?workbook=11_06.xlsx&amp;sheet=U0&amp;row=719&amp;col=7&amp;number=0.000495&amp;sourceID=14","0.000495")</f>
        <v>0.000495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HYPERLINK("http://141.218.60.56/~jnz1568/getInfo.php?workbook=11_06.xlsx&amp;sheet=U0&amp;row=720&amp;col=6&amp;number=4.6&amp;sourceID=14","4.6")</f>
        <v>4.6</v>
      </c>
      <c r="G720" s="4" t="str">
        <f>HYPERLINK("http://141.218.60.56/~jnz1568/getInfo.php?workbook=11_06.xlsx&amp;sheet=U0&amp;row=720&amp;col=7&amp;number=0.000493&amp;sourceID=14","0.000493")</f>
        <v>0.000493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HYPERLINK("http://141.218.60.56/~jnz1568/getInfo.php?workbook=11_06.xlsx&amp;sheet=U0&amp;row=721&amp;col=6&amp;number=4.7&amp;sourceID=14","4.7")</f>
        <v>4.7</v>
      </c>
      <c r="G721" s="4" t="str">
        <f>HYPERLINK("http://141.218.60.56/~jnz1568/getInfo.php?workbook=11_06.xlsx&amp;sheet=U0&amp;row=721&amp;col=7&amp;number=0.000489&amp;sourceID=14","0.000489")</f>
        <v>0.000489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HYPERLINK("http://141.218.60.56/~jnz1568/getInfo.php?workbook=11_06.xlsx&amp;sheet=U0&amp;row=722&amp;col=6&amp;number=4.8&amp;sourceID=14","4.8")</f>
        <v>4.8</v>
      </c>
      <c r="G722" s="4" t="str">
        <f>HYPERLINK("http://141.218.60.56/~jnz1568/getInfo.php?workbook=11_06.xlsx&amp;sheet=U0&amp;row=722&amp;col=7&amp;number=0.000485&amp;sourceID=14","0.000485")</f>
        <v>0.000485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HYPERLINK("http://141.218.60.56/~jnz1568/getInfo.php?workbook=11_06.xlsx&amp;sheet=U0&amp;row=723&amp;col=6&amp;number=4.9&amp;sourceID=14","4.9")</f>
        <v>4.9</v>
      </c>
      <c r="G723" s="4" t="str">
        <f>HYPERLINK("http://141.218.60.56/~jnz1568/getInfo.php?workbook=11_06.xlsx&amp;sheet=U0&amp;row=723&amp;col=7&amp;number=0.00048&amp;sourceID=14","0.00048")</f>
        <v>0.00048</v>
      </c>
    </row>
    <row r="724" spans="1:7">
      <c r="A724" s="3">
        <v>11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HYPERLINK("http://141.218.60.56/~jnz1568/getInfo.php?workbook=11_06.xlsx&amp;sheet=U0&amp;row=724&amp;col=6&amp;number=3&amp;sourceID=14","3")</f>
        <v>3</v>
      </c>
      <c r="G724" s="4" t="str">
        <f>HYPERLINK("http://141.218.60.56/~jnz1568/getInfo.php?workbook=11_06.xlsx&amp;sheet=U0&amp;row=724&amp;col=7&amp;number=0.965&amp;sourceID=14","0.965")</f>
        <v>0.965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HYPERLINK("http://141.218.60.56/~jnz1568/getInfo.php?workbook=11_06.xlsx&amp;sheet=U0&amp;row=725&amp;col=6&amp;number=3.1&amp;sourceID=14","3.1")</f>
        <v>3.1</v>
      </c>
      <c r="G725" s="4" t="str">
        <f>HYPERLINK("http://141.218.60.56/~jnz1568/getInfo.php?workbook=11_06.xlsx&amp;sheet=U0&amp;row=725&amp;col=7&amp;number=0.957&amp;sourceID=14","0.957")</f>
        <v>0.957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HYPERLINK("http://141.218.60.56/~jnz1568/getInfo.php?workbook=11_06.xlsx&amp;sheet=U0&amp;row=726&amp;col=6&amp;number=3.2&amp;sourceID=14","3.2")</f>
        <v>3.2</v>
      </c>
      <c r="G726" s="4" t="str">
        <f>HYPERLINK("http://141.218.60.56/~jnz1568/getInfo.php?workbook=11_06.xlsx&amp;sheet=U0&amp;row=726&amp;col=7&amp;number=0.946&amp;sourceID=14","0.946")</f>
        <v>0.946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HYPERLINK("http://141.218.60.56/~jnz1568/getInfo.php?workbook=11_06.xlsx&amp;sheet=U0&amp;row=727&amp;col=6&amp;number=3.3&amp;sourceID=14","3.3")</f>
        <v>3.3</v>
      </c>
      <c r="G727" s="4" t="str">
        <f>HYPERLINK("http://141.218.60.56/~jnz1568/getInfo.php?workbook=11_06.xlsx&amp;sheet=U0&amp;row=727&amp;col=7&amp;number=0.934&amp;sourceID=14","0.934")</f>
        <v>0.934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HYPERLINK("http://141.218.60.56/~jnz1568/getInfo.php?workbook=11_06.xlsx&amp;sheet=U0&amp;row=728&amp;col=6&amp;number=3.4&amp;sourceID=14","3.4")</f>
        <v>3.4</v>
      </c>
      <c r="G728" s="4" t="str">
        <f>HYPERLINK("http://141.218.60.56/~jnz1568/getInfo.php?workbook=11_06.xlsx&amp;sheet=U0&amp;row=728&amp;col=7&amp;number=0.919&amp;sourceID=14","0.919")</f>
        <v>0.919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HYPERLINK("http://141.218.60.56/~jnz1568/getInfo.php?workbook=11_06.xlsx&amp;sheet=U0&amp;row=729&amp;col=6&amp;number=3.5&amp;sourceID=14","3.5")</f>
        <v>3.5</v>
      </c>
      <c r="G729" s="4" t="str">
        <f>HYPERLINK("http://141.218.60.56/~jnz1568/getInfo.php?workbook=11_06.xlsx&amp;sheet=U0&amp;row=729&amp;col=7&amp;number=0.902&amp;sourceID=14","0.902")</f>
        <v>0.902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HYPERLINK("http://141.218.60.56/~jnz1568/getInfo.php?workbook=11_06.xlsx&amp;sheet=U0&amp;row=730&amp;col=6&amp;number=3.6&amp;sourceID=14","3.6")</f>
        <v>3.6</v>
      </c>
      <c r="G730" s="4" t="str">
        <f>HYPERLINK("http://141.218.60.56/~jnz1568/getInfo.php?workbook=11_06.xlsx&amp;sheet=U0&amp;row=730&amp;col=7&amp;number=0.883&amp;sourceID=14","0.883")</f>
        <v>0.883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HYPERLINK("http://141.218.60.56/~jnz1568/getInfo.php?workbook=11_06.xlsx&amp;sheet=U0&amp;row=731&amp;col=6&amp;number=3.7&amp;sourceID=14","3.7")</f>
        <v>3.7</v>
      </c>
      <c r="G731" s="4" t="str">
        <f>HYPERLINK("http://141.218.60.56/~jnz1568/getInfo.php?workbook=11_06.xlsx&amp;sheet=U0&amp;row=731&amp;col=7&amp;number=0.863&amp;sourceID=14","0.863")</f>
        <v>0.863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HYPERLINK("http://141.218.60.56/~jnz1568/getInfo.php?workbook=11_06.xlsx&amp;sheet=U0&amp;row=732&amp;col=6&amp;number=3.8&amp;sourceID=14","3.8")</f>
        <v>3.8</v>
      </c>
      <c r="G732" s="4" t="str">
        <f>HYPERLINK("http://141.218.60.56/~jnz1568/getInfo.php?workbook=11_06.xlsx&amp;sheet=U0&amp;row=732&amp;col=7&amp;number=0.842&amp;sourceID=14","0.842")</f>
        <v>0.842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HYPERLINK("http://141.218.60.56/~jnz1568/getInfo.php?workbook=11_06.xlsx&amp;sheet=U0&amp;row=733&amp;col=6&amp;number=3.9&amp;sourceID=14","3.9")</f>
        <v>3.9</v>
      </c>
      <c r="G733" s="4" t="str">
        <f>HYPERLINK("http://141.218.60.56/~jnz1568/getInfo.php?workbook=11_06.xlsx&amp;sheet=U0&amp;row=733&amp;col=7&amp;number=0.822&amp;sourceID=14","0.822")</f>
        <v>0.822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HYPERLINK("http://141.218.60.56/~jnz1568/getInfo.php?workbook=11_06.xlsx&amp;sheet=U0&amp;row=734&amp;col=6&amp;number=4&amp;sourceID=14","4")</f>
        <v>4</v>
      </c>
      <c r="G734" s="4" t="str">
        <f>HYPERLINK("http://141.218.60.56/~jnz1568/getInfo.php?workbook=11_06.xlsx&amp;sheet=U0&amp;row=734&amp;col=7&amp;number=0.804&amp;sourceID=14","0.804")</f>
        <v>0.804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HYPERLINK("http://141.218.60.56/~jnz1568/getInfo.php?workbook=11_06.xlsx&amp;sheet=U0&amp;row=735&amp;col=6&amp;number=4.1&amp;sourceID=14","4.1")</f>
        <v>4.1</v>
      </c>
      <c r="G735" s="4" t="str">
        <f>HYPERLINK("http://141.218.60.56/~jnz1568/getInfo.php?workbook=11_06.xlsx&amp;sheet=U0&amp;row=735&amp;col=7&amp;number=0.788&amp;sourceID=14","0.788")</f>
        <v>0.788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HYPERLINK("http://141.218.60.56/~jnz1568/getInfo.php?workbook=11_06.xlsx&amp;sheet=U0&amp;row=736&amp;col=6&amp;number=4.2&amp;sourceID=14","4.2")</f>
        <v>4.2</v>
      </c>
      <c r="G736" s="4" t="str">
        <f>HYPERLINK("http://141.218.60.56/~jnz1568/getInfo.php?workbook=11_06.xlsx&amp;sheet=U0&amp;row=736&amp;col=7&amp;number=0.776&amp;sourceID=14","0.776")</f>
        <v>0.776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HYPERLINK("http://141.218.60.56/~jnz1568/getInfo.php?workbook=11_06.xlsx&amp;sheet=U0&amp;row=737&amp;col=6&amp;number=4.3&amp;sourceID=14","4.3")</f>
        <v>4.3</v>
      </c>
      <c r="G737" s="4" t="str">
        <f>HYPERLINK("http://141.218.60.56/~jnz1568/getInfo.php?workbook=11_06.xlsx&amp;sheet=U0&amp;row=737&amp;col=7&amp;number=0.766&amp;sourceID=14","0.766")</f>
        <v>0.766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HYPERLINK("http://141.218.60.56/~jnz1568/getInfo.php?workbook=11_06.xlsx&amp;sheet=U0&amp;row=738&amp;col=6&amp;number=4.4&amp;sourceID=14","4.4")</f>
        <v>4.4</v>
      </c>
      <c r="G738" s="4" t="str">
        <f>HYPERLINK("http://141.218.60.56/~jnz1568/getInfo.php?workbook=11_06.xlsx&amp;sheet=U0&amp;row=738&amp;col=7&amp;number=0.759&amp;sourceID=14","0.759")</f>
        <v>0.759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HYPERLINK("http://141.218.60.56/~jnz1568/getInfo.php?workbook=11_06.xlsx&amp;sheet=U0&amp;row=739&amp;col=6&amp;number=4.5&amp;sourceID=14","4.5")</f>
        <v>4.5</v>
      </c>
      <c r="G739" s="4" t="str">
        <f>HYPERLINK("http://141.218.60.56/~jnz1568/getInfo.php?workbook=11_06.xlsx&amp;sheet=U0&amp;row=739&amp;col=7&amp;number=0.753&amp;sourceID=14","0.753")</f>
        <v>0.753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HYPERLINK("http://141.218.60.56/~jnz1568/getInfo.php?workbook=11_06.xlsx&amp;sheet=U0&amp;row=740&amp;col=6&amp;number=4.6&amp;sourceID=14","4.6")</f>
        <v>4.6</v>
      </c>
      <c r="G740" s="4" t="str">
        <f>HYPERLINK("http://141.218.60.56/~jnz1568/getInfo.php?workbook=11_06.xlsx&amp;sheet=U0&amp;row=740&amp;col=7&amp;number=0.748&amp;sourceID=14","0.748")</f>
        <v>0.748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HYPERLINK("http://141.218.60.56/~jnz1568/getInfo.php?workbook=11_06.xlsx&amp;sheet=U0&amp;row=741&amp;col=6&amp;number=4.7&amp;sourceID=14","4.7")</f>
        <v>4.7</v>
      </c>
      <c r="G741" s="4" t="str">
        <f>HYPERLINK("http://141.218.60.56/~jnz1568/getInfo.php?workbook=11_06.xlsx&amp;sheet=U0&amp;row=741&amp;col=7&amp;number=0.744&amp;sourceID=14","0.744")</f>
        <v>0.744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HYPERLINK("http://141.218.60.56/~jnz1568/getInfo.php?workbook=11_06.xlsx&amp;sheet=U0&amp;row=742&amp;col=6&amp;number=4.8&amp;sourceID=14","4.8")</f>
        <v>4.8</v>
      </c>
      <c r="G742" s="4" t="str">
        <f>HYPERLINK("http://141.218.60.56/~jnz1568/getInfo.php?workbook=11_06.xlsx&amp;sheet=U0&amp;row=742&amp;col=7&amp;number=0.741&amp;sourceID=14","0.741")</f>
        <v>0.741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HYPERLINK("http://141.218.60.56/~jnz1568/getInfo.php?workbook=11_06.xlsx&amp;sheet=U0&amp;row=743&amp;col=6&amp;number=4.9&amp;sourceID=14","4.9")</f>
        <v>4.9</v>
      </c>
      <c r="G743" s="4" t="str">
        <f>HYPERLINK("http://141.218.60.56/~jnz1568/getInfo.php?workbook=11_06.xlsx&amp;sheet=U0&amp;row=743&amp;col=7&amp;number=0.739&amp;sourceID=14","0.739")</f>
        <v>0.739</v>
      </c>
    </row>
    <row r="744" spans="1:7">
      <c r="A744" s="3">
        <v>11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HYPERLINK("http://141.218.60.56/~jnz1568/getInfo.php?workbook=11_06.xlsx&amp;sheet=U0&amp;row=744&amp;col=6&amp;number=3&amp;sourceID=14","3")</f>
        <v>3</v>
      </c>
      <c r="G744" s="4" t="str">
        <f>HYPERLINK("http://141.218.60.56/~jnz1568/getInfo.php?workbook=11_06.xlsx&amp;sheet=U0&amp;row=744&amp;col=7&amp;number=0.0981&amp;sourceID=14","0.0981")</f>
        <v>0.0981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HYPERLINK("http://141.218.60.56/~jnz1568/getInfo.php?workbook=11_06.xlsx&amp;sheet=U0&amp;row=745&amp;col=6&amp;number=3.1&amp;sourceID=14","3.1")</f>
        <v>3.1</v>
      </c>
      <c r="G745" s="4" t="str">
        <f>HYPERLINK("http://141.218.60.56/~jnz1568/getInfo.php?workbook=11_06.xlsx&amp;sheet=U0&amp;row=745&amp;col=7&amp;number=0.098&amp;sourceID=14","0.098")</f>
        <v>0.098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HYPERLINK("http://141.218.60.56/~jnz1568/getInfo.php?workbook=11_06.xlsx&amp;sheet=U0&amp;row=746&amp;col=6&amp;number=3.2&amp;sourceID=14","3.2")</f>
        <v>3.2</v>
      </c>
      <c r="G746" s="4" t="str">
        <f>HYPERLINK("http://141.218.60.56/~jnz1568/getInfo.php?workbook=11_06.xlsx&amp;sheet=U0&amp;row=746&amp;col=7&amp;number=0.0978&amp;sourceID=14","0.0978")</f>
        <v>0.0978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HYPERLINK("http://141.218.60.56/~jnz1568/getInfo.php?workbook=11_06.xlsx&amp;sheet=U0&amp;row=747&amp;col=6&amp;number=3.3&amp;sourceID=14","3.3")</f>
        <v>3.3</v>
      </c>
      <c r="G747" s="4" t="str">
        <f>HYPERLINK("http://141.218.60.56/~jnz1568/getInfo.php?workbook=11_06.xlsx&amp;sheet=U0&amp;row=747&amp;col=7&amp;number=0.0975&amp;sourceID=14","0.0975")</f>
        <v>0.0975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HYPERLINK("http://141.218.60.56/~jnz1568/getInfo.php?workbook=11_06.xlsx&amp;sheet=U0&amp;row=748&amp;col=6&amp;number=3.4&amp;sourceID=14","3.4")</f>
        <v>3.4</v>
      </c>
      <c r="G748" s="4" t="str">
        <f>HYPERLINK("http://141.218.60.56/~jnz1568/getInfo.php?workbook=11_06.xlsx&amp;sheet=U0&amp;row=748&amp;col=7&amp;number=0.0972&amp;sourceID=14","0.0972")</f>
        <v>0.0972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HYPERLINK("http://141.218.60.56/~jnz1568/getInfo.php?workbook=11_06.xlsx&amp;sheet=U0&amp;row=749&amp;col=6&amp;number=3.5&amp;sourceID=14","3.5")</f>
        <v>3.5</v>
      </c>
      <c r="G749" s="4" t="str">
        <f>HYPERLINK("http://141.218.60.56/~jnz1568/getInfo.php?workbook=11_06.xlsx&amp;sheet=U0&amp;row=749&amp;col=7&amp;number=0.0969&amp;sourceID=14","0.0969")</f>
        <v>0.0969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HYPERLINK("http://141.218.60.56/~jnz1568/getInfo.php?workbook=11_06.xlsx&amp;sheet=U0&amp;row=750&amp;col=6&amp;number=3.6&amp;sourceID=14","3.6")</f>
        <v>3.6</v>
      </c>
      <c r="G750" s="4" t="str">
        <f>HYPERLINK("http://141.218.60.56/~jnz1568/getInfo.php?workbook=11_06.xlsx&amp;sheet=U0&amp;row=750&amp;col=7&amp;number=0.0965&amp;sourceID=14","0.0965")</f>
        <v>0.0965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HYPERLINK("http://141.218.60.56/~jnz1568/getInfo.php?workbook=11_06.xlsx&amp;sheet=U0&amp;row=751&amp;col=6&amp;number=3.7&amp;sourceID=14","3.7")</f>
        <v>3.7</v>
      </c>
      <c r="G751" s="4" t="str">
        <f>HYPERLINK("http://141.218.60.56/~jnz1568/getInfo.php?workbook=11_06.xlsx&amp;sheet=U0&amp;row=751&amp;col=7&amp;number=0.0962&amp;sourceID=14","0.0962")</f>
        <v>0.0962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HYPERLINK("http://141.218.60.56/~jnz1568/getInfo.php?workbook=11_06.xlsx&amp;sheet=U0&amp;row=752&amp;col=6&amp;number=3.8&amp;sourceID=14","3.8")</f>
        <v>3.8</v>
      </c>
      <c r="G752" s="4" t="str">
        <f>HYPERLINK("http://141.218.60.56/~jnz1568/getInfo.php?workbook=11_06.xlsx&amp;sheet=U0&amp;row=752&amp;col=7&amp;number=0.0958&amp;sourceID=14","0.0958")</f>
        <v>0.0958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HYPERLINK("http://141.218.60.56/~jnz1568/getInfo.php?workbook=11_06.xlsx&amp;sheet=U0&amp;row=753&amp;col=6&amp;number=3.9&amp;sourceID=14","3.9")</f>
        <v>3.9</v>
      </c>
      <c r="G753" s="4" t="str">
        <f>HYPERLINK("http://141.218.60.56/~jnz1568/getInfo.php?workbook=11_06.xlsx&amp;sheet=U0&amp;row=753&amp;col=7&amp;number=0.0955&amp;sourceID=14","0.0955")</f>
        <v>0.0955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HYPERLINK("http://141.218.60.56/~jnz1568/getInfo.php?workbook=11_06.xlsx&amp;sheet=U0&amp;row=754&amp;col=6&amp;number=4&amp;sourceID=14","4")</f>
        <v>4</v>
      </c>
      <c r="G754" s="4" t="str">
        <f>HYPERLINK("http://141.218.60.56/~jnz1568/getInfo.php?workbook=11_06.xlsx&amp;sheet=U0&amp;row=754&amp;col=7&amp;number=0.0954&amp;sourceID=14","0.0954")</f>
        <v>0.0954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HYPERLINK("http://141.218.60.56/~jnz1568/getInfo.php?workbook=11_06.xlsx&amp;sheet=U0&amp;row=755&amp;col=6&amp;number=4.1&amp;sourceID=14","4.1")</f>
        <v>4.1</v>
      </c>
      <c r="G755" s="4" t="str">
        <f>HYPERLINK("http://141.218.60.56/~jnz1568/getInfo.php?workbook=11_06.xlsx&amp;sheet=U0&amp;row=755&amp;col=7&amp;number=0.0954&amp;sourceID=14","0.0954")</f>
        <v>0.0954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HYPERLINK("http://141.218.60.56/~jnz1568/getInfo.php?workbook=11_06.xlsx&amp;sheet=U0&amp;row=756&amp;col=6&amp;number=4.2&amp;sourceID=14","4.2")</f>
        <v>4.2</v>
      </c>
      <c r="G756" s="4" t="str">
        <f>HYPERLINK("http://141.218.60.56/~jnz1568/getInfo.php?workbook=11_06.xlsx&amp;sheet=U0&amp;row=756&amp;col=7&amp;number=0.0957&amp;sourceID=14","0.0957")</f>
        <v>0.0957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HYPERLINK("http://141.218.60.56/~jnz1568/getInfo.php?workbook=11_06.xlsx&amp;sheet=U0&amp;row=757&amp;col=6&amp;number=4.3&amp;sourceID=14","4.3")</f>
        <v>4.3</v>
      </c>
      <c r="G757" s="4" t="str">
        <f>HYPERLINK("http://141.218.60.56/~jnz1568/getInfo.php?workbook=11_06.xlsx&amp;sheet=U0&amp;row=757&amp;col=7&amp;number=0.0962&amp;sourceID=14","0.0962")</f>
        <v>0.0962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HYPERLINK("http://141.218.60.56/~jnz1568/getInfo.php?workbook=11_06.xlsx&amp;sheet=U0&amp;row=758&amp;col=6&amp;number=4.4&amp;sourceID=14","4.4")</f>
        <v>4.4</v>
      </c>
      <c r="G758" s="4" t="str">
        <f>HYPERLINK("http://141.218.60.56/~jnz1568/getInfo.php?workbook=11_06.xlsx&amp;sheet=U0&amp;row=758&amp;col=7&amp;number=0.097&amp;sourceID=14","0.097")</f>
        <v>0.097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HYPERLINK("http://141.218.60.56/~jnz1568/getInfo.php?workbook=11_06.xlsx&amp;sheet=U0&amp;row=759&amp;col=6&amp;number=4.5&amp;sourceID=14","4.5")</f>
        <v>4.5</v>
      </c>
      <c r="G759" s="4" t="str">
        <f>HYPERLINK("http://141.218.60.56/~jnz1568/getInfo.php?workbook=11_06.xlsx&amp;sheet=U0&amp;row=759&amp;col=7&amp;number=0.098&amp;sourceID=14","0.098")</f>
        <v>0.098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HYPERLINK("http://141.218.60.56/~jnz1568/getInfo.php?workbook=11_06.xlsx&amp;sheet=U0&amp;row=760&amp;col=6&amp;number=4.6&amp;sourceID=14","4.6")</f>
        <v>4.6</v>
      </c>
      <c r="G760" s="4" t="str">
        <f>HYPERLINK("http://141.218.60.56/~jnz1568/getInfo.php?workbook=11_06.xlsx&amp;sheet=U0&amp;row=760&amp;col=7&amp;number=0.0992&amp;sourceID=14","0.0992")</f>
        <v>0.0992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HYPERLINK("http://141.218.60.56/~jnz1568/getInfo.php?workbook=11_06.xlsx&amp;sheet=U0&amp;row=761&amp;col=6&amp;number=4.7&amp;sourceID=14","4.7")</f>
        <v>4.7</v>
      </c>
      <c r="G761" s="4" t="str">
        <f>HYPERLINK("http://141.218.60.56/~jnz1568/getInfo.php?workbook=11_06.xlsx&amp;sheet=U0&amp;row=761&amp;col=7&amp;number=0.1&amp;sourceID=14","0.1")</f>
        <v>0.1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HYPERLINK("http://141.218.60.56/~jnz1568/getInfo.php?workbook=11_06.xlsx&amp;sheet=U0&amp;row=762&amp;col=6&amp;number=4.8&amp;sourceID=14","4.8")</f>
        <v>4.8</v>
      </c>
      <c r="G762" s="4" t="str">
        <f>HYPERLINK("http://141.218.60.56/~jnz1568/getInfo.php?workbook=11_06.xlsx&amp;sheet=U0&amp;row=762&amp;col=7&amp;number=0.101&amp;sourceID=14","0.101")</f>
        <v>0.101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HYPERLINK("http://141.218.60.56/~jnz1568/getInfo.php?workbook=11_06.xlsx&amp;sheet=U0&amp;row=763&amp;col=6&amp;number=4.9&amp;sourceID=14","4.9")</f>
        <v>4.9</v>
      </c>
      <c r="G763" s="4" t="str">
        <f>HYPERLINK("http://141.218.60.56/~jnz1568/getInfo.php?workbook=11_06.xlsx&amp;sheet=U0&amp;row=763&amp;col=7&amp;number=0.102&amp;sourceID=14","0.102")</f>
        <v>0.102</v>
      </c>
    </row>
    <row r="764" spans="1:7">
      <c r="A764" s="3">
        <v>11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HYPERLINK("http://141.218.60.56/~jnz1568/getInfo.php?workbook=11_06.xlsx&amp;sheet=U0&amp;row=764&amp;col=6&amp;number=3&amp;sourceID=14","3")</f>
        <v>3</v>
      </c>
      <c r="G764" s="4" t="str">
        <f>HYPERLINK("http://141.218.60.56/~jnz1568/getInfo.php?workbook=11_06.xlsx&amp;sheet=U0&amp;row=764&amp;col=7&amp;number=0.164&amp;sourceID=14","0.164")</f>
        <v>0.164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HYPERLINK("http://141.218.60.56/~jnz1568/getInfo.php?workbook=11_06.xlsx&amp;sheet=U0&amp;row=765&amp;col=6&amp;number=3.1&amp;sourceID=14","3.1")</f>
        <v>3.1</v>
      </c>
      <c r="G765" s="4" t="str">
        <f>HYPERLINK("http://141.218.60.56/~jnz1568/getInfo.php?workbook=11_06.xlsx&amp;sheet=U0&amp;row=765&amp;col=7&amp;number=0.163&amp;sourceID=14","0.163")</f>
        <v>0.163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HYPERLINK("http://141.218.60.56/~jnz1568/getInfo.php?workbook=11_06.xlsx&amp;sheet=U0&amp;row=766&amp;col=6&amp;number=3.2&amp;sourceID=14","3.2")</f>
        <v>3.2</v>
      </c>
      <c r="G766" s="4" t="str">
        <f>HYPERLINK("http://141.218.60.56/~jnz1568/getInfo.php?workbook=11_06.xlsx&amp;sheet=U0&amp;row=766&amp;col=7&amp;number=0.162&amp;sourceID=14","0.162")</f>
        <v>0.162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HYPERLINK("http://141.218.60.56/~jnz1568/getInfo.php?workbook=11_06.xlsx&amp;sheet=U0&amp;row=767&amp;col=6&amp;number=3.3&amp;sourceID=14","3.3")</f>
        <v>3.3</v>
      </c>
      <c r="G767" s="4" t="str">
        <f>HYPERLINK("http://141.218.60.56/~jnz1568/getInfo.php?workbook=11_06.xlsx&amp;sheet=U0&amp;row=767&amp;col=7&amp;number=0.161&amp;sourceID=14","0.161")</f>
        <v>0.161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HYPERLINK("http://141.218.60.56/~jnz1568/getInfo.php?workbook=11_06.xlsx&amp;sheet=U0&amp;row=768&amp;col=6&amp;number=3.4&amp;sourceID=14","3.4")</f>
        <v>3.4</v>
      </c>
      <c r="G768" s="4" t="str">
        <f>HYPERLINK("http://141.218.60.56/~jnz1568/getInfo.php?workbook=11_06.xlsx&amp;sheet=U0&amp;row=768&amp;col=7&amp;number=0.162&amp;sourceID=14","0.162")</f>
        <v>0.162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HYPERLINK("http://141.218.60.56/~jnz1568/getInfo.php?workbook=11_06.xlsx&amp;sheet=U0&amp;row=769&amp;col=6&amp;number=3.5&amp;sourceID=14","3.5")</f>
        <v>3.5</v>
      </c>
      <c r="G769" s="4" t="str">
        <f>HYPERLINK("http://141.218.60.56/~jnz1568/getInfo.php?workbook=11_06.xlsx&amp;sheet=U0&amp;row=769&amp;col=7&amp;number=0.164&amp;sourceID=14","0.164")</f>
        <v>0.164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HYPERLINK("http://141.218.60.56/~jnz1568/getInfo.php?workbook=11_06.xlsx&amp;sheet=U0&amp;row=770&amp;col=6&amp;number=3.6&amp;sourceID=14","3.6")</f>
        <v>3.6</v>
      </c>
      <c r="G770" s="4" t="str">
        <f>HYPERLINK("http://141.218.60.56/~jnz1568/getInfo.php?workbook=11_06.xlsx&amp;sheet=U0&amp;row=770&amp;col=7&amp;number=0.168&amp;sourceID=14","0.168")</f>
        <v>0.168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HYPERLINK("http://141.218.60.56/~jnz1568/getInfo.php?workbook=11_06.xlsx&amp;sheet=U0&amp;row=771&amp;col=6&amp;number=3.7&amp;sourceID=14","3.7")</f>
        <v>3.7</v>
      </c>
      <c r="G771" s="4" t="str">
        <f>HYPERLINK("http://141.218.60.56/~jnz1568/getInfo.php?workbook=11_06.xlsx&amp;sheet=U0&amp;row=771&amp;col=7&amp;number=0.178&amp;sourceID=14","0.178")</f>
        <v>0.178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HYPERLINK("http://141.218.60.56/~jnz1568/getInfo.php?workbook=11_06.xlsx&amp;sheet=U0&amp;row=772&amp;col=6&amp;number=3.8&amp;sourceID=14","3.8")</f>
        <v>3.8</v>
      </c>
      <c r="G772" s="4" t="str">
        <f>HYPERLINK("http://141.218.60.56/~jnz1568/getInfo.php?workbook=11_06.xlsx&amp;sheet=U0&amp;row=772&amp;col=7&amp;number=0.195&amp;sourceID=14","0.195")</f>
        <v>0.195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HYPERLINK("http://141.218.60.56/~jnz1568/getInfo.php?workbook=11_06.xlsx&amp;sheet=U0&amp;row=773&amp;col=6&amp;number=3.9&amp;sourceID=14","3.9")</f>
        <v>3.9</v>
      </c>
      <c r="G773" s="4" t="str">
        <f>HYPERLINK("http://141.218.60.56/~jnz1568/getInfo.php?workbook=11_06.xlsx&amp;sheet=U0&amp;row=773&amp;col=7&amp;number=0.22&amp;sourceID=14","0.22")</f>
        <v>0.22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HYPERLINK("http://141.218.60.56/~jnz1568/getInfo.php?workbook=11_06.xlsx&amp;sheet=U0&amp;row=774&amp;col=6&amp;number=4&amp;sourceID=14","4")</f>
        <v>4</v>
      </c>
      <c r="G774" s="4" t="str">
        <f>HYPERLINK("http://141.218.60.56/~jnz1568/getInfo.php?workbook=11_06.xlsx&amp;sheet=U0&amp;row=774&amp;col=7&amp;number=0.251&amp;sourceID=14","0.251")</f>
        <v>0.251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HYPERLINK("http://141.218.60.56/~jnz1568/getInfo.php?workbook=11_06.xlsx&amp;sheet=U0&amp;row=775&amp;col=6&amp;number=4.1&amp;sourceID=14","4.1")</f>
        <v>4.1</v>
      </c>
      <c r="G775" s="4" t="str">
        <f>HYPERLINK("http://141.218.60.56/~jnz1568/getInfo.php?workbook=11_06.xlsx&amp;sheet=U0&amp;row=775&amp;col=7&amp;number=0.286&amp;sourceID=14","0.286")</f>
        <v>0.286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HYPERLINK("http://141.218.60.56/~jnz1568/getInfo.php?workbook=11_06.xlsx&amp;sheet=U0&amp;row=776&amp;col=6&amp;number=4.2&amp;sourceID=14","4.2")</f>
        <v>4.2</v>
      </c>
      <c r="G776" s="4" t="str">
        <f>HYPERLINK("http://141.218.60.56/~jnz1568/getInfo.php?workbook=11_06.xlsx&amp;sheet=U0&amp;row=776&amp;col=7&amp;number=0.323&amp;sourceID=14","0.323")</f>
        <v>0.323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HYPERLINK("http://141.218.60.56/~jnz1568/getInfo.php?workbook=11_06.xlsx&amp;sheet=U0&amp;row=777&amp;col=6&amp;number=4.3&amp;sourceID=14","4.3")</f>
        <v>4.3</v>
      </c>
      <c r="G777" s="4" t="str">
        <f>HYPERLINK("http://141.218.60.56/~jnz1568/getInfo.php?workbook=11_06.xlsx&amp;sheet=U0&amp;row=777&amp;col=7&amp;number=0.357&amp;sourceID=14","0.357")</f>
        <v>0.357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HYPERLINK("http://141.218.60.56/~jnz1568/getInfo.php?workbook=11_06.xlsx&amp;sheet=U0&amp;row=778&amp;col=6&amp;number=4.4&amp;sourceID=14","4.4")</f>
        <v>4.4</v>
      </c>
      <c r="G778" s="4" t="str">
        <f>HYPERLINK("http://141.218.60.56/~jnz1568/getInfo.php?workbook=11_06.xlsx&amp;sheet=U0&amp;row=778&amp;col=7&amp;number=0.385&amp;sourceID=14","0.385")</f>
        <v>0.385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HYPERLINK("http://141.218.60.56/~jnz1568/getInfo.php?workbook=11_06.xlsx&amp;sheet=U0&amp;row=779&amp;col=6&amp;number=4.5&amp;sourceID=14","4.5")</f>
        <v>4.5</v>
      </c>
      <c r="G779" s="4" t="str">
        <f>HYPERLINK("http://141.218.60.56/~jnz1568/getInfo.php?workbook=11_06.xlsx&amp;sheet=U0&amp;row=779&amp;col=7&amp;number=0.405&amp;sourceID=14","0.405")</f>
        <v>0.405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HYPERLINK("http://141.218.60.56/~jnz1568/getInfo.php?workbook=11_06.xlsx&amp;sheet=U0&amp;row=780&amp;col=6&amp;number=4.6&amp;sourceID=14","4.6")</f>
        <v>4.6</v>
      </c>
      <c r="G780" s="4" t="str">
        <f>HYPERLINK("http://141.218.60.56/~jnz1568/getInfo.php?workbook=11_06.xlsx&amp;sheet=U0&amp;row=780&amp;col=7&amp;number=0.414&amp;sourceID=14","0.414")</f>
        <v>0.414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HYPERLINK("http://141.218.60.56/~jnz1568/getInfo.php?workbook=11_06.xlsx&amp;sheet=U0&amp;row=781&amp;col=6&amp;number=4.7&amp;sourceID=14","4.7")</f>
        <v>4.7</v>
      </c>
      <c r="G781" s="4" t="str">
        <f>HYPERLINK("http://141.218.60.56/~jnz1568/getInfo.php?workbook=11_06.xlsx&amp;sheet=U0&amp;row=781&amp;col=7&amp;number=0.415&amp;sourceID=14","0.415")</f>
        <v>0.415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HYPERLINK("http://141.218.60.56/~jnz1568/getInfo.php?workbook=11_06.xlsx&amp;sheet=U0&amp;row=782&amp;col=6&amp;number=4.8&amp;sourceID=14","4.8")</f>
        <v>4.8</v>
      </c>
      <c r="G782" s="4" t="str">
        <f>HYPERLINK("http://141.218.60.56/~jnz1568/getInfo.php?workbook=11_06.xlsx&amp;sheet=U0&amp;row=782&amp;col=7&amp;number=0.409&amp;sourceID=14","0.409")</f>
        <v>0.409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HYPERLINK("http://141.218.60.56/~jnz1568/getInfo.php?workbook=11_06.xlsx&amp;sheet=U0&amp;row=783&amp;col=6&amp;number=4.9&amp;sourceID=14","4.9")</f>
        <v>4.9</v>
      </c>
      <c r="G783" s="4" t="str">
        <f>HYPERLINK("http://141.218.60.56/~jnz1568/getInfo.php?workbook=11_06.xlsx&amp;sheet=U0&amp;row=783&amp;col=7&amp;number=0.4&amp;sourceID=14","0.4")</f>
        <v>0.4</v>
      </c>
    </row>
    <row r="784" spans="1:7">
      <c r="A784" s="3">
        <v>11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HYPERLINK("http://141.218.60.56/~jnz1568/getInfo.php?workbook=11_06.xlsx&amp;sheet=U0&amp;row=784&amp;col=6&amp;number=3&amp;sourceID=14","3")</f>
        <v>3</v>
      </c>
      <c r="G784" s="4" t="str">
        <f>HYPERLINK("http://141.218.60.56/~jnz1568/getInfo.php?workbook=11_06.xlsx&amp;sheet=U0&amp;row=784&amp;col=7&amp;number=0.391&amp;sourceID=14","0.391")</f>
        <v>0.391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HYPERLINK("http://141.218.60.56/~jnz1568/getInfo.php?workbook=11_06.xlsx&amp;sheet=U0&amp;row=785&amp;col=6&amp;number=3.1&amp;sourceID=14","3.1")</f>
        <v>3.1</v>
      </c>
      <c r="G785" s="4" t="str">
        <f>HYPERLINK("http://141.218.60.56/~jnz1568/getInfo.php?workbook=11_06.xlsx&amp;sheet=U0&amp;row=785&amp;col=7&amp;number=0.391&amp;sourceID=14","0.391")</f>
        <v>0.391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HYPERLINK("http://141.218.60.56/~jnz1568/getInfo.php?workbook=11_06.xlsx&amp;sheet=U0&amp;row=786&amp;col=6&amp;number=3.2&amp;sourceID=14","3.2")</f>
        <v>3.2</v>
      </c>
      <c r="G786" s="4" t="str">
        <f>HYPERLINK("http://141.218.60.56/~jnz1568/getInfo.php?workbook=11_06.xlsx&amp;sheet=U0&amp;row=786&amp;col=7&amp;number=0.391&amp;sourceID=14","0.391")</f>
        <v>0.391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HYPERLINK("http://141.218.60.56/~jnz1568/getInfo.php?workbook=11_06.xlsx&amp;sheet=U0&amp;row=787&amp;col=6&amp;number=3.3&amp;sourceID=14","3.3")</f>
        <v>3.3</v>
      </c>
      <c r="G787" s="4" t="str">
        <f>HYPERLINK("http://141.218.60.56/~jnz1568/getInfo.php?workbook=11_06.xlsx&amp;sheet=U0&amp;row=787&amp;col=7&amp;number=0.391&amp;sourceID=14","0.391")</f>
        <v>0.391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HYPERLINK("http://141.218.60.56/~jnz1568/getInfo.php?workbook=11_06.xlsx&amp;sheet=U0&amp;row=788&amp;col=6&amp;number=3.4&amp;sourceID=14","3.4")</f>
        <v>3.4</v>
      </c>
      <c r="G788" s="4" t="str">
        <f>HYPERLINK("http://141.218.60.56/~jnz1568/getInfo.php?workbook=11_06.xlsx&amp;sheet=U0&amp;row=788&amp;col=7&amp;number=0.391&amp;sourceID=14","0.391")</f>
        <v>0.391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HYPERLINK("http://141.218.60.56/~jnz1568/getInfo.php?workbook=11_06.xlsx&amp;sheet=U0&amp;row=789&amp;col=6&amp;number=3.5&amp;sourceID=14","3.5")</f>
        <v>3.5</v>
      </c>
      <c r="G789" s="4" t="str">
        <f>HYPERLINK("http://141.218.60.56/~jnz1568/getInfo.php?workbook=11_06.xlsx&amp;sheet=U0&amp;row=789&amp;col=7&amp;number=0.391&amp;sourceID=14","0.391")</f>
        <v>0.391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HYPERLINK("http://141.218.60.56/~jnz1568/getInfo.php?workbook=11_06.xlsx&amp;sheet=U0&amp;row=790&amp;col=6&amp;number=3.6&amp;sourceID=14","3.6")</f>
        <v>3.6</v>
      </c>
      <c r="G790" s="4" t="str">
        <f>HYPERLINK("http://141.218.60.56/~jnz1568/getInfo.php?workbook=11_06.xlsx&amp;sheet=U0&amp;row=790&amp;col=7&amp;number=0.391&amp;sourceID=14","0.391")</f>
        <v>0.391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HYPERLINK("http://141.218.60.56/~jnz1568/getInfo.php?workbook=11_06.xlsx&amp;sheet=U0&amp;row=791&amp;col=6&amp;number=3.7&amp;sourceID=14","3.7")</f>
        <v>3.7</v>
      </c>
      <c r="G791" s="4" t="str">
        <f>HYPERLINK("http://141.218.60.56/~jnz1568/getInfo.php?workbook=11_06.xlsx&amp;sheet=U0&amp;row=791&amp;col=7&amp;number=0.392&amp;sourceID=14","0.392")</f>
        <v>0.392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HYPERLINK("http://141.218.60.56/~jnz1568/getInfo.php?workbook=11_06.xlsx&amp;sheet=U0&amp;row=792&amp;col=6&amp;number=3.8&amp;sourceID=14","3.8")</f>
        <v>3.8</v>
      </c>
      <c r="G792" s="4" t="str">
        <f>HYPERLINK("http://141.218.60.56/~jnz1568/getInfo.php?workbook=11_06.xlsx&amp;sheet=U0&amp;row=792&amp;col=7&amp;number=0.392&amp;sourceID=14","0.392")</f>
        <v>0.392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HYPERLINK("http://141.218.60.56/~jnz1568/getInfo.php?workbook=11_06.xlsx&amp;sheet=U0&amp;row=793&amp;col=6&amp;number=3.9&amp;sourceID=14","3.9")</f>
        <v>3.9</v>
      </c>
      <c r="G793" s="4" t="str">
        <f>HYPERLINK("http://141.218.60.56/~jnz1568/getInfo.php?workbook=11_06.xlsx&amp;sheet=U0&amp;row=793&amp;col=7&amp;number=0.392&amp;sourceID=14","0.392")</f>
        <v>0.392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HYPERLINK("http://141.218.60.56/~jnz1568/getInfo.php?workbook=11_06.xlsx&amp;sheet=U0&amp;row=794&amp;col=6&amp;number=4&amp;sourceID=14","4")</f>
        <v>4</v>
      </c>
      <c r="G794" s="4" t="str">
        <f>HYPERLINK("http://141.218.60.56/~jnz1568/getInfo.php?workbook=11_06.xlsx&amp;sheet=U0&amp;row=794&amp;col=7&amp;number=0.393&amp;sourceID=14","0.393")</f>
        <v>0.393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HYPERLINK("http://141.218.60.56/~jnz1568/getInfo.php?workbook=11_06.xlsx&amp;sheet=U0&amp;row=795&amp;col=6&amp;number=4.1&amp;sourceID=14","4.1")</f>
        <v>4.1</v>
      </c>
      <c r="G795" s="4" t="str">
        <f>HYPERLINK("http://141.218.60.56/~jnz1568/getInfo.php?workbook=11_06.xlsx&amp;sheet=U0&amp;row=795&amp;col=7&amp;number=0.393&amp;sourceID=14","0.393")</f>
        <v>0.393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HYPERLINK("http://141.218.60.56/~jnz1568/getInfo.php?workbook=11_06.xlsx&amp;sheet=U0&amp;row=796&amp;col=6&amp;number=4.2&amp;sourceID=14","4.2")</f>
        <v>4.2</v>
      </c>
      <c r="G796" s="4" t="str">
        <f>HYPERLINK("http://141.218.60.56/~jnz1568/getInfo.php?workbook=11_06.xlsx&amp;sheet=U0&amp;row=796&amp;col=7&amp;number=0.394&amp;sourceID=14","0.394")</f>
        <v>0.394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HYPERLINK("http://141.218.60.56/~jnz1568/getInfo.php?workbook=11_06.xlsx&amp;sheet=U0&amp;row=797&amp;col=6&amp;number=4.3&amp;sourceID=14","4.3")</f>
        <v>4.3</v>
      </c>
      <c r="G797" s="4" t="str">
        <f>HYPERLINK("http://141.218.60.56/~jnz1568/getInfo.php?workbook=11_06.xlsx&amp;sheet=U0&amp;row=797&amp;col=7&amp;number=0.395&amp;sourceID=14","0.395")</f>
        <v>0.395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HYPERLINK("http://141.218.60.56/~jnz1568/getInfo.php?workbook=11_06.xlsx&amp;sheet=U0&amp;row=798&amp;col=6&amp;number=4.4&amp;sourceID=14","4.4")</f>
        <v>4.4</v>
      </c>
      <c r="G798" s="4" t="str">
        <f>HYPERLINK("http://141.218.60.56/~jnz1568/getInfo.php?workbook=11_06.xlsx&amp;sheet=U0&amp;row=798&amp;col=7&amp;number=0.396&amp;sourceID=14","0.396")</f>
        <v>0.396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HYPERLINK("http://141.218.60.56/~jnz1568/getInfo.php?workbook=11_06.xlsx&amp;sheet=U0&amp;row=799&amp;col=6&amp;number=4.5&amp;sourceID=14","4.5")</f>
        <v>4.5</v>
      </c>
      <c r="G799" s="4" t="str">
        <f>HYPERLINK("http://141.218.60.56/~jnz1568/getInfo.php?workbook=11_06.xlsx&amp;sheet=U0&amp;row=799&amp;col=7&amp;number=0.397&amp;sourceID=14","0.397")</f>
        <v>0.397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HYPERLINK("http://141.218.60.56/~jnz1568/getInfo.php?workbook=11_06.xlsx&amp;sheet=U0&amp;row=800&amp;col=6&amp;number=4.6&amp;sourceID=14","4.6")</f>
        <v>4.6</v>
      </c>
      <c r="G800" s="4" t="str">
        <f>HYPERLINK("http://141.218.60.56/~jnz1568/getInfo.php?workbook=11_06.xlsx&amp;sheet=U0&amp;row=800&amp;col=7&amp;number=0.399&amp;sourceID=14","0.399")</f>
        <v>0.399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HYPERLINK("http://141.218.60.56/~jnz1568/getInfo.php?workbook=11_06.xlsx&amp;sheet=U0&amp;row=801&amp;col=6&amp;number=4.7&amp;sourceID=14","4.7")</f>
        <v>4.7</v>
      </c>
      <c r="G801" s="4" t="str">
        <f>HYPERLINK("http://141.218.60.56/~jnz1568/getInfo.php?workbook=11_06.xlsx&amp;sheet=U0&amp;row=801&amp;col=7&amp;number=0.401&amp;sourceID=14","0.401")</f>
        <v>0.401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HYPERLINK("http://141.218.60.56/~jnz1568/getInfo.php?workbook=11_06.xlsx&amp;sheet=U0&amp;row=802&amp;col=6&amp;number=4.8&amp;sourceID=14","4.8")</f>
        <v>4.8</v>
      </c>
      <c r="G802" s="4" t="str">
        <f>HYPERLINK("http://141.218.60.56/~jnz1568/getInfo.php?workbook=11_06.xlsx&amp;sheet=U0&amp;row=802&amp;col=7&amp;number=0.404&amp;sourceID=14","0.404")</f>
        <v>0.404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HYPERLINK("http://141.218.60.56/~jnz1568/getInfo.php?workbook=11_06.xlsx&amp;sheet=U0&amp;row=803&amp;col=6&amp;number=4.9&amp;sourceID=14","4.9")</f>
        <v>4.9</v>
      </c>
      <c r="G803" s="4" t="str">
        <f>HYPERLINK("http://141.218.60.56/~jnz1568/getInfo.php?workbook=11_06.xlsx&amp;sheet=U0&amp;row=803&amp;col=7&amp;number=0.407&amp;sourceID=14","0.407")</f>
        <v>0.407</v>
      </c>
    </row>
    <row r="804" spans="1:7">
      <c r="A804" s="3">
        <v>11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HYPERLINK("http://141.218.60.56/~jnz1568/getInfo.php?workbook=11_06.xlsx&amp;sheet=U0&amp;row=804&amp;col=6&amp;number=3&amp;sourceID=14","3")</f>
        <v>3</v>
      </c>
      <c r="G804" s="4" t="str">
        <f>HYPERLINK("http://141.218.60.56/~jnz1568/getInfo.php?workbook=11_06.xlsx&amp;sheet=U0&amp;row=804&amp;col=7&amp;number=0.029&amp;sourceID=14","0.029")</f>
        <v>0.029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HYPERLINK("http://141.218.60.56/~jnz1568/getInfo.php?workbook=11_06.xlsx&amp;sheet=U0&amp;row=805&amp;col=6&amp;number=3.1&amp;sourceID=14","3.1")</f>
        <v>3.1</v>
      </c>
      <c r="G805" s="4" t="str">
        <f>HYPERLINK("http://141.218.60.56/~jnz1568/getInfo.php?workbook=11_06.xlsx&amp;sheet=U0&amp;row=805&amp;col=7&amp;number=0.029&amp;sourceID=14","0.029")</f>
        <v>0.029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HYPERLINK("http://141.218.60.56/~jnz1568/getInfo.php?workbook=11_06.xlsx&amp;sheet=U0&amp;row=806&amp;col=6&amp;number=3.2&amp;sourceID=14","3.2")</f>
        <v>3.2</v>
      </c>
      <c r="G806" s="4" t="str">
        <f>HYPERLINK("http://141.218.60.56/~jnz1568/getInfo.php?workbook=11_06.xlsx&amp;sheet=U0&amp;row=806&amp;col=7&amp;number=0.029&amp;sourceID=14","0.029")</f>
        <v>0.029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HYPERLINK("http://141.218.60.56/~jnz1568/getInfo.php?workbook=11_06.xlsx&amp;sheet=U0&amp;row=807&amp;col=6&amp;number=3.3&amp;sourceID=14","3.3")</f>
        <v>3.3</v>
      </c>
      <c r="G807" s="4" t="str">
        <f>HYPERLINK("http://141.218.60.56/~jnz1568/getInfo.php?workbook=11_06.xlsx&amp;sheet=U0&amp;row=807&amp;col=7&amp;number=0.029&amp;sourceID=14","0.029")</f>
        <v>0.029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HYPERLINK("http://141.218.60.56/~jnz1568/getInfo.php?workbook=11_06.xlsx&amp;sheet=U0&amp;row=808&amp;col=6&amp;number=3.4&amp;sourceID=14","3.4")</f>
        <v>3.4</v>
      </c>
      <c r="G808" s="4" t="str">
        <f>HYPERLINK("http://141.218.60.56/~jnz1568/getInfo.php?workbook=11_06.xlsx&amp;sheet=U0&amp;row=808&amp;col=7&amp;number=0.029&amp;sourceID=14","0.029")</f>
        <v>0.029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HYPERLINK("http://141.218.60.56/~jnz1568/getInfo.php?workbook=11_06.xlsx&amp;sheet=U0&amp;row=809&amp;col=6&amp;number=3.5&amp;sourceID=14","3.5")</f>
        <v>3.5</v>
      </c>
      <c r="G809" s="4" t="str">
        <f>HYPERLINK("http://141.218.60.56/~jnz1568/getInfo.php?workbook=11_06.xlsx&amp;sheet=U0&amp;row=809&amp;col=7&amp;number=0.029&amp;sourceID=14","0.029")</f>
        <v>0.029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HYPERLINK("http://141.218.60.56/~jnz1568/getInfo.php?workbook=11_06.xlsx&amp;sheet=U0&amp;row=810&amp;col=6&amp;number=3.6&amp;sourceID=14","3.6")</f>
        <v>3.6</v>
      </c>
      <c r="G810" s="4" t="str">
        <f>HYPERLINK("http://141.218.60.56/~jnz1568/getInfo.php?workbook=11_06.xlsx&amp;sheet=U0&amp;row=810&amp;col=7&amp;number=0.0291&amp;sourceID=14","0.0291")</f>
        <v>0.0291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HYPERLINK("http://141.218.60.56/~jnz1568/getInfo.php?workbook=11_06.xlsx&amp;sheet=U0&amp;row=811&amp;col=6&amp;number=3.7&amp;sourceID=14","3.7")</f>
        <v>3.7</v>
      </c>
      <c r="G811" s="4" t="str">
        <f>HYPERLINK("http://141.218.60.56/~jnz1568/getInfo.php?workbook=11_06.xlsx&amp;sheet=U0&amp;row=811&amp;col=7&amp;number=0.0291&amp;sourceID=14","0.0291")</f>
        <v>0.0291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HYPERLINK("http://141.218.60.56/~jnz1568/getInfo.php?workbook=11_06.xlsx&amp;sheet=U0&amp;row=812&amp;col=6&amp;number=3.8&amp;sourceID=14","3.8")</f>
        <v>3.8</v>
      </c>
      <c r="G812" s="4" t="str">
        <f>HYPERLINK("http://141.218.60.56/~jnz1568/getInfo.php?workbook=11_06.xlsx&amp;sheet=U0&amp;row=812&amp;col=7&amp;number=0.0291&amp;sourceID=14","0.0291")</f>
        <v>0.0291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HYPERLINK("http://141.218.60.56/~jnz1568/getInfo.php?workbook=11_06.xlsx&amp;sheet=U0&amp;row=813&amp;col=6&amp;number=3.9&amp;sourceID=14","3.9")</f>
        <v>3.9</v>
      </c>
      <c r="G813" s="4" t="str">
        <f>HYPERLINK("http://141.218.60.56/~jnz1568/getInfo.php?workbook=11_06.xlsx&amp;sheet=U0&amp;row=813&amp;col=7&amp;number=0.0291&amp;sourceID=14","0.0291")</f>
        <v>0.0291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HYPERLINK("http://141.218.60.56/~jnz1568/getInfo.php?workbook=11_06.xlsx&amp;sheet=U0&amp;row=814&amp;col=6&amp;number=4&amp;sourceID=14","4")</f>
        <v>4</v>
      </c>
      <c r="G814" s="4" t="str">
        <f>HYPERLINK("http://141.218.60.56/~jnz1568/getInfo.php?workbook=11_06.xlsx&amp;sheet=U0&amp;row=814&amp;col=7&amp;number=0.0291&amp;sourceID=14","0.0291")</f>
        <v>0.0291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HYPERLINK("http://141.218.60.56/~jnz1568/getInfo.php?workbook=11_06.xlsx&amp;sheet=U0&amp;row=815&amp;col=6&amp;number=4.1&amp;sourceID=14","4.1")</f>
        <v>4.1</v>
      </c>
      <c r="G815" s="4" t="str">
        <f>HYPERLINK("http://141.218.60.56/~jnz1568/getInfo.php?workbook=11_06.xlsx&amp;sheet=U0&amp;row=815&amp;col=7&amp;number=0.0292&amp;sourceID=14","0.0292")</f>
        <v>0.0292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HYPERLINK("http://141.218.60.56/~jnz1568/getInfo.php?workbook=11_06.xlsx&amp;sheet=U0&amp;row=816&amp;col=6&amp;number=4.2&amp;sourceID=14","4.2")</f>
        <v>4.2</v>
      </c>
      <c r="G816" s="4" t="str">
        <f>HYPERLINK("http://141.218.60.56/~jnz1568/getInfo.php?workbook=11_06.xlsx&amp;sheet=U0&amp;row=816&amp;col=7&amp;number=0.0292&amp;sourceID=14","0.0292")</f>
        <v>0.0292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HYPERLINK("http://141.218.60.56/~jnz1568/getInfo.php?workbook=11_06.xlsx&amp;sheet=U0&amp;row=817&amp;col=6&amp;number=4.3&amp;sourceID=14","4.3")</f>
        <v>4.3</v>
      </c>
      <c r="G817" s="4" t="str">
        <f>HYPERLINK("http://141.218.60.56/~jnz1568/getInfo.php?workbook=11_06.xlsx&amp;sheet=U0&amp;row=817&amp;col=7&amp;number=0.0293&amp;sourceID=14","0.0293")</f>
        <v>0.0293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HYPERLINK("http://141.218.60.56/~jnz1568/getInfo.php?workbook=11_06.xlsx&amp;sheet=U0&amp;row=818&amp;col=6&amp;number=4.4&amp;sourceID=14","4.4")</f>
        <v>4.4</v>
      </c>
      <c r="G818" s="4" t="str">
        <f>HYPERLINK("http://141.218.60.56/~jnz1568/getInfo.php?workbook=11_06.xlsx&amp;sheet=U0&amp;row=818&amp;col=7&amp;number=0.0293&amp;sourceID=14","0.0293")</f>
        <v>0.0293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HYPERLINK("http://141.218.60.56/~jnz1568/getInfo.php?workbook=11_06.xlsx&amp;sheet=U0&amp;row=819&amp;col=6&amp;number=4.5&amp;sourceID=14","4.5")</f>
        <v>4.5</v>
      </c>
      <c r="G819" s="4" t="str">
        <f>HYPERLINK("http://141.218.60.56/~jnz1568/getInfo.php?workbook=11_06.xlsx&amp;sheet=U0&amp;row=819&amp;col=7&amp;number=0.0294&amp;sourceID=14","0.0294")</f>
        <v>0.0294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HYPERLINK("http://141.218.60.56/~jnz1568/getInfo.php?workbook=11_06.xlsx&amp;sheet=U0&amp;row=820&amp;col=6&amp;number=4.6&amp;sourceID=14","4.6")</f>
        <v>4.6</v>
      </c>
      <c r="G820" s="4" t="str">
        <f>HYPERLINK("http://141.218.60.56/~jnz1568/getInfo.php?workbook=11_06.xlsx&amp;sheet=U0&amp;row=820&amp;col=7&amp;number=0.0295&amp;sourceID=14","0.0295")</f>
        <v>0.0295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HYPERLINK("http://141.218.60.56/~jnz1568/getInfo.php?workbook=11_06.xlsx&amp;sheet=U0&amp;row=821&amp;col=6&amp;number=4.7&amp;sourceID=14","4.7")</f>
        <v>4.7</v>
      </c>
      <c r="G821" s="4" t="str">
        <f>HYPERLINK("http://141.218.60.56/~jnz1568/getInfo.php?workbook=11_06.xlsx&amp;sheet=U0&amp;row=821&amp;col=7&amp;number=0.0296&amp;sourceID=14","0.0296")</f>
        <v>0.0296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HYPERLINK("http://141.218.60.56/~jnz1568/getInfo.php?workbook=11_06.xlsx&amp;sheet=U0&amp;row=822&amp;col=6&amp;number=4.8&amp;sourceID=14","4.8")</f>
        <v>4.8</v>
      </c>
      <c r="G822" s="4" t="str">
        <f>HYPERLINK("http://141.218.60.56/~jnz1568/getInfo.php?workbook=11_06.xlsx&amp;sheet=U0&amp;row=822&amp;col=7&amp;number=0.0298&amp;sourceID=14","0.0298")</f>
        <v>0.0298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HYPERLINK("http://141.218.60.56/~jnz1568/getInfo.php?workbook=11_06.xlsx&amp;sheet=U0&amp;row=823&amp;col=6&amp;number=4.9&amp;sourceID=14","4.9")</f>
        <v>4.9</v>
      </c>
      <c r="G823" s="4" t="str">
        <f>HYPERLINK("http://141.218.60.56/~jnz1568/getInfo.php?workbook=11_06.xlsx&amp;sheet=U0&amp;row=823&amp;col=7&amp;number=0.0299&amp;sourceID=14","0.0299")</f>
        <v>0.0299</v>
      </c>
    </row>
    <row r="824" spans="1:7">
      <c r="A824" s="3">
        <v>11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HYPERLINK("http://141.218.60.56/~jnz1568/getInfo.php?workbook=11_06.xlsx&amp;sheet=U0&amp;row=824&amp;col=6&amp;number=3&amp;sourceID=14","3")</f>
        <v>3</v>
      </c>
      <c r="G824" s="4" t="str">
        <f>HYPERLINK("http://141.218.60.56/~jnz1568/getInfo.php?workbook=11_06.xlsx&amp;sheet=U0&amp;row=824&amp;col=7&amp;number=2.34&amp;sourceID=14","2.34")</f>
        <v>2.34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HYPERLINK("http://141.218.60.56/~jnz1568/getInfo.php?workbook=11_06.xlsx&amp;sheet=U0&amp;row=825&amp;col=6&amp;number=3.1&amp;sourceID=14","3.1")</f>
        <v>3.1</v>
      </c>
      <c r="G825" s="4" t="str">
        <f>HYPERLINK("http://141.218.60.56/~jnz1568/getInfo.php?workbook=11_06.xlsx&amp;sheet=U0&amp;row=825&amp;col=7&amp;number=2.34&amp;sourceID=14","2.34")</f>
        <v>2.34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HYPERLINK("http://141.218.60.56/~jnz1568/getInfo.php?workbook=11_06.xlsx&amp;sheet=U0&amp;row=826&amp;col=6&amp;number=3.2&amp;sourceID=14","3.2")</f>
        <v>3.2</v>
      </c>
      <c r="G826" s="4" t="str">
        <f>HYPERLINK("http://141.218.60.56/~jnz1568/getInfo.php?workbook=11_06.xlsx&amp;sheet=U0&amp;row=826&amp;col=7&amp;number=2.34&amp;sourceID=14","2.34")</f>
        <v>2.34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HYPERLINK("http://141.218.60.56/~jnz1568/getInfo.php?workbook=11_06.xlsx&amp;sheet=U0&amp;row=827&amp;col=6&amp;number=3.3&amp;sourceID=14","3.3")</f>
        <v>3.3</v>
      </c>
      <c r="G827" s="4" t="str">
        <f>HYPERLINK("http://141.218.60.56/~jnz1568/getInfo.php?workbook=11_06.xlsx&amp;sheet=U0&amp;row=827&amp;col=7&amp;number=2.34&amp;sourceID=14","2.34")</f>
        <v>2.34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HYPERLINK("http://141.218.60.56/~jnz1568/getInfo.php?workbook=11_06.xlsx&amp;sheet=U0&amp;row=828&amp;col=6&amp;number=3.4&amp;sourceID=14","3.4")</f>
        <v>3.4</v>
      </c>
      <c r="G828" s="4" t="str">
        <f>HYPERLINK("http://141.218.60.56/~jnz1568/getInfo.php?workbook=11_06.xlsx&amp;sheet=U0&amp;row=828&amp;col=7&amp;number=2.34&amp;sourceID=14","2.34")</f>
        <v>2.34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HYPERLINK("http://141.218.60.56/~jnz1568/getInfo.php?workbook=11_06.xlsx&amp;sheet=U0&amp;row=829&amp;col=6&amp;number=3.5&amp;sourceID=14","3.5")</f>
        <v>3.5</v>
      </c>
      <c r="G829" s="4" t="str">
        <f>HYPERLINK("http://141.218.60.56/~jnz1568/getInfo.php?workbook=11_06.xlsx&amp;sheet=U0&amp;row=829&amp;col=7&amp;number=2.35&amp;sourceID=14","2.35")</f>
        <v>2.35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HYPERLINK("http://141.218.60.56/~jnz1568/getInfo.php?workbook=11_06.xlsx&amp;sheet=U0&amp;row=830&amp;col=6&amp;number=3.6&amp;sourceID=14","3.6")</f>
        <v>3.6</v>
      </c>
      <c r="G830" s="4" t="str">
        <f>HYPERLINK("http://141.218.60.56/~jnz1568/getInfo.php?workbook=11_06.xlsx&amp;sheet=U0&amp;row=830&amp;col=7&amp;number=2.35&amp;sourceID=14","2.35")</f>
        <v>2.35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HYPERLINK("http://141.218.60.56/~jnz1568/getInfo.php?workbook=11_06.xlsx&amp;sheet=U0&amp;row=831&amp;col=6&amp;number=3.7&amp;sourceID=14","3.7")</f>
        <v>3.7</v>
      </c>
      <c r="G831" s="4" t="str">
        <f>HYPERLINK("http://141.218.60.56/~jnz1568/getInfo.php?workbook=11_06.xlsx&amp;sheet=U0&amp;row=831&amp;col=7&amp;number=2.35&amp;sourceID=14","2.35")</f>
        <v>2.35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HYPERLINK("http://141.218.60.56/~jnz1568/getInfo.php?workbook=11_06.xlsx&amp;sheet=U0&amp;row=832&amp;col=6&amp;number=3.8&amp;sourceID=14","3.8")</f>
        <v>3.8</v>
      </c>
      <c r="G832" s="4" t="str">
        <f>HYPERLINK("http://141.218.60.56/~jnz1568/getInfo.php?workbook=11_06.xlsx&amp;sheet=U0&amp;row=832&amp;col=7&amp;number=2.35&amp;sourceID=14","2.35")</f>
        <v>2.35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HYPERLINK("http://141.218.60.56/~jnz1568/getInfo.php?workbook=11_06.xlsx&amp;sheet=U0&amp;row=833&amp;col=6&amp;number=3.9&amp;sourceID=14","3.9")</f>
        <v>3.9</v>
      </c>
      <c r="G833" s="4" t="str">
        <f>HYPERLINK("http://141.218.60.56/~jnz1568/getInfo.php?workbook=11_06.xlsx&amp;sheet=U0&amp;row=833&amp;col=7&amp;number=2.35&amp;sourceID=14","2.35")</f>
        <v>2.35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HYPERLINK("http://141.218.60.56/~jnz1568/getInfo.php?workbook=11_06.xlsx&amp;sheet=U0&amp;row=834&amp;col=6&amp;number=4&amp;sourceID=14","4")</f>
        <v>4</v>
      </c>
      <c r="G834" s="4" t="str">
        <f>HYPERLINK("http://141.218.60.56/~jnz1568/getInfo.php?workbook=11_06.xlsx&amp;sheet=U0&amp;row=834&amp;col=7&amp;number=2.36&amp;sourceID=14","2.36")</f>
        <v>2.36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HYPERLINK("http://141.218.60.56/~jnz1568/getInfo.php?workbook=11_06.xlsx&amp;sheet=U0&amp;row=835&amp;col=6&amp;number=4.1&amp;sourceID=14","4.1")</f>
        <v>4.1</v>
      </c>
      <c r="G835" s="4" t="str">
        <f>HYPERLINK("http://141.218.60.56/~jnz1568/getInfo.php?workbook=11_06.xlsx&amp;sheet=U0&amp;row=835&amp;col=7&amp;number=2.36&amp;sourceID=14","2.36")</f>
        <v>2.36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HYPERLINK("http://141.218.60.56/~jnz1568/getInfo.php?workbook=11_06.xlsx&amp;sheet=U0&amp;row=836&amp;col=6&amp;number=4.2&amp;sourceID=14","4.2")</f>
        <v>4.2</v>
      </c>
      <c r="G836" s="4" t="str">
        <f>HYPERLINK("http://141.218.60.56/~jnz1568/getInfo.php?workbook=11_06.xlsx&amp;sheet=U0&amp;row=836&amp;col=7&amp;number=2.36&amp;sourceID=14","2.36")</f>
        <v>2.36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HYPERLINK("http://141.218.60.56/~jnz1568/getInfo.php?workbook=11_06.xlsx&amp;sheet=U0&amp;row=837&amp;col=6&amp;number=4.3&amp;sourceID=14","4.3")</f>
        <v>4.3</v>
      </c>
      <c r="G837" s="4" t="str">
        <f>HYPERLINK("http://141.218.60.56/~jnz1568/getInfo.php?workbook=11_06.xlsx&amp;sheet=U0&amp;row=837&amp;col=7&amp;number=2.37&amp;sourceID=14","2.37")</f>
        <v>2.37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HYPERLINK("http://141.218.60.56/~jnz1568/getInfo.php?workbook=11_06.xlsx&amp;sheet=U0&amp;row=838&amp;col=6&amp;number=4.4&amp;sourceID=14","4.4")</f>
        <v>4.4</v>
      </c>
      <c r="G838" s="4" t="str">
        <f>HYPERLINK("http://141.218.60.56/~jnz1568/getInfo.php?workbook=11_06.xlsx&amp;sheet=U0&amp;row=838&amp;col=7&amp;number=2.38&amp;sourceID=14","2.38")</f>
        <v>2.38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HYPERLINK("http://141.218.60.56/~jnz1568/getInfo.php?workbook=11_06.xlsx&amp;sheet=U0&amp;row=839&amp;col=6&amp;number=4.5&amp;sourceID=14","4.5")</f>
        <v>4.5</v>
      </c>
      <c r="G839" s="4" t="str">
        <f>HYPERLINK("http://141.218.60.56/~jnz1568/getInfo.php?workbook=11_06.xlsx&amp;sheet=U0&amp;row=839&amp;col=7&amp;number=2.39&amp;sourceID=14","2.39")</f>
        <v>2.39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HYPERLINK("http://141.218.60.56/~jnz1568/getInfo.php?workbook=11_06.xlsx&amp;sheet=U0&amp;row=840&amp;col=6&amp;number=4.6&amp;sourceID=14","4.6")</f>
        <v>4.6</v>
      </c>
      <c r="G840" s="4" t="str">
        <f>HYPERLINK("http://141.218.60.56/~jnz1568/getInfo.php?workbook=11_06.xlsx&amp;sheet=U0&amp;row=840&amp;col=7&amp;number=2.4&amp;sourceID=14","2.4")</f>
        <v>2.4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HYPERLINK("http://141.218.60.56/~jnz1568/getInfo.php?workbook=11_06.xlsx&amp;sheet=U0&amp;row=841&amp;col=6&amp;number=4.7&amp;sourceID=14","4.7")</f>
        <v>4.7</v>
      </c>
      <c r="G841" s="4" t="str">
        <f>HYPERLINK("http://141.218.60.56/~jnz1568/getInfo.php?workbook=11_06.xlsx&amp;sheet=U0&amp;row=841&amp;col=7&amp;number=2.41&amp;sourceID=14","2.41")</f>
        <v>2.41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HYPERLINK("http://141.218.60.56/~jnz1568/getInfo.php?workbook=11_06.xlsx&amp;sheet=U0&amp;row=842&amp;col=6&amp;number=4.8&amp;sourceID=14","4.8")</f>
        <v>4.8</v>
      </c>
      <c r="G842" s="4" t="str">
        <f>HYPERLINK("http://141.218.60.56/~jnz1568/getInfo.php?workbook=11_06.xlsx&amp;sheet=U0&amp;row=842&amp;col=7&amp;number=2.43&amp;sourceID=14","2.43")</f>
        <v>2.43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HYPERLINK("http://141.218.60.56/~jnz1568/getInfo.php?workbook=11_06.xlsx&amp;sheet=U0&amp;row=843&amp;col=6&amp;number=4.9&amp;sourceID=14","4.9")</f>
        <v>4.9</v>
      </c>
      <c r="G843" s="4" t="str">
        <f>HYPERLINK("http://141.218.60.56/~jnz1568/getInfo.php?workbook=11_06.xlsx&amp;sheet=U0&amp;row=843&amp;col=7&amp;number=2.45&amp;sourceID=14","2.45")</f>
        <v>2.45</v>
      </c>
    </row>
    <row r="844" spans="1:7">
      <c r="A844" s="3">
        <v>11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HYPERLINK("http://141.218.60.56/~jnz1568/getInfo.php?workbook=11_06.xlsx&amp;sheet=U0&amp;row=844&amp;col=6&amp;number=3&amp;sourceID=14","3")</f>
        <v>3</v>
      </c>
      <c r="G844" s="4" t="str">
        <f>HYPERLINK("http://141.218.60.56/~jnz1568/getInfo.php?workbook=11_06.xlsx&amp;sheet=U0&amp;row=844&amp;col=7&amp;number=0.0054&amp;sourceID=14","0.0054")</f>
        <v>0.0054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HYPERLINK("http://141.218.60.56/~jnz1568/getInfo.php?workbook=11_06.xlsx&amp;sheet=U0&amp;row=845&amp;col=6&amp;number=3.1&amp;sourceID=14","3.1")</f>
        <v>3.1</v>
      </c>
      <c r="G845" s="4" t="str">
        <f>HYPERLINK("http://141.218.60.56/~jnz1568/getInfo.php?workbook=11_06.xlsx&amp;sheet=U0&amp;row=845&amp;col=7&amp;number=0.0054&amp;sourceID=14","0.0054")</f>
        <v>0.0054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HYPERLINK("http://141.218.60.56/~jnz1568/getInfo.php?workbook=11_06.xlsx&amp;sheet=U0&amp;row=846&amp;col=6&amp;number=3.2&amp;sourceID=14","3.2")</f>
        <v>3.2</v>
      </c>
      <c r="G846" s="4" t="str">
        <f>HYPERLINK("http://141.218.60.56/~jnz1568/getInfo.php?workbook=11_06.xlsx&amp;sheet=U0&amp;row=846&amp;col=7&amp;number=0.0054&amp;sourceID=14","0.0054")</f>
        <v>0.0054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HYPERLINK("http://141.218.60.56/~jnz1568/getInfo.php?workbook=11_06.xlsx&amp;sheet=U0&amp;row=847&amp;col=6&amp;number=3.3&amp;sourceID=14","3.3")</f>
        <v>3.3</v>
      </c>
      <c r="G847" s="4" t="str">
        <f>HYPERLINK("http://141.218.60.56/~jnz1568/getInfo.php?workbook=11_06.xlsx&amp;sheet=U0&amp;row=847&amp;col=7&amp;number=0.0054&amp;sourceID=14","0.0054")</f>
        <v>0.0054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HYPERLINK("http://141.218.60.56/~jnz1568/getInfo.php?workbook=11_06.xlsx&amp;sheet=U0&amp;row=848&amp;col=6&amp;number=3.4&amp;sourceID=14","3.4")</f>
        <v>3.4</v>
      </c>
      <c r="G848" s="4" t="str">
        <f>HYPERLINK("http://141.218.60.56/~jnz1568/getInfo.php?workbook=11_06.xlsx&amp;sheet=U0&amp;row=848&amp;col=7&amp;number=0.0054&amp;sourceID=14","0.0054")</f>
        <v>0.0054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HYPERLINK("http://141.218.60.56/~jnz1568/getInfo.php?workbook=11_06.xlsx&amp;sheet=U0&amp;row=849&amp;col=6&amp;number=3.5&amp;sourceID=14","3.5")</f>
        <v>3.5</v>
      </c>
      <c r="G849" s="4" t="str">
        <f>HYPERLINK("http://141.218.60.56/~jnz1568/getInfo.php?workbook=11_06.xlsx&amp;sheet=U0&amp;row=849&amp;col=7&amp;number=0.0054&amp;sourceID=14","0.0054")</f>
        <v>0.0054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HYPERLINK("http://141.218.60.56/~jnz1568/getInfo.php?workbook=11_06.xlsx&amp;sheet=U0&amp;row=850&amp;col=6&amp;number=3.6&amp;sourceID=14","3.6")</f>
        <v>3.6</v>
      </c>
      <c r="G850" s="4" t="str">
        <f>HYPERLINK("http://141.218.60.56/~jnz1568/getInfo.php?workbook=11_06.xlsx&amp;sheet=U0&amp;row=850&amp;col=7&amp;number=0.0054&amp;sourceID=14","0.0054")</f>
        <v>0.0054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HYPERLINK("http://141.218.60.56/~jnz1568/getInfo.php?workbook=11_06.xlsx&amp;sheet=U0&amp;row=851&amp;col=6&amp;number=3.7&amp;sourceID=14","3.7")</f>
        <v>3.7</v>
      </c>
      <c r="G851" s="4" t="str">
        <f>HYPERLINK("http://141.218.60.56/~jnz1568/getInfo.php?workbook=11_06.xlsx&amp;sheet=U0&amp;row=851&amp;col=7&amp;number=0.00539&amp;sourceID=14","0.00539")</f>
        <v>0.00539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HYPERLINK("http://141.218.60.56/~jnz1568/getInfo.php?workbook=11_06.xlsx&amp;sheet=U0&amp;row=852&amp;col=6&amp;number=3.8&amp;sourceID=14","3.8")</f>
        <v>3.8</v>
      </c>
      <c r="G852" s="4" t="str">
        <f>HYPERLINK("http://141.218.60.56/~jnz1568/getInfo.php?workbook=11_06.xlsx&amp;sheet=U0&amp;row=852&amp;col=7&amp;number=0.00539&amp;sourceID=14","0.00539")</f>
        <v>0.00539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HYPERLINK("http://141.218.60.56/~jnz1568/getInfo.php?workbook=11_06.xlsx&amp;sheet=U0&amp;row=853&amp;col=6&amp;number=3.9&amp;sourceID=14","3.9")</f>
        <v>3.9</v>
      </c>
      <c r="G853" s="4" t="str">
        <f>HYPERLINK("http://141.218.60.56/~jnz1568/getInfo.php?workbook=11_06.xlsx&amp;sheet=U0&amp;row=853&amp;col=7&amp;number=0.00539&amp;sourceID=14","0.00539")</f>
        <v>0.00539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HYPERLINK("http://141.218.60.56/~jnz1568/getInfo.php?workbook=11_06.xlsx&amp;sheet=U0&amp;row=854&amp;col=6&amp;number=4&amp;sourceID=14","4")</f>
        <v>4</v>
      </c>
      <c r="G854" s="4" t="str">
        <f>HYPERLINK("http://141.218.60.56/~jnz1568/getInfo.php?workbook=11_06.xlsx&amp;sheet=U0&amp;row=854&amp;col=7&amp;number=0.00538&amp;sourceID=14","0.00538")</f>
        <v>0.00538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HYPERLINK("http://141.218.60.56/~jnz1568/getInfo.php?workbook=11_06.xlsx&amp;sheet=U0&amp;row=855&amp;col=6&amp;number=4.1&amp;sourceID=14","4.1")</f>
        <v>4.1</v>
      </c>
      <c r="G855" s="4" t="str">
        <f>HYPERLINK("http://141.218.60.56/~jnz1568/getInfo.php?workbook=11_06.xlsx&amp;sheet=U0&amp;row=855&amp;col=7&amp;number=0.00537&amp;sourceID=14","0.00537")</f>
        <v>0.00537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HYPERLINK("http://141.218.60.56/~jnz1568/getInfo.php?workbook=11_06.xlsx&amp;sheet=U0&amp;row=856&amp;col=6&amp;number=4.2&amp;sourceID=14","4.2")</f>
        <v>4.2</v>
      </c>
      <c r="G856" s="4" t="str">
        <f>HYPERLINK("http://141.218.60.56/~jnz1568/getInfo.php?workbook=11_06.xlsx&amp;sheet=U0&amp;row=856&amp;col=7&amp;number=0.00537&amp;sourceID=14","0.00537")</f>
        <v>0.00537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HYPERLINK("http://141.218.60.56/~jnz1568/getInfo.php?workbook=11_06.xlsx&amp;sheet=U0&amp;row=857&amp;col=6&amp;number=4.3&amp;sourceID=14","4.3")</f>
        <v>4.3</v>
      </c>
      <c r="G857" s="4" t="str">
        <f>HYPERLINK("http://141.218.60.56/~jnz1568/getInfo.php?workbook=11_06.xlsx&amp;sheet=U0&amp;row=857&amp;col=7&amp;number=0.00536&amp;sourceID=14","0.00536")</f>
        <v>0.00536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HYPERLINK("http://141.218.60.56/~jnz1568/getInfo.php?workbook=11_06.xlsx&amp;sheet=U0&amp;row=858&amp;col=6&amp;number=4.4&amp;sourceID=14","4.4")</f>
        <v>4.4</v>
      </c>
      <c r="G858" s="4" t="str">
        <f>HYPERLINK("http://141.218.60.56/~jnz1568/getInfo.php?workbook=11_06.xlsx&amp;sheet=U0&amp;row=858&amp;col=7&amp;number=0.00534&amp;sourceID=14","0.00534")</f>
        <v>0.00534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HYPERLINK("http://141.218.60.56/~jnz1568/getInfo.php?workbook=11_06.xlsx&amp;sheet=U0&amp;row=859&amp;col=6&amp;number=4.5&amp;sourceID=14","4.5")</f>
        <v>4.5</v>
      </c>
      <c r="G859" s="4" t="str">
        <f>HYPERLINK("http://141.218.60.56/~jnz1568/getInfo.php?workbook=11_06.xlsx&amp;sheet=U0&amp;row=859&amp;col=7&amp;number=0.00533&amp;sourceID=14","0.00533")</f>
        <v>0.00533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HYPERLINK("http://141.218.60.56/~jnz1568/getInfo.php?workbook=11_06.xlsx&amp;sheet=U0&amp;row=860&amp;col=6&amp;number=4.6&amp;sourceID=14","4.6")</f>
        <v>4.6</v>
      </c>
      <c r="G860" s="4" t="str">
        <f>HYPERLINK("http://141.218.60.56/~jnz1568/getInfo.php?workbook=11_06.xlsx&amp;sheet=U0&amp;row=860&amp;col=7&amp;number=0.00531&amp;sourceID=14","0.00531")</f>
        <v>0.00531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HYPERLINK("http://141.218.60.56/~jnz1568/getInfo.php?workbook=11_06.xlsx&amp;sheet=U0&amp;row=861&amp;col=6&amp;number=4.7&amp;sourceID=14","4.7")</f>
        <v>4.7</v>
      </c>
      <c r="G861" s="4" t="str">
        <f>HYPERLINK("http://141.218.60.56/~jnz1568/getInfo.php?workbook=11_06.xlsx&amp;sheet=U0&amp;row=861&amp;col=7&amp;number=0.00528&amp;sourceID=14","0.00528")</f>
        <v>0.00528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HYPERLINK("http://141.218.60.56/~jnz1568/getInfo.php?workbook=11_06.xlsx&amp;sheet=U0&amp;row=862&amp;col=6&amp;number=4.8&amp;sourceID=14","4.8")</f>
        <v>4.8</v>
      </c>
      <c r="G862" s="4" t="str">
        <f>HYPERLINK("http://141.218.60.56/~jnz1568/getInfo.php?workbook=11_06.xlsx&amp;sheet=U0&amp;row=862&amp;col=7&amp;number=0.00525&amp;sourceID=14","0.00525")</f>
        <v>0.00525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HYPERLINK("http://141.218.60.56/~jnz1568/getInfo.php?workbook=11_06.xlsx&amp;sheet=U0&amp;row=863&amp;col=6&amp;number=4.9&amp;sourceID=14","4.9")</f>
        <v>4.9</v>
      </c>
      <c r="G863" s="4" t="str">
        <f>HYPERLINK("http://141.218.60.56/~jnz1568/getInfo.php?workbook=11_06.xlsx&amp;sheet=U0&amp;row=863&amp;col=7&amp;number=0.00521&amp;sourceID=14","0.00521")</f>
        <v>0.00521</v>
      </c>
    </row>
    <row r="864" spans="1:7">
      <c r="A864" s="3">
        <v>11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HYPERLINK("http://141.218.60.56/~jnz1568/getInfo.php?workbook=11_06.xlsx&amp;sheet=U0&amp;row=864&amp;col=6&amp;number=3&amp;sourceID=14","3")</f>
        <v>3</v>
      </c>
      <c r="G864" s="4" t="str">
        <f>HYPERLINK("http://141.218.60.56/~jnz1568/getInfo.php?workbook=11_06.xlsx&amp;sheet=U0&amp;row=864&amp;col=7&amp;number=0.633&amp;sourceID=14","0.633")</f>
        <v>0.633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HYPERLINK("http://141.218.60.56/~jnz1568/getInfo.php?workbook=11_06.xlsx&amp;sheet=U0&amp;row=865&amp;col=6&amp;number=3.1&amp;sourceID=14","3.1")</f>
        <v>3.1</v>
      </c>
      <c r="G865" s="4" t="str">
        <f>HYPERLINK("http://141.218.60.56/~jnz1568/getInfo.php?workbook=11_06.xlsx&amp;sheet=U0&amp;row=865&amp;col=7&amp;number=0.633&amp;sourceID=14","0.633")</f>
        <v>0.633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HYPERLINK("http://141.218.60.56/~jnz1568/getInfo.php?workbook=11_06.xlsx&amp;sheet=U0&amp;row=866&amp;col=6&amp;number=3.2&amp;sourceID=14","3.2")</f>
        <v>3.2</v>
      </c>
      <c r="G866" s="4" t="str">
        <f>HYPERLINK("http://141.218.60.56/~jnz1568/getInfo.php?workbook=11_06.xlsx&amp;sheet=U0&amp;row=866&amp;col=7&amp;number=0.633&amp;sourceID=14","0.633")</f>
        <v>0.633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HYPERLINK("http://141.218.60.56/~jnz1568/getInfo.php?workbook=11_06.xlsx&amp;sheet=U0&amp;row=867&amp;col=6&amp;number=3.3&amp;sourceID=14","3.3")</f>
        <v>3.3</v>
      </c>
      <c r="G867" s="4" t="str">
        <f>HYPERLINK("http://141.218.60.56/~jnz1568/getInfo.php?workbook=11_06.xlsx&amp;sheet=U0&amp;row=867&amp;col=7&amp;number=0.633&amp;sourceID=14","0.633")</f>
        <v>0.633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HYPERLINK("http://141.218.60.56/~jnz1568/getInfo.php?workbook=11_06.xlsx&amp;sheet=U0&amp;row=868&amp;col=6&amp;number=3.4&amp;sourceID=14","3.4")</f>
        <v>3.4</v>
      </c>
      <c r="G868" s="4" t="str">
        <f>HYPERLINK("http://141.218.60.56/~jnz1568/getInfo.php?workbook=11_06.xlsx&amp;sheet=U0&amp;row=868&amp;col=7&amp;number=0.633&amp;sourceID=14","0.633")</f>
        <v>0.633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HYPERLINK("http://141.218.60.56/~jnz1568/getInfo.php?workbook=11_06.xlsx&amp;sheet=U0&amp;row=869&amp;col=6&amp;number=3.5&amp;sourceID=14","3.5")</f>
        <v>3.5</v>
      </c>
      <c r="G869" s="4" t="str">
        <f>HYPERLINK("http://141.218.60.56/~jnz1568/getInfo.php?workbook=11_06.xlsx&amp;sheet=U0&amp;row=869&amp;col=7&amp;number=0.633&amp;sourceID=14","0.633")</f>
        <v>0.633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HYPERLINK("http://141.218.60.56/~jnz1568/getInfo.php?workbook=11_06.xlsx&amp;sheet=U0&amp;row=870&amp;col=6&amp;number=3.6&amp;sourceID=14","3.6")</f>
        <v>3.6</v>
      </c>
      <c r="G870" s="4" t="str">
        <f>HYPERLINK("http://141.218.60.56/~jnz1568/getInfo.php?workbook=11_06.xlsx&amp;sheet=U0&amp;row=870&amp;col=7&amp;number=0.634&amp;sourceID=14","0.634")</f>
        <v>0.634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HYPERLINK("http://141.218.60.56/~jnz1568/getInfo.php?workbook=11_06.xlsx&amp;sheet=U0&amp;row=871&amp;col=6&amp;number=3.7&amp;sourceID=14","3.7")</f>
        <v>3.7</v>
      </c>
      <c r="G871" s="4" t="str">
        <f>HYPERLINK("http://141.218.60.56/~jnz1568/getInfo.php?workbook=11_06.xlsx&amp;sheet=U0&amp;row=871&amp;col=7&amp;number=0.634&amp;sourceID=14","0.634")</f>
        <v>0.634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HYPERLINK("http://141.218.60.56/~jnz1568/getInfo.php?workbook=11_06.xlsx&amp;sheet=U0&amp;row=872&amp;col=6&amp;number=3.8&amp;sourceID=14","3.8")</f>
        <v>3.8</v>
      </c>
      <c r="G872" s="4" t="str">
        <f>HYPERLINK("http://141.218.60.56/~jnz1568/getInfo.php?workbook=11_06.xlsx&amp;sheet=U0&amp;row=872&amp;col=7&amp;number=0.634&amp;sourceID=14","0.634")</f>
        <v>0.634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HYPERLINK("http://141.218.60.56/~jnz1568/getInfo.php?workbook=11_06.xlsx&amp;sheet=U0&amp;row=873&amp;col=6&amp;number=3.9&amp;sourceID=14","3.9")</f>
        <v>3.9</v>
      </c>
      <c r="G873" s="4" t="str">
        <f>HYPERLINK("http://141.218.60.56/~jnz1568/getInfo.php?workbook=11_06.xlsx&amp;sheet=U0&amp;row=873&amp;col=7&amp;number=0.635&amp;sourceID=14","0.635")</f>
        <v>0.635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HYPERLINK("http://141.218.60.56/~jnz1568/getInfo.php?workbook=11_06.xlsx&amp;sheet=U0&amp;row=874&amp;col=6&amp;number=4&amp;sourceID=14","4")</f>
        <v>4</v>
      </c>
      <c r="G874" s="4" t="str">
        <f>HYPERLINK("http://141.218.60.56/~jnz1568/getInfo.php?workbook=11_06.xlsx&amp;sheet=U0&amp;row=874&amp;col=7&amp;number=0.636&amp;sourceID=14","0.636")</f>
        <v>0.636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HYPERLINK("http://141.218.60.56/~jnz1568/getInfo.php?workbook=11_06.xlsx&amp;sheet=U0&amp;row=875&amp;col=6&amp;number=4.1&amp;sourceID=14","4.1")</f>
        <v>4.1</v>
      </c>
      <c r="G875" s="4" t="str">
        <f>HYPERLINK("http://141.218.60.56/~jnz1568/getInfo.php?workbook=11_06.xlsx&amp;sheet=U0&amp;row=875&amp;col=7&amp;number=0.637&amp;sourceID=14","0.637")</f>
        <v>0.637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HYPERLINK("http://141.218.60.56/~jnz1568/getInfo.php?workbook=11_06.xlsx&amp;sheet=U0&amp;row=876&amp;col=6&amp;number=4.2&amp;sourceID=14","4.2")</f>
        <v>4.2</v>
      </c>
      <c r="G876" s="4" t="str">
        <f>HYPERLINK("http://141.218.60.56/~jnz1568/getInfo.php?workbook=11_06.xlsx&amp;sheet=U0&amp;row=876&amp;col=7&amp;number=0.638&amp;sourceID=14","0.638")</f>
        <v>0.638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HYPERLINK("http://141.218.60.56/~jnz1568/getInfo.php?workbook=11_06.xlsx&amp;sheet=U0&amp;row=877&amp;col=6&amp;number=4.3&amp;sourceID=14","4.3")</f>
        <v>4.3</v>
      </c>
      <c r="G877" s="4" t="str">
        <f>HYPERLINK("http://141.218.60.56/~jnz1568/getInfo.php?workbook=11_06.xlsx&amp;sheet=U0&amp;row=877&amp;col=7&amp;number=0.639&amp;sourceID=14","0.639")</f>
        <v>0.639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HYPERLINK("http://141.218.60.56/~jnz1568/getInfo.php?workbook=11_06.xlsx&amp;sheet=U0&amp;row=878&amp;col=6&amp;number=4.4&amp;sourceID=14","4.4")</f>
        <v>4.4</v>
      </c>
      <c r="G878" s="4" t="str">
        <f>HYPERLINK("http://141.218.60.56/~jnz1568/getInfo.php?workbook=11_06.xlsx&amp;sheet=U0&amp;row=878&amp;col=7&amp;number=0.641&amp;sourceID=14","0.641")</f>
        <v>0.641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HYPERLINK("http://141.218.60.56/~jnz1568/getInfo.php?workbook=11_06.xlsx&amp;sheet=U0&amp;row=879&amp;col=6&amp;number=4.5&amp;sourceID=14","4.5")</f>
        <v>4.5</v>
      </c>
      <c r="G879" s="4" t="str">
        <f>HYPERLINK("http://141.218.60.56/~jnz1568/getInfo.php?workbook=11_06.xlsx&amp;sheet=U0&amp;row=879&amp;col=7&amp;number=0.643&amp;sourceID=14","0.643")</f>
        <v>0.643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HYPERLINK("http://141.218.60.56/~jnz1568/getInfo.php?workbook=11_06.xlsx&amp;sheet=U0&amp;row=880&amp;col=6&amp;number=4.6&amp;sourceID=14","4.6")</f>
        <v>4.6</v>
      </c>
      <c r="G880" s="4" t="str">
        <f>HYPERLINK("http://141.218.60.56/~jnz1568/getInfo.php?workbook=11_06.xlsx&amp;sheet=U0&amp;row=880&amp;col=7&amp;number=0.646&amp;sourceID=14","0.646")</f>
        <v>0.646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HYPERLINK("http://141.218.60.56/~jnz1568/getInfo.php?workbook=11_06.xlsx&amp;sheet=U0&amp;row=881&amp;col=6&amp;number=4.7&amp;sourceID=14","4.7")</f>
        <v>4.7</v>
      </c>
      <c r="G881" s="4" t="str">
        <f>HYPERLINK("http://141.218.60.56/~jnz1568/getInfo.php?workbook=11_06.xlsx&amp;sheet=U0&amp;row=881&amp;col=7&amp;number=0.649&amp;sourceID=14","0.649")</f>
        <v>0.649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HYPERLINK("http://141.218.60.56/~jnz1568/getInfo.php?workbook=11_06.xlsx&amp;sheet=U0&amp;row=882&amp;col=6&amp;number=4.8&amp;sourceID=14","4.8")</f>
        <v>4.8</v>
      </c>
      <c r="G882" s="4" t="str">
        <f>HYPERLINK("http://141.218.60.56/~jnz1568/getInfo.php?workbook=11_06.xlsx&amp;sheet=U0&amp;row=882&amp;col=7&amp;number=0.653&amp;sourceID=14","0.653")</f>
        <v>0.653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HYPERLINK("http://141.218.60.56/~jnz1568/getInfo.php?workbook=11_06.xlsx&amp;sheet=U0&amp;row=883&amp;col=6&amp;number=4.9&amp;sourceID=14","4.9")</f>
        <v>4.9</v>
      </c>
      <c r="G883" s="4" t="str">
        <f>HYPERLINK("http://141.218.60.56/~jnz1568/getInfo.php?workbook=11_06.xlsx&amp;sheet=U0&amp;row=883&amp;col=7&amp;number=0.658&amp;sourceID=14","0.658")</f>
        <v>0.658</v>
      </c>
    </row>
    <row r="884" spans="1:7">
      <c r="A884" s="3">
        <v>11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HYPERLINK("http://141.218.60.56/~jnz1568/getInfo.php?workbook=11_06.xlsx&amp;sheet=U0&amp;row=884&amp;col=6&amp;number=3&amp;sourceID=14","3")</f>
        <v>3</v>
      </c>
      <c r="G884" s="4" t="str">
        <f>HYPERLINK("http://141.218.60.56/~jnz1568/getInfo.php?workbook=11_06.xlsx&amp;sheet=U0&amp;row=884&amp;col=7&amp;number=1.97&amp;sourceID=14","1.97")</f>
        <v>1.97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HYPERLINK("http://141.218.60.56/~jnz1568/getInfo.php?workbook=11_06.xlsx&amp;sheet=U0&amp;row=885&amp;col=6&amp;number=3.1&amp;sourceID=14","3.1")</f>
        <v>3.1</v>
      </c>
      <c r="G885" s="4" t="str">
        <f>HYPERLINK("http://141.218.60.56/~jnz1568/getInfo.php?workbook=11_06.xlsx&amp;sheet=U0&amp;row=885&amp;col=7&amp;number=1.97&amp;sourceID=14","1.97")</f>
        <v>1.97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HYPERLINK("http://141.218.60.56/~jnz1568/getInfo.php?workbook=11_06.xlsx&amp;sheet=U0&amp;row=886&amp;col=6&amp;number=3.2&amp;sourceID=14","3.2")</f>
        <v>3.2</v>
      </c>
      <c r="G886" s="4" t="str">
        <f>HYPERLINK("http://141.218.60.56/~jnz1568/getInfo.php?workbook=11_06.xlsx&amp;sheet=U0&amp;row=886&amp;col=7&amp;number=1.97&amp;sourceID=14","1.97")</f>
        <v>1.97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HYPERLINK("http://141.218.60.56/~jnz1568/getInfo.php?workbook=11_06.xlsx&amp;sheet=U0&amp;row=887&amp;col=6&amp;number=3.3&amp;sourceID=14","3.3")</f>
        <v>3.3</v>
      </c>
      <c r="G887" s="4" t="str">
        <f>HYPERLINK("http://141.218.60.56/~jnz1568/getInfo.php?workbook=11_06.xlsx&amp;sheet=U0&amp;row=887&amp;col=7&amp;number=1.97&amp;sourceID=14","1.97")</f>
        <v>1.97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HYPERLINK("http://141.218.60.56/~jnz1568/getInfo.php?workbook=11_06.xlsx&amp;sheet=U0&amp;row=888&amp;col=6&amp;number=3.4&amp;sourceID=14","3.4")</f>
        <v>3.4</v>
      </c>
      <c r="G888" s="4" t="str">
        <f>HYPERLINK("http://141.218.60.56/~jnz1568/getInfo.php?workbook=11_06.xlsx&amp;sheet=U0&amp;row=888&amp;col=7&amp;number=1.97&amp;sourceID=14","1.97")</f>
        <v>1.97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HYPERLINK("http://141.218.60.56/~jnz1568/getInfo.php?workbook=11_06.xlsx&amp;sheet=U0&amp;row=889&amp;col=6&amp;number=3.5&amp;sourceID=14","3.5")</f>
        <v>3.5</v>
      </c>
      <c r="G889" s="4" t="str">
        <f>HYPERLINK("http://141.218.60.56/~jnz1568/getInfo.php?workbook=11_06.xlsx&amp;sheet=U0&amp;row=889&amp;col=7&amp;number=1.98&amp;sourceID=14","1.98")</f>
        <v>1.98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HYPERLINK("http://141.218.60.56/~jnz1568/getInfo.php?workbook=11_06.xlsx&amp;sheet=U0&amp;row=890&amp;col=6&amp;number=3.6&amp;sourceID=14","3.6")</f>
        <v>3.6</v>
      </c>
      <c r="G890" s="4" t="str">
        <f>HYPERLINK("http://141.218.60.56/~jnz1568/getInfo.php?workbook=11_06.xlsx&amp;sheet=U0&amp;row=890&amp;col=7&amp;number=1.98&amp;sourceID=14","1.98")</f>
        <v>1.98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HYPERLINK("http://141.218.60.56/~jnz1568/getInfo.php?workbook=11_06.xlsx&amp;sheet=U0&amp;row=891&amp;col=6&amp;number=3.7&amp;sourceID=14","3.7")</f>
        <v>3.7</v>
      </c>
      <c r="G891" s="4" t="str">
        <f>HYPERLINK("http://141.218.60.56/~jnz1568/getInfo.php?workbook=11_06.xlsx&amp;sheet=U0&amp;row=891&amp;col=7&amp;number=1.98&amp;sourceID=14","1.98")</f>
        <v>1.98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HYPERLINK("http://141.218.60.56/~jnz1568/getInfo.php?workbook=11_06.xlsx&amp;sheet=U0&amp;row=892&amp;col=6&amp;number=3.8&amp;sourceID=14","3.8")</f>
        <v>3.8</v>
      </c>
      <c r="G892" s="4" t="str">
        <f>HYPERLINK("http://141.218.60.56/~jnz1568/getInfo.php?workbook=11_06.xlsx&amp;sheet=U0&amp;row=892&amp;col=7&amp;number=1.98&amp;sourceID=14","1.98")</f>
        <v>1.98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HYPERLINK("http://141.218.60.56/~jnz1568/getInfo.php?workbook=11_06.xlsx&amp;sheet=U0&amp;row=893&amp;col=6&amp;number=3.9&amp;sourceID=14","3.9")</f>
        <v>3.9</v>
      </c>
      <c r="G893" s="4" t="str">
        <f>HYPERLINK("http://141.218.60.56/~jnz1568/getInfo.php?workbook=11_06.xlsx&amp;sheet=U0&amp;row=893&amp;col=7&amp;number=1.98&amp;sourceID=14","1.98")</f>
        <v>1.98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HYPERLINK("http://141.218.60.56/~jnz1568/getInfo.php?workbook=11_06.xlsx&amp;sheet=U0&amp;row=894&amp;col=6&amp;number=4&amp;sourceID=14","4")</f>
        <v>4</v>
      </c>
      <c r="G894" s="4" t="str">
        <f>HYPERLINK("http://141.218.60.56/~jnz1568/getInfo.php?workbook=11_06.xlsx&amp;sheet=U0&amp;row=894&amp;col=7&amp;number=1.98&amp;sourceID=14","1.98")</f>
        <v>1.98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HYPERLINK("http://141.218.60.56/~jnz1568/getInfo.php?workbook=11_06.xlsx&amp;sheet=U0&amp;row=895&amp;col=6&amp;number=4.1&amp;sourceID=14","4.1")</f>
        <v>4.1</v>
      </c>
      <c r="G895" s="4" t="str">
        <f>HYPERLINK("http://141.218.60.56/~jnz1568/getInfo.php?workbook=11_06.xlsx&amp;sheet=U0&amp;row=895&amp;col=7&amp;number=1.99&amp;sourceID=14","1.99")</f>
        <v>1.99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HYPERLINK("http://141.218.60.56/~jnz1568/getInfo.php?workbook=11_06.xlsx&amp;sheet=U0&amp;row=896&amp;col=6&amp;number=4.2&amp;sourceID=14","4.2")</f>
        <v>4.2</v>
      </c>
      <c r="G896" s="4" t="str">
        <f>HYPERLINK("http://141.218.60.56/~jnz1568/getInfo.php?workbook=11_06.xlsx&amp;sheet=U0&amp;row=896&amp;col=7&amp;number=1.99&amp;sourceID=14","1.99")</f>
        <v>1.99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HYPERLINK("http://141.218.60.56/~jnz1568/getInfo.php?workbook=11_06.xlsx&amp;sheet=U0&amp;row=897&amp;col=6&amp;number=4.3&amp;sourceID=14","4.3")</f>
        <v>4.3</v>
      </c>
      <c r="G897" s="4" t="str">
        <f>HYPERLINK("http://141.218.60.56/~jnz1568/getInfo.php?workbook=11_06.xlsx&amp;sheet=U0&amp;row=897&amp;col=7&amp;number=1.99&amp;sourceID=14","1.99")</f>
        <v>1.99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HYPERLINK("http://141.218.60.56/~jnz1568/getInfo.php?workbook=11_06.xlsx&amp;sheet=U0&amp;row=898&amp;col=6&amp;number=4.4&amp;sourceID=14","4.4")</f>
        <v>4.4</v>
      </c>
      <c r="G898" s="4" t="str">
        <f>HYPERLINK("http://141.218.60.56/~jnz1568/getInfo.php?workbook=11_06.xlsx&amp;sheet=U0&amp;row=898&amp;col=7&amp;number=2&amp;sourceID=14","2")</f>
        <v>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HYPERLINK("http://141.218.60.56/~jnz1568/getInfo.php?workbook=11_06.xlsx&amp;sheet=U0&amp;row=899&amp;col=6&amp;number=4.5&amp;sourceID=14","4.5")</f>
        <v>4.5</v>
      </c>
      <c r="G899" s="4" t="str">
        <f>HYPERLINK("http://141.218.60.56/~jnz1568/getInfo.php?workbook=11_06.xlsx&amp;sheet=U0&amp;row=899&amp;col=7&amp;number=2.01&amp;sourceID=14","2.01")</f>
        <v>2.01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HYPERLINK("http://141.218.60.56/~jnz1568/getInfo.php?workbook=11_06.xlsx&amp;sheet=U0&amp;row=900&amp;col=6&amp;number=4.6&amp;sourceID=14","4.6")</f>
        <v>4.6</v>
      </c>
      <c r="G900" s="4" t="str">
        <f>HYPERLINK("http://141.218.60.56/~jnz1568/getInfo.php?workbook=11_06.xlsx&amp;sheet=U0&amp;row=900&amp;col=7&amp;number=2.01&amp;sourceID=14","2.01")</f>
        <v>2.01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HYPERLINK("http://141.218.60.56/~jnz1568/getInfo.php?workbook=11_06.xlsx&amp;sheet=U0&amp;row=901&amp;col=6&amp;number=4.7&amp;sourceID=14","4.7")</f>
        <v>4.7</v>
      </c>
      <c r="G901" s="4" t="str">
        <f>HYPERLINK("http://141.218.60.56/~jnz1568/getInfo.php?workbook=11_06.xlsx&amp;sheet=U0&amp;row=901&amp;col=7&amp;number=2.02&amp;sourceID=14","2.02")</f>
        <v>2.02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HYPERLINK("http://141.218.60.56/~jnz1568/getInfo.php?workbook=11_06.xlsx&amp;sheet=U0&amp;row=902&amp;col=6&amp;number=4.8&amp;sourceID=14","4.8")</f>
        <v>4.8</v>
      </c>
      <c r="G902" s="4" t="str">
        <f>HYPERLINK("http://141.218.60.56/~jnz1568/getInfo.php?workbook=11_06.xlsx&amp;sheet=U0&amp;row=902&amp;col=7&amp;number=2.04&amp;sourceID=14","2.04")</f>
        <v>2.04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HYPERLINK("http://141.218.60.56/~jnz1568/getInfo.php?workbook=11_06.xlsx&amp;sheet=U0&amp;row=903&amp;col=6&amp;number=4.9&amp;sourceID=14","4.9")</f>
        <v>4.9</v>
      </c>
      <c r="G903" s="4" t="str">
        <f>HYPERLINK("http://141.218.60.56/~jnz1568/getInfo.php?workbook=11_06.xlsx&amp;sheet=U0&amp;row=903&amp;col=7&amp;number=2.05&amp;sourceID=14","2.05")</f>
        <v>2.05</v>
      </c>
    </row>
    <row r="904" spans="1:7">
      <c r="A904" s="3">
        <v>11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HYPERLINK("http://141.218.60.56/~jnz1568/getInfo.php?workbook=11_06.xlsx&amp;sheet=U0&amp;row=904&amp;col=6&amp;number=3&amp;sourceID=14","3")</f>
        <v>3</v>
      </c>
      <c r="G904" s="4" t="str">
        <f>HYPERLINK("http://141.218.60.56/~jnz1568/getInfo.php?workbook=11_06.xlsx&amp;sheet=U0&amp;row=904&amp;col=7&amp;number=0.0717&amp;sourceID=14","0.0717")</f>
        <v>0.0717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HYPERLINK("http://141.218.60.56/~jnz1568/getInfo.php?workbook=11_06.xlsx&amp;sheet=U0&amp;row=905&amp;col=6&amp;number=3.1&amp;sourceID=14","3.1")</f>
        <v>3.1</v>
      </c>
      <c r="G905" s="4" t="str">
        <f>HYPERLINK("http://141.218.60.56/~jnz1568/getInfo.php?workbook=11_06.xlsx&amp;sheet=U0&amp;row=905&amp;col=7&amp;number=0.0717&amp;sourceID=14","0.0717")</f>
        <v>0.0717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HYPERLINK("http://141.218.60.56/~jnz1568/getInfo.php?workbook=11_06.xlsx&amp;sheet=U0&amp;row=906&amp;col=6&amp;number=3.2&amp;sourceID=14","3.2")</f>
        <v>3.2</v>
      </c>
      <c r="G906" s="4" t="str">
        <f>HYPERLINK("http://141.218.60.56/~jnz1568/getInfo.php?workbook=11_06.xlsx&amp;sheet=U0&amp;row=906&amp;col=7&amp;number=0.0717&amp;sourceID=14","0.0717")</f>
        <v>0.0717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HYPERLINK("http://141.218.60.56/~jnz1568/getInfo.php?workbook=11_06.xlsx&amp;sheet=U0&amp;row=907&amp;col=6&amp;number=3.3&amp;sourceID=14","3.3")</f>
        <v>3.3</v>
      </c>
      <c r="G907" s="4" t="str">
        <f>HYPERLINK("http://141.218.60.56/~jnz1568/getInfo.php?workbook=11_06.xlsx&amp;sheet=U0&amp;row=907&amp;col=7&amp;number=0.0716&amp;sourceID=14","0.0716")</f>
        <v>0.0716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HYPERLINK("http://141.218.60.56/~jnz1568/getInfo.php?workbook=11_06.xlsx&amp;sheet=U0&amp;row=908&amp;col=6&amp;number=3.4&amp;sourceID=14","3.4")</f>
        <v>3.4</v>
      </c>
      <c r="G908" s="4" t="str">
        <f>HYPERLINK("http://141.218.60.56/~jnz1568/getInfo.php?workbook=11_06.xlsx&amp;sheet=U0&amp;row=908&amp;col=7&amp;number=0.0716&amp;sourceID=14","0.0716")</f>
        <v>0.0716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HYPERLINK("http://141.218.60.56/~jnz1568/getInfo.php?workbook=11_06.xlsx&amp;sheet=U0&amp;row=909&amp;col=6&amp;number=3.5&amp;sourceID=14","3.5")</f>
        <v>3.5</v>
      </c>
      <c r="G909" s="4" t="str">
        <f>HYPERLINK("http://141.218.60.56/~jnz1568/getInfo.php?workbook=11_06.xlsx&amp;sheet=U0&amp;row=909&amp;col=7&amp;number=0.0716&amp;sourceID=14","0.0716")</f>
        <v>0.0716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HYPERLINK("http://141.218.60.56/~jnz1568/getInfo.php?workbook=11_06.xlsx&amp;sheet=U0&amp;row=910&amp;col=6&amp;number=3.6&amp;sourceID=14","3.6")</f>
        <v>3.6</v>
      </c>
      <c r="G910" s="4" t="str">
        <f>HYPERLINK("http://141.218.60.56/~jnz1568/getInfo.php?workbook=11_06.xlsx&amp;sheet=U0&amp;row=910&amp;col=7&amp;number=0.0716&amp;sourceID=14","0.0716")</f>
        <v>0.0716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HYPERLINK("http://141.218.60.56/~jnz1568/getInfo.php?workbook=11_06.xlsx&amp;sheet=U0&amp;row=911&amp;col=6&amp;number=3.7&amp;sourceID=14","3.7")</f>
        <v>3.7</v>
      </c>
      <c r="G911" s="4" t="str">
        <f>HYPERLINK("http://141.218.60.56/~jnz1568/getInfo.php?workbook=11_06.xlsx&amp;sheet=U0&amp;row=911&amp;col=7&amp;number=0.0716&amp;sourceID=14","0.0716")</f>
        <v>0.0716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HYPERLINK("http://141.218.60.56/~jnz1568/getInfo.php?workbook=11_06.xlsx&amp;sheet=U0&amp;row=912&amp;col=6&amp;number=3.8&amp;sourceID=14","3.8")</f>
        <v>3.8</v>
      </c>
      <c r="G912" s="4" t="str">
        <f>HYPERLINK("http://141.218.60.56/~jnz1568/getInfo.php?workbook=11_06.xlsx&amp;sheet=U0&amp;row=912&amp;col=7&amp;number=0.0715&amp;sourceID=14","0.0715")</f>
        <v>0.0715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HYPERLINK("http://141.218.60.56/~jnz1568/getInfo.php?workbook=11_06.xlsx&amp;sheet=U0&amp;row=913&amp;col=6&amp;number=3.9&amp;sourceID=14","3.9")</f>
        <v>3.9</v>
      </c>
      <c r="G913" s="4" t="str">
        <f>HYPERLINK("http://141.218.60.56/~jnz1568/getInfo.php?workbook=11_06.xlsx&amp;sheet=U0&amp;row=913&amp;col=7&amp;number=0.0715&amp;sourceID=14","0.0715")</f>
        <v>0.0715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HYPERLINK("http://141.218.60.56/~jnz1568/getInfo.php?workbook=11_06.xlsx&amp;sheet=U0&amp;row=914&amp;col=6&amp;number=4&amp;sourceID=14","4")</f>
        <v>4</v>
      </c>
      <c r="G914" s="4" t="str">
        <f>HYPERLINK("http://141.218.60.56/~jnz1568/getInfo.php?workbook=11_06.xlsx&amp;sheet=U0&amp;row=914&amp;col=7&amp;number=0.0714&amp;sourceID=14","0.0714")</f>
        <v>0.0714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HYPERLINK("http://141.218.60.56/~jnz1568/getInfo.php?workbook=11_06.xlsx&amp;sheet=U0&amp;row=915&amp;col=6&amp;number=4.1&amp;sourceID=14","4.1")</f>
        <v>4.1</v>
      </c>
      <c r="G915" s="4" t="str">
        <f>HYPERLINK("http://141.218.60.56/~jnz1568/getInfo.php?workbook=11_06.xlsx&amp;sheet=U0&amp;row=915&amp;col=7&amp;number=0.0713&amp;sourceID=14","0.0713")</f>
        <v>0.0713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HYPERLINK("http://141.218.60.56/~jnz1568/getInfo.php?workbook=11_06.xlsx&amp;sheet=U0&amp;row=916&amp;col=6&amp;number=4.2&amp;sourceID=14","4.2")</f>
        <v>4.2</v>
      </c>
      <c r="G916" s="4" t="str">
        <f>HYPERLINK("http://141.218.60.56/~jnz1568/getInfo.php?workbook=11_06.xlsx&amp;sheet=U0&amp;row=916&amp;col=7&amp;number=0.0713&amp;sourceID=14","0.0713")</f>
        <v>0.0713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HYPERLINK("http://141.218.60.56/~jnz1568/getInfo.php?workbook=11_06.xlsx&amp;sheet=U0&amp;row=917&amp;col=6&amp;number=4.3&amp;sourceID=14","4.3")</f>
        <v>4.3</v>
      </c>
      <c r="G917" s="4" t="str">
        <f>HYPERLINK("http://141.218.60.56/~jnz1568/getInfo.php?workbook=11_06.xlsx&amp;sheet=U0&amp;row=917&amp;col=7&amp;number=0.0711&amp;sourceID=14","0.0711")</f>
        <v>0.0711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HYPERLINK("http://141.218.60.56/~jnz1568/getInfo.php?workbook=11_06.xlsx&amp;sheet=U0&amp;row=918&amp;col=6&amp;number=4.4&amp;sourceID=14","4.4")</f>
        <v>4.4</v>
      </c>
      <c r="G918" s="4" t="str">
        <f>HYPERLINK("http://141.218.60.56/~jnz1568/getInfo.php?workbook=11_06.xlsx&amp;sheet=U0&amp;row=918&amp;col=7&amp;number=0.071&amp;sourceID=14","0.071")</f>
        <v>0.071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HYPERLINK("http://141.218.60.56/~jnz1568/getInfo.php?workbook=11_06.xlsx&amp;sheet=U0&amp;row=919&amp;col=6&amp;number=4.5&amp;sourceID=14","4.5")</f>
        <v>4.5</v>
      </c>
      <c r="G919" s="4" t="str">
        <f>HYPERLINK("http://141.218.60.56/~jnz1568/getInfo.php?workbook=11_06.xlsx&amp;sheet=U0&amp;row=919&amp;col=7&amp;number=0.0708&amp;sourceID=14","0.0708")</f>
        <v>0.0708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HYPERLINK("http://141.218.60.56/~jnz1568/getInfo.php?workbook=11_06.xlsx&amp;sheet=U0&amp;row=920&amp;col=6&amp;number=4.6&amp;sourceID=14","4.6")</f>
        <v>4.6</v>
      </c>
      <c r="G920" s="4" t="str">
        <f>HYPERLINK("http://141.218.60.56/~jnz1568/getInfo.php?workbook=11_06.xlsx&amp;sheet=U0&amp;row=920&amp;col=7&amp;number=0.0706&amp;sourceID=14","0.0706")</f>
        <v>0.0706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HYPERLINK("http://141.218.60.56/~jnz1568/getInfo.php?workbook=11_06.xlsx&amp;sheet=U0&amp;row=921&amp;col=6&amp;number=4.7&amp;sourceID=14","4.7")</f>
        <v>4.7</v>
      </c>
      <c r="G921" s="4" t="str">
        <f>HYPERLINK("http://141.218.60.56/~jnz1568/getInfo.php?workbook=11_06.xlsx&amp;sheet=U0&amp;row=921&amp;col=7&amp;number=0.0703&amp;sourceID=14","0.0703")</f>
        <v>0.0703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HYPERLINK("http://141.218.60.56/~jnz1568/getInfo.php?workbook=11_06.xlsx&amp;sheet=U0&amp;row=922&amp;col=6&amp;number=4.8&amp;sourceID=14","4.8")</f>
        <v>4.8</v>
      </c>
      <c r="G922" s="4" t="str">
        <f>HYPERLINK("http://141.218.60.56/~jnz1568/getInfo.php?workbook=11_06.xlsx&amp;sheet=U0&amp;row=922&amp;col=7&amp;number=0.0699&amp;sourceID=14","0.0699")</f>
        <v>0.0699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HYPERLINK("http://141.218.60.56/~jnz1568/getInfo.php?workbook=11_06.xlsx&amp;sheet=U0&amp;row=923&amp;col=6&amp;number=4.9&amp;sourceID=14","4.9")</f>
        <v>4.9</v>
      </c>
      <c r="G923" s="4" t="str">
        <f>HYPERLINK("http://141.218.60.56/~jnz1568/getInfo.php?workbook=11_06.xlsx&amp;sheet=U0&amp;row=923&amp;col=7&amp;number=0.0695&amp;sourceID=14","0.0695")</f>
        <v>0.0695</v>
      </c>
    </row>
    <row r="924" spans="1:7">
      <c r="A924" s="3">
        <v>11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HYPERLINK("http://141.218.60.56/~jnz1568/getInfo.php?workbook=11_06.xlsx&amp;sheet=U0&amp;row=924&amp;col=6&amp;number=3&amp;sourceID=14","3")</f>
        <v>3</v>
      </c>
      <c r="G924" s="4" t="str">
        <f>HYPERLINK("http://141.218.60.56/~jnz1568/getInfo.php?workbook=11_06.xlsx&amp;sheet=U0&amp;row=924&amp;col=7&amp;number=1.76&amp;sourceID=14","1.76")</f>
        <v>1.76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HYPERLINK("http://141.218.60.56/~jnz1568/getInfo.php?workbook=11_06.xlsx&amp;sheet=U0&amp;row=925&amp;col=6&amp;number=3.1&amp;sourceID=14","3.1")</f>
        <v>3.1</v>
      </c>
      <c r="G925" s="4" t="str">
        <f>HYPERLINK("http://141.218.60.56/~jnz1568/getInfo.php?workbook=11_06.xlsx&amp;sheet=U0&amp;row=925&amp;col=7&amp;number=1.76&amp;sourceID=14","1.76")</f>
        <v>1.76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HYPERLINK("http://141.218.60.56/~jnz1568/getInfo.php?workbook=11_06.xlsx&amp;sheet=U0&amp;row=926&amp;col=6&amp;number=3.2&amp;sourceID=14","3.2")</f>
        <v>3.2</v>
      </c>
      <c r="G926" s="4" t="str">
        <f>HYPERLINK("http://141.218.60.56/~jnz1568/getInfo.php?workbook=11_06.xlsx&amp;sheet=U0&amp;row=926&amp;col=7&amp;number=1.76&amp;sourceID=14","1.76")</f>
        <v>1.76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HYPERLINK("http://141.218.60.56/~jnz1568/getInfo.php?workbook=11_06.xlsx&amp;sheet=U0&amp;row=927&amp;col=6&amp;number=3.3&amp;sourceID=14","3.3")</f>
        <v>3.3</v>
      </c>
      <c r="G927" s="4" t="str">
        <f>HYPERLINK("http://141.218.60.56/~jnz1568/getInfo.php?workbook=11_06.xlsx&amp;sheet=U0&amp;row=927&amp;col=7&amp;number=1.76&amp;sourceID=14","1.76")</f>
        <v>1.76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HYPERLINK("http://141.218.60.56/~jnz1568/getInfo.php?workbook=11_06.xlsx&amp;sheet=U0&amp;row=928&amp;col=6&amp;number=3.4&amp;sourceID=14","3.4")</f>
        <v>3.4</v>
      </c>
      <c r="G928" s="4" t="str">
        <f>HYPERLINK("http://141.218.60.56/~jnz1568/getInfo.php?workbook=11_06.xlsx&amp;sheet=U0&amp;row=928&amp;col=7&amp;number=1.76&amp;sourceID=14","1.76")</f>
        <v>1.76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HYPERLINK("http://141.218.60.56/~jnz1568/getInfo.php?workbook=11_06.xlsx&amp;sheet=U0&amp;row=929&amp;col=6&amp;number=3.5&amp;sourceID=14","3.5")</f>
        <v>3.5</v>
      </c>
      <c r="G929" s="4" t="str">
        <f>HYPERLINK("http://141.218.60.56/~jnz1568/getInfo.php?workbook=11_06.xlsx&amp;sheet=U0&amp;row=929&amp;col=7&amp;number=1.76&amp;sourceID=14","1.76")</f>
        <v>1.76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HYPERLINK("http://141.218.60.56/~jnz1568/getInfo.php?workbook=11_06.xlsx&amp;sheet=U0&amp;row=930&amp;col=6&amp;number=3.6&amp;sourceID=14","3.6")</f>
        <v>3.6</v>
      </c>
      <c r="G930" s="4" t="str">
        <f>HYPERLINK("http://141.218.60.56/~jnz1568/getInfo.php?workbook=11_06.xlsx&amp;sheet=U0&amp;row=930&amp;col=7&amp;number=1.76&amp;sourceID=14","1.76")</f>
        <v>1.76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HYPERLINK("http://141.218.60.56/~jnz1568/getInfo.php?workbook=11_06.xlsx&amp;sheet=U0&amp;row=931&amp;col=6&amp;number=3.7&amp;sourceID=14","3.7")</f>
        <v>3.7</v>
      </c>
      <c r="G931" s="4" t="str">
        <f>HYPERLINK("http://141.218.60.56/~jnz1568/getInfo.php?workbook=11_06.xlsx&amp;sheet=U0&amp;row=931&amp;col=7&amp;number=1.76&amp;sourceID=14","1.76")</f>
        <v>1.76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HYPERLINK("http://141.218.60.56/~jnz1568/getInfo.php?workbook=11_06.xlsx&amp;sheet=U0&amp;row=932&amp;col=6&amp;number=3.8&amp;sourceID=14","3.8")</f>
        <v>3.8</v>
      </c>
      <c r="G932" s="4" t="str">
        <f>HYPERLINK("http://141.218.60.56/~jnz1568/getInfo.php?workbook=11_06.xlsx&amp;sheet=U0&amp;row=932&amp;col=7&amp;number=1.76&amp;sourceID=14","1.76")</f>
        <v>1.76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HYPERLINK("http://141.218.60.56/~jnz1568/getInfo.php?workbook=11_06.xlsx&amp;sheet=U0&amp;row=933&amp;col=6&amp;number=3.9&amp;sourceID=14","3.9")</f>
        <v>3.9</v>
      </c>
      <c r="G933" s="4" t="str">
        <f>HYPERLINK("http://141.218.60.56/~jnz1568/getInfo.php?workbook=11_06.xlsx&amp;sheet=U0&amp;row=933&amp;col=7&amp;number=1.77&amp;sourceID=14","1.77")</f>
        <v>1.77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HYPERLINK("http://141.218.60.56/~jnz1568/getInfo.php?workbook=11_06.xlsx&amp;sheet=U0&amp;row=934&amp;col=6&amp;number=4&amp;sourceID=14","4")</f>
        <v>4</v>
      </c>
      <c r="G934" s="4" t="str">
        <f>HYPERLINK("http://141.218.60.56/~jnz1568/getInfo.php?workbook=11_06.xlsx&amp;sheet=U0&amp;row=934&amp;col=7&amp;number=1.77&amp;sourceID=14","1.77")</f>
        <v>1.77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HYPERLINK("http://141.218.60.56/~jnz1568/getInfo.php?workbook=11_06.xlsx&amp;sheet=U0&amp;row=935&amp;col=6&amp;number=4.1&amp;sourceID=14","4.1")</f>
        <v>4.1</v>
      </c>
      <c r="G935" s="4" t="str">
        <f>HYPERLINK("http://141.218.60.56/~jnz1568/getInfo.php?workbook=11_06.xlsx&amp;sheet=U0&amp;row=935&amp;col=7&amp;number=1.77&amp;sourceID=14","1.77")</f>
        <v>1.77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HYPERLINK("http://141.218.60.56/~jnz1568/getInfo.php?workbook=11_06.xlsx&amp;sheet=U0&amp;row=936&amp;col=6&amp;number=4.2&amp;sourceID=14","4.2")</f>
        <v>4.2</v>
      </c>
      <c r="G936" s="4" t="str">
        <f>HYPERLINK("http://141.218.60.56/~jnz1568/getInfo.php?workbook=11_06.xlsx&amp;sheet=U0&amp;row=936&amp;col=7&amp;number=1.77&amp;sourceID=14","1.77")</f>
        <v>1.77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HYPERLINK("http://141.218.60.56/~jnz1568/getInfo.php?workbook=11_06.xlsx&amp;sheet=U0&amp;row=937&amp;col=6&amp;number=4.3&amp;sourceID=14","4.3")</f>
        <v>4.3</v>
      </c>
      <c r="G937" s="4" t="str">
        <f>HYPERLINK("http://141.218.60.56/~jnz1568/getInfo.php?workbook=11_06.xlsx&amp;sheet=U0&amp;row=937&amp;col=7&amp;number=1.77&amp;sourceID=14","1.77")</f>
        <v>1.77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HYPERLINK("http://141.218.60.56/~jnz1568/getInfo.php?workbook=11_06.xlsx&amp;sheet=U0&amp;row=938&amp;col=6&amp;number=4.4&amp;sourceID=14","4.4")</f>
        <v>4.4</v>
      </c>
      <c r="G938" s="4" t="str">
        <f>HYPERLINK("http://141.218.60.56/~jnz1568/getInfo.php?workbook=11_06.xlsx&amp;sheet=U0&amp;row=938&amp;col=7&amp;number=1.78&amp;sourceID=14","1.78")</f>
        <v>1.78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HYPERLINK("http://141.218.60.56/~jnz1568/getInfo.php?workbook=11_06.xlsx&amp;sheet=U0&amp;row=939&amp;col=6&amp;number=4.5&amp;sourceID=14","4.5")</f>
        <v>4.5</v>
      </c>
      <c r="G939" s="4" t="str">
        <f>HYPERLINK("http://141.218.60.56/~jnz1568/getInfo.php?workbook=11_06.xlsx&amp;sheet=U0&amp;row=939&amp;col=7&amp;number=1.78&amp;sourceID=14","1.78")</f>
        <v>1.78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HYPERLINK("http://141.218.60.56/~jnz1568/getInfo.php?workbook=11_06.xlsx&amp;sheet=U0&amp;row=940&amp;col=6&amp;number=4.6&amp;sourceID=14","4.6")</f>
        <v>4.6</v>
      </c>
      <c r="G940" s="4" t="str">
        <f>HYPERLINK("http://141.218.60.56/~jnz1568/getInfo.php?workbook=11_06.xlsx&amp;sheet=U0&amp;row=940&amp;col=7&amp;number=1.79&amp;sourceID=14","1.79")</f>
        <v>1.79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HYPERLINK("http://141.218.60.56/~jnz1568/getInfo.php?workbook=11_06.xlsx&amp;sheet=U0&amp;row=941&amp;col=6&amp;number=4.7&amp;sourceID=14","4.7")</f>
        <v>4.7</v>
      </c>
      <c r="G941" s="4" t="str">
        <f>HYPERLINK("http://141.218.60.56/~jnz1568/getInfo.php?workbook=11_06.xlsx&amp;sheet=U0&amp;row=941&amp;col=7&amp;number=1.8&amp;sourceID=14","1.8")</f>
        <v>1.8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HYPERLINK("http://141.218.60.56/~jnz1568/getInfo.php?workbook=11_06.xlsx&amp;sheet=U0&amp;row=942&amp;col=6&amp;number=4.8&amp;sourceID=14","4.8")</f>
        <v>4.8</v>
      </c>
      <c r="G942" s="4" t="str">
        <f>HYPERLINK("http://141.218.60.56/~jnz1568/getInfo.php?workbook=11_06.xlsx&amp;sheet=U0&amp;row=942&amp;col=7&amp;number=1.81&amp;sourceID=14","1.81")</f>
        <v>1.81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HYPERLINK("http://141.218.60.56/~jnz1568/getInfo.php?workbook=11_06.xlsx&amp;sheet=U0&amp;row=943&amp;col=6&amp;number=4.9&amp;sourceID=14","4.9")</f>
        <v>4.9</v>
      </c>
      <c r="G943" s="4" t="str">
        <f>HYPERLINK("http://141.218.60.56/~jnz1568/getInfo.php?workbook=11_06.xlsx&amp;sheet=U0&amp;row=943&amp;col=7&amp;number=1.82&amp;sourceID=14","1.82")</f>
        <v>1.82</v>
      </c>
    </row>
    <row r="944" spans="1:7">
      <c r="A944" s="3">
        <v>11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HYPERLINK("http://141.218.60.56/~jnz1568/getInfo.php?workbook=11_06.xlsx&amp;sheet=U0&amp;row=944&amp;col=6&amp;number=3&amp;sourceID=14","3")</f>
        <v>3</v>
      </c>
      <c r="G944" s="4" t="str">
        <f>HYPERLINK("http://141.218.60.56/~jnz1568/getInfo.php?workbook=11_06.xlsx&amp;sheet=U0&amp;row=944&amp;col=7&amp;number=0.0307&amp;sourceID=14","0.0307")</f>
        <v>0.0307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HYPERLINK("http://141.218.60.56/~jnz1568/getInfo.php?workbook=11_06.xlsx&amp;sheet=U0&amp;row=945&amp;col=6&amp;number=3.1&amp;sourceID=14","3.1")</f>
        <v>3.1</v>
      </c>
      <c r="G945" s="4" t="str">
        <f>HYPERLINK("http://141.218.60.56/~jnz1568/getInfo.php?workbook=11_06.xlsx&amp;sheet=U0&amp;row=945&amp;col=7&amp;number=0.0307&amp;sourceID=14","0.0307")</f>
        <v>0.0307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HYPERLINK("http://141.218.60.56/~jnz1568/getInfo.php?workbook=11_06.xlsx&amp;sheet=U0&amp;row=946&amp;col=6&amp;number=3.2&amp;sourceID=14","3.2")</f>
        <v>3.2</v>
      </c>
      <c r="G946" s="4" t="str">
        <f>HYPERLINK("http://141.218.60.56/~jnz1568/getInfo.php?workbook=11_06.xlsx&amp;sheet=U0&amp;row=946&amp;col=7&amp;number=0.0307&amp;sourceID=14","0.0307")</f>
        <v>0.0307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HYPERLINK("http://141.218.60.56/~jnz1568/getInfo.php?workbook=11_06.xlsx&amp;sheet=U0&amp;row=947&amp;col=6&amp;number=3.3&amp;sourceID=14","3.3")</f>
        <v>3.3</v>
      </c>
      <c r="G947" s="4" t="str">
        <f>HYPERLINK("http://141.218.60.56/~jnz1568/getInfo.php?workbook=11_06.xlsx&amp;sheet=U0&amp;row=947&amp;col=7&amp;number=0.0307&amp;sourceID=14","0.0307")</f>
        <v>0.0307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HYPERLINK("http://141.218.60.56/~jnz1568/getInfo.php?workbook=11_06.xlsx&amp;sheet=U0&amp;row=948&amp;col=6&amp;number=3.4&amp;sourceID=14","3.4")</f>
        <v>3.4</v>
      </c>
      <c r="G948" s="4" t="str">
        <f>HYPERLINK("http://141.218.60.56/~jnz1568/getInfo.php?workbook=11_06.xlsx&amp;sheet=U0&amp;row=948&amp;col=7&amp;number=0.0307&amp;sourceID=14","0.0307")</f>
        <v>0.0307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HYPERLINK("http://141.218.60.56/~jnz1568/getInfo.php?workbook=11_06.xlsx&amp;sheet=U0&amp;row=949&amp;col=6&amp;number=3.5&amp;sourceID=14","3.5")</f>
        <v>3.5</v>
      </c>
      <c r="G949" s="4" t="str">
        <f>HYPERLINK("http://141.218.60.56/~jnz1568/getInfo.php?workbook=11_06.xlsx&amp;sheet=U0&amp;row=949&amp;col=7&amp;number=0.0307&amp;sourceID=14","0.0307")</f>
        <v>0.0307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HYPERLINK("http://141.218.60.56/~jnz1568/getInfo.php?workbook=11_06.xlsx&amp;sheet=U0&amp;row=950&amp;col=6&amp;number=3.6&amp;sourceID=14","3.6")</f>
        <v>3.6</v>
      </c>
      <c r="G950" s="4" t="str">
        <f>HYPERLINK("http://141.218.60.56/~jnz1568/getInfo.php?workbook=11_06.xlsx&amp;sheet=U0&amp;row=950&amp;col=7&amp;number=0.0307&amp;sourceID=14","0.0307")</f>
        <v>0.0307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HYPERLINK("http://141.218.60.56/~jnz1568/getInfo.php?workbook=11_06.xlsx&amp;sheet=U0&amp;row=951&amp;col=6&amp;number=3.7&amp;sourceID=14","3.7")</f>
        <v>3.7</v>
      </c>
      <c r="G951" s="4" t="str">
        <f>HYPERLINK("http://141.218.60.56/~jnz1568/getInfo.php?workbook=11_06.xlsx&amp;sheet=U0&amp;row=951&amp;col=7&amp;number=0.0307&amp;sourceID=14","0.0307")</f>
        <v>0.0307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HYPERLINK("http://141.218.60.56/~jnz1568/getInfo.php?workbook=11_06.xlsx&amp;sheet=U0&amp;row=952&amp;col=6&amp;number=3.8&amp;sourceID=14","3.8")</f>
        <v>3.8</v>
      </c>
      <c r="G952" s="4" t="str">
        <f>HYPERLINK("http://141.218.60.56/~jnz1568/getInfo.php?workbook=11_06.xlsx&amp;sheet=U0&amp;row=952&amp;col=7&amp;number=0.0307&amp;sourceID=14","0.0307")</f>
        <v>0.0307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HYPERLINK("http://141.218.60.56/~jnz1568/getInfo.php?workbook=11_06.xlsx&amp;sheet=U0&amp;row=953&amp;col=6&amp;number=3.9&amp;sourceID=14","3.9")</f>
        <v>3.9</v>
      </c>
      <c r="G953" s="4" t="str">
        <f>HYPERLINK("http://141.218.60.56/~jnz1568/getInfo.php?workbook=11_06.xlsx&amp;sheet=U0&amp;row=953&amp;col=7&amp;number=0.0306&amp;sourceID=14","0.0306")</f>
        <v>0.0306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HYPERLINK("http://141.218.60.56/~jnz1568/getInfo.php?workbook=11_06.xlsx&amp;sheet=U0&amp;row=954&amp;col=6&amp;number=4&amp;sourceID=14","4")</f>
        <v>4</v>
      </c>
      <c r="G954" s="4" t="str">
        <f>HYPERLINK("http://141.218.60.56/~jnz1568/getInfo.php?workbook=11_06.xlsx&amp;sheet=U0&amp;row=954&amp;col=7&amp;number=0.0306&amp;sourceID=14","0.0306")</f>
        <v>0.0306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HYPERLINK("http://141.218.60.56/~jnz1568/getInfo.php?workbook=11_06.xlsx&amp;sheet=U0&amp;row=955&amp;col=6&amp;number=4.1&amp;sourceID=14","4.1")</f>
        <v>4.1</v>
      </c>
      <c r="G955" s="4" t="str">
        <f>HYPERLINK("http://141.218.60.56/~jnz1568/getInfo.php?workbook=11_06.xlsx&amp;sheet=U0&amp;row=955&amp;col=7&amp;number=0.0306&amp;sourceID=14","0.0306")</f>
        <v>0.0306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HYPERLINK("http://141.218.60.56/~jnz1568/getInfo.php?workbook=11_06.xlsx&amp;sheet=U0&amp;row=956&amp;col=6&amp;number=4.2&amp;sourceID=14","4.2")</f>
        <v>4.2</v>
      </c>
      <c r="G956" s="4" t="str">
        <f>HYPERLINK("http://141.218.60.56/~jnz1568/getInfo.php?workbook=11_06.xlsx&amp;sheet=U0&amp;row=956&amp;col=7&amp;number=0.0305&amp;sourceID=14","0.0305")</f>
        <v>0.0305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HYPERLINK("http://141.218.60.56/~jnz1568/getInfo.php?workbook=11_06.xlsx&amp;sheet=U0&amp;row=957&amp;col=6&amp;number=4.3&amp;sourceID=14","4.3")</f>
        <v>4.3</v>
      </c>
      <c r="G957" s="4" t="str">
        <f>HYPERLINK("http://141.218.60.56/~jnz1568/getInfo.php?workbook=11_06.xlsx&amp;sheet=U0&amp;row=957&amp;col=7&amp;number=0.0305&amp;sourceID=14","0.0305")</f>
        <v>0.0305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HYPERLINK("http://141.218.60.56/~jnz1568/getInfo.php?workbook=11_06.xlsx&amp;sheet=U0&amp;row=958&amp;col=6&amp;number=4.4&amp;sourceID=14","4.4")</f>
        <v>4.4</v>
      </c>
      <c r="G958" s="4" t="str">
        <f>HYPERLINK("http://141.218.60.56/~jnz1568/getInfo.php?workbook=11_06.xlsx&amp;sheet=U0&amp;row=958&amp;col=7&amp;number=0.0304&amp;sourceID=14","0.0304")</f>
        <v>0.0304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HYPERLINK("http://141.218.60.56/~jnz1568/getInfo.php?workbook=11_06.xlsx&amp;sheet=U0&amp;row=959&amp;col=6&amp;number=4.5&amp;sourceID=14","4.5")</f>
        <v>4.5</v>
      </c>
      <c r="G959" s="4" t="str">
        <f>HYPERLINK("http://141.218.60.56/~jnz1568/getInfo.php?workbook=11_06.xlsx&amp;sheet=U0&amp;row=959&amp;col=7&amp;number=0.0303&amp;sourceID=14","0.0303")</f>
        <v>0.0303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HYPERLINK("http://141.218.60.56/~jnz1568/getInfo.php?workbook=11_06.xlsx&amp;sheet=U0&amp;row=960&amp;col=6&amp;number=4.6&amp;sourceID=14","4.6")</f>
        <v>4.6</v>
      </c>
      <c r="G960" s="4" t="str">
        <f>HYPERLINK("http://141.218.60.56/~jnz1568/getInfo.php?workbook=11_06.xlsx&amp;sheet=U0&amp;row=960&amp;col=7&amp;number=0.0302&amp;sourceID=14","0.0302")</f>
        <v>0.0302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HYPERLINK("http://141.218.60.56/~jnz1568/getInfo.php?workbook=11_06.xlsx&amp;sheet=U0&amp;row=961&amp;col=6&amp;number=4.7&amp;sourceID=14","4.7")</f>
        <v>4.7</v>
      </c>
      <c r="G961" s="4" t="str">
        <f>HYPERLINK("http://141.218.60.56/~jnz1568/getInfo.php?workbook=11_06.xlsx&amp;sheet=U0&amp;row=961&amp;col=7&amp;number=0.0301&amp;sourceID=14","0.0301")</f>
        <v>0.0301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HYPERLINK("http://141.218.60.56/~jnz1568/getInfo.php?workbook=11_06.xlsx&amp;sheet=U0&amp;row=962&amp;col=6&amp;number=4.8&amp;sourceID=14","4.8")</f>
        <v>4.8</v>
      </c>
      <c r="G962" s="4" t="str">
        <f>HYPERLINK("http://141.218.60.56/~jnz1568/getInfo.php?workbook=11_06.xlsx&amp;sheet=U0&amp;row=962&amp;col=7&amp;number=0.0299&amp;sourceID=14","0.0299")</f>
        <v>0.0299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HYPERLINK("http://141.218.60.56/~jnz1568/getInfo.php?workbook=11_06.xlsx&amp;sheet=U0&amp;row=963&amp;col=6&amp;number=4.9&amp;sourceID=14","4.9")</f>
        <v>4.9</v>
      </c>
      <c r="G963" s="4" t="str">
        <f>HYPERLINK("http://141.218.60.56/~jnz1568/getInfo.php?workbook=11_06.xlsx&amp;sheet=U0&amp;row=963&amp;col=7&amp;number=0.0297&amp;sourceID=14","0.0297")</f>
        <v>0.0297</v>
      </c>
    </row>
    <row r="964" spans="1:7">
      <c r="A964" s="3">
        <v>11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HYPERLINK("http://141.218.60.56/~jnz1568/getInfo.php?workbook=11_06.xlsx&amp;sheet=U0&amp;row=964&amp;col=6&amp;number=3&amp;sourceID=14","3")</f>
        <v>3</v>
      </c>
      <c r="G964" s="4" t="str">
        <f>HYPERLINK("http://141.218.60.56/~jnz1568/getInfo.php?workbook=11_06.xlsx&amp;sheet=U0&amp;row=964&amp;col=7&amp;number=0.00935&amp;sourceID=14","0.00935")</f>
        <v>0.00935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HYPERLINK("http://141.218.60.56/~jnz1568/getInfo.php?workbook=11_06.xlsx&amp;sheet=U0&amp;row=965&amp;col=6&amp;number=3.1&amp;sourceID=14","3.1")</f>
        <v>3.1</v>
      </c>
      <c r="G965" s="4" t="str">
        <f>HYPERLINK("http://141.218.60.56/~jnz1568/getInfo.php?workbook=11_06.xlsx&amp;sheet=U0&amp;row=965&amp;col=7&amp;number=0.00935&amp;sourceID=14","0.00935")</f>
        <v>0.00935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HYPERLINK("http://141.218.60.56/~jnz1568/getInfo.php?workbook=11_06.xlsx&amp;sheet=U0&amp;row=966&amp;col=6&amp;number=3.2&amp;sourceID=14","3.2")</f>
        <v>3.2</v>
      </c>
      <c r="G966" s="4" t="str">
        <f>HYPERLINK("http://141.218.60.56/~jnz1568/getInfo.php?workbook=11_06.xlsx&amp;sheet=U0&amp;row=966&amp;col=7&amp;number=0.00935&amp;sourceID=14","0.00935")</f>
        <v>0.00935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HYPERLINK("http://141.218.60.56/~jnz1568/getInfo.php?workbook=11_06.xlsx&amp;sheet=U0&amp;row=967&amp;col=6&amp;number=3.3&amp;sourceID=14","3.3")</f>
        <v>3.3</v>
      </c>
      <c r="G967" s="4" t="str">
        <f>HYPERLINK("http://141.218.60.56/~jnz1568/getInfo.php?workbook=11_06.xlsx&amp;sheet=U0&amp;row=967&amp;col=7&amp;number=0.00935&amp;sourceID=14","0.00935")</f>
        <v>0.00935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HYPERLINK("http://141.218.60.56/~jnz1568/getInfo.php?workbook=11_06.xlsx&amp;sheet=U0&amp;row=968&amp;col=6&amp;number=3.4&amp;sourceID=14","3.4")</f>
        <v>3.4</v>
      </c>
      <c r="G968" s="4" t="str">
        <f>HYPERLINK("http://141.218.60.56/~jnz1568/getInfo.php?workbook=11_06.xlsx&amp;sheet=U0&amp;row=968&amp;col=7&amp;number=0.00935&amp;sourceID=14","0.00935")</f>
        <v>0.00935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HYPERLINK("http://141.218.60.56/~jnz1568/getInfo.php?workbook=11_06.xlsx&amp;sheet=U0&amp;row=969&amp;col=6&amp;number=3.5&amp;sourceID=14","3.5")</f>
        <v>3.5</v>
      </c>
      <c r="G969" s="4" t="str">
        <f>HYPERLINK("http://141.218.60.56/~jnz1568/getInfo.php?workbook=11_06.xlsx&amp;sheet=U0&amp;row=969&amp;col=7&amp;number=0.00935&amp;sourceID=14","0.00935")</f>
        <v>0.00935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HYPERLINK("http://141.218.60.56/~jnz1568/getInfo.php?workbook=11_06.xlsx&amp;sheet=U0&amp;row=970&amp;col=6&amp;number=3.6&amp;sourceID=14","3.6")</f>
        <v>3.6</v>
      </c>
      <c r="G970" s="4" t="str">
        <f>HYPERLINK("http://141.218.60.56/~jnz1568/getInfo.php?workbook=11_06.xlsx&amp;sheet=U0&amp;row=970&amp;col=7&amp;number=0.00935&amp;sourceID=14","0.00935")</f>
        <v>0.00935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HYPERLINK("http://141.218.60.56/~jnz1568/getInfo.php?workbook=11_06.xlsx&amp;sheet=U0&amp;row=971&amp;col=6&amp;number=3.7&amp;sourceID=14","3.7")</f>
        <v>3.7</v>
      </c>
      <c r="G971" s="4" t="str">
        <f>HYPERLINK("http://141.218.60.56/~jnz1568/getInfo.php?workbook=11_06.xlsx&amp;sheet=U0&amp;row=971&amp;col=7&amp;number=0.00935&amp;sourceID=14","0.00935")</f>
        <v>0.00935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HYPERLINK("http://141.218.60.56/~jnz1568/getInfo.php?workbook=11_06.xlsx&amp;sheet=U0&amp;row=972&amp;col=6&amp;number=3.8&amp;sourceID=14","3.8")</f>
        <v>3.8</v>
      </c>
      <c r="G972" s="4" t="str">
        <f>HYPERLINK("http://141.218.60.56/~jnz1568/getInfo.php?workbook=11_06.xlsx&amp;sheet=U0&amp;row=972&amp;col=7&amp;number=0.00935&amp;sourceID=14","0.00935")</f>
        <v>0.00935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HYPERLINK("http://141.218.60.56/~jnz1568/getInfo.php?workbook=11_06.xlsx&amp;sheet=U0&amp;row=973&amp;col=6&amp;number=3.9&amp;sourceID=14","3.9")</f>
        <v>3.9</v>
      </c>
      <c r="G973" s="4" t="str">
        <f>HYPERLINK("http://141.218.60.56/~jnz1568/getInfo.php?workbook=11_06.xlsx&amp;sheet=U0&amp;row=973&amp;col=7&amp;number=0.00934&amp;sourceID=14","0.00934")</f>
        <v>0.00934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HYPERLINK("http://141.218.60.56/~jnz1568/getInfo.php?workbook=11_06.xlsx&amp;sheet=U0&amp;row=974&amp;col=6&amp;number=4&amp;sourceID=14","4")</f>
        <v>4</v>
      </c>
      <c r="G974" s="4" t="str">
        <f>HYPERLINK("http://141.218.60.56/~jnz1568/getInfo.php?workbook=11_06.xlsx&amp;sheet=U0&amp;row=974&amp;col=7&amp;number=0.00934&amp;sourceID=14","0.00934")</f>
        <v>0.00934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HYPERLINK("http://141.218.60.56/~jnz1568/getInfo.php?workbook=11_06.xlsx&amp;sheet=U0&amp;row=975&amp;col=6&amp;number=4.1&amp;sourceID=14","4.1")</f>
        <v>4.1</v>
      </c>
      <c r="G975" s="4" t="str">
        <f>HYPERLINK("http://141.218.60.56/~jnz1568/getInfo.php?workbook=11_06.xlsx&amp;sheet=U0&amp;row=975&amp;col=7&amp;number=0.00934&amp;sourceID=14","0.00934")</f>
        <v>0.00934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HYPERLINK("http://141.218.60.56/~jnz1568/getInfo.php?workbook=11_06.xlsx&amp;sheet=U0&amp;row=976&amp;col=6&amp;number=4.2&amp;sourceID=14","4.2")</f>
        <v>4.2</v>
      </c>
      <c r="G976" s="4" t="str">
        <f>HYPERLINK("http://141.218.60.56/~jnz1568/getInfo.php?workbook=11_06.xlsx&amp;sheet=U0&amp;row=976&amp;col=7&amp;number=0.00934&amp;sourceID=14","0.00934")</f>
        <v>0.00934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HYPERLINK("http://141.218.60.56/~jnz1568/getInfo.php?workbook=11_06.xlsx&amp;sheet=U0&amp;row=977&amp;col=6&amp;number=4.3&amp;sourceID=14","4.3")</f>
        <v>4.3</v>
      </c>
      <c r="G977" s="4" t="str">
        <f>HYPERLINK("http://141.218.60.56/~jnz1568/getInfo.php?workbook=11_06.xlsx&amp;sheet=U0&amp;row=977&amp;col=7&amp;number=0.00933&amp;sourceID=14","0.00933")</f>
        <v>0.00933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HYPERLINK("http://141.218.60.56/~jnz1568/getInfo.php?workbook=11_06.xlsx&amp;sheet=U0&amp;row=978&amp;col=6&amp;number=4.4&amp;sourceID=14","4.4")</f>
        <v>4.4</v>
      </c>
      <c r="G978" s="4" t="str">
        <f>HYPERLINK("http://141.218.60.56/~jnz1568/getInfo.php?workbook=11_06.xlsx&amp;sheet=U0&amp;row=978&amp;col=7&amp;number=0.00932&amp;sourceID=14","0.00932")</f>
        <v>0.00932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HYPERLINK("http://141.218.60.56/~jnz1568/getInfo.php?workbook=11_06.xlsx&amp;sheet=U0&amp;row=979&amp;col=6&amp;number=4.5&amp;sourceID=14","4.5")</f>
        <v>4.5</v>
      </c>
      <c r="G979" s="4" t="str">
        <f>HYPERLINK("http://141.218.60.56/~jnz1568/getInfo.php?workbook=11_06.xlsx&amp;sheet=U0&amp;row=979&amp;col=7&amp;number=0.00932&amp;sourceID=14","0.00932")</f>
        <v>0.00932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HYPERLINK("http://141.218.60.56/~jnz1568/getInfo.php?workbook=11_06.xlsx&amp;sheet=U0&amp;row=980&amp;col=6&amp;number=4.6&amp;sourceID=14","4.6")</f>
        <v>4.6</v>
      </c>
      <c r="G980" s="4" t="str">
        <f>HYPERLINK("http://141.218.60.56/~jnz1568/getInfo.php?workbook=11_06.xlsx&amp;sheet=U0&amp;row=980&amp;col=7&amp;number=0.00931&amp;sourceID=14","0.00931")</f>
        <v>0.00931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HYPERLINK("http://141.218.60.56/~jnz1568/getInfo.php?workbook=11_06.xlsx&amp;sheet=U0&amp;row=981&amp;col=6&amp;number=4.7&amp;sourceID=14","4.7")</f>
        <v>4.7</v>
      </c>
      <c r="G981" s="4" t="str">
        <f>HYPERLINK("http://141.218.60.56/~jnz1568/getInfo.php?workbook=11_06.xlsx&amp;sheet=U0&amp;row=981&amp;col=7&amp;number=0.00929&amp;sourceID=14","0.00929")</f>
        <v>0.00929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HYPERLINK("http://141.218.60.56/~jnz1568/getInfo.php?workbook=11_06.xlsx&amp;sheet=U0&amp;row=982&amp;col=6&amp;number=4.8&amp;sourceID=14","4.8")</f>
        <v>4.8</v>
      </c>
      <c r="G982" s="4" t="str">
        <f>HYPERLINK("http://141.218.60.56/~jnz1568/getInfo.php?workbook=11_06.xlsx&amp;sheet=U0&amp;row=982&amp;col=7&amp;number=0.00928&amp;sourceID=14","0.00928")</f>
        <v>0.00928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HYPERLINK("http://141.218.60.56/~jnz1568/getInfo.php?workbook=11_06.xlsx&amp;sheet=U0&amp;row=983&amp;col=6&amp;number=4.9&amp;sourceID=14","4.9")</f>
        <v>4.9</v>
      </c>
      <c r="G983" s="4" t="str">
        <f>HYPERLINK("http://141.218.60.56/~jnz1568/getInfo.php?workbook=11_06.xlsx&amp;sheet=U0&amp;row=983&amp;col=7&amp;number=0.00926&amp;sourceID=14","0.00926")</f>
        <v>0.00926</v>
      </c>
    </row>
    <row r="984" spans="1:7">
      <c r="A984" s="3">
        <v>11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HYPERLINK("http://141.218.60.56/~jnz1568/getInfo.php?workbook=11_06.xlsx&amp;sheet=U0&amp;row=984&amp;col=6&amp;number=3&amp;sourceID=14","3")</f>
        <v>3</v>
      </c>
      <c r="G984" s="4" t="str">
        <f>HYPERLINK("http://141.218.60.56/~jnz1568/getInfo.php?workbook=11_06.xlsx&amp;sheet=U0&amp;row=984&amp;col=7&amp;number=0.00537&amp;sourceID=14","0.00537")</f>
        <v>0.00537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HYPERLINK("http://141.218.60.56/~jnz1568/getInfo.php?workbook=11_06.xlsx&amp;sheet=U0&amp;row=985&amp;col=6&amp;number=3.1&amp;sourceID=14","3.1")</f>
        <v>3.1</v>
      </c>
      <c r="G985" s="4" t="str">
        <f>HYPERLINK("http://141.218.60.56/~jnz1568/getInfo.php?workbook=11_06.xlsx&amp;sheet=U0&amp;row=985&amp;col=7&amp;number=0.00537&amp;sourceID=14","0.00537")</f>
        <v>0.00537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HYPERLINK("http://141.218.60.56/~jnz1568/getInfo.php?workbook=11_06.xlsx&amp;sheet=U0&amp;row=986&amp;col=6&amp;number=3.2&amp;sourceID=14","3.2")</f>
        <v>3.2</v>
      </c>
      <c r="G986" s="4" t="str">
        <f>HYPERLINK("http://141.218.60.56/~jnz1568/getInfo.php?workbook=11_06.xlsx&amp;sheet=U0&amp;row=986&amp;col=7&amp;number=0.00537&amp;sourceID=14","0.00537")</f>
        <v>0.00537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HYPERLINK("http://141.218.60.56/~jnz1568/getInfo.php?workbook=11_06.xlsx&amp;sheet=U0&amp;row=987&amp;col=6&amp;number=3.3&amp;sourceID=14","3.3")</f>
        <v>3.3</v>
      </c>
      <c r="G987" s="4" t="str">
        <f>HYPERLINK("http://141.218.60.56/~jnz1568/getInfo.php?workbook=11_06.xlsx&amp;sheet=U0&amp;row=987&amp;col=7&amp;number=0.00537&amp;sourceID=14","0.00537")</f>
        <v>0.00537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HYPERLINK("http://141.218.60.56/~jnz1568/getInfo.php?workbook=11_06.xlsx&amp;sheet=U0&amp;row=988&amp;col=6&amp;number=3.4&amp;sourceID=14","3.4")</f>
        <v>3.4</v>
      </c>
      <c r="G988" s="4" t="str">
        <f>HYPERLINK("http://141.218.60.56/~jnz1568/getInfo.php?workbook=11_06.xlsx&amp;sheet=U0&amp;row=988&amp;col=7&amp;number=0.00537&amp;sourceID=14","0.00537")</f>
        <v>0.00537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HYPERLINK("http://141.218.60.56/~jnz1568/getInfo.php?workbook=11_06.xlsx&amp;sheet=U0&amp;row=989&amp;col=6&amp;number=3.5&amp;sourceID=14","3.5")</f>
        <v>3.5</v>
      </c>
      <c r="G989" s="4" t="str">
        <f>HYPERLINK("http://141.218.60.56/~jnz1568/getInfo.php?workbook=11_06.xlsx&amp;sheet=U0&amp;row=989&amp;col=7&amp;number=0.00537&amp;sourceID=14","0.00537")</f>
        <v>0.00537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HYPERLINK("http://141.218.60.56/~jnz1568/getInfo.php?workbook=11_06.xlsx&amp;sheet=U0&amp;row=990&amp;col=6&amp;number=3.6&amp;sourceID=14","3.6")</f>
        <v>3.6</v>
      </c>
      <c r="G990" s="4" t="str">
        <f>HYPERLINK("http://141.218.60.56/~jnz1568/getInfo.php?workbook=11_06.xlsx&amp;sheet=U0&amp;row=990&amp;col=7&amp;number=0.00537&amp;sourceID=14","0.00537")</f>
        <v>0.00537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HYPERLINK("http://141.218.60.56/~jnz1568/getInfo.php?workbook=11_06.xlsx&amp;sheet=U0&amp;row=991&amp;col=6&amp;number=3.7&amp;sourceID=14","3.7")</f>
        <v>3.7</v>
      </c>
      <c r="G991" s="4" t="str">
        <f>HYPERLINK("http://141.218.60.56/~jnz1568/getInfo.php?workbook=11_06.xlsx&amp;sheet=U0&amp;row=991&amp;col=7&amp;number=0.00537&amp;sourceID=14","0.00537")</f>
        <v>0.00537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HYPERLINK("http://141.218.60.56/~jnz1568/getInfo.php?workbook=11_06.xlsx&amp;sheet=U0&amp;row=992&amp;col=6&amp;number=3.8&amp;sourceID=14","3.8")</f>
        <v>3.8</v>
      </c>
      <c r="G992" s="4" t="str">
        <f>HYPERLINK("http://141.218.60.56/~jnz1568/getInfo.php?workbook=11_06.xlsx&amp;sheet=U0&amp;row=992&amp;col=7&amp;number=0.00537&amp;sourceID=14","0.00537")</f>
        <v>0.00537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HYPERLINK("http://141.218.60.56/~jnz1568/getInfo.php?workbook=11_06.xlsx&amp;sheet=U0&amp;row=993&amp;col=6&amp;number=3.9&amp;sourceID=14","3.9")</f>
        <v>3.9</v>
      </c>
      <c r="G993" s="4" t="str">
        <f>HYPERLINK("http://141.218.60.56/~jnz1568/getInfo.php?workbook=11_06.xlsx&amp;sheet=U0&amp;row=993&amp;col=7&amp;number=0.00538&amp;sourceID=14","0.00538")</f>
        <v>0.00538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HYPERLINK("http://141.218.60.56/~jnz1568/getInfo.php?workbook=11_06.xlsx&amp;sheet=U0&amp;row=994&amp;col=6&amp;number=4&amp;sourceID=14","4")</f>
        <v>4</v>
      </c>
      <c r="G994" s="4" t="str">
        <f>HYPERLINK("http://141.218.60.56/~jnz1568/getInfo.php?workbook=11_06.xlsx&amp;sheet=U0&amp;row=994&amp;col=7&amp;number=0.00538&amp;sourceID=14","0.00538")</f>
        <v>0.00538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HYPERLINK("http://141.218.60.56/~jnz1568/getInfo.php?workbook=11_06.xlsx&amp;sheet=U0&amp;row=995&amp;col=6&amp;number=4.1&amp;sourceID=14","4.1")</f>
        <v>4.1</v>
      </c>
      <c r="G995" s="4" t="str">
        <f>HYPERLINK("http://141.218.60.56/~jnz1568/getInfo.php?workbook=11_06.xlsx&amp;sheet=U0&amp;row=995&amp;col=7&amp;number=0.00538&amp;sourceID=14","0.00538")</f>
        <v>0.00538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HYPERLINK("http://141.218.60.56/~jnz1568/getInfo.php?workbook=11_06.xlsx&amp;sheet=U0&amp;row=996&amp;col=6&amp;number=4.2&amp;sourceID=14","4.2")</f>
        <v>4.2</v>
      </c>
      <c r="G996" s="4" t="str">
        <f>HYPERLINK("http://141.218.60.56/~jnz1568/getInfo.php?workbook=11_06.xlsx&amp;sheet=U0&amp;row=996&amp;col=7&amp;number=0.00538&amp;sourceID=14","0.00538")</f>
        <v>0.00538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HYPERLINK("http://141.218.60.56/~jnz1568/getInfo.php?workbook=11_06.xlsx&amp;sheet=U0&amp;row=997&amp;col=6&amp;number=4.3&amp;sourceID=14","4.3")</f>
        <v>4.3</v>
      </c>
      <c r="G997" s="4" t="str">
        <f>HYPERLINK("http://141.218.60.56/~jnz1568/getInfo.php?workbook=11_06.xlsx&amp;sheet=U0&amp;row=997&amp;col=7&amp;number=0.00538&amp;sourceID=14","0.00538")</f>
        <v>0.00538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HYPERLINK("http://141.218.60.56/~jnz1568/getInfo.php?workbook=11_06.xlsx&amp;sheet=U0&amp;row=998&amp;col=6&amp;number=4.4&amp;sourceID=14","4.4")</f>
        <v>4.4</v>
      </c>
      <c r="G998" s="4" t="str">
        <f>HYPERLINK("http://141.218.60.56/~jnz1568/getInfo.php?workbook=11_06.xlsx&amp;sheet=U0&amp;row=998&amp;col=7&amp;number=0.00539&amp;sourceID=14","0.00539")</f>
        <v>0.00539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HYPERLINK("http://141.218.60.56/~jnz1568/getInfo.php?workbook=11_06.xlsx&amp;sheet=U0&amp;row=999&amp;col=6&amp;number=4.5&amp;sourceID=14","4.5")</f>
        <v>4.5</v>
      </c>
      <c r="G999" s="4" t="str">
        <f>HYPERLINK("http://141.218.60.56/~jnz1568/getInfo.php?workbook=11_06.xlsx&amp;sheet=U0&amp;row=999&amp;col=7&amp;number=0.00539&amp;sourceID=14","0.00539")</f>
        <v>0.00539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HYPERLINK("http://141.218.60.56/~jnz1568/getInfo.php?workbook=11_06.xlsx&amp;sheet=U0&amp;row=1000&amp;col=6&amp;number=4.6&amp;sourceID=14","4.6")</f>
        <v>4.6</v>
      </c>
      <c r="G1000" s="4" t="str">
        <f>HYPERLINK("http://141.218.60.56/~jnz1568/getInfo.php?workbook=11_06.xlsx&amp;sheet=U0&amp;row=1000&amp;col=7&amp;number=0.0054&amp;sourceID=14","0.0054")</f>
        <v>0.0054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HYPERLINK("http://141.218.60.56/~jnz1568/getInfo.php?workbook=11_06.xlsx&amp;sheet=U0&amp;row=1001&amp;col=6&amp;number=4.7&amp;sourceID=14","4.7")</f>
        <v>4.7</v>
      </c>
      <c r="G1001" s="4" t="str">
        <f>HYPERLINK("http://141.218.60.56/~jnz1568/getInfo.php?workbook=11_06.xlsx&amp;sheet=U0&amp;row=1001&amp;col=7&amp;number=0.00541&amp;sourceID=14","0.00541")</f>
        <v>0.00541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HYPERLINK("http://141.218.60.56/~jnz1568/getInfo.php?workbook=11_06.xlsx&amp;sheet=U0&amp;row=1002&amp;col=6&amp;number=4.8&amp;sourceID=14","4.8")</f>
        <v>4.8</v>
      </c>
      <c r="G1002" s="4" t="str">
        <f>HYPERLINK("http://141.218.60.56/~jnz1568/getInfo.php?workbook=11_06.xlsx&amp;sheet=U0&amp;row=1002&amp;col=7&amp;number=0.00541&amp;sourceID=14","0.00541")</f>
        <v>0.00541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HYPERLINK("http://141.218.60.56/~jnz1568/getInfo.php?workbook=11_06.xlsx&amp;sheet=U0&amp;row=1003&amp;col=6&amp;number=4.9&amp;sourceID=14","4.9")</f>
        <v>4.9</v>
      </c>
      <c r="G1003" s="4" t="str">
        <f>HYPERLINK("http://141.218.60.56/~jnz1568/getInfo.php?workbook=11_06.xlsx&amp;sheet=U0&amp;row=1003&amp;col=7&amp;number=0.00543&amp;sourceID=14","0.00543")</f>
        <v>0.00543</v>
      </c>
    </row>
    <row r="1004" spans="1:7">
      <c r="A1004" s="3">
        <v>11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HYPERLINK("http://141.218.60.56/~jnz1568/getInfo.php?workbook=11_06.xlsx&amp;sheet=U0&amp;row=1004&amp;col=6&amp;number=3&amp;sourceID=14","3")</f>
        <v>3</v>
      </c>
      <c r="G1004" s="4" t="str">
        <f>HYPERLINK("http://141.218.60.56/~jnz1568/getInfo.php?workbook=11_06.xlsx&amp;sheet=U0&amp;row=1004&amp;col=7&amp;number=0.00215&amp;sourceID=14","0.00215")</f>
        <v>0.00215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HYPERLINK("http://141.218.60.56/~jnz1568/getInfo.php?workbook=11_06.xlsx&amp;sheet=U0&amp;row=1005&amp;col=6&amp;number=3.1&amp;sourceID=14","3.1")</f>
        <v>3.1</v>
      </c>
      <c r="G1005" s="4" t="str">
        <f>HYPERLINK("http://141.218.60.56/~jnz1568/getInfo.php?workbook=11_06.xlsx&amp;sheet=U0&amp;row=1005&amp;col=7&amp;number=0.00215&amp;sourceID=14","0.00215")</f>
        <v>0.00215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HYPERLINK("http://141.218.60.56/~jnz1568/getInfo.php?workbook=11_06.xlsx&amp;sheet=U0&amp;row=1006&amp;col=6&amp;number=3.2&amp;sourceID=14","3.2")</f>
        <v>3.2</v>
      </c>
      <c r="G1006" s="4" t="str">
        <f>HYPERLINK("http://141.218.60.56/~jnz1568/getInfo.php?workbook=11_06.xlsx&amp;sheet=U0&amp;row=1006&amp;col=7&amp;number=0.00215&amp;sourceID=14","0.00215")</f>
        <v>0.00215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HYPERLINK("http://141.218.60.56/~jnz1568/getInfo.php?workbook=11_06.xlsx&amp;sheet=U0&amp;row=1007&amp;col=6&amp;number=3.3&amp;sourceID=14","3.3")</f>
        <v>3.3</v>
      </c>
      <c r="G1007" s="4" t="str">
        <f>HYPERLINK("http://141.218.60.56/~jnz1568/getInfo.php?workbook=11_06.xlsx&amp;sheet=U0&amp;row=1007&amp;col=7&amp;number=0.00215&amp;sourceID=14","0.00215")</f>
        <v>0.00215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HYPERLINK("http://141.218.60.56/~jnz1568/getInfo.php?workbook=11_06.xlsx&amp;sheet=U0&amp;row=1008&amp;col=6&amp;number=3.4&amp;sourceID=14","3.4")</f>
        <v>3.4</v>
      </c>
      <c r="G1008" s="4" t="str">
        <f>HYPERLINK("http://141.218.60.56/~jnz1568/getInfo.php?workbook=11_06.xlsx&amp;sheet=U0&amp;row=1008&amp;col=7&amp;number=0.00216&amp;sourceID=14","0.00216")</f>
        <v>0.00216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HYPERLINK("http://141.218.60.56/~jnz1568/getInfo.php?workbook=11_06.xlsx&amp;sheet=U0&amp;row=1009&amp;col=6&amp;number=3.5&amp;sourceID=14","3.5")</f>
        <v>3.5</v>
      </c>
      <c r="G1009" s="4" t="str">
        <f>HYPERLINK("http://141.218.60.56/~jnz1568/getInfo.php?workbook=11_06.xlsx&amp;sheet=U0&amp;row=1009&amp;col=7&amp;number=0.00216&amp;sourceID=14","0.00216")</f>
        <v>0.00216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HYPERLINK("http://141.218.60.56/~jnz1568/getInfo.php?workbook=11_06.xlsx&amp;sheet=U0&amp;row=1010&amp;col=6&amp;number=3.6&amp;sourceID=14","3.6")</f>
        <v>3.6</v>
      </c>
      <c r="G1010" s="4" t="str">
        <f>HYPERLINK("http://141.218.60.56/~jnz1568/getInfo.php?workbook=11_06.xlsx&amp;sheet=U0&amp;row=1010&amp;col=7&amp;number=0.00216&amp;sourceID=14","0.00216")</f>
        <v>0.00216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HYPERLINK("http://141.218.60.56/~jnz1568/getInfo.php?workbook=11_06.xlsx&amp;sheet=U0&amp;row=1011&amp;col=6&amp;number=3.7&amp;sourceID=14","3.7")</f>
        <v>3.7</v>
      </c>
      <c r="G1011" s="4" t="str">
        <f>HYPERLINK("http://141.218.60.56/~jnz1568/getInfo.php?workbook=11_06.xlsx&amp;sheet=U0&amp;row=1011&amp;col=7&amp;number=0.00216&amp;sourceID=14","0.00216")</f>
        <v>0.00216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HYPERLINK("http://141.218.60.56/~jnz1568/getInfo.php?workbook=11_06.xlsx&amp;sheet=U0&amp;row=1012&amp;col=6&amp;number=3.8&amp;sourceID=14","3.8")</f>
        <v>3.8</v>
      </c>
      <c r="G1012" s="4" t="str">
        <f>HYPERLINK("http://141.218.60.56/~jnz1568/getInfo.php?workbook=11_06.xlsx&amp;sheet=U0&amp;row=1012&amp;col=7&amp;number=0.00216&amp;sourceID=14","0.00216")</f>
        <v>0.00216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HYPERLINK("http://141.218.60.56/~jnz1568/getInfo.php?workbook=11_06.xlsx&amp;sheet=U0&amp;row=1013&amp;col=6&amp;number=3.9&amp;sourceID=14","3.9")</f>
        <v>3.9</v>
      </c>
      <c r="G1013" s="4" t="str">
        <f>HYPERLINK("http://141.218.60.56/~jnz1568/getInfo.php?workbook=11_06.xlsx&amp;sheet=U0&amp;row=1013&amp;col=7&amp;number=0.00216&amp;sourceID=14","0.00216")</f>
        <v>0.00216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HYPERLINK("http://141.218.60.56/~jnz1568/getInfo.php?workbook=11_06.xlsx&amp;sheet=U0&amp;row=1014&amp;col=6&amp;number=4&amp;sourceID=14","4")</f>
        <v>4</v>
      </c>
      <c r="G1014" s="4" t="str">
        <f>HYPERLINK("http://141.218.60.56/~jnz1568/getInfo.php?workbook=11_06.xlsx&amp;sheet=U0&amp;row=1014&amp;col=7&amp;number=0.00216&amp;sourceID=14","0.00216")</f>
        <v>0.00216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HYPERLINK("http://141.218.60.56/~jnz1568/getInfo.php?workbook=11_06.xlsx&amp;sheet=U0&amp;row=1015&amp;col=6&amp;number=4.1&amp;sourceID=14","4.1")</f>
        <v>4.1</v>
      </c>
      <c r="G1015" s="4" t="str">
        <f>HYPERLINK("http://141.218.60.56/~jnz1568/getInfo.php?workbook=11_06.xlsx&amp;sheet=U0&amp;row=1015&amp;col=7&amp;number=0.00216&amp;sourceID=14","0.00216")</f>
        <v>0.00216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HYPERLINK("http://141.218.60.56/~jnz1568/getInfo.php?workbook=11_06.xlsx&amp;sheet=U0&amp;row=1016&amp;col=6&amp;number=4.2&amp;sourceID=14","4.2")</f>
        <v>4.2</v>
      </c>
      <c r="G1016" s="4" t="str">
        <f>HYPERLINK("http://141.218.60.56/~jnz1568/getInfo.php?workbook=11_06.xlsx&amp;sheet=U0&amp;row=1016&amp;col=7&amp;number=0.00216&amp;sourceID=14","0.00216")</f>
        <v>0.00216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HYPERLINK("http://141.218.60.56/~jnz1568/getInfo.php?workbook=11_06.xlsx&amp;sheet=U0&amp;row=1017&amp;col=6&amp;number=4.3&amp;sourceID=14","4.3")</f>
        <v>4.3</v>
      </c>
      <c r="G1017" s="4" t="str">
        <f>HYPERLINK("http://141.218.60.56/~jnz1568/getInfo.php?workbook=11_06.xlsx&amp;sheet=U0&amp;row=1017&amp;col=7&amp;number=0.00216&amp;sourceID=14","0.00216")</f>
        <v>0.00216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HYPERLINK("http://141.218.60.56/~jnz1568/getInfo.php?workbook=11_06.xlsx&amp;sheet=U0&amp;row=1018&amp;col=6&amp;number=4.4&amp;sourceID=14","4.4")</f>
        <v>4.4</v>
      </c>
      <c r="G1018" s="4" t="str">
        <f>HYPERLINK("http://141.218.60.56/~jnz1568/getInfo.php?workbook=11_06.xlsx&amp;sheet=U0&amp;row=1018&amp;col=7&amp;number=0.00217&amp;sourceID=14","0.00217")</f>
        <v>0.00217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HYPERLINK("http://141.218.60.56/~jnz1568/getInfo.php?workbook=11_06.xlsx&amp;sheet=U0&amp;row=1019&amp;col=6&amp;number=4.5&amp;sourceID=14","4.5")</f>
        <v>4.5</v>
      </c>
      <c r="G1019" s="4" t="str">
        <f>HYPERLINK("http://141.218.60.56/~jnz1568/getInfo.php?workbook=11_06.xlsx&amp;sheet=U0&amp;row=1019&amp;col=7&amp;number=0.00217&amp;sourceID=14","0.00217")</f>
        <v>0.00217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HYPERLINK("http://141.218.60.56/~jnz1568/getInfo.php?workbook=11_06.xlsx&amp;sheet=U0&amp;row=1020&amp;col=6&amp;number=4.6&amp;sourceID=14","4.6")</f>
        <v>4.6</v>
      </c>
      <c r="G1020" s="4" t="str">
        <f>HYPERLINK("http://141.218.60.56/~jnz1568/getInfo.php?workbook=11_06.xlsx&amp;sheet=U0&amp;row=1020&amp;col=7&amp;number=0.00217&amp;sourceID=14","0.00217")</f>
        <v>0.00217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HYPERLINK("http://141.218.60.56/~jnz1568/getInfo.php?workbook=11_06.xlsx&amp;sheet=U0&amp;row=1021&amp;col=6&amp;number=4.7&amp;sourceID=14","4.7")</f>
        <v>4.7</v>
      </c>
      <c r="G1021" s="4" t="str">
        <f>HYPERLINK("http://141.218.60.56/~jnz1568/getInfo.php?workbook=11_06.xlsx&amp;sheet=U0&amp;row=1021&amp;col=7&amp;number=0.00218&amp;sourceID=14","0.00218")</f>
        <v>0.00218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HYPERLINK("http://141.218.60.56/~jnz1568/getInfo.php?workbook=11_06.xlsx&amp;sheet=U0&amp;row=1022&amp;col=6&amp;number=4.8&amp;sourceID=14","4.8")</f>
        <v>4.8</v>
      </c>
      <c r="G1022" s="4" t="str">
        <f>HYPERLINK("http://141.218.60.56/~jnz1568/getInfo.php?workbook=11_06.xlsx&amp;sheet=U0&amp;row=1022&amp;col=7&amp;number=0.00218&amp;sourceID=14","0.00218")</f>
        <v>0.00218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HYPERLINK("http://141.218.60.56/~jnz1568/getInfo.php?workbook=11_06.xlsx&amp;sheet=U0&amp;row=1023&amp;col=6&amp;number=4.9&amp;sourceID=14","4.9")</f>
        <v>4.9</v>
      </c>
      <c r="G1023" s="4" t="str">
        <f>HYPERLINK("http://141.218.60.56/~jnz1568/getInfo.php?workbook=11_06.xlsx&amp;sheet=U0&amp;row=1023&amp;col=7&amp;number=0.00219&amp;sourceID=14","0.00219")</f>
        <v>0.00219</v>
      </c>
    </row>
    <row r="1024" spans="1:7">
      <c r="A1024" s="3">
        <v>11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HYPERLINK("http://141.218.60.56/~jnz1568/getInfo.php?workbook=11_06.xlsx&amp;sheet=U0&amp;row=1024&amp;col=6&amp;number=3&amp;sourceID=14","3")</f>
        <v>3</v>
      </c>
      <c r="G1024" s="4" t="str">
        <f>HYPERLINK("http://141.218.60.56/~jnz1568/getInfo.php?workbook=11_06.xlsx&amp;sheet=U0&amp;row=1024&amp;col=7&amp;number=0.00579&amp;sourceID=14","0.00579")</f>
        <v>0.00579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HYPERLINK("http://141.218.60.56/~jnz1568/getInfo.php?workbook=11_06.xlsx&amp;sheet=U0&amp;row=1025&amp;col=6&amp;number=3.1&amp;sourceID=14","3.1")</f>
        <v>3.1</v>
      </c>
      <c r="G1025" s="4" t="str">
        <f>HYPERLINK("http://141.218.60.56/~jnz1568/getInfo.php?workbook=11_06.xlsx&amp;sheet=U0&amp;row=1025&amp;col=7&amp;number=0.00579&amp;sourceID=14","0.00579")</f>
        <v>0.00579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HYPERLINK("http://141.218.60.56/~jnz1568/getInfo.php?workbook=11_06.xlsx&amp;sheet=U0&amp;row=1026&amp;col=6&amp;number=3.2&amp;sourceID=14","3.2")</f>
        <v>3.2</v>
      </c>
      <c r="G1026" s="4" t="str">
        <f>HYPERLINK("http://141.218.60.56/~jnz1568/getInfo.php?workbook=11_06.xlsx&amp;sheet=U0&amp;row=1026&amp;col=7&amp;number=0.00579&amp;sourceID=14","0.00579")</f>
        <v>0.00579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HYPERLINK("http://141.218.60.56/~jnz1568/getInfo.php?workbook=11_06.xlsx&amp;sheet=U0&amp;row=1027&amp;col=6&amp;number=3.3&amp;sourceID=14","3.3")</f>
        <v>3.3</v>
      </c>
      <c r="G1027" s="4" t="str">
        <f>HYPERLINK("http://141.218.60.56/~jnz1568/getInfo.php?workbook=11_06.xlsx&amp;sheet=U0&amp;row=1027&amp;col=7&amp;number=0.00578&amp;sourceID=14","0.00578")</f>
        <v>0.00578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HYPERLINK("http://141.218.60.56/~jnz1568/getInfo.php?workbook=11_06.xlsx&amp;sheet=U0&amp;row=1028&amp;col=6&amp;number=3.4&amp;sourceID=14","3.4")</f>
        <v>3.4</v>
      </c>
      <c r="G1028" s="4" t="str">
        <f>HYPERLINK("http://141.218.60.56/~jnz1568/getInfo.php?workbook=11_06.xlsx&amp;sheet=U0&amp;row=1028&amp;col=7&amp;number=0.00578&amp;sourceID=14","0.00578")</f>
        <v>0.00578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HYPERLINK("http://141.218.60.56/~jnz1568/getInfo.php?workbook=11_06.xlsx&amp;sheet=U0&amp;row=1029&amp;col=6&amp;number=3.5&amp;sourceID=14","3.5")</f>
        <v>3.5</v>
      </c>
      <c r="G1029" s="4" t="str">
        <f>HYPERLINK("http://141.218.60.56/~jnz1568/getInfo.php?workbook=11_06.xlsx&amp;sheet=U0&amp;row=1029&amp;col=7&amp;number=0.00578&amp;sourceID=14","0.00578")</f>
        <v>0.00578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HYPERLINK("http://141.218.60.56/~jnz1568/getInfo.php?workbook=11_06.xlsx&amp;sheet=U0&amp;row=1030&amp;col=6&amp;number=3.6&amp;sourceID=14","3.6")</f>
        <v>3.6</v>
      </c>
      <c r="G1030" s="4" t="str">
        <f>HYPERLINK("http://141.218.60.56/~jnz1568/getInfo.php?workbook=11_06.xlsx&amp;sheet=U0&amp;row=1030&amp;col=7&amp;number=0.00578&amp;sourceID=14","0.00578")</f>
        <v>0.00578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HYPERLINK("http://141.218.60.56/~jnz1568/getInfo.php?workbook=11_06.xlsx&amp;sheet=U0&amp;row=1031&amp;col=6&amp;number=3.7&amp;sourceID=14","3.7")</f>
        <v>3.7</v>
      </c>
      <c r="G1031" s="4" t="str">
        <f>HYPERLINK("http://141.218.60.56/~jnz1568/getInfo.php?workbook=11_06.xlsx&amp;sheet=U0&amp;row=1031&amp;col=7&amp;number=0.00577&amp;sourceID=14","0.00577")</f>
        <v>0.00577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HYPERLINK("http://141.218.60.56/~jnz1568/getInfo.php?workbook=11_06.xlsx&amp;sheet=U0&amp;row=1032&amp;col=6&amp;number=3.8&amp;sourceID=14","3.8")</f>
        <v>3.8</v>
      </c>
      <c r="G1032" s="4" t="str">
        <f>HYPERLINK("http://141.218.60.56/~jnz1568/getInfo.php?workbook=11_06.xlsx&amp;sheet=U0&amp;row=1032&amp;col=7&amp;number=0.00577&amp;sourceID=14","0.00577")</f>
        <v>0.00577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HYPERLINK("http://141.218.60.56/~jnz1568/getInfo.php?workbook=11_06.xlsx&amp;sheet=U0&amp;row=1033&amp;col=6&amp;number=3.9&amp;sourceID=14","3.9")</f>
        <v>3.9</v>
      </c>
      <c r="G1033" s="4" t="str">
        <f>HYPERLINK("http://141.218.60.56/~jnz1568/getInfo.php?workbook=11_06.xlsx&amp;sheet=U0&amp;row=1033&amp;col=7&amp;number=0.00576&amp;sourceID=14","0.00576")</f>
        <v>0.00576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HYPERLINK("http://141.218.60.56/~jnz1568/getInfo.php?workbook=11_06.xlsx&amp;sheet=U0&amp;row=1034&amp;col=6&amp;number=4&amp;sourceID=14","4")</f>
        <v>4</v>
      </c>
      <c r="G1034" s="4" t="str">
        <f>HYPERLINK("http://141.218.60.56/~jnz1568/getInfo.php?workbook=11_06.xlsx&amp;sheet=U0&amp;row=1034&amp;col=7&amp;number=0.00575&amp;sourceID=14","0.00575")</f>
        <v>0.00575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HYPERLINK("http://141.218.60.56/~jnz1568/getInfo.php?workbook=11_06.xlsx&amp;sheet=U0&amp;row=1035&amp;col=6&amp;number=4.1&amp;sourceID=14","4.1")</f>
        <v>4.1</v>
      </c>
      <c r="G1035" s="4" t="str">
        <f>HYPERLINK("http://141.218.60.56/~jnz1568/getInfo.php?workbook=11_06.xlsx&amp;sheet=U0&amp;row=1035&amp;col=7&amp;number=0.00574&amp;sourceID=14","0.00574")</f>
        <v>0.00574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HYPERLINK("http://141.218.60.56/~jnz1568/getInfo.php?workbook=11_06.xlsx&amp;sheet=U0&amp;row=1036&amp;col=6&amp;number=4.2&amp;sourceID=14","4.2")</f>
        <v>4.2</v>
      </c>
      <c r="G1036" s="4" t="str">
        <f>HYPERLINK("http://141.218.60.56/~jnz1568/getInfo.php?workbook=11_06.xlsx&amp;sheet=U0&amp;row=1036&amp;col=7&amp;number=0.00573&amp;sourceID=14","0.00573")</f>
        <v>0.00573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HYPERLINK("http://141.218.60.56/~jnz1568/getInfo.php?workbook=11_06.xlsx&amp;sheet=U0&amp;row=1037&amp;col=6&amp;number=4.3&amp;sourceID=14","4.3")</f>
        <v>4.3</v>
      </c>
      <c r="G1037" s="4" t="str">
        <f>HYPERLINK("http://141.218.60.56/~jnz1568/getInfo.php?workbook=11_06.xlsx&amp;sheet=U0&amp;row=1037&amp;col=7&amp;number=0.00572&amp;sourceID=14","0.00572")</f>
        <v>0.00572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HYPERLINK("http://141.218.60.56/~jnz1568/getInfo.php?workbook=11_06.xlsx&amp;sheet=U0&amp;row=1038&amp;col=6&amp;number=4.4&amp;sourceID=14","4.4")</f>
        <v>4.4</v>
      </c>
      <c r="G1038" s="4" t="str">
        <f>HYPERLINK("http://141.218.60.56/~jnz1568/getInfo.php?workbook=11_06.xlsx&amp;sheet=U0&amp;row=1038&amp;col=7&amp;number=0.0057&amp;sourceID=14","0.0057")</f>
        <v>0.0057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HYPERLINK("http://141.218.60.56/~jnz1568/getInfo.php?workbook=11_06.xlsx&amp;sheet=U0&amp;row=1039&amp;col=6&amp;number=4.5&amp;sourceID=14","4.5")</f>
        <v>4.5</v>
      </c>
      <c r="G1039" s="4" t="str">
        <f>HYPERLINK("http://141.218.60.56/~jnz1568/getInfo.php?workbook=11_06.xlsx&amp;sheet=U0&amp;row=1039&amp;col=7&amp;number=0.00567&amp;sourceID=14","0.00567")</f>
        <v>0.00567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HYPERLINK("http://141.218.60.56/~jnz1568/getInfo.php?workbook=11_06.xlsx&amp;sheet=U0&amp;row=1040&amp;col=6&amp;number=4.6&amp;sourceID=14","4.6")</f>
        <v>4.6</v>
      </c>
      <c r="G1040" s="4" t="str">
        <f>HYPERLINK("http://141.218.60.56/~jnz1568/getInfo.php?workbook=11_06.xlsx&amp;sheet=U0&amp;row=1040&amp;col=7&amp;number=0.00564&amp;sourceID=14","0.00564")</f>
        <v>0.00564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HYPERLINK("http://141.218.60.56/~jnz1568/getInfo.php?workbook=11_06.xlsx&amp;sheet=U0&amp;row=1041&amp;col=6&amp;number=4.7&amp;sourceID=14","4.7")</f>
        <v>4.7</v>
      </c>
      <c r="G1041" s="4" t="str">
        <f>HYPERLINK("http://141.218.60.56/~jnz1568/getInfo.php?workbook=11_06.xlsx&amp;sheet=U0&amp;row=1041&amp;col=7&amp;number=0.0056&amp;sourceID=14","0.0056")</f>
        <v>0.0056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HYPERLINK("http://141.218.60.56/~jnz1568/getInfo.php?workbook=11_06.xlsx&amp;sheet=U0&amp;row=1042&amp;col=6&amp;number=4.8&amp;sourceID=14","4.8")</f>
        <v>4.8</v>
      </c>
      <c r="G1042" s="4" t="str">
        <f>HYPERLINK("http://141.218.60.56/~jnz1568/getInfo.php?workbook=11_06.xlsx&amp;sheet=U0&amp;row=1042&amp;col=7&amp;number=0.00556&amp;sourceID=14","0.00556")</f>
        <v>0.00556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HYPERLINK("http://141.218.60.56/~jnz1568/getInfo.php?workbook=11_06.xlsx&amp;sheet=U0&amp;row=1043&amp;col=6&amp;number=4.9&amp;sourceID=14","4.9")</f>
        <v>4.9</v>
      </c>
      <c r="G1043" s="4" t="str">
        <f>HYPERLINK("http://141.218.60.56/~jnz1568/getInfo.php?workbook=11_06.xlsx&amp;sheet=U0&amp;row=1043&amp;col=7&amp;number=0.0055&amp;sourceID=14","0.0055")</f>
        <v>0.0055</v>
      </c>
    </row>
    <row r="1044" spans="1:7">
      <c r="A1044" s="3">
        <v>11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HYPERLINK("http://141.218.60.56/~jnz1568/getInfo.php?workbook=11_06.xlsx&amp;sheet=U0&amp;row=1044&amp;col=6&amp;number=3&amp;sourceID=14","3")</f>
        <v>3</v>
      </c>
      <c r="G1044" s="4" t="str">
        <f>HYPERLINK("http://141.218.60.56/~jnz1568/getInfo.php?workbook=11_06.xlsx&amp;sheet=U0&amp;row=1044&amp;col=7&amp;number=0.000886&amp;sourceID=14","0.000886")</f>
        <v>0.000886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HYPERLINK("http://141.218.60.56/~jnz1568/getInfo.php?workbook=11_06.xlsx&amp;sheet=U0&amp;row=1045&amp;col=6&amp;number=3.1&amp;sourceID=14","3.1")</f>
        <v>3.1</v>
      </c>
      <c r="G1045" s="4" t="str">
        <f>HYPERLINK("http://141.218.60.56/~jnz1568/getInfo.php?workbook=11_06.xlsx&amp;sheet=U0&amp;row=1045&amp;col=7&amp;number=0.000886&amp;sourceID=14","0.000886")</f>
        <v>0.000886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HYPERLINK("http://141.218.60.56/~jnz1568/getInfo.php?workbook=11_06.xlsx&amp;sheet=U0&amp;row=1046&amp;col=6&amp;number=3.2&amp;sourceID=14","3.2")</f>
        <v>3.2</v>
      </c>
      <c r="G1046" s="4" t="str">
        <f>HYPERLINK("http://141.218.60.56/~jnz1568/getInfo.php?workbook=11_06.xlsx&amp;sheet=U0&amp;row=1046&amp;col=7&amp;number=0.000885&amp;sourceID=14","0.000885")</f>
        <v>0.000885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HYPERLINK("http://141.218.60.56/~jnz1568/getInfo.php?workbook=11_06.xlsx&amp;sheet=U0&amp;row=1047&amp;col=6&amp;number=3.3&amp;sourceID=14","3.3")</f>
        <v>3.3</v>
      </c>
      <c r="G1047" s="4" t="str">
        <f>HYPERLINK("http://141.218.60.56/~jnz1568/getInfo.php?workbook=11_06.xlsx&amp;sheet=U0&amp;row=1047&amp;col=7&amp;number=0.000885&amp;sourceID=14","0.000885")</f>
        <v>0.000885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HYPERLINK("http://141.218.60.56/~jnz1568/getInfo.php?workbook=11_06.xlsx&amp;sheet=U0&amp;row=1048&amp;col=6&amp;number=3.4&amp;sourceID=14","3.4")</f>
        <v>3.4</v>
      </c>
      <c r="G1048" s="4" t="str">
        <f>HYPERLINK("http://141.218.60.56/~jnz1568/getInfo.php?workbook=11_06.xlsx&amp;sheet=U0&amp;row=1048&amp;col=7&amp;number=0.000885&amp;sourceID=14","0.000885")</f>
        <v>0.000885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HYPERLINK("http://141.218.60.56/~jnz1568/getInfo.php?workbook=11_06.xlsx&amp;sheet=U0&amp;row=1049&amp;col=6&amp;number=3.5&amp;sourceID=14","3.5")</f>
        <v>3.5</v>
      </c>
      <c r="G1049" s="4" t="str">
        <f>HYPERLINK("http://141.218.60.56/~jnz1568/getInfo.php?workbook=11_06.xlsx&amp;sheet=U0&amp;row=1049&amp;col=7&amp;number=0.000884&amp;sourceID=14","0.000884")</f>
        <v>0.000884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HYPERLINK("http://141.218.60.56/~jnz1568/getInfo.php?workbook=11_06.xlsx&amp;sheet=U0&amp;row=1050&amp;col=6&amp;number=3.6&amp;sourceID=14","3.6")</f>
        <v>3.6</v>
      </c>
      <c r="G1050" s="4" t="str">
        <f>HYPERLINK("http://141.218.60.56/~jnz1568/getInfo.php?workbook=11_06.xlsx&amp;sheet=U0&amp;row=1050&amp;col=7&amp;number=0.000884&amp;sourceID=14","0.000884")</f>
        <v>0.000884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HYPERLINK("http://141.218.60.56/~jnz1568/getInfo.php?workbook=11_06.xlsx&amp;sheet=U0&amp;row=1051&amp;col=6&amp;number=3.7&amp;sourceID=14","3.7")</f>
        <v>3.7</v>
      </c>
      <c r="G1051" s="4" t="str">
        <f>HYPERLINK("http://141.218.60.56/~jnz1568/getInfo.php?workbook=11_06.xlsx&amp;sheet=U0&amp;row=1051&amp;col=7&amp;number=0.000883&amp;sourceID=14","0.000883")</f>
        <v>0.000883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HYPERLINK("http://141.218.60.56/~jnz1568/getInfo.php?workbook=11_06.xlsx&amp;sheet=U0&amp;row=1052&amp;col=6&amp;number=3.8&amp;sourceID=14","3.8")</f>
        <v>3.8</v>
      </c>
      <c r="G1052" s="4" t="str">
        <f>HYPERLINK("http://141.218.60.56/~jnz1568/getInfo.php?workbook=11_06.xlsx&amp;sheet=U0&amp;row=1052&amp;col=7&amp;number=0.000883&amp;sourceID=14","0.000883")</f>
        <v>0.000883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HYPERLINK("http://141.218.60.56/~jnz1568/getInfo.php?workbook=11_06.xlsx&amp;sheet=U0&amp;row=1053&amp;col=6&amp;number=3.9&amp;sourceID=14","3.9")</f>
        <v>3.9</v>
      </c>
      <c r="G1053" s="4" t="str">
        <f>HYPERLINK("http://141.218.60.56/~jnz1568/getInfo.php?workbook=11_06.xlsx&amp;sheet=U0&amp;row=1053&amp;col=7&amp;number=0.000882&amp;sourceID=14","0.000882")</f>
        <v>0.000882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HYPERLINK("http://141.218.60.56/~jnz1568/getInfo.php?workbook=11_06.xlsx&amp;sheet=U0&amp;row=1054&amp;col=6&amp;number=4&amp;sourceID=14","4")</f>
        <v>4</v>
      </c>
      <c r="G1054" s="4" t="str">
        <f>HYPERLINK("http://141.218.60.56/~jnz1568/getInfo.php?workbook=11_06.xlsx&amp;sheet=U0&amp;row=1054&amp;col=7&amp;number=0.00088&amp;sourceID=14","0.00088")</f>
        <v>0.00088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HYPERLINK("http://141.218.60.56/~jnz1568/getInfo.php?workbook=11_06.xlsx&amp;sheet=U0&amp;row=1055&amp;col=6&amp;number=4.1&amp;sourceID=14","4.1")</f>
        <v>4.1</v>
      </c>
      <c r="G1055" s="4" t="str">
        <f>HYPERLINK("http://141.218.60.56/~jnz1568/getInfo.php?workbook=11_06.xlsx&amp;sheet=U0&amp;row=1055&amp;col=7&amp;number=0.000879&amp;sourceID=14","0.000879")</f>
        <v>0.000879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HYPERLINK("http://141.218.60.56/~jnz1568/getInfo.php?workbook=11_06.xlsx&amp;sheet=U0&amp;row=1056&amp;col=6&amp;number=4.2&amp;sourceID=14","4.2")</f>
        <v>4.2</v>
      </c>
      <c r="G1056" s="4" t="str">
        <f>HYPERLINK("http://141.218.60.56/~jnz1568/getInfo.php?workbook=11_06.xlsx&amp;sheet=U0&amp;row=1056&amp;col=7&amp;number=0.000877&amp;sourceID=14","0.000877")</f>
        <v>0.000877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HYPERLINK("http://141.218.60.56/~jnz1568/getInfo.php?workbook=11_06.xlsx&amp;sheet=U0&amp;row=1057&amp;col=6&amp;number=4.3&amp;sourceID=14","4.3")</f>
        <v>4.3</v>
      </c>
      <c r="G1057" s="4" t="str">
        <f>HYPERLINK("http://141.218.60.56/~jnz1568/getInfo.php?workbook=11_06.xlsx&amp;sheet=U0&amp;row=1057&amp;col=7&amp;number=0.000874&amp;sourceID=14","0.000874")</f>
        <v>0.000874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HYPERLINK("http://141.218.60.56/~jnz1568/getInfo.php?workbook=11_06.xlsx&amp;sheet=U0&amp;row=1058&amp;col=6&amp;number=4.4&amp;sourceID=14","4.4")</f>
        <v>4.4</v>
      </c>
      <c r="G1058" s="4" t="str">
        <f>HYPERLINK("http://141.218.60.56/~jnz1568/getInfo.php?workbook=11_06.xlsx&amp;sheet=U0&amp;row=1058&amp;col=7&amp;number=0.000871&amp;sourceID=14","0.000871")</f>
        <v>0.000871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HYPERLINK("http://141.218.60.56/~jnz1568/getInfo.php?workbook=11_06.xlsx&amp;sheet=U0&amp;row=1059&amp;col=6&amp;number=4.5&amp;sourceID=14","4.5")</f>
        <v>4.5</v>
      </c>
      <c r="G1059" s="4" t="str">
        <f>HYPERLINK("http://141.218.60.56/~jnz1568/getInfo.php?workbook=11_06.xlsx&amp;sheet=U0&amp;row=1059&amp;col=7&amp;number=0.000868&amp;sourceID=14","0.000868")</f>
        <v>0.000868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HYPERLINK("http://141.218.60.56/~jnz1568/getInfo.php?workbook=11_06.xlsx&amp;sheet=U0&amp;row=1060&amp;col=6&amp;number=4.6&amp;sourceID=14","4.6")</f>
        <v>4.6</v>
      </c>
      <c r="G1060" s="4" t="str">
        <f>HYPERLINK("http://141.218.60.56/~jnz1568/getInfo.php?workbook=11_06.xlsx&amp;sheet=U0&amp;row=1060&amp;col=7&amp;number=0.000863&amp;sourceID=14","0.000863")</f>
        <v>0.000863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HYPERLINK("http://141.218.60.56/~jnz1568/getInfo.php?workbook=11_06.xlsx&amp;sheet=U0&amp;row=1061&amp;col=6&amp;number=4.7&amp;sourceID=14","4.7")</f>
        <v>4.7</v>
      </c>
      <c r="G1061" s="4" t="str">
        <f>HYPERLINK("http://141.218.60.56/~jnz1568/getInfo.php?workbook=11_06.xlsx&amp;sheet=U0&amp;row=1061&amp;col=7&amp;number=0.000857&amp;sourceID=14","0.000857")</f>
        <v>0.000857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HYPERLINK("http://141.218.60.56/~jnz1568/getInfo.php?workbook=11_06.xlsx&amp;sheet=U0&amp;row=1062&amp;col=6&amp;number=4.8&amp;sourceID=14","4.8")</f>
        <v>4.8</v>
      </c>
      <c r="G1062" s="4" t="str">
        <f>HYPERLINK("http://141.218.60.56/~jnz1568/getInfo.php?workbook=11_06.xlsx&amp;sheet=U0&amp;row=1062&amp;col=7&amp;number=0.000849&amp;sourceID=14","0.000849")</f>
        <v>0.000849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HYPERLINK("http://141.218.60.56/~jnz1568/getInfo.php?workbook=11_06.xlsx&amp;sheet=U0&amp;row=1063&amp;col=6&amp;number=4.9&amp;sourceID=14","4.9")</f>
        <v>4.9</v>
      </c>
      <c r="G1063" s="4" t="str">
        <f>HYPERLINK("http://141.218.60.56/~jnz1568/getInfo.php?workbook=11_06.xlsx&amp;sheet=U0&amp;row=1063&amp;col=7&amp;number=0.00084&amp;sourceID=14","0.00084")</f>
        <v>0.00084</v>
      </c>
    </row>
    <row r="1064" spans="1:7">
      <c r="A1064" s="3">
        <v>11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HYPERLINK("http://141.218.60.56/~jnz1568/getInfo.php?workbook=11_06.xlsx&amp;sheet=U0&amp;row=1064&amp;col=6&amp;number=3&amp;sourceID=14","3")</f>
        <v>3</v>
      </c>
      <c r="G1064" s="4" t="str">
        <f>HYPERLINK("http://141.218.60.56/~jnz1568/getInfo.php?workbook=11_06.xlsx&amp;sheet=U0&amp;row=1064&amp;col=7&amp;number=0.0978&amp;sourceID=14","0.0978")</f>
        <v>0.0978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HYPERLINK("http://141.218.60.56/~jnz1568/getInfo.php?workbook=11_06.xlsx&amp;sheet=U0&amp;row=1065&amp;col=6&amp;number=3.1&amp;sourceID=14","3.1")</f>
        <v>3.1</v>
      </c>
      <c r="G1065" s="4" t="str">
        <f>HYPERLINK("http://141.218.60.56/~jnz1568/getInfo.php?workbook=11_06.xlsx&amp;sheet=U0&amp;row=1065&amp;col=7&amp;number=0.0985&amp;sourceID=14","0.0985")</f>
        <v>0.0985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HYPERLINK("http://141.218.60.56/~jnz1568/getInfo.php?workbook=11_06.xlsx&amp;sheet=U0&amp;row=1066&amp;col=6&amp;number=3.2&amp;sourceID=14","3.2")</f>
        <v>3.2</v>
      </c>
      <c r="G1066" s="4" t="str">
        <f>HYPERLINK("http://141.218.60.56/~jnz1568/getInfo.php?workbook=11_06.xlsx&amp;sheet=U0&amp;row=1066&amp;col=7&amp;number=0.0993&amp;sourceID=14","0.0993")</f>
        <v>0.0993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HYPERLINK("http://141.218.60.56/~jnz1568/getInfo.php?workbook=11_06.xlsx&amp;sheet=U0&amp;row=1067&amp;col=6&amp;number=3.3&amp;sourceID=14","3.3")</f>
        <v>3.3</v>
      </c>
      <c r="G1067" s="4" t="str">
        <f>HYPERLINK("http://141.218.60.56/~jnz1568/getInfo.php?workbook=11_06.xlsx&amp;sheet=U0&amp;row=1067&amp;col=7&amp;number=0.1&amp;sourceID=14","0.1")</f>
        <v>0.1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HYPERLINK("http://141.218.60.56/~jnz1568/getInfo.php?workbook=11_06.xlsx&amp;sheet=U0&amp;row=1068&amp;col=6&amp;number=3.4&amp;sourceID=14","3.4")</f>
        <v>3.4</v>
      </c>
      <c r="G1068" s="4" t="str">
        <f>HYPERLINK("http://141.218.60.56/~jnz1568/getInfo.php?workbook=11_06.xlsx&amp;sheet=U0&amp;row=1068&amp;col=7&amp;number=0.102&amp;sourceID=14","0.102")</f>
        <v>0.102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HYPERLINK("http://141.218.60.56/~jnz1568/getInfo.php?workbook=11_06.xlsx&amp;sheet=U0&amp;row=1069&amp;col=6&amp;number=3.5&amp;sourceID=14","3.5")</f>
        <v>3.5</v>
      </c>
      <c r="G1069" s="4" t="str">
        <f>HYPERLINK("http://141.218.60.56/~jnz1568/getInfo.php?workbook=11_06.xlsx&amp;sheet=U0&amp;row=1069&amp;col=7&amp;number=0.103&amp;sourceID=14","0.103")</f>
        <v>0.103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HYPERLINK("http://141.218.60.56/~jnz1568/getInfo.php?workbook=11_06.xlsx&amp;sheet=U0&amp;row=1070&amp;col=6&amp;number=3.6&amp;sourceID=14","3.6")</f>
        <v>3.6</v>
      </c>
      <c r="G1070" s="4" t="str">
        <f>HYPERLINK("http://141.218.60.56/~jnz1568/getInfo.php?workbook=11_06.xlsx&amp;sheet=U0&amp;row=1070&amp;col=7&amp;number=0.105&amp;sourceID=14","0.105")</f>
        <v>0.105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HYPERLINK("http://141.218.60.56/~jnz1568/getInfo.php?workbook=11_06.xlsx&amp;sheet=U0&amp;row=1071&amp;col=6&amp;number=3.7&amp;sourceID=14","3.7")</f>
        <v>3.7</v>
      </c>
      <c r="G1071" s="4" t="str">
        <f>HYPERLINK("http://141.218.60.56/~jnz1568/getInfo.php?workbook=11_06.xlsx&amp;sheet=U0&amp;row=1071&amp;col=7&amp;number=0.107&amp;sourceID=14","0.107")</f>
        <v>0.107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HYPERLINK("http://141.218.60.56/~jnz1568/getInfo.php?workbook=11_06.xlsx&amp;sheet=U0&amp;row=1072&amp;col=6&amp;number=3.8&amp;sourceID=14","3.8")</f>
        <v>3.8</v>
      </c>
      <c r="G1072" s="4" t="str">
        <f>HYPERLINK("http://141.218.60.56/~jnz1568/getInfo.php?workbook=11_06.xlsx&amp;sheet=U0&amp;row=1072&amp;col=7&amp;number=0.11&amp;sourceID=14","0.11")</f>
        <v>0.11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HYPERLINK("http://141.218.60.56/~jnz1568/getInfo.php?workbook=11_06.xlsx&amp;sheet=U0&amp;row=1073&amp;col=6&amp;number=3.9&amp;sourceID=14","3.9")</f>
        <v>3.9</v>
      </c>
      <c r="G1073" s="4" t="str">
        <f>HYPERLINK("http://141.218.60.56/~jnz1568/getInfo.php?workbook=11_06.xlsx&amp;sheet=U0&amp;row=1073&amp;col=7&amp;number=0.113&amp;sourceID=14","0.113")</f>
        <v>0.113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HYPERLINK("http://141.218.60.56/~jnz1568/getInfo.php?workbook=11_06.xlsx&amp;sheet=U0&amp;row=1074&amp;col=6&amp;number=4&amp;sourceID=14","4")</f>
        <v>4</v>
      </c>
      <c r="G1074" s="4" t="str">
        <f>HYPERLINK("http://141.218.60.56/~jnz1568/getInfo.php?workbook=11_06.xlsx&amp;sheet=U0&amp;row=1074&amp;col=7&amp;number=0.117&amp;sourceID=14","0.117")</f>
        <v>0.117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HYPERLINK("http://141.218.60.56/~jnz1568/getInfo.php?workbook=11_06.xlsx&amp;sheet=U0&amp;row=1075&amp;col=6&amp;number=4.1&amp;sourceID=14","4.1")</f>
        <v>4.1</v>
      </c>
      <c r="G1075" s="4" t="str">
        <f>HYPERLINK("http://141.218.60.56/~jnz1568/getInfo.php?workbook=11_06.xlsx&amp;sheet=U0&amp;row=1075&amp;col=7&amp;number=0.121&amp;sourceID=14","0.121")</f>
        <v>0.121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HYPERLINK("http://141.218.60.56/~jnz1568/getInfo.php?workbook=11_06.xlsx&amp;sheet=U0&amp;row=1076&amp;col=6&amp;number=4.2&amp;sourceID=14","4.2")</f>
        <v>4.2</v>
      </c>
      <c r="G1076" s="4" t="str">
        <f>HYPERLINK("http://141.218.60.56/~jnz1568/getInfo.php?workbook=11_06.xlsx&amp;sheet=U0&amp;row=1076&amp;col=7&amp;number=0.127&amp;sourceID=14","0.127")</f>
        <v>0.127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HYPERLINK("http://141.218.60.56/~jnz1568/getInfo.php?workbook=11_06.xlsx&amp;sheet=U0&amp;row=1077&amp;col=6&amp;number=4.3&amp;sourceID=14","4.3")</f>
        <v>4.3</v>
      </c>
      <c r="G1077" s="4" t="str">
        <f>HYPERLINK("http://141.218.60.56/~jnz1568/getInfo.php?workbook=11_06.xlsx&amp;sheet=U0&amp;row=1077&amp;col=7&amp;number=0.136&amp;sourceID=14","0.136")</f>
        <v>0.136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HYPERLINK("http://141.218.60.56/~jnz1568/getInfo.php?workbook=11_06.xlsx&amp;sheet=U0&amp;row=1078&amp;col=6&amp;number=4.4&amp;sourceID=14","4.4")</f>
        <v>4.4</v>
      </c>
      <c r="G1078" s="4" t="str">
        <f>HYPERLINK("http://141.218.60.56/~jnz1568/getInfo.php?workbook=11_06.xlsx&amp;sheet=U0&amp;row=1078&amp;col=7&amp;number=0.149&amp;sourceID=14","0.149")</f>
        <v>0.149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HYPERLINK("http://141.218.60.56/~jnz1568/getInfo.php?workbook=11_06.xlsx&amp;sheet=U0&amp;row=1079&amp;col=6&amp;number=4.5&amp;sourceID=14","4.5")</f>
        <v>4.5</v>
      </c>
      <c r="G1079" s="4" t="str">
        <f>HYPERLINK("http://141.218.60.56/~jnz1568/getInfo.php?workbook=11_06.xlsx&amp;sheet=U0&amp;row=1079&amp;col=7&amp;number=0.167&amp;sourceID=14","0.167")</f>
        <v>0.167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HYPERLINK("http://141.218.60.56/~jnz1568/getInfo.php?workbook=11_06.xlsx&amp;sheet=U0&amp;row=1080&amp;col=6&amp;number=4.6&amp;sourceID=14","4.6")</f>
        <v>4.6</v>
      </c>
      <c r="G1080" s="4" t="str">
        <f>HYPERLINK("http://141.218.60.56/~jnz1568/getInfo.php?workbook=11_06.xlsx&amp;sheet=U0&amp;row=1080&amp;col=7&amp;number=0.19&amp;sourceID=14","0.19")</f>
        <v>0.19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HYPERLINK("http://141.218.60.56/~jnz1568/getInfo.php?workbook=11_06.xlsx&amp;sheet=U0&amp;row=1081&amp;col=6&amp;number=4.7&amp;sourceID=14","4.7")</f>
        <v>4.7</v>
      </c>
      <c r="G1081" s="4" t="str">
        <f>HYPERLINK("http://141.218.60.56/~jnz1568/getInfo.php?workbook=11_06.xlsx&amp;sheet=U0&amp;row=1081&amp;col=7&amp;number=0.216&amp;sourceID=14","0.216")</f>
        <v>0.216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HYPERLINK("http://141.218.60.56/~jnz1568/getInfo.php?workbook=11_06.xlsx&amp;sheet=U0&amp;row=1082&amp;col=6&amp;number=4.8&amp;sourceID=14","4.8")</f>
        <v>4.8</v>
      </c>
      <c r="G1082" s="4" t="str">
        <f>HYPERLINK("http://141.218.60.56/~jnz1568/getInfo.php?workbook=11_06.xlsx&amp;sheet=U0&amp;row=1082&amp;col=7&amp;number=0.241&amp;sourceID=14","0.241")</f>
        <v>0.241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HYPERLINK("http://141.218.60.56/~jnz1568/getInfo.php?workbook=11_06.xlsx&amp;sheet=U0&amp;row=1083&amp;col=6&amp;number=4.9&amp;sourceID=14","4.9")</f>
        <v>4.9</v>
      </c>
      <c r="G1083" s="4" t="str">
        <f>HYPERLINK("http://141.218.60.56/~jnz1568/getInfo.php?workbook=11_06.xlsx&amp;sheet=U0&amp;row=1083&amp;col=7&amp;number=0.265&amp;sourceID=14","0.265")</f>
        <v>0.265</v>
      </c>
    </row>
    <row r="1084" spans="1:7">
      <c r="A1084" s="3">
        <v>11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HYPERLINK("http://141.218.60.56/~jnz1568/getInfo.php?workbook=11_06.xlsx&amp;sheet=U0&amp;row=1084&amp;col=6&amp;number=3&amp;sourceID=14","3")</f>
        <v>3</v>
      </c>
      <c r="G1084" s="4" t="str">
        <f>HYPERLINK("http://141.218.60.56/~jnz1568/getInfo.php?workbook=11_06.xlsx&amp;sheet=U0&amp;row=1084&amp;col=7&amp;number=7.2e-05&amp;sourceID=14","7.2e-05")</f>
        <v>7.2e-05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HYPERLINK("http://141.218.60.56/~jnz1568/getInfo.php?workbook=11_06.xlsx&amp;sheet=U0&amp;row=1085&amp;col=6&amp;number=3.1&amp;sourceID=14","3.1")</f>
        <v>3.1</v>
      </c>
      <c r="G1085" s="4" t="str">
        <f>HYPERLINK("http://141.218.60.56/~jnz1568/getInfo.php?workbook=11_06.xlsx&amp;sheet=U0&amp;row=1085&amp;col=7&amp;number=7.19e-05&amp;sourceID=14","7.19e-05")</f>
        <v>7.19e-05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HYPERLINK("http://141.218.60.56/~jnz1568/getInfo.php?workbook=11_06.xlsx&amp;sheet=U0&amp;row=1086&amp;col=6&amp;number=3.2&amp;sourceID=14","3.2")</f>
        <v>3.2</v>
      </c>
      <c r="G1086" s="4" t="str">
        <f>HYPERLINK("http://141.218.60.56/~jnz1568/getInfo.php?workbook=11_06.xlsx&amp;sheet=U0&amp;row=1086&amp;col=7&amp;number=7.19e-05&amp;sourceID=14","7.19e-05")</f>
        <v>7.19e-05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HYPERLINK("http://141.218.60.56/~jnz1568/getInfo.php?workbook=11_06.xlsx&amp;sheet=U0&amp;row=1087&amp;col=6&amp;number=3.3&amp;sourceID=14","3.3")</f>
        <v>3.3</v>
      </c>
      <c r="G1087" s="4" t="str">
        <f>HYPERLINK("http://141.218.60.56/~jnz1568/getInfo.php?workbook=11_06.xlsx&amp;sheet=U0&amp;row=1087&amp;col=7&amp;number=7.19e-05&amp;sourceID=14","7.19e-05")</f>
        <v>7.19e-05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HYPERLINK("http://141.218.60.56/~jnz1568/getInfo.php?workbook=11_06.xlsx&amp;sheet=U0&amp;row=1088&amp;col=6&amp;number=3.4&amp;sourceID=14","3.4")</f>
        <v>3.4</v>
      </c>
      <c r="G1088" s="4" t="str">
        <f>HYPERLINK("http://141.218.60.56/~jnz1568/getInfo.php?workbook=11_06.xlsx&amp;sheet=U0&amp;row=1088&amp;col=7&amp;number=7.19e-05&amp;sourceID=14","7.19e-05")</f>
        <v>7.19e-05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HYPERLINK("http://141.218.60.56/~jnz1568/getInfo.php?workbook=11_06.xlsx&amp;sheet=U0&amp;row=1089&amp;col=6&amp;number=3.5&amp;sourceID=14","3.5")</f>
        <v>3.5</v>
      </c>
      <c r="G1089" s="4" t="str">
        <f>HYPERLINK("http://141.218.60.56/~jnz1568/getInfo.php?workbook=11_06.xlsx&amp;sheet=U0&amp;row=1089&amp;col=7&amp;number=7.19e-05&amp;sourceID=14","7.19e-05")</f>
        <v>7.19e-05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HYPERLINK("http://141.218.60.56/~jnz1568/getInfo.php?workbook=11_06.xlsx&amp;sheet=U0&amp;row=1090&amp;col=6&amp;number=3.6&amp;sourceID=14","3.6")</f>
        <v>3.6</v>
      </c>
      <c r="G1090" s="4" t="str">
        <f>HYPERLINK("http://141.218.60.56/~jnz1568/getInfo.php?workbook=11_06.xlsx&amp;sheet=U0&amp;row=1090&amp;col=7&amp;number=7.19e-05&amp;sourceID=14","7.19e-05")</f>
        <v>7.19e-05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HYPERLINK("http://141.218.60.56/~jnz1568/getInfo.php?workbook=11_06.xlsx&amp;sheet=U0&amp;row=1091&amp;col=6&amp;number=3.7&amp;sourceID=14","3.7")</f>
        <v>3.7</v>
      </c>
      <c r="G1091" s="4" t="str">
        <f>HYPERLINK("http://141.218.60.56/~jnz1568/getInfo.php?workbook=11_06.xlsx&amp;sheet=U0&amp;row=1091&amp;col=7&amp;number=7.18e-05&amp;sourceID=14","7.18e-05")</f>
        <v>7.18e-05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HYPERLINK("http://141.218.60.56/~jnz1568/getInfo.php?workbook=11_06.xlsx&amp;sheet=U0&amp;row=1092&amp;col=6&amp;number=3.8&amp;sourceID=14","3.8")</f>
        <v>3.8</v>
      </c>
      <c r="G1092" s="4" t="str">
        <f>HYPERLINK("http://141.218.60.56/~jnz1568/getInfo.php?workbook=11_06.xlsx&amp;sheet=U0&amp;row=1092&amp;col=7&amp;number=7.18e-05&amp;sourceID=14","7.18e-05")</f>
        <v>7.18e-05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HYPERLINK("http://141.218.60.56/~jnz1568/getInfo.php?workbook=11_06.xlsx&amp;sheet=U0&amp;row=1093&amp;col=6&amp;number=3.9&amp;sourceID=14","3.9")</f>
        <v>3.9</v>
      </c>
      <c r="G1093" s="4" t="str">
        <f>HYPERLINK("http://141.218.60.56/~jnz1568/getInfo.php?workbook=11_06.xlsx&amp;sheet=U0&amp;row=1093&amp;col=7&amp;number=7.17e-05&amp;sourceID=14","7.17e-05")</f>
        <v>7.17e-05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HYPERLINK("http://141.218.60.56/~jnz1568/getInfo.php?workbook=11_06.xlsx&amp;sheet=U0&amp;row=1094&amp;col=6&amp;number=4&amp;sourceID=14","4")</f>
        <v>4</v>
      </c>
      <c r="G1094" s="4" t="str">
        <f>HYPERLINK("http://141.218.60.56/~jnz1568/getInfo.php?workbook=11_06.xlsx&amp;sheet=U0&amp;row=1094&amp;col=7&amp;number=7.17e-05&amp;sourceID=14","7.17e-05")</f>
        <v>7.17e-05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HYPERLINK("http://141.218.60.56/~jnz1568/getInfo.php?workbook=11_06.xlsx&amp;sheet=U0&amp;row=1095&amp;col=6&amp;number=4.1&amp;sourceID=14","4.1")</f>
        <v>4.1</v>
      </c>
      <c r="G1095" s="4" t="str">
        <f>HYPERLINK("http://141.218.60.56/~jnz1568/getInfo.php?workbook=11_06.xlsx&amp;sheet=U0&amp;row=1095&amp;col=7&amp;number=7.16e-05&amp;sourceID=14","7.16e-05")</f>
        <v>7.16e-05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HYPERLINK("http://141.218.60.56/~jnz1568/getInfo.php?workbook=11_06.xlsx&amp;sheet=U0&amp;row=1096&amp;col=6&amp;number=4.2&amp;sourceID=14","4.2")</f>
        <v>4.2</v>
      </c>
      <c r="G1096" s="4" t="str">
        <f>HYPERLINK("http://141.218.60.56/~jnz1568/getInfo.php?workbook=11_06.xlsx&amp;sheet=U0&amp;row=1096&amp;col=7&amp;number=7.15e-05&amp;sourceID=14","7.15e-05")</f>
        <v>7.15e-05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HYPERLINK("http://141.218.60.56/~jnz1568/getInfo.php?workbook=11_06.xlsx&amp;sheet=U0&amp;row=1097&amp;col=6&amp;number=4.3&amp;sourceID=14","4.3")</f>
        <v>4.3</v>
      </c>
      <c r="G1097" s="4" t="str">
        <f>HYPERLINK("http://141.218.60.56/~jnz1568/getInfo.php?workbook=11_06.xlsx&amp;sheet=U0&amp;row=1097&amp;col=7&amp;number=7.13e-05&amp;sourceID=14","7.13e-05")</f>
        <v>7.13e-05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HYPERLINK("http://141.218.60.56/~jnz1568/getInfo.php?workbook=11_06.xlsx&amp;sheet=U0&amp;row=1098&amp;col=6&amp;number=4.4&amp;sourceID=14","4.4")</f>
        <v>4.4</v>
      </c>
      <c r="G1098" s="4" t="str">
        <f>HYPERLINK("http://141.218.60.56/~jnz1568/getInfo.php?workbook=11_06.xlsx&amp;sheet=U0&amp;row=1098&amp;col=7&amp;number=7.12e-05&amp;sourceID=14","7.12e-05")</f>
        <v>7.12e-05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HYPERLINK("http://141.218.60.56/~jnz1568/getInfo.php?workbook=11_06.xlsx&amp;sheet=U0&amp;row=1099&amp;col=6&amp;number=4.5&amp;sourceID=14","4.5")</f>
        <v>4.5</v>
      </c>
      <c r="G1099" s="4" t="str">
        <f>HYPERLINK("http://141.218.60.56/~jnz1568/getInfo.php?workbook=11_06.xlsx&amp;sheet=U0&amp;row=1099&amp;col=7&amp;number=7.1e-05&amp;sourceID=14","7.1e-05")</f>
        <v>7.1e-05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HYPERLINK("http://141.218.60.56/~jnz1568/getInfo.php?workbook=11_06.xlsx&amp;sheet=U0&amp;row=1100&amp;col=6&amp;number=4.6&amp;sourceID=14","4.6")</f>
        <v>4.6</v>
      </c>
      <c r="G1100" s="4" t="str">
        <f>HYPERLINK("http://141.218.60.56/~jnz1568/getInfo.php?workbook=11_06.xlsx&amp;sheet=U0&amp;row=1100&amp;col=7&amp;number=7.07e-05&amp;sourceID=14","7.07e-05")</f>
        <v>7.07e-05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HYPERLINK("http://141.218.60.56/~jnz1568/getInfo.php?workbook=11_06.xlsx&amp;sheet=U0&amp;row=1101&amp;col=6&amp;number=4.7&amp;sourceID=14","4.7")</f>
        <v>4.7</v>
      </c>
      <c r="G1101" s="4" t="str">
        <f>HYPERLINK("http://141.218.60.56/~jnz1568/getInfo.php?workbook=11_06.xlsx&amp;sheet=U0&amp;row=1101&amp;col=7&amp;number=7.04e-05&amp;sourceID=14","7.04e-05")</f>
        <v>7.04e-05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HYPERLINK("http://141.218.60.56/~jnz1568/getInfo.php?workbook=11_06.xlsx&amp;sheet=U0&amp;row=1102&amp;col=6&amp;number=4.8&amp;sourceID=14","4.8")</f>
        <v>4.8</v>
      </c>
      <c r="G1102" s="4" t="str">
        <f>HYPERLINK("http://141.218.60.56/~jnz1568/getInfo.php?workbook=11_06.xlsx&amp;sheet=U0&amp;row=1102&amp;col=7&amp;number=6.99e-05&amp;sourceID=14","6.99e-05")</f>
        <v>6.99e-05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HYPERLINK("http://141.218.60.56/~jnz1568/getInfo.php?workbook=11_06.xlsx&amp;sheet=U0&amp;row=1103&amp;col=6&amp;number=4.9&amp;sourceID=14","4.9")</f>
        <v>4.9</v>
      </c>
      <c r="G1103" s="4" t="str">
        <f>HYPERLINK("http://141.218.60.56/~jnz1568/getInfo.php?workbook=11_06.xlsx&amp;sheet=U0&amp;row=1103&amp;col=7&amp;number=6.94e-05&amp;sourceID=14","6.94e-05")</f>
        <v>6.94e-05</v>
      </c>
    </row>
    <row r="1104" spans="1:7">
      <c r="A1104" s="3">
        <v>11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HYPERLINK("http://141.218.60.56/~jnz1568/getInfo.php?workbook=11_06.xlsx&amp;sheet=U0&amp;row=1104&amp;col=6&amp;number=3&amp;sourceID=14","3")</f>
        <v>3</v>
      </c>
      <c r="G1104" s="4" t="str">
        <f>HYPERLINK("http://141.218.60.56/~jnz1568/getInfo.php?workbook=11_06.xlsx&amp;sheet=U0&amp;row=1104&amp;col=7&amp;number=0.129&amp;sourceID=14","0.129")</f>
        <v>0.129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HYPERLINK("http://141.218.60.56/~jnz1568/getInfo.php?workbook=11_06.xlsx&amp;sheet=U0&amp;row=1105&amp;col=6&amp;number=3.1&amp;sourceID=14","3.1")</f>
        <v>3.1</v>
      </c>
      <c r="G1105" s="4" t="str">
        <f>HYPERLINK("http://141.218.60.56/~jnz1568/getInfo.php?workbook=11_06.xlsx&amp;sheet=U0&amp;row=1105&amp;col=7&amp;number=0.129&amp;sourceID=14","0.129")</f>
        <v>0.129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HYPERLINK("http://141.218.60.56/~jnz1568/getInfo.php?workbook=11_06.xlsx&amp;sheet=U0&amp;row=1106&amp;col=6&amp;number=3.2&amp;sourceID=14","3.2")</f>
        <v>3.2</v>
      </c>
      <c r="G1106" s="4" t="str">
        <f>HYPERLINK("http://141.218.60.56/~jnz1568/getInfo.php?workbook=11_06.xlsx&amp;sheet=U0&amp;row=1106&amp;col=7&amp;number=0.129&amp;sourceID=14","0.129")</f>
        <v>0.129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HYPERLINK("http://141.218.60.56/~jnz1568/getInfo.php?workbook=11_06.xlsx&amp;sheet=U0&amp;row=1107&amp;col=6&amp;number=3.3&amp;sourceID=14","3.3")</f>
        <v>3.3</v>
      </c>
      <c r="G1107" s="4" t="str">
        <f>HYPERLINK("http://141.218.60.56/~jnz1568/getInfo.php?workbook=11_06.xlsx&amp;sheet=U0&amp;row=1107&amp;col=7&amp;number=0.129&amp;sourceID=14","0.129")</f>
        <v>0.129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HYPERLINK("http://141.218.60.56/~jnz1568/getInfo.php?workbook=11_06.xlsx&amp;sheet=U0&amp;row=1108&amp;col=6&amp;number=3.4&amp;sourceID=14","3.4")</f>
        <v>3.4</v>
      </c>
      <c r="G1108" s="4" t="str">
        <f>HYPERLINK("http://141.218.60.56/~jnz1568/getInfo.php?workbook=11_06.xlsx&amp;sheet=U0&amp;row=1108&amp;col=7&amp;number=0.129&amp;sourceID=14","0.129")</f>
        <v>0.129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HYPERLINK("http://141.218.60.56/~jnz1568/getInfo.php?workbook=11_06.xlsx&amp;sheet=U0&amp;row=1109&amp;col=6&amp;number=3.5&amp;sourceID=14","3.5")</f>
        <v>3.5</v>
      </c>
      <c r="G1109" s="4" t="str">
        <f>HYPERLINK("http://141.218.60.56/~jnz1568/getInfo.php?workbook=11_06.xlsx&amp;sheet=U0&amp;row=1109&amp;col=7&amp;number=0.129&amp;sourceID=14","0.129")</f>
        <v>0.129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HYPERLINK("http://141.218.60.56/~jnz1568/getInfo.php?workbook=11_06.xlsx&amp;sheet=U0&amp;row=1110&amp;col=6&amp;number=3.6&amp;sourceID=14","3.6")</f>
        <v>3.6</v>
      </c>
      <c r="G1110" s="4" t="str">
        <f>HYPERLINK("http://141.218.60.56/~jnz1568/getInfo.php?workbook=11_06.xlsx&amp;sheet=U0&amp;row=1110&amp;col=7&amp;number=0.128&amp;sourceID=14","0.128")</f>
        <v>0.128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HYPERLINK("http://141.218.60.56/~jnz1568/getInfo.php?workbook=11_06.xlsx&amp;sheet=U0&amp;row=1111&amp;col=6&amp;number=3.7&amp;sourceID=14","3.7")</f>
        <v>3.7</v>
      </c>
      <c r="G1111" s="4" t="str">
        <f>HYPERLINK("http://141.218.60.56/~jnz1568/getInfo.php?workbook=11_06.xlsx&amp;sheet=U0&amp;row=1111&amp;col=7&amp;number=0.128&amp;sourceID=14","0.128")</f>
        <v>0.128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HYPERLINK("http://141.218.60.56/~jnz1568/getInfo.php?workbook=11_06.xlsx&amp;sheet=U0&amp;row=1112&amp;col=6&amp;number=3.8&amp;sourceID=14","3.8")</f>
        <v>3.8</v>
      </c>
      <c r="G1112" s="4" t="str">
        <f>HYPERLINK("http://141.218.60.56/~jnz1568/getInfo.php?workbook=11_06.xlsx&amp;sheet=U0&amp;row=1112&amp;col=7&amp;number=0.128&amp;sourceID=14","0.128")</f>
        <v>0.128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HYPERLINK("http://141.218.60.56/~jnz1568/getInfo.php?workbook=11_06.xlsx&amp;sheet=U0&amp;row=1113&amp;col=6&amp;number=3.9&amp;sourceID=14","3.9")</f>
        <v>3.9</v>
      </c>
      <c r="G1113" s="4" t="str">
        <f>HYPERLINK("http://141.218.60.56/~jnz1568/getInfo.php?workbook=11_06.xlsx&amp;sheet=U0&amp;row=1113&amp;col=7&amp;number=0.128&amp;sourceID=14","0.128")</f>
        <v>0.128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HYPERLINK("http://141.218.60.56/~jnz1568/getInfo.php?workbook=11_06.xlsx&amp;sheet=U0&amp;row=1114&amp;col=6&amp;number=4&amp;sourceID=14","4")</f>
        <v>4</v>
      </c>
      <c r="G1114" s="4" t="str">
        <f>HYPERLINK("http://141.218.60.56/~jnz1568/getInfo.php?workbook=11_06.xlsx&amp;sheet=U0&amp;row=1114&amp;col=7&amp;number=0.128&amp;sourceID=14","0.128")</f>
        <v>0.128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HYPERLINK("http://141.218.60.56/~jnz1568/getInfo.php?workbook=11_06.xlsx&amp;sheet=U0&amp;row=1115&amp;col=6&amp;number=4.1&amp;sourceID=14","4.1")</f>
        <v>4.1</v>
      </c>
      <c r="G1115" s="4" t="str">
        <f>HYPERLINK("http://141.218.60.56/~jnz1568/getInfo.php?workbook=11_06.xlsx&amp;sheet=U0&amp;row=1115&amp;col=7&amp;number=0.128&amp;sourceID=14","0.128")</f>
        <v>0.128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HYPERLINK("http://141.218.60.56/~jnz1568/getInfo.php?workbook=11_06.xlsx&amp;sheet=U0&amp;row=1116&amp;col=6&amp;number=4.2&amp;sourceID=14","4.2")</f>
        <v>4.2</v>
      </c>
      <c r="G1116" s="4" t="str">
        <f>HYPERLINK("http://141.218.60.56/~jnz1568/getInfo.php?workbook=11_06.xlsx&amp;sheet=U0&amp;row=1116&amp;col=7&amp;number=0.128&amp;sourceID=14","0.128")</f>
        <v>0.128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HYPERLINK("http://141.218.60.56/~jnz1568/getInfo.php?workbook=11_06.xlsx&amp;sheet=U0&amp;row=1117&amp;col=6&amp;number=4.3&amp;sourceID=14","4.3")</f>
        <v>4.3</v>
      </c>
      <c r="G1117" s="4" t="str">
        <f>HYPERLINK("http://141.218.60.56/~jnz1568/getInfo.php?workbook=11_06.xlsx&amp;sheet=U0&amp;row=1117&amp;col=7&amp;number=0.128&amp;sourceID=14","0.128")</f>
        <v>0.128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HYPERLINK("http://141.218.60.56/~jnz1568/getInfo.php?workbook=11_06.xlsx&amp;sheet=U0&amp;row=1118&amp;col=6&amp;number=4.4&amp;sourceID=14","4.4")</f>
        <v>4.4</v>
      </c>
      <c r="G1118" s="4" t="str">
        <f>HYPERLINK("http://141.218.60.56/~jnz1568/getInfo.php?workbook=11_06.xlsx&amp;sheet=U0&amp;row=1118&amp;col=7&amp;number=0.127&amp;sourceID=14","0.127")</f>
        <v>0.127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HYPERLINK("http://141.218.60.56/~jnz1568/getInfo.php?workbook=11_06.xlsx&amp;sheet=U0&amp;row=1119&amp;col=6&amp;number=4.5&amp;sourceID=14","4.5")</f>
        <v>4.5</v>
      </c>
      <c r="G1119" s="4" t="str">
        <f>HYPERLINK("http://141.218.60.56/~jnz1568/getInfo.php?workbook=11_06.xlsx&amp;sheet=U0&amp;row=1119&amp;col=7&amp;number=0.127&amp;sourceID=14","0.127")</f>
        <v>0.127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HYPERLINK("http://141.218.60.56/~jnz1568/getInfo.php?workbook=11_06.xlsx&amp;sheet=U0&amp;row=1120&amp;col=6&amp;number=4.6&amp;sourceID=14","4.6")</f>
        <v>4.6</v>
      </c>
      <c r="G1120" s="4" t="str">
        <f>HYPERLINK("http://141.218.60.56/~jnz1568/getInfo.php?workbook=11_06.xlsx&amp;sheet=U0&amp;row=1120&amp;col=7&amp;number=0.127&amp;sourceID=14","0.127")</f>
        <v>0.127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HYPERLINK("http://141.218.60.56/~jnz1568/getInfo.php?workbook=11_06.xlsx&amp;sheet=U0&amp;row=1121&amp;col=6&amp;number=4.7&amp;sourceID=14","4.7")</f>
        <v>4.7</v>
      </c>
      <c r="G1121" s="4" t="str">
        <f>HYPERLINK("http://141.218.60.56/~jnz1568/getInfo.php?workbook=11_06.xlsx&amp;sheet=U0&amp;row=1121&amp;col=7&amp;number=0.126&amp;sourceID=14","0.126")</f>
        <v>0.126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HYPERLINK("http://141.218.60.56/~jnz1568/getInfo.php?workbook=11_06.xlsx&amp;sheet=U0&amp;row=1122&amp;col=6&amp;number=4.8&amp;sourceID=14","4.8")</f>
        <v>4.8</v>
      </c>
      <c r="G1122" s="4" t="str">
        <f>HYPERLINK("http://141.218.60.56/~jnz1568/getInfo.php?workbook=11_06.xlsx&amp;sheet=U0&amp;row=1122&amp;col=7&amp;number=0.125&amp;sourceID=14","0.125")</f>
        <v>0.125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HYPERLINK("http://141.218.60.56/~jnz1568/getInfo.php?workbook=11_06.xlsx&amp;sheet=U0&amp;row=1123&amp;col=6&amp;number=4.9&amp;sourceID=14","4.9")</f>
        <v>4.9</v>
      </c>
      <c r="G1123" s="4" t="str">
        <f>HYPERLINK("http://141.218.60.56/~jnz1568/getInfo.php?workbook=11_06.xlsx&amp;sheet=U0&amp;row=1123&amp;col=7&amp;number=0.124&amp;sourceID=14","0.124")</f>
        <v>0.124</v>
      </c>
    </row>
    <row r="1124" spans="1:7">
      <c r="A1124" s="3">
        <v>11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HYPERLINK("http://141.218.60.56/~jnz1568/getInfo.php?workbook=11_06.xlsx&amp;sheet=U0&amp;row=1124&amp;col=6&amp;number=3&amp;sourceID=14","3")</f>
        <v>3</v>
      </c>
      <c r="G1124" s="4" t="str">
        <f>HYPERLINK("http://141.218.60.56/~jnz1568/getInfo.php?workbook=11_06.xlsx&amp;sheet=U0&amp;row=1124&amp;col=7&amp;number=0.078&amp;sourceID=14","0.078")</f>
        <v>0.078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HYPERLINK("http://141.218.60.56/~jnz1568/getInfo.php?workbook=11_06.xlsx&amp;sheet=U0&amp;row=1125&amp;col=6&amp;number=3.1&amp;sourceID=14","3.1")</f>
        <v>3.1</v>
      </c>
      <c r="G1125" s="4" t="str">
        <f>HYPERLINK("http://141.218.60.56/~jnz1568/getInfo.php?workbook=11_06.xlsx&amp;sheet=U0&amp;row=1125&amp;col=7&amp;number=0.078&amp;sourceID=14","0.078")</f>
        <v>0.078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HYPERLINK("http://141.218.60.56/~jnz1568/getInfo.php?workbook=11_06.xlsx&amp;sheet=U0&amp;row=1126&amp;col=6&amp;number=3.2&amp;sourceID=14","3.2")</f>
        <v>3.2</v>
      </c>
      <c r="G1126" s="4" t="str">
        <f>HYPERLINK("http://141.218.60.56/~jnz1568/getInfo.php?workbook=11_06.xlsx&amp;sheet=U0&amp;row=1126&amp;col=7&amp;number=0.0779&amp;sourceID=14","0.0779")</f>
        <v>0.0779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HYPERLINK("http://141.218.60.56/~jnz1568/getInfo.php?workbook=11_06.xlsx&amp;sheet=U0&amp;row=1127&amp;col=6&amp;number=3.3&amp;sourceID=14","3.3")</f>
        <v>3.3</v>
      </c>
      <c r="G1127" s="4" t="str">
        <f>HYPERLINK("http://141.218.60.56/~jnz1568/getInfo.php?workbook=11_06.xlsx&amp;sheet=U0&amp;row=1127&amp;col=7&amp;number=0.0779&amp;sourceID=14","0.0779")</f>
        <v>0.0779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HYPERLINK("http://141.218.60.56/~jnz1568/getInfo.php?workbook=11_06.xlsx&amp;sheet=U0&amp;row=1128&amp;col=6&amp;number=3.4&amp;sourceID=14","3.4")</f>
        <v>3.4</v>
      </c>
      <c r="G1128" s="4" t="str">
        <f>HYPERLINK("http://141.218.60.56/~jnz1568/getInfo.php?workbook=11_06.xlsx&amp;sheet=U0&amp;row=1128&amp;col=7&amp;number=0.0779&amp;sourceID=14","0.0779")</f>
        <v>0.0779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HYPERLINK("http://141.218.60.56/~jnz1568/getInfo.php?workbook=11_06.xlsx&amp;sheet=U0&amp;row=1129&amp;col=6&amp;number=3.5&amp;sourceID=14","3.5")</f>
        <v>3.5</v>
      </c>
      <c r="G1129" s="4" t="str">
        <f>HYPERLINK("http://141.218.60.56/~jnz1568/getInfo.php?workbook=11_06.xlsx&amp;sheet=U0&amp;row=1129&amp;col=7&amp;number=0.0779&amp;sourceID=14","0.0779")</f>
        <v>0.0779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HYPERLINK("http://141.218.60.56/~jnz1568/getInfo.php?workbook=11_06.xlsx&amp;sheet=U0&amp;row=1130&amp;col=6&amp;number=3.6&amp;sourceID=14","3.6")</f>
        <v>3.6</v>
      </c>
      <c r="G1130" s="4" t="str">
        <f>HYPERLINK("http://141.218.60.56/~jnz1568/getInfo.php?workbook=11_06.xlsx&amp;sheet=U0&amp;row=1130&amp;col=7&amp;number=0.0779&amp;sourceID=14","0.0779")</f>
        <v>0.0779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HYPERLINK("http://141.218.60.56/~jnz1568/getInfo.php?workbook=11_06.xlsx&amp;sheet=U0&amp;row=1131&amp;col=6&amp;number=3.7&amp;sourceID=14","3.7")</f>
        <v>3.7</v>
      </c>
      <c r="G1131" s="4" t="str">
        <f>HYPERLINK("http://141.218.60.56/~jnz1568/getInfo.php?workbook=11_06.xlsx&amp;sheet=U0&amp;row=1131&amp;col=7&amp;number=0.0778&amp;sourceID=14","0.0778")</f>
        <v>0.0778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HYPERLINK("http://141.218.60.56/~jnz1568/getInfo.php?workbook=11_06.xlsx&amp;sheet=U0&amp;row=1132&amp;col=6&amp;number=3.8&amp;sourceID=14","3.8")</f>
        <v>3.8</v>
      </c>
      <c r="G1132" s="4" t="str">
        <f>HYPERLINK("http://141.218.60.56/~jnz1568/getInfo.php?workbook=11_06.xlsx&amp;sheet=U0&amp;row=1132&amp;col=7&amp;number=0.0778&amp;sourceID=14","0.0778")</f>
        <v>0.0778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HYPERLINK("http://141.218.60.56/~jnz1568/getInfo.php?workbook=11_06.xlsx&amp;sheet=U0&amp;row=1133&amp;col=6&amp;number=3.9&amp;sourceID=14","3.9")</f>
        <v>3.9</v>
      </c>
      <c r="G1133" s="4" t="str">
        <f>HYPERLINK("http://141.218.60.56/~jnz1568/getInfo.php?workbook=11_06.xlsx&amp;sheet=U0&amp;row=1133&amp;col=7&amp;number=0.0777&amp;sourceID=14","0.0777")</f>
        <v>0.0777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HYPERLINK("http://141.218.60.56/~jnz1568/getInfo.php?workbook=11_06.xlsx&amp;sheet=U0&amp;row=1134&amp;col=6&amp;number=4&amp;sourceID=14","4")</f>
        <v>4</v>
      </c>
      <c r="G1134" s="4" t="str">
        <f>HYPERLINK("http://141.218.60.56/~jnz1568/getInfo.php?workbook=11_06.xlsx&amp;sheet=U0&amp;row=1134&amp;col=7&amp;number=0.0777&amp;sourceID=14","0.0777")</f>
        <v>0.0777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HYPERLINK("http://141.218.60.56/~jnz1568/getInfo.php?workbook=11_06.xlsx&amp;sheet=U0&amp;row=1135&amp;col=6&amp;number=4.1&amp;sourceID=14","4.1")</f>
        <v>4.1</v>
      </c>
      <c r="G1135" s="4" t="str">
        <f>HYPERLINK("http://141.218.60.56/~jnz1568/getInfo.php?workbook=11_06.xlsx&amp;sheet=U0&amp;row=1135&amp;col=7&amp;number=0.0776&amp;sourceID=14","0.0776")</f>
        <v>0.0776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HYPERLINK("http://141.218.60.56/~jnz1568/getInfo.php?workbook=11_06.xlsx&amp;sheet=U0&amp;row=1136&amp;col=6&amp;number=4.2&amp;sourceID=14","4.2")</f>
        <v>4.2</v>
      </c>
      <c r="G1136" s="4" t="str">
        <f>HYPERLINK("http://141.218.60.56/~jnz1568/getInfo.php?workbook=11_06.xlsx&amp;sheet=U0&amp;row=1136&amp;col=7&amp;number=0.0775&amp;sourceID=14","0.0775")</f>
        <v>0.0775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HYPERLINK("http://141.218.60.56/~jnz1568/getInfo.php?workbook=11_06.xlsx&amp;sheet=U0&amp;row=1137&amp;col=6&amp;number=4.3&amp;sourceID=14","4.3")</f>
        <v>4.3</v>
      </c>
      <c r="G1137" s="4" t="str">
        <f>HYPERLINK("http://141.218.60.56/~jnz1568/getInfo.php?workbook=11_06.xlsx&amp;sheet=U0&amp;row=1137&amp;col=7&amp;number=0.0774&amp;sourceID=14","0.0774")</f>
        <v>0.0774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HYPERLINK("http://141.218.60.56/~jnz1568/getInfo.php?workbook=11_06.xlsx&amp;sheet=U0&amp;row=1138&amp;col=6&amp;number=4.4&amp;sourceID=14","4.4")</f>
        <v>4.4</v>
      </c>
      <c r="G1138" s="4" t="str">
        <f>HYPERLINK("http://141.218.60.56/~jnz1568/getInfo.php?workbook=11_06.xlsx&amp;sheet=U0&amp;row=1138&amp;col=7&amp;number=0.0772&amp;sourceID=14","0.0772")</f>
        <v>0.0772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HYPERLINK("http://141.218.60.56/~jnz1568/getInfo.php?workbook=11_06.xlsx&amp;sheet=U0&amp;row=1139&amp;col=6&amp;number=4.5&amp;sourceID=14","4.5")</f>
        <v>4.5</v>
      </c>
      <c r="G1139" s="4" t="str">
        <f>HYPERLINK("http://141.218.60.56/~jnz1568/getInfo.php?workbook=11_06.xlsx&amp;sheet=U0&amp;row=1139&amp;col=7&amp;number=0.077&amp;sourceID=14","0.077")</f>
        <v>0.077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HYPERLINK("http://141.218.60.56/~jnz1568/getInfo.php?workbook=11_06.xlsx&amp;sheet=U0&amp;row=1140&amp;col=6&amp;number=4.6&amp;sourceID=14","4.6")</f>
        <v>4.6</v>
      </c>
      <c r="G1140" s="4" t="str">
        <f>HYPERLINK("http://141.218.60.56/~jnz1568/getInfo.php?workbook=11_06.xlsx&amp;sheet=U0&amp;row=1140&amp;col=7&amp;number=0.0767&amp;sourceID=14","0.0767")</f>
        <v>0.0767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HYPERLINK("http://141.218.60.56/~jnz1568/getInfo.php?workbook=11_06.xlsx&amp;sheet=U0&amp;row=1141&amp;col=6&amp;number=4.7&amp;sourceID=14","4.7")</f>
        <v>4.7</v>
      </c>
      <c r="G1141" s="4" t="str">
        <f>HYPERLINK("http://141.218.60.56/~jnz1568/getInfo.php?workbook=11_06.xlsx&amp;sheet=U0&amp;row=1141&amp;col=7&amp;number=0.0764&amp;sourceID=14","0.0764")</f>
        <v>0.0764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HYPERLINK("http://141.218.60.56/~jnz1568/getInfo.php?workbook=11_06.xlsx&amp;sheet=U0&amp;row=1142&amp;col=6&amp;number=4.8&amp;sourceID=14","4.8")</f>
        <v>4.8</v>
      </c>
      <c r="G1142" s="4" t="str">
        <f>HYPERLINK("http://141.218.60.56/~jnz1568/getInfo.php?workbook=11_06.xlsx&amp;sheet=U0&amp;row=1142&amp;col=7&amp;number=0.076&amp;sourceID=14","0.076")</f>
        <v>0.076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HYPERLINK("http://141.218.60.56/~jnz1568/getInfo.php?workbook=11_06.xlsx&amp;sheet=U0&amp;row=1143&amp;col=6&amp;number=4.9&amp;sourceID=14","4.9")</f>
        <v>4.9</v>
      </c>
      <c r="G1143" s="4" t="str">
        <f>HYPERLINK("http://141.218.60.56/~jnz1568/getInfo.php?workbook=11_06.xlsx&amp;sheet=U0&amp;row=1143&amp;col=7&amp;number=0.0755&amp;sourceID=14","0.0755")</f>
        <v>0.0755</v>
      </c>
    </row>
    <row r="1144" spans="1:7">
      <c r="A1144" s="3">
        <v>11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HYPERLINK("http://141.218.60.56/~jnz1568/getInfo.php?workbook=11_06.xlsx&amp;sheet=U0&amp;row=1144&amp;col=6&amp;number=3&amp;sourceID=14","3")</f>
        <v>3</v>
      </c>
      <c r="G1144" s="4" t="str">
        <f>HYPERLINK("http://141.218.60.56/~jnz1568/getInfo.php?workbook=11_06.xlsx&amp;sheet=U0&amp;row=1144&amp;col=7&amp;number=0.178&amp;sourceID=14","0.178")</f>
        <v>0.178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HYPERLINK("http://141.218.60.56/~jnz1568/getInfo.php?workbook=11_06.xlsx&amp;sheet=U0&amp;row=1145&amp;col=6&amp;number=3.1&amp;sourceID=14","3.1")</f>
        <v>3.1</v>
      </c>
      <c r="G1145" s="4" t="str">
        <f>HYPERLINK("http://141.218.60.56/~jnz1568/getInfo.php?workbook=11_06.xlsx&amp;sheet=U0&amp;row=1145&amp;col=7&amp;number=0.178&amp;sourceID=14","0.178")</f>
        <v>0.178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HYPERLINK("http://141.218.60.56/~jnz1568/getInfo.php?workbook=11_06.xlsx&amp;sheet=U0&amp;row=1146&amp;col=6&amp;number=3.2&amp;sourceID=14","3.2")</f>
        <v>3.2</v>
      </c>
      <c r="G1146" s="4" t="str">
        <f>HYPERLINK("http://141.218.60.56/~jnz1568/getInfo.php?workbook=11_06.xlsx&amp;sheet=U0&amp;row=1146&amp;col=7&amp;number=0.178&amp;sourceID=14","0.178")</f>
        <v>0.178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HYPERLINK("http://141.218.60.56/~jnz1568/getInfo.php?workbook=11_06.xlsx&amp;sheet=U0&amp;row=1147&amp;col=6&amp;number=3.3&amp;sourceID=14","3.3")</f>
        <v>3.3</v>
      </c>
      <c r="G1147" s="4" t="str">
        <f>HYPERLINK("http://141.218.60.56/~jnz1568/getInfo.php?workbook=11_06.xlsx&amp;sheet=U0&amp;row=1147&amp;col=7&amp;number=0.178&amp;sourceID=14","0.178")</f>
        <v>0.178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HYPERLINK("http://141.218.60.56/~jnz1568/getInfo.php?workbook=11_06.xlsx&amp;sheet=U0&amp;row=1148&amp;col=6&amp;number=3.4&amp;sourceID=14","3.4")</f>
        <v>3.4</v>
      </c>
      <c r="G1148" s="4" t="str">
        <f>HYPERLINK("http://141.218.60.56/~jnz1568/getInfo.php?workbook=11_06.xlsx&amp;sheet=U0&amp;row=1148&amp;col=7&amp;number=0.178&amp;sourceID=14","0.178")</f>
        <v>0.178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HYPERLINK("http://141.218.60.56/~jnz1568/getInfo.php?workbook=11_06.xlsx&amp;sheet=U0&amp;row=1149&amp;col=6&amp;number=3.5&amp;sourceID=14","3.5")</f>
        <v>3.5</v>
      </c>
      <c r="G1149" s="4" t="str">
        <f>HYPERLINK("http://141.218.60.56/~jnz1568/getInfo.php?workbook=11_06.xlsx&amp;sheet=U0&amp;row=1149&amp;col=7&amp;number=0.178&amp;sourceID=14","0.178")</f>
        <v>0.178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HYPERLINK("http://141.218.60.56/~jnz1568/getInfo.php?workbook=11_06.xlsx&amp;sheet=U0&amp;row=1150&amp;col=6&amp;number=3.6&amp;sourceID=14","3.6")</f>
        <v>3.6</v>
      </c>
      <c r="G1150" s="4" t="str">
        <f>HYPERLINK("http://141.218.60.56/~jnz1568/getInfo.php?workbook=11_06.xlsx&amp;sheet=U0&amp;row=1150&amp;col=7&amp;number=0.178&amp;sourceID=14","0.178")</f>
        <v>0.178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HYPERLINK("http://141.218.60.56/~jnz1568/getInfo.php?workbook=11_06.xlsx&amp;sheet=U0&amp;row=1151&amp;col=6&amp;number=3.7&amp;sourceID=14","3.7")</f>
        <v>3.7</v>
      </c>
      <c r="G1151" s="4" t="str">
        <f>HYPERLINK("http://141.218.60.56/~jnz1568/getInfo.php?workbook=11_06.xlsx&amp;sheet=U0&amp;row=1151&amp;col=7&amp;number=0.178&amp;sourceID=14","0.178")</f>
        <v>0.178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HYPERLINK("http://141.218.60.56/~jnz1568/getInfo.php?workbook=11_06.xlsx&amp;sheet=U0&amp;row=1152&amp;col=6&amp;number=3.8&amp;sourceID=14","3.8")</f>
        <v>3.8</v>
      </c>
      <c r="G1152" s="4" t="str">
        <f>HYPERLINK("http://141.218.60.56/~jnz1568/getInfo.php?workbook=11_06.xlsx&amp;sheet=U0&amp;row=1152&amp;col=7&amp;number=0.178&amp;sourceID=14","0.178")</f>
        <v>0.178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HYPERLINK("http://141.218.60.56/~jnz1568/getInfo.php?workbook=11_06.xlsx&amp;sheet=U0&amp;row=1153&amp;col=6&amp;number=3.9&amp;sourceID=14","3.9")</f>
        <v>3.9</v>
      </c>
      <c r="G1153" s="4" t="str">
        <f>HYPERLINK("http://141.218.60.56/~jnz1568/getInfo.php?workbook=11_06.xlsx&amp;sheet=U0&amp;row=1153&amp;col=7&amp;number=0.178&amp;sourceID=14","0.178")</f>
        <v>0.178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HYPERLINK("http://141.218.60.56/~jnz1568/getInfo.php?workbook=11_06.xlsx&amp;sheet=U0&amp;row=1154&amp;col=6&amp;number=4&amp;sourceID=14","4")</f>
        <v>4</v>
      </c>
      <c r="G1154" s="4" t="str">
        <f>HYPERLINK("http://141.218.60.56/~jnz1568/getInfo.php?workbook=11_06.xlsx&amp;sheet=U0&amp;row=1154&amp;col=7&amp;number=0.178&amp;sourceID=14","0.178")</f>
        <v>0.178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HYPERLINK("http://141.218.60.56/~jnz1568/getInfo.php?workbook=11_06.xlsx&amp;sheet=U0&amp;row=1155&amp;col=6&amp;number=4.1&amp;sourceID=14","4.1")</f>
        <v>4.1</v>
      </c>
      <c r="G1155" s="4" t="str">
        <f>HYPERLINK("http://141.218.60.56/~jnz1568/getInfo.php?workbook=11_06.xlsx&amp;sheet=U0&amp;row=1155&amp;col=7&amp;number=0.177&amp;sourceID=14","0.177")</f>
        <v>0.177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HYPERLINK("http://141.218.60.56/~jnz1568/getInfo.php?workbook=11_06.xlsx&amp;sheet=U0&amp;row=1156&amp;col=6&amp;number=4.2&amp;sourceID=14","4.2")</f>
        <v>4.2</v>
      </c>
      <c r="G1156" s="4" t="str">
        <f>HYPERLINK("http://141.218.60.56/~jnz1568/getInfo.php?workbook=11_06.xlsx&amp;sheet=U0&amp;row=1156&amp;col=7&amp;number=0.177&amp;sourceID=14","0.177")</f>
        <v>0.177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HYPERLINK("http://141.218.60.56/~jnz1568/getInfo.php?workbook=11_06.xlsx&amp;sheet=U0&amp;row=1157&amp;col=6&amp;number=4.3&amp;sourceID=14","4.3")</f>
        <v>4.3</v>
      </c>
      <c r="G1157" s="4" t="str">
        <f>HYPERLINK("http://141.218.60.56/~jnz1568/getInfo.php?workbook=11_06.xlsx&amp;sheet=U0&amp;row=1157&amp;col=7&amp;number=0.177&amp;sourceID=14","0.177")</f>
        <v>0.177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HYPERLINK("http://141.218.60.56/~jnz1568/getInfo.php?workbook=11_06.xlsx&amp;sheet=U0&amp;row=1158&amp;col=6&amp;number=4.4&amp;sourceID=14","4.4")</f>
        <v>4.4</v>
      </c>
      <c r="G1158" s="4" t="str">
        <f>HYPERLINK("http://141.218.60.56/~jnz1568/getInfo.php?workbook=11_06.xlsx&amp;sheet=U0&amp;row=1158&amp;col=7&amp;number=0.177&amp;sourceID=14","0.177")</f>
        <v>0.177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HYPERLINK("http://141.218.60.56/~jnz1568/getInfo.php?workbook=11_06.xlsx&amp;sheet=U0&amp;row=1159&amp;col=6&amp;number=4.5&amp;sourceID=14","4.5")</f>
        <v>4.5</v>
      </c>
      <c r="G1159" s="4" t="str">
        <f>HYPERLINK("http://141.218.60.56/~jnz1568/getInfo.php?workbook=11_06.xlsx&amp;sheet=U0&amp;row=1159&amp;col=7&amp;number=0.176&amp;sourceID=14","0.176")</f>
        <v>0.176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HYPERLINK("http://141.218.60.56/~jnz1568/getInfo.php?workbook=11_06.xlsx&amp;sheet=U0&amp;row=1160&amp;col=6&amp;number=4.6&amp;sourceID=14","4.6")</f>
        <v>4.6</v>
      </c>
      <c r="G1160" s="4" t="str">
        <f>HYPERLINK("http://141.218.60.56/~jnz1568/getInfo.php?workbook=11_06.xlsx&amp;sheet=U0&amp;row=1160&amp;col=7&amp;number=0.175&amp;sourceID=14","0.175")</f>
        <v>0.175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HYPERLINK("http://141.218.60.56/~jnz1568/getInfo.php?workbook=11_06.xlsx&amp;sheet=U0&amp;row=1161&amp;col=6&amp;number=4.7&amp;sourceID=14","4.7")</f>
        <v>4.7</v>
      </c>
      <c r="G1161" s="4" t="str">
        <f>HYPERLINK("http://141.218.60.56/~jnz1568/getInfo.php?workbook=11_06.xlsx&amp;sheet=U0&amp;row=1161&amp;col=7&amp;number=0.175&amp;sourceID=14","0.175")</f>
        <v>0.175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HYPERLINK("http://141.218.60.56/~jnz1568/getInfo.php?workbook=11_06.xlsx&amp;sheet=U0&amp;row=1162&amp;col=6&amp;number=4.8&amp;sourceID=14","4.8")</f>
        <v>4.8</v>
      </c>
      <c r="G1162" s="4" t="str">
        <f>HYPERLINK("http://141.218.60.56/~jnz1568/getInfo.php?workbook=11_06.xlsx&amp;sheet=U0&amp;row=1162&amp;col=7&amp;number=0.174&amp;sourceID=14","0.174")</f>
        <v>0.174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HYPERLINK("http://141.218.60.56/~jnz1568/getInfo.php?workbook=11_06.xlsx&amp;sheet=U0&amp;row=1163&amp;col=6&amp;number=4.9&amp;sourceID=14","4.9")</f>
        <v>4.9</v>
      </c>
      <c r="G1163" s="4" t="str">
        <f>HYPERLINK("http://141.218.60.56/~jnz1568/getInfo.php?workbook=11_06.xlsx&amp;sheet=U0&amp;row=1163&amp;col=7&amp;number=0.173&amp;sourceID=14","0.173")</f>
        <v>0.173</v>
      </c>
    </row>
    <row r="1164" spans="1:7">
      <c r="A1164" s="3">
        <v>11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HYPERLINK("http://141.218.60.56/~jnz1568/getInfo.php?workbook=11_06.xlsx&amp;sheet=U0&amp;row=1164&amp;col=6&amp;number=3&amp;sourceID=14","3")</f>
        <v>3</v>
      </c>
      <c r="G1164" s="4" t="str">
        <f>HYPERLINK("http://141.218.60.56/~jnz1568/getInfo.php?workbook=11_06.xlsx&amp;sheet=U0&amp;row=1164&amp;col=7&amp;number=0.0097&amp;sourceID=14","0.0097")</f>
        <v>0.0097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HYPERLINK("http://141.218.60.56/~jnz1568/getInfo.php?workbook=11_06.xlsx&amp;sheet=U0&amp;row=1165&amp;col=6&amp;number=3.1&amp;sourceID=14","3.1")</f>
        <v>3.1</v>
      </c>
      <c r="G1165" s="4" t="str">
        <f>HYPERLINK("http://141.218.60.56/~jnz1568/getInfo.php?workbook=11_06.xlsx&amp;sheet=U0&amp;row=1165&amp;col=7&amp;number=0.0097&amp;sourceID=14","0.0097")</f>
        <v>0.0097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HYPERLINK("http://141.218.60.56/~jnz1568/getInfo.php?workbook=11_06.xlsx&amp;sheet=U0&amp;row=1166&amp;col=6&amp;number=3.2&amp;sourceID=14","3.2")</f>
        <v>3.2</v>
      </c>
      <c r="G1166" s="4" t="str">
        <f>HYPERLINK("http://141.218.60.56/~jnz1568/getInfo.php?workbook=11_06.xlsx&amp;sheet=U0&amp;row=1166&amp;col=7&amp;number=0.0097&amp;sourceID=14","0.0097")</f>
        <v>0.0097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HYPERLINK("http://141.218.60.56/~jnz1568/getInfo.php?workbook=11_06.xlsx&amp;sheet=U0&amp;row=1167&amp;col=6&amp;number=3.3&amp;sourceID=14","3.3")</f>
        <v>3.3</v>
      </c>
      <c r="G1167" s="4" t="str">
        <f>HYPERLINK("http://141.218.60.56/~jnz1568/getInfo.php?workbook=11_06.xlsx&amp;sheet=U0&amp;row=1167&amp;col=7&amp;number=0.0097&amp;sourceID=14","0.0097")</f>
        <v>0.0097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HYPERLINK("http://141.218.60.56/~jnz1568/getInfo.php?workbook=11_06.xlsx&amp;sheet=U0&amp;row=1168&amp;col=6&amp;number=3.4&amp;sourceID=14","3.4")</f>
        <v>3.4</v>
      </c>
      <c r="G1168" s="4" t="str">
        <f>HYPERLINK("http://141.218.60.56/~jnz1568/getInfo.php?workbook=11_06.xlsx&amp;sheet=U0&amp;row=1168&amp;col=7&amp;number=0.0097&amp;sourceID=14","0.0097")</f>
        <v>0.0097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HYPERLINK("http://141.218.60.56/~jnz1568/getInfo.php?workbook=11_06.xlsx&amp;sheet=U0&amp;row=1169&amp;col=6&amp;number=3.5&amp;sourceID=14","3.5")</f>
        <v>3.5</v>
      </c>
      <c r="G1169" s="4" t="str">
        <f>HYPERLINK("http://141.218.60.56/~jnz1568/getInfo.php?workbook=11_06.xlsx&amp;sheet=U0&amp;row=1169&amp;col=7&amp;number=0.00969&amp;sourceID=14","0.00969")</f>
        <v>0.00969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HYPERLINK("http://141.218.60.56/~jnz1568/getInfo.php?workbook=11_06.xlsx&amp;sheet=U0&amp;row=1170&amp;col=6&amp;number=3.6&amp;sourceID=14","3.6")</f>
        <v>3.6</v>
      </c>
      <c r="G1170" s="4" t="str">
        <f>HYPERLINK("http://141.218.60.56/~jnz1568/getInfo.php?workbook=11_06.xlsx&amp;sheet=U0&amp;row=1170&amp;col=7&amp;number=0.00969&amp;sourceID=14","0.00969")</f>
        <v>0.00969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HYPERLINK("http://141.218.60.56/~jnz1568/getInfo.php?workbook=11_06.xlsx&amp;sheet=U0&amp;row=1171&amp;col=6&amp;number=3.7&amp;sourceID=14","3.7")</f>
        <v>3.7</v>
      </c>
      <c r="G1171" s="4" t="str">
        <f>HYPERLINK("http://141.218.60.56/~jnz1568/getInfo.php?workbook=11_06.xlsx&amp;sheet=U0&amp;row=1171&amp;col=7&amp;number=0.00969&amp;sourceID=14","0.00969")</f>
        <v>0.00969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HYPERLINK("http://141.218.60.56/~jnz1568/getInfo.php?workbook=11_06.xlsx&amp;sheet=U0&amp;row=1172&amp;col=6&amp;number=3.8&amp;sourceID=14","3.8")</f>
        <v>3.8</v>
      </c>
      <c r="G1172" s="4" t="str">
        <f>HYPERLINK("http://141.218.60.56/~jnz1568/getInfo.php?workbook=11_06.xlsx&amp;sheet=U0&amp;row=1172&amp;col=7&amp;number=0.00968&amp;sourceID=14","0.00968")</f>
        <v>0.00968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HYPERLINK("http://141.218.60.56/~jnz1568/getInfo.php?workbook=11_06.xlsx&amp;sheet=U0&amp;row=1173&amp;col=6&amp;number=3.9&amp;sourceID=14","3.9")</f>
        <v>3.9</v>
      </c>
      <c r="G1173" s="4" t="str">
        <f>HYPERLINK("http://141.218.60.56/~jnz1568/getInfo.php?workbook=11_06.xlsx&amp;sheet=U0&amp;row=1173&amp;col=7&amp;number=0.00967&amp;sourceID=14","0.00967")</f>
        <v>0.00967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HYPERLINK("http://141.218.60.56/~jnz1568/getInfo.php?workbook=11_06.xlsx&amp;sheet=U0&amp;row=1174&amp;col=6&amp;number=4&amp;sourceID=14","4")</f>
        <v>4</v>
      </c>
      <c r="G1174" s="4" t="str">
        <f>HYPERLINK("http://141.218.60.56/~jnz1568/getInfo.php?workbook=11_06.xlsx&amp;sheet=U0&amp;row=1174&amp;col=7&amp;number=0.00966&amp;sourceID=14","0.00966")</f>
        <v>0.00966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HYPERLINK("http://141.218.60.56/~jnz1568/getInfo.php?workbook=11_06.xlsx&amp;sheet=U0&amp;row=1175&amp;col=6&amp;number=4.1&amp;sourceID=14","4.1")</f>
        <v>4.1</v>
      </c>
      <c r="G1175" s="4" t="str">
        <f>HYPERLINK("http://141.218.60.56/~jnz1568/getInfo.php?workbook=11_06.xlsx&amp;sheet=U0&amp;row=1175&amp;col=7&amp;number=0.00965&amp;sourceID=14","0.00965")</f>
        <v>0.00965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HYPERLINK("http://141.218.60.56/~jnz1568/getInfo.php?workbook=11_06.xlsx&amp;sheet=U0&amp;row=1176&amp;col=6&amp;number=4.2&amp;sourceID=14","4.2")</f>
        <v>4.2</v>
      </c>
      <c r="G1176" s="4" t="str">
        <f>HYPERLINK("http://141.218.60.56/~jnz1568/getInfo.php?workbook=11_06.xlsx&amp;sheet=U0&amp;row=1176&amp;col=7&amp;number=0.00964&amp;sourceID=14","0.00964")</f>
        <v>0.00964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HYPERLINK("http://141.218.60.56/~jnz1568/getInfo.php?workbook=11_06.xlsx&amp;sheet=U0&amp;row=1177&amp;col=6&amp;number=4.3&amp;sourceID=14","4.3")</f>
        <v>4.3</v>
      </c>
      <c r="G1177" s="4" t="str">
        <f>HYPERLINK("http://141.218.60.56/~jnz1568/getInfo.php?workbook=11_06.xlsx&amp;sheet=U0&amp;row=1177&amp;col=7&amp;number=0.00962&amp;sourceID=14","0.00962")</f>
        <v>0.00962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HYPERLINK("http://141.218.60.56/~jnz1568/getInfo.php?workbook=11_06.xlsx&amp;sheet=U0&amp;row=1178&amp;col=6&amp;number=4.4&amp;sourceID=14","4.4")</f>
        <v>4.4</v>
      </c>
      <c r="G1178" s="4" t="str">
        <f>HYPERLINK("http://141.218.60.56/~jnz1568/getInfo.php?workbook=11_06.xlsx&amp;sheet=U0&amp;row=1178&amp;col=7&amp;number=0.0096&amp;sourceID=14","0.0096")</f>
        <v>0.0096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HYPERLINK("http://141.218.60.56/~jnz1568/getInfo.php?workbook=11_06.xlsx&amp;sheet=U0&amp;row=1179&amp;col=6&amp;number=4.5&amp;sourceID=14","4.5")</f>
        <v>4.5</v>
      </c>
      <c r="G1179" s="4" t="str">
        <f>HYPERLINK("http://141.218.60.56/~jnz1568/getInfo.php?workbook=11_06.xlsx&amp;sheet=U0&amp;row=1179&amp;col=7&amp;number=0.00957&amp;sourceID=14","0.00957")</f>
        <v>0.00957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HYPERLINK("http://141.218.60.56/~jnz1568/getInfo.php?workbook=11_06.xlsx&amp;sheet=U0&amp;row=1180&amp;col=6&amp;number=4.6&amp;sourceID=14","4.6")</f>
        <v>4.6</v>
      </c>
      <c r="G1180" s="4" t="str">
        <f>HYPERLINK("http://141.218.60.56/~jnz1568/getInfo.php?workbook=11_06.xlsx&amp;sheet=U0&amp;row=1180&amp;col=7&amp;number=0.00953&amp;sourceID=14","0.00953")</f>
        <v>0.00953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HYPERLINK("http://141.218.60.56/~jnz1568/getInfo.php?workbook=11_06.xlsx&amp;sheet=U0&amp;row=1181&amp;col=6&amp;number=4.7&amp;sourceID=14","4.7")</f>
        <v>4.7</v>
      </c>
      <c r="G1181" s="4" t="str">
        <f>HYPERLINK("http://141.218.60.56/~jnz1568/getInfo.php?workbook=11_06.xlsx&amp;sheet=U0&amp;row=1181&amp;col=7&amp;number=0.00949&amp;sourceID=14","0.00949")</f>
        <v>0.00949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HYPERLINK("http://141.218.60.56/~jnz1568/getInfo.php?workbook=11_06.xlsx&amp;sheet=U0&amp;row=1182&amp;col=6&amp;number=4.8&amp;sourceID=14","4.8")</f>
        <v>4.8</v>
      </c>
      <c r="G1182" s="4" t="str">
        <f>HYPERLINK("http://141.218.60.56/~jnz1568/getInfo.php?workbook=11_06.xlsx&amp;sheet=U0&amp;row=1182&amp;col=7&amp;number=0.00943&amp;sourceID=14","0.00943")</f>
        <v>0.00943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HYPERLINK("http://141.218.60.56/~jnz1568/getInfo.php?workbook=11_06.xlsx&amp;sheet=U0&amp;row=1183&amp;col=6&amp;number=4.9&amp;sourceID=14","4.9")</f>
        <v>4.9</v>
      </c>
      <c r="G1183" s="4" t="str">
        <f>HYPERLINK("http://141.218.60.56/~jnz1568/getInfo.php?workbook=11_06.xlsx&amp;sheet=U0&amp;row=1183&amp;col=7&amp;number=0.00936&amp;sourceID=14","0.00936")</f>
        <v>0.00936</v>
      </c>
    </row>
    <row r="1184" spans="1:7">
      <c r="A1184" s="3">
        <v>11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HYPERLINK("http://141.218.60.56/~jnz1568/getInfo.php?workbook=11_06.xlsx&amp;sheet=U0&amp;row=1184&amp;col=6&amp;number=3&amp;sourceID=14","3")</f>
        <v>3</v>
      </c>
      <c r="G1184" s="4" t="str">
        <f>HYPERLINK("http://141.218.60.56/~jnz1568/getInfo.php?workbook=11_06.xlsx&amp;sheet=U0&amp;row=1184&amp;col=7&amp;number=0.0299&amp;sourceID=14","0.0299")</f>
        <v>0.0299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HYPERLINK("http://141.218.60.56/~jnz1568/getInfo.php?workbook=11_06.xlsx&amp;sheet=U0&amp;row=1185&amp;col=6&amp;number=3.1&amp;sourceID=14","3.1")</f>
        <v>3.1</v>
      </c>
      <c r="G1185" s="4" t="str">
        <f>HYPERLINK("http://141.218.60.56/~jnz1568/getInfo.php?workbook=11_06.xlsx&amp;sheet=U0&amp;row=1185&amp;col=7&amp;number=0.0299&amp;sourceID=14","0.0299")</f>
        <v>0.0299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HYPERLINK("http://141.218.60.56/~jnz1568/getInfo.php?workbook=11_06.xlsx&amp;sheet=U0&amp;row=1186&amp;col=6&amp;number=3.2&amp;sourceID=14","3.2")</f>
        <v>3.2</v>
      </c>
      <c r="G1186" s="4" t="str">
        <f>HYPERLINK("http://141.218.60.56/~jnz1568/getInfo.php?workbook=11_06.xlsx&amp;sheet=U0&amp;row=1186&amp;col=7&amp;number=0.0299&amp;sourceID=14","0.0299")</f>
        <v>0.0299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HYPERLINK("http://141.218.60.56/~jnz1568/getInfo.php?workbook=11_06.xlsx&amp;sheet=U0&amp;row=1187&amp;col=6&amp;number=3.3&amp;sourceID=14","3.3")</f>
        <v>3.3</v>
      </c>
      <c r="G1187" s="4" t="str">
        <f>HYPERLINK("http://141.218.60.56/~jnz1568/getInfo.php?workbook=11_06.xlsx&amp;sheet=U0&amp;row=1187&amp;col=7&amp;number=0.0299&amp;sourceID=14","0.0299")</f>
        <v>0.0299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HYPERLINK("http://141.218.60.56/~jnz1568/getInfo.php?workbook=11_06.xlsx&amp;sheet=U0&amp;row=1188&amp;col=6&amp;number=3.4&amp;sourceID=14","3.4")</f>
        <v>3.4</v>
      </c>
      <c r="G1188" s="4" t="str">
        <f>HYPERLINK("http://141.218.60.56/~jnz1568/getInfo.php?workbook=11_06.xlsx&amp;sheet=U0&amp;row=1188&amp;col=7&amp;number=0.0299&amp;sourceID=14","0.0299")</f>
        <v>0.0299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HYPERLINK("http://141.218.60.56/~jnz1568/getInfo.php?workbook=11_06.xlsx&amp;sheet=U0&amp;row=1189&amp;col=6&amp;number=3.5&amp;sourceID=14","3.5")</f>
        <v>3.5</v>
      </c>
      <c r="G1189" s="4" t="str">
        <f>HYPERLINK("http://141.218.60.56/~jnz1568/getInfo.php?workbook=11_06.xlsx&amp;sheet=U0&amp;row=1189&amp;col=7&amp;number=0.0299&amp;sourceID=14","0.0299")</f>
        <v>0.0299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HYPERLINK("http://141.218.60.56/~jnz1568/getInfo.php?workbook=11_06.xlsx&amp;sheet=U0&amp;row=1190&amp;col=6&amp;number=3.6&amp;sourceID=14","3.6")</f>
        <v>3.6</v>
      </c>
      <c r="G1190" s="4" t="str">
        <f>HYPERLINK("http://141.218.60.56/~jnz1568/getInfo.php?workbook=11_06.xlsx&amp;sheet=U0&amp;row=1190&amp;col=7&amp;number=0.0299&amp;sourceID=14","0.0299")</f>
        <v>0.0299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HYPERLINK("http://141.218.60.56/~jnz1568/getInfo.php?workbook=11_06.xlsx&amp;sheet=U0&amp;row=1191&amp;col=6&amp;number=3.7&amp;sourceID=14","3.7")</f>
        <v>3.7</v>
      </c>
      <c r="G1191" s="4" t="str">
        <f>HYPERLINK("http://141.218.60.56/~jnz1568/getInfo.php?workbook=11_06.xlsx&amp;sheet=U0&amp;row=1191&amp;col=7&amp;number=0.0299&amp;sourceID=14","0.0299")</f>
        <v>0.0299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HYPERLINK("http://141.218.60.56/~jnz1568/getInfo.php?workbook=11_06.xlsx&amp;sheet=U0&amp;row=1192&amp;col=6&amp;number=3.8&amp;sourceID=14","3.8")</f>
        <v>3.8</v>
      </c>
      <c r="G1192" s="4" t="str">
        <f>HYPERLINK("http://141.218.60.56/~jnz1568/getInfo.php?workbook=11_06.xlsx&amp;sheet=U0&amp;row=1192&amp;col=7&amp;number=0.0299&amp;sourceID=14","0.0299")</f>
        <v>0.0299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HYPERLINK("http://141.218.60.56/~jnz1568/getInfo.php?workbook=11_06.xlsx&amp;sheet=U0&amp;row=1193&amp;col=6&amp;number=3.9&amp;sourceID=14","3.9")</f>
        <v>3.9</v>
      </c>
      <c r="G1193" s="4" t="str">
        <f>HYPERLINK("http://141.218.60.56/~jnz1568/getInfo.php?workbook=11_06.xlsx&amp;sheet=U0&amp;row=1193&amp;col=7&amp;number=0.0298&amp;sourceID=14","0.0298")</f>
        <v>0.0298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HYPERLINK("http://141.218.60.56/~jnz1568/getInfo.php?workbook=11_06.xlsx&amp;sheet=U0&amp;row=1194&amp;col=6&amp;number=4&amp;sourceID=14","4")</f>
        <v>4</v>
      </c>
      <c r="G1194" s="4" t="str">
        <f>HYPERLINK("http://141.218.60.56/~jnz1568/getInfo.php?workbook=11_06.xlsx&amp;sheet=U0&amp;row=1194&amp;col=7&amp;number=0.0298&amp;sourceID=14","0.0298")</f>
        <v>0.0298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HYPERLINK("http://141.218.60.56/~jnz1568/getInfo.php?workbook=11_06.xlsx&amp;sheet=U0&amp;row=1195&amp;col=6&amp;number=4.1&amp;sourceID=14","4.1")</f>
        <v>4.1</v>
      </c>
      <c r="G1195" s="4" t="str">
        <f>HYPERLINK("http://141.218.60.56/~jnz1568/getInfo.php?workbook=11_06.xlsx&amp;sheet=U0&amp;row=1195&amp;col=7&amp;number=0.0298&amp;sourceID=14","0.0298")</f>
        <v>0.0298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HYPERLINK("http://141.218.60.56/~jnz1568/getInfo.php?workbook=11_06.xlsx&amp;sheet=U0&amp;row=1196&amp;col=6&amp;number=4.2&amp;sourceID=14","4.2")</f>
        <v>4.2</v>
      </c>
      <c r="G1196" s="4" t="str">
        <f>HYPERLINK("http://141.218.60.56/~jnz1568/getInfo.php?workbook=11_06.xlsx&amp;sheet=U0&amp;row=1196&amp;col=7&amp;number=0.0297&amp;sourceID=14","0.0297")</f>
        <v>0.0297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HYPERLINK("http://141.218.60.56/~jnz1568/getInfo.php?workbook=11_06.xlsx&amp;sheet=U0&amp;row=1197&amp;col=6&amp;number=4.3&amp;sourceID=14","4.3")</f>
        <v>4.3</v>
      </c>
      <c r="G1197" s="4" t="str">
        <f>HYPERLINK("http://141.218.60.56/~jnz1568/getInfo.php?workbook=11_06.xlsx&amp;sheet=U0&amp;row=1197&amp;col=7&amp;number=0.0297&amp;sourceID=14","0.0297")</f>
        <v>0.0297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HYPERLINK("http://141.218.60.56/~jnz1568/getInfo.php?workbook=11_06.xlsx&amp;sheet=U0&amp;row=1198&amp;col=6&amp;number=4.4&amp;sourceID=14","4.4")</f>
        <v>4.4</v>
      </c>
      <c r="G1198" s="4" t="str">
        <f>HYPERLINK("http://141.218.60.56/~jnz1568/getInfo.php?workbook=11_06.xlsx&amp;sheet=U0&amp;row=1198&amp;col=7&amp;number=0.0296&amp;sourceID=14","0.0296")</f>
        <v>0.0296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HYPERLINK("http://141.218.60.56/~jnz1568/getInfo.php?workbook=11_06.xlsx&amp;sheet=U0&amp;row=1199&amp;col=6&amp;number=4.5&amp;sourceID=14","4.5")</f>
        <v>4.5</v>
      </c>
      <c r="G1199" s="4" t="str">
        <f>HYPERLINK("http://141.218.60.56/~jnz1568/getInfo.php?workbook=11_06.xlsx&amp;sheet=U0&amp;row=1199&amp;col=7&amp;number=0.0296&amp;sourceID=14","0.0296")</f>
        <v>0.0296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HYPERLINK("http://141.218.60.56/~jnz1568/getInfo.php?workbook=11_06.xlsx&amp;sheet=U0&amp;row=1200&amp;col=6&amp;number=4.6&amp;sourceID=14","4.6")</f>
        <v>4.6</v>
      </c>
      <c r="G1200" s="4" t="str">
        <f>HYPERLINK("http://141.218.60.56/~jnz1568/getInfo.php?workbook=11_06.xlsx&amp;sheet=U0&amp;row=1200&amp;col=7&amp;number=0.0295&amp;sourceID=14","0.0295")</f>
        <v>0.0295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HYPERLINK("http://141.218.60.56/~jnz1568/getInfo.php?workbook=11_06.xlsx&amp;sheet=U0&amp;row=1201&amp;col=6&amp;number=4.7&amp;sourceID=14","4.7")</f>
        <v>4.7</v>
      </c>
      <c r="G1201" s="4" t="str">
        <f>HYPERLINK("http://141.218.60.56/~jnz1568/getInfo.php?workbook=11_06.xlsx&amp;sheet=U0&amp;row=1201&amp;col=7&amp;number=0.0293&amp;sourceID=14","0.0293")</f>
        <v>0.0293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HYPERLINK("http://141.218.60.56/~jnz1568/getInfo.php?workbook=11_06.xlsx&amp;sheet=U0&amp;row=1202&amp;col=6&amp;number=4.8&amp;sourceID=14","4.8")</f>
        <v>4.8</v>
      </c>
      <c r="G1202" s="4" t="str">
        <f>HYPERLINK("http://141.218.60.56/~jnz1568/getInfo.php?workbook=11_06.xlsx&amp;sheet=U0&amp;row=1202&amp;col=7&amp;number=0.0292&amp;sourceID=14","0.0292")</f>
        <v>0.0292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HYPERLINK("http://141.218.60.56/~jnz1568/getInfo.php?workbook=11_06.xlsx&amp;sheet=U0&amp;row=1203&amp;col=6&amp;number=4.9&amp;sourceID=14","4.9")</f>
        <v>4.9</v>
      </c>
      <c r="G1203" s="4" t="str">
        <f>HYPERLINK("http://141.218.60.56/~jnz1568/getInfo.php?workbook=11_06.xlsx&amp;sheet=U0&amp;row=1203&amp;col=7&amp;number=0.029&amp;sourceID=14","0.029")</f>
        <v>0.029</v>
      </c>
    </row>
    <row r="1204" spans="1:7">
      <c r="A1204" s="3">
        <v>11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HYPERLINK("http://141.218.60.56/~jnz1568/getInfo.php?workbook=11_06.xlsx&amp;sheet=U0&amp;row=1204&amp;col=6&amp;number=3&amp;sourceID=14","3")</f>
        <v>3</v>
      </c>
      <c r="G1204" s="4" t="str">
        <f>HYPERLINK("http://141.218.60.56/~jnz1568/getInfo.php?workbook=11_06.xlsx&amp;sheet=U0&amp;row=1204&amp;col=7&amp;number=0.0521&amp;sourceID=14","0.0521")</f>
        <v>0.0521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HYPERLINK("http://141.218.60.56/~jnz1568/getInfo.php?workbook=11_06.xlsx&amp;sheet=U0&amp;row=1205&amp;col=6&amp;number=3.1&amp;sourceID=14","3.1")</f>
        <v>3.1</v>
      </c>
      <c r="G1205" s="4" t="str">
        <f>HYPERLINK("http://141.218.60.56/~jnz1568/getInfo.php?workbook=11_06.xlsx&amp;sheet=U0&amp;row=1205&amp;col=7&amp;number=0.0521&amp;sourceID=14","0.0521")</f>
        <v>0.0521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HYPERLINK("http://141.218.60.56/~jnz1568/getInfo.php?workbook=11_06.xlsx&amp;sheet=U0&amp;row=1206&amp;col=6&amp;number=3.2&amp;sourceID=14","3.2")</f>
        <v>3.2</v>
      </c>
      <c r="G1206" s="4" t="str">
        <f>HYPERLINK("http://141.218.60.56/~jnz1568/getInfo.php?workbook=11_06.xlsx&amp;sheet=U0&amp;row=1206&amp;col=7&amp;number=0.052&amp;sourceID=14","0.052")</f>
        <v>0.052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HYPERLINK("http://141.218.60.56/~jnz1568/getInfo.php?workbook=11_06.xlsx&amp;sheet=U0&amp;row=1207&amp;col=6&amp;number=3.3&amp;sourceID=14","3.3")</f>
        <v>3.3</v>
      </c>
      <c r="G1207" s="4" t="str">
        <f>HYPERLINK("http://141.218.60.56/~jnz1568/getInfo.php?workbook=11_06.xlsx&amp;sheet=U0&amp;row=1207&amp;col=7&amp;number=0.052&amp;sourceID=14","0.052")</f>
        <v>0.052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HYPERLINK("http://141.218.60.56/~jnz1568/getInfo.php?workbook=11_06.xlsx&amp;sheet=U0&amp;row=1208&amp;col=6&amp;number=3.4&amp;sourceID=14","3.4")</f>
        <v>3.4</v>
      </c>
      <c r="G1208" s="4" t="str">
        <f>HYPERLINK("http://141.218.60.56/~jnz1568/getInfo.php?workbook=11_06.xlsx&amp;sheet=U0&amp;row=1208&amp;col=7&amp;number=0.052&amp;sourceID=14","0.052")</f>
        <v>0.052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HYPERLINK("http://141.218.60.56/~jnz1568/getInfo.php?workbook=11_06.xlsx&amp;sheet=U0&amp;row=1209&amp;col=6&amp;number=3.5&amp;sourceID=14","3.5")</f>
        <v>3.5</v>
      </c>
      <c r="G1209" s="4" t="str">
        <f>HYPERLINK("http://141.218.60.56/~jnz1568/getInfo.php?workbook=11_06.xlsx&amp;sheet=U0&amp;row=1209&amp;col=7&amp;number=0.052&amp;sourceID=14","0.052")</f>
        <v>0.052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HYPERLINK("http://141.218.60.56/~jnz1568/getInfo.php?workbook=11_06.xlsx&amp;sheet=U0&amp;row=1210&amp;col=6&amp;number=3.6&amp;sourceID=14","3.6")</f>
        <v>3.6</v>
      </c>
      <c r="G1210" s="4" t="str">
        <f>HYPERLINK("http://141.218.60.56/~jnz1568/getInfo.php?workbook=11_06.xlsx&amp;sheet=U0&amp;row=1210&amp;col=7&amp;number=0.052&amp;sourceID=14","0.052")</f>
        <v>0.052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HYPERLINK("http://141.218.60.56/~jnz1568/getInfo.php?workbook=11_06.xlsx&amp;sheet=U0&amp;row=1211&amp;col=6&amp;number=3.7&amp;sourceID=14","3.7")</f>
        <v>3.7</v>
      </c>
      <c r="G1211" s="4" t="str">
        <f>HYPERLINK("http://141.218.60.56/~jnz1568/getInfo.php?workbook=11_06.xlsx&amp;sheet=U0&amp;row=1211&amp;col=7&amp;number=0.052&amp;sourceID=14","0.052")</f>
        <v>0.052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HYPERLINK("http://141.218.60.56/~jnz1568/getInfo.php?workbook=11_06.xlsx&amp;sheet=U0&amp;row=1212&amp;col=6&amp;number=3.8&amp;sourceID=14","3.8")</f>
        <v>3.8</v>
      </c>
      <c r="G1212" s="4" t="str">
        <f>HYPERLINK("http://141.218.60.56/~jnz1568/getInfo.php?workbook=11_06.xlsx&amp;sheet=U0&amp;row=1212&amp;col=7&amp;number=0.0519&amp;sourceID=14","0.0519")</f>
        <v>0.0519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HYPERLINK("http://141.218.60.56/~jnz1568/getInfo.php?workbook=11_06.xlsx&amp;sheet=U0&amp;row=1213&amp;col=6&amp;number=3.9&amp;sourceID=14","3.9")</f>
        <v>3.9</v>
      </c>
      <c r="G1213" s="4" t="str">
        <f>HYPERLINK("http://141.218.60.56/~jnz1568/getInfo.php?workbook=11_06.xlsx&amp;sheet=U0&amp;row=1213&amp;col=7&amp;number=0.0519&amp;sourceID=14","0.0519")</f>
        <v>0.0519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HYPERLINK("http://141.218.60.56/~jnz1568/getInfo.php?workbook=11_06.xlsx&amp;sheet=U0&amp;row=1214&amp;col=6&amp;number=4&amp;sourceID=14","4")</f>
        <v>4</v>
      </c>
      <c r="G1214" s="4" t="str">
        <f>HYPERLINK("http://141.218.60.56/~jnz1568/getInfo.php?workbook=11_06.xlsx&amp;sheet=U0&amp;row=1214&amp;col=7&amp;number=0.0518&amp;sourceID=14","0.0518")</f>
        <v>0.0518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HYPERLINK("http://141.218.60.56/~jnz1568/getInfo.php?workbook=11_06.xlsx&amp;sheet=U0&amp;row=1215&amp;col=6&amp;number=4.1&amp;sourceID=14","4.1")</f>
        <v>4.1</v>
      </c>
      <c r="G1215" s="4" t="str">
        <f>HYPERLINK("http://141.218.60.56/~jnz1568/getInfo.php?workbook=11_06.xlsx&amp;sheet=U0&amp;row=1215&amp;col=7&amp;number=0.0518&amp;sourceID=14","0.0518")</f>
        <v>0.0518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HYPERLINK("http://141.218.60.56/~jnz1568/getInfo.php?workbook=11_06.xlsx&amp;sheet=U0&amp;row=1216&amp;col=6&amp;number=4.2&amp;sourceID=14","4.2")</f>
        <v>4.2</v>
      </c>
      <c r="G1216" s="4" t="str">
        <f>HYPERLINK("http://141.218.60.56/~jnz1568/getInfo.php?workbook=11_06.xlsx&amp;sheet=U0&amp;row=1216&amp;col=7&amp;number=0.0517&amp;sourceID=14","0.0517")</f>
        <v>0.0517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HYPERLINK("http://141.218.60.56/~jnz1568/getInfo.php?workbook=11_06.xlsx&amp;sheet=U0&amp;row=1217&amp;col=6&amp;number=4.3&amp;sourceID=14","4.3")</f>
        <v>4.3</v>
      </c>
      <c r="G1217" s="4" t="str">
        <f>HYPERLINK("http://141.218.60.56/~jnz1568/getInfo.php?workbook=11_06.xlsx&amp;sheet=U0&amp;row=1217&amp;col=7&amp;number=0.0516&amp;sourceID=14","0.0516")</f>
        <v>0.0516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HYPERLINK("http://141.218.60.56/~jnz1568/getInfo.php?workbook=11_06.xlsx&amp;sheet=U0&amp;row=1218&amp;col=6&amp;number=4.4&amp;sourceID=14","4.4")</f>
        <v>4.4</v>
      </c>
      <c r="G1218" s="4" t="str">
        <f>HYPERLINK("http://141.218.60.56/~jnz1568/getInfo.php?workbook=11_06.xlsx&amp;sheet=U0&amp;row=1218&amp;col=7&amp;number=0.0515&amp;sourceID=14","0.0515")</f>
        <v>0.0515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HYPERLINK("http://141.218.60.56/~jnz1568/getInfo.php?workbook=11_06.xlsx&amp;sheet=U0&amp;row=1219&amp;col=6&amp;number=4.5&amp;sourceID=14","4.5")</f>
        <v>4.5</v>
      </c>
      <c r="G1219" s="4" t="str">
        <f>HYPERLINK("http://141.218.60.56/~jnz1568/getInfo.php?workbook=11_06.xlsx&amp;sheet=U0&amp;row=1219&amp;col=7&amp;number=0.0513&amp;sourceID=14","0.0513")</f>
        <v>0.0513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HYPERLINK("http://141.218.60.56/~jnz1568/getInfo.php?workbook=11_06.xlsx&amp;sheet=U0&amp;row=1220&amp;col=6&amp;number=4.6&amp;sourceID=14","4.6")</f>
        <v>4.6</v>
      </c>
      <c r="G1220" s="4" t="str">
        <f>HYPERLINK("http://141.218.60.56/~jnz1568/getInfo.php?workbook=11_06.xlsx&amp;sheet=U0&amp;row=1220&amp;col=7&amp;number=0.0511&amp;sourceID=14","0.0511")</f>
        <v>0.0511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HYPERLINK("http://141.218.60.56/~jnz1568/getInfo.php?workbook=11_06.xlsx&amp;sheet=U0&amp;row=1221&amp;col=6&amp;number=4.7&amp;sourceID=14","4.7")</f>
        <v>4.7</v>
      </c>
      <c r="G1221" s="4" t="str">
        <f>HYPERLINK("http://141.218.60.56/~jnz1568/getInfo.php?workbook=11_06.xlsx&amp;sheet=U0&amp;row=1221&amp;col=7&amp;number=0.0509&amp;sourceID=14","0.0509")</f>
        <v>0.0509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HYPERLINK("http://141.218.60.56/~jnz1568/getInfo.php?workbook=11_06.xlsx&amp;sheet=U0&amp;row=1222&amp;col=6&amp;number=4.8&amp;sourceID=14","4.8")</f>
        <v>4.8</v>
      </c>
      <c r="G1222" s="4" t="str">
        <f>HYPERLINK("http://141.218.60.56/~jnz1568/getInfo.php?workbook=11_06.xlsx&amp;sheet=U0&amp;row=1222&amp;col=7&amp;number=0.0505&amp;sourceID=14","0.0505")</f>
        <v>0.0505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HYPERLINK("http://141.218.60.56/~jnz1568/getInfo.php?workbook=11_06.xlsx&amp;sheet=U0&amp;row=1223&amp;col=6&amp;number=4.9&amp;sourceID=14","4.9")</f>
        <v>4.9</v>
      </c>
      <c r="G1223" s="4" t="str">
        <f>HYPERLINK("http://141.218.60.56/~jnz1568/getInfo.php?workbook=11_06.xlsx&amp;sheet=U0&amp;row=1223&amp;col=7&amp;number=0.0502&amp;sourceID=14","0.0502")</f>
        <v>0.0502</v>
      </c>
    </row>
    <row r="1224" spans="1:7">
      <c r="A1224" s="3">
        <v>11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HYPERLINK("http://141.218.60.56/~jnz1568/getInfo.php?workbook=11_06.xlsx&amp;sheet=U0&amp;row=1224&amp;col=6&amp;number=3&amp;sourceID=14","3")</f>
        <v>3</v>
      </c>
      <c r="G1224" s="4" t="str">
        <f>HYPERLINK("http://141.218.60.56/~jnz1568/getInfo.php?workbook=11_06.xlsx&amp;sheet=U0&amp;row=1224&amp;col=7&amp;number=4.15&amp;sourceID=14","4.15")</f>
        <v>4.15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HYPERLINK("http://141.218.60.56/~jnz1568/getInfo.php?workbook=11_06.xlsx&amp;sheet=U0&amp;row=1225&amp;col=6&amp;number=3.1&amp;sourceID=14","3.1")</f>
        <v>3.1</v>
      </c>
      <c r="G1225" s="4" t="str">
        <f>HYPERLINK("http://141.218.60.56/~jnz1568/getInfo.php?workbook=11_06.xlsx&amp;sheet=U0&amp;row=1225&amp;col=7&amp;number=4.15&amp;sourceID=14","4.15")</f>
        <v>4.15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HYPERLINK("http://141.218.60.56/~jnz1568/getInfo.php?workbook=11_06.xlsx&amp;sheet=U0&amp;row=1226&amp;col=6&amp;number=3.2&amp;sourceID=14","3.2")</f>
        <v>3.2</v>
      </c>
      <c r="G1226" s="4" t="str">
        <f>HYPERLINK("http://141.218.60.56/~jnz1568/getInfo.php?workbook=11_06.xlsx&amp;sheet=U0&amp;row=1226&amp;col=7&amp;number=4.15&amp;sourceID=14","4.15")</f>
        <v>4.15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HYPERLINK("http://141.218.60.56/~jnz1568/getInfo.php?workbook=11_06.xlsx&amp;sheet=U0&amp;row=1227&amp;col=6&amp;number=3.3&amp;sourceID=14","3.3")</f>
        <v>3.3</v>
      </c>
      <c r="G1227" s="4" t="str">
        <f>HYPERLINK("http://141.218.60.56/~jnz1568/getInfo.php?workbook=11_06.xlsx&amp;sheet=U0&amp;row=1227&amp;col=7&amp;number=4.15&amp;sourceID=14","4.15")</f>
        <v>4.15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HYPERLINK("http://141.218.60.56/~jnz1568/getInfo.php?workbook=11_06.xlsx&amp;sheet=U0&amp;row=1228&amp;col=6&amp;number=3.4&amp;sourceID=14","3.4")</f>
        <v>3.4</v>
      </c>
      <c r="G1228" s="4" t="str">
        <f>HYPERLINK("http://141.218.60.56/~jnz1568/getInfo.php?workbook=11_06.xlsx&amp;sheet=U0&amp;row=1228&amp;col=7&amp;number=4.15&amp;sourceID=14","4.15")</f>
        <v>4.15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HYPERLINK("http://141.218.60.56/~jnz1568/getInfo.php?workbook=11_06.xlsx&amp;sheet=U0&amp;row=1229&amp;col=6&amp;number=3.5&amp;sourceID=14","3.5")</f>
        <v>3.5</v>
      </c>
      <c r="G1229" s="4" t="str">
        <f>HYPERLINK("http://141.218.60.56/~jnz1568/getInfo.php?workbook=11_06.xlsx&amp;sheet=U0&amp;row=1229&amp;col=7&amp;number=4.15&amp;sourceID=14","4.15")</f>
        <v>4.15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HYPERLINK("http://141.218.60.56/~jnz1568/getInfo.php?workbook=11_06.xlsx&amp;sheet=U0&amp;row=1230&amp;col=6&amp;number=3.6&amp;sourceID=14","3.6")</f>
        <v>3.6</v>
      </c>
      <c r="G1230" s="4" t="str">
        <f>HYPERLINK("http://141.218.60.56/~jnz1568/getInfo.php?workbook=11_06.xlsx&amp;sheet=U0&amp;row=1230&amp;col=7&amp;number=4.16&amp;sourceID=14","4.16")</f>
        <v>4.16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HYPERLINK("http://141.218.60.56/~jnz1568/getInfo.php?workbook=11_06.xlsx&amp;sheet=U0&amp;row=1231&amp;col=6&amp;number=3.7&amp;sourceID=14","3.7")</f>
        <v>3.7</v>
      </c>
      <c r="G1231" s="4" t="str">
        <f>HYPERLINK("http://141.218.60.56/~jnz1568/getInfo.php?workbook=11_06.xlsx&amp;sheet=U0&amp;row=1231&amp;col=7&amp;number=4.16&amp;sourceID=14","4.16")</f>
        <v>4.16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HYPERLINK("http://141.218.60.56/~jnz1568/getInfo.php?workbook=11_06.xlsx&amp;sheet=U0&amp;row=1232&amp;col=6&amp;number=3.8&amp;sourceID=14","3.8")</f>
        <v>3.8</v>
      </c>
      <c r="G1232" s="4" t="str">
        <f>HYPERLINK("http://141.218.60.56/~jnz1568/getInfo.php?workbook=11_06.xlsx&amp;sheet=U0&amp;row=1232&amp;col=7&amp;number=4.16&amp;sourceID=14","4.16")</f>
        <v>4.16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HYPERLINK("http://141.218.60.56/~jnz1568/getInfo.php?workbook=11_06.xlsx&amp;sheet=U0&amp;row=1233&amp;col=6&amp;number=3.9&amp;sourceID=14","3.9")</f>
        <v>3.9</v>
      </c>
      <c r="G1233" s="4" t="str">
        <f>HYPERLINK("http://141.218.60.56/~jnz1568/getInfo.php?workbook=11_06.xlsx&amp;sheet=U0&amp;row=1233&amp;col=7&amp;number=4.16&amp;sourceID=14","4.16")</f>
        <v>4.16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HYPERLINK("http://141.218.60.56/~jnz1568/getInfo.php?workbook=11_06.xlsx&amp;sheet=U0&amp;row=1234&amp;col=6&amp;number=4&amp;sourceID=14","4")</f>
        <v>4</v>
      </c>
      <c r="G1234" s="4" t="str">
        <f>HYPERLINK("http://141.218.60.56/~jnz1568/getInfo.php?workbook=11_06.xlsx&amp;sheet=U0&amp;row=1234&amp;col=7&amp;number=4.17&amp;sourceID=14","4.17")</f>
        <v>4.17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HYPERLINK("http://141.218.60.56/~jnz1568/getInfo.php?workbook=11_06.xlsx&amp;sheet=U0&amp;row=1235&amp;col=6&amp;number=4.1&amp;sourceID=14","4.1")</f>
        <v>4.1</v>
      </c>
      <c r="G1235" s="4" t="str">
        <f>HYPERLINK("http://141.218.60.56/~jnz1568/getInfo.php?workbook=11_06.xlsx&amp;sheet=U0&amp;row=1235&amp;col=7&amp;number=4.17&amp;sourceID=14","4.17")</f>
        <v>4.17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HYPERLINK("http://141.218.60.56/~jnz1568/getInfo.php?workbook=11_06.xlsx&amp;sheet=U0&amp;row=1236&amp;col=6&amp;number=4.2&amp;sourceID=14","4.2")</f>
        <v>4.2</v>
      </c>
      <c r="G1236" s="4" t="str">
        <f>HYPERLINK("http://141.218.60.56/~jnz1568/getInfo.php?workbook=11_06.xlsx&amp;sheet=U0&amp;row=1236&amp;col=7&amp;number=4.18&amp;sourceID=14","4.18")</f>
        <v>4.18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HYPERLINK("http://141.218.60.56/~jnz1568/getInfo.php?workbook=11_06.xlsx&amp;sheet=U0&amp;row=1237&amp;col=6&amp;number=4.3&amp;sourceID=14","4.3")</f>
        <v>4.3</v>
      </c>
      <c r="G1237" s="4" t="str">
        <f>HYPERLINK("http://141.218.60.56/~jnz1568/getInfo.php?workbook=11_06.xlsx&amp;sheet=U0&amp;row=1237&amp;col=7&amp;number=4.19&amp;sourceID=14","4.19")</f>
        <v>4.19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HYPERLINK("http://141.218.60.56/~jnz1568/getInfo.php?workbook=11_06.xlsx&amp;sheet=U0&amp;row=1238&amp;col=6&amp;number=4.4&amp;sourceID=14","4.4")</f>
        <v>4.4</v>
      </c>
      <c r="G1238" s="4" t="str">
        <f>HYPERLINK("http://141.218.60.56/~jnz1568/getInfo.php?workbook=11_06.xlsx&amp;sheet=U0&amp;row=1238&amp;col=7&amp;number=4.2&amp;sourceID=14","4.2")</f>
        <v>4.2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HYPERLINK("http://141.218.60.56/~jnz1568/getInfo.php?workbook=11_06.xlsx&amp;sheet=U0&amp;row=1239&amp;col=6&amp;number=4.5&amp;sourceID=14","4.5")</f>
        <v>4.5</v>
      </c>
      <c r="G1239" s="4" t="str">
        <f>HYPERLINK("http://141.218.60.56/~jnz1568/getInfo.php?workbook=11_06.xlsx&amp;sheet=U0&amp;row=1239&amp;col=7&amp;number=4.21&amp;sourceID=14","4.21")</f>
        <v>4.21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HYPERLINK("http://141.218.60.56/~jnz1568/getInfo.php?workbook=11_06.xlsx&amp;sheet=U0&amp;row=1240&amp;col=6&amp;number=4.6&amp;sourceID=14","4.6")</f>
        <v>4.6</v>
      </c>
      <c r="G1240" s="4" t="str">
        <f>HYPERLINK("http://141.218.60.56/~jnz1568/getInfo.php?workbook=11_06.xlsx&amp;sheet=U0&amp;row=1240&amp;col=7&amp;number=4.23&amp;sourceID=14","4.23")</f>
        <v>4.23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HYPERLINK("http://141.218.60.56/~jnz1568/getInfo.php?workbook=11_06.xlsx&amp;sheet=U0&amp;row=1241&amp;col=6&amp;number=4.7&amp;sourceID=14","4.7")</f>
        <v>4.7</v>
      </c>
      <c r="G1241" s="4" t="str">
        <f>HYPERLINK("http://141.218.60.56/~jnz1568/getInfo.php?workbook=11_06.xlsx&amp;sheet=U0&amp;row=1241&amp;col=7&amp;number=4.25&amp;sourceID=14","4.25")</f>
        <v>4.25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HYPERLINK("http://141.218.60.56/~jnz1568/getInfo.php?workbook=11_06.xlsx&amp;sheet=U0&amp;row=1242&amp;col=6&amp;number=4.8&amp;sourceID=14","4.8")</f>
        <v>4.8</v>
      </c>
      <c r="G1242" s="4" t="str">
        <f>HYPERLINK("http://141.218.60.56/~jnz1568/getInfo.php?workbook=11_06.xlsx&amp;sheet=U0&amp;row=1242&amp;col=7&amp;number=4.27&amp;sourceID=14","4.27")</f>
        <v>4.27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HYPERLINK("http://141.218.60.56/~jnz1568/getInfo.php?workbook=11_06.xlsx&amp;sheet=U0&amp;row=1243&amp;col=6&amp;number=4.9&amp;sourceID=14","4.9")</f>
        <v>4.9</v>
      </c>
      <c r="G1243" s="4" t="str">
        <f>HYPERLINK("http://141.218.60.56/~jnz1568/getInfo.php?workbook=11_06.xlsx&amp;sheet=U0&amp;row=1243&amp;col=7&amp;number=4.3&amp;sourceID=14","4.3")</f>
        <v>4.3</v>
      </c>
    </row>
    <row r="1244" spans="1:7">
      <c r="A1244" s="3">
        <v>11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HYPERLINK("http://141.218.60.56/~jnz1568/getInfo.php?workbook=11_06.xlsx&amp;sheet=U0&amp;row=1244&amp;col=6&amp;number=3&amp;sourceID=14","3")</f>
        <v>3</v>
      </c>
      <c r="G1244" s="4" t="str">
        <f>HYPERLINK("http://141.218.60.56/~jnz1568/getInfo.php?workbook=11_06.xlsx&amp;sheet=U0&amp;row=1244&amp;col=7&amp;number=0.000295&amp;sourceID=14","0.000295")</f>
        <v>0.000295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HYPERLINK("http://141.218.60.56/~jnz1568/getInfo.php?workbook=11_06.xlsx&amp;sheet=U0&amp;row=1245&amp;col=6&amp;number=3.1&amp;sourceID=14","3.1")</f>
        <v>3.1</v>
      </c>
      <c r="G1245" s="4" t="str">
        <f>HYPERLINK("http://141.218.60.56/~jnz1568/getInfo.php?workbook=11_06.xlsx&amp;sheet=U0&amp;row=1245&amp;col=7&amp;number=0.000295&amp;sourceID=14","0.000295")</f>
        <v>0.000295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HYPERLINK("http://141.218.60.56/~jnz1568/getInfo.php?workbook=11_06.xlsx&amp;sheet=U0&amp;row=1246&amp;col=6&amp;number=3.2&amp;sourceID=14","3.2")</f>
        <v>3.2</v>
      </c>
      <c r="G1246" s="4" t="str">
        <f>HYPERLINK("http://141.218.60.56/~jnz1568/getInfo.php?workbook=11_06.xlsx&amp;sheet=U0&amp;row=1246&amp;col=7&amp;number=0.000295&amp;sourceID=14","0.000295")</f>
        <v>0.000295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HYPERLINK("http://141.218.60.56/~jnz1568/getInfo.php?workbook=11_06.xlsx&amp;sheet=U0&amp;row=1247&amp;col=6&amp;number=3.3&amp;sourceID=14","3.3")</f>
        <v>3.3</v>
      </c>
      <c r="G1247" s="4" t="str">
        <f>HYPERLINK("http://141.218.60.56/~jnz1568/getInfo.php?workbook=11_06.xlsx&amp;sheet=U0&amp;row=1247&amp;col=7&amp;number=0.000295&amp;sourceID=14","0.000295")</f>
        <v>0.000295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HYPERLINK("http://141.218.60.56/~jnz1568/getInfo.php?workbook=11_06.xlsx&amp;sheet=U0&amp;row=1248&amp;col=6&amp;number=3.4&amp;sourceID=14","3.4")</f>
        <v>3.4</v>
      </c>
      <c r="G1248" s="4" t="str">
        <f>HYPERLINK("http://141.218.60.56/~jnz1568/getInfo.php?workbook=11_06.xlsx&amp;sheet=U0&amp;row=1248&amp;col=7&amp;number=0.000296&amp;sourceID=14","0.000296")</f>
        <v>0.000296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HYPERLINK("http://141.218.60.56/~jnz1568/getInfo.php?workbook=11_06.xlsx&amp;sheet=U0&amp;row=1249&amp;col=6&amp;number=3.5&amp;sourceID=14","3.5")</f>
        <v>3.5</v>
      </c>
      <c r="G1249" s="4" t="str">
        <f>HYPERLINK("http://141.218.60.56/~jnz1568/getInfo.php?workbook=11_06.xlsx&amp;sheet=U0&amp;row=1249&amp;col=7&amp;number=0.000296&amp;sourceID=14","0.000296")</f>
        <v>0.000296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HYPERLINK("http://141.218.60.56/~jnz1568/getInfo.php?workbook=11_06.xlsx&amp;sheet=U0&amp;row=1250&amp;col=6&amp;number=3.6&amp;sourceID=14","3.6")</f>
        <v>3.6</v>
      </c>
      <c r="G1250" s="4" t="str">
        <f>HYPERLINK("http://141.218.60.56/~jnz1568/getInfo.php?workbook=11_06.xlsx&amp;sheet=U0&amp;row=1250&amp;col=7&amp;number=0.000296&amp;sourceID=14","0.000296")</f>
        <v>0.000296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HYPERLINK("http://141.218.60.56/~jnz1568/getInfo.php?workbook=11_06.xlsx&amp;sheet=U0&amp;row=1251&amp;col=6&amp;number=3.7&amp;sourceID=14","3.7")</f>
        <v>3.7</v>
      </c>
      <c r="G1251" s="4" t="str">
        <f>HYPERLINK("http://141.218.60.56/~jnz1568/getInfo.php?workbook=11_06.xlsx&amp;sheet=U0&amp;row=1251&amp;col=7&amp;number=0.000296&amp;sourceID=14","0.000296")</f>
        <v>0.000296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HYPERLINK("http://141.218.60.56/~jnz1568/getInfo.php?workbook=11_06.xlsx&amp;sheet=U0&amp;row=1252&amp;col=6&amp;number=3.8&amp;sourceID=14","3.8")</f>
        <v>3.8</v>
      </c>
      <c r="G1252" s="4" t="str">
        <f>HYPERLINK("http://141.218.60.56/~jnz1568/getInfo.php?workbook=11_06.xlsx&amp;sheet=U0&amp;row=1252&amp;col=7&amp;number=0.000296&amp;sourceID=14","0.000296")</f>
        <v>0.000296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HYPERLINK("http://141.218.60.56/~jnz1568/getInfo.php?workbook=11_06.xlsx&amp;sheet=U0&amp;row=1253&amp;col=6&amp;number=3.9&amp;sourceID=14","3.9")</f>
        <v>3.9</v>
      </c>
      <c r="G1253" s="4" t="str">
        <f>HYPERLINK("http://141.218.60.56/~jnz1568/getInfo.php?workbook=11_06.xlsx&amp;sheet=U0&amp;row=1253&amp;col=7&amp;number=0.000296&amp;sourceID=14","0.000296")</f>
        <v>0.000296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HYPERLINK("http://141.218.60.56/~jnz1568/getInfo.php?workbook=11_06.xlsx&amp;sheet=U0&amp;row=1254&amp;col=6&amp;number=4&amp;sourceID=14","4")</f>
        <v>4</v>
      </c>
      <c r="G1254" s="4" t="str">
        <f>HYPERLINK("http://141.218.60.56/~jnz1568/getInfo.php?workbook=11_06.xlsx&amp;sheet=U0&amp;row=1254&amp;col=7&amp;number=0.000296&amp;sourceID=14","0.000296")</f>
        <v>0.000296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HYPERLINK("http://141.218.60.56/~jnz1568/getInfo.php?workbook=11_06.xlsx&amp;sheet=U0&amp;row=1255&amp;col=6&amp;number=4.1&amp;sourceID=14","4.1")</f>
        <v>4.1</v>
      </c>
      <c r="G1255" s="4" t="str">
        <f>HYPERLINK("http://141.218.60.56/~jnz1568/getInfo.php?workbook=11_06.xlsx&amp;sheet=U0&amp;row=1255&amp;col=7&amp;number=0.000296&amp;sourceID=14","0.000296")</f>
        <v>0.000296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HYPERLINK("http://141.218.60.56/~jnz1568/getInfo.php?workbook=11_06.xlsx&amp;sheet=U0&amp;row=1256&amp;col=6&amp;number=4.2&amp;sourceID=14","4.2")</f>
        <v>4.2</v>
      </c>
      <c r="G1256" s="4" t="str">
        <f>HYPERLINK("http://141.218.60.56/~jnz1568/getInfo.php?workbook=11_06.xlsx&amp;sheet=U0&amp;row=1256&amp;col=7&amp;number=0.000297&amp;sourceID=14","0.000297")</f>
        <v>0.000297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HYPERLINK("http://141.218.60.56/~jnz1568/getInfo.php?workbook=11_06.xlsx&amp;sheet=U0&amp;row=1257&amp;col=6&amp;number=4.3&amp;sourceID=14","4.3")</f>
        <v>4.3</v>
      </c>
      <c r="G1257" s="4" t="str">
        <f>HYPERLINK("http://141.218.60.56/~jnz1568/getInfo.php?workbook=11_06.xlsx&amp;sheet=U0&amp;row=1257&amp;col=7&amp;number=0.000297&amp;sourceID=14","0.000297")</f>
        <v>0.000297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HYPERLINK("http://141.218.60.56/~jnz1568/getInfo.php?workbook=11_06.xlsx&amp;sheet=U0&amp;row=1258&amp;col=6&amp;number=4.4&amp;sourceID=14","4.4")</f>
        <v>4.4</v>
      </c>
      <c r="G1258" s="4" t="str">
        <f>HYPERLINK("http://141.218.60.56/~jnz1568/getInfo.php?workbook=11_06.xlsx&amp;sheet=U0&amp;row=1258&amp;col=7&amp;number=0.000297&amp;sourceID=14","0.000297")</f>
        <v>0.000297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HYPERLINK("http://141.218.60.56/~jnz1568/getInfo.php?workbook=11_06.xlsx&amp;sheet=U0&amp;row=1259&amp;col=6&amp;number=4.5&amp;sourceID=14","4.5")</f>
        <v>4.5</v>
      </c>
      <c r="G1259" s="4" t="str">
        <f>HYPERLINK("http://141.218.60.56/~jnz1568/getInfo.php?workbook=11_06.xlsx&amp;sheet=U0&amp;row=1259&amp;col=7&amp;number=0.000298&amp;sourceID=14","0.000298")</f>
        <v>0.000298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HYPERLINK("http://141.218.60.56/~jnz1568/getInfo.php?workbook=11_06.xlsx&amp;sheet=U0&amp;row=1260&amp;col=6&amp;number=4.6&amp;sourceID=14","4.6")</f>
        <v>4.6</v>
      </c>
      <c r="G1260" s="4" t="str">
        <f>HYPERLINK("http://141.218.60.56/~jnz1568/getInfo.php?workbook=11_06.xlsx&amp;sheet=U0&amp;row=1260&amp;col=7&amp;number=0.000299&amp;sourceID=14","0.000299")</f>
        <v>0.000299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HYPERLINK("http://141.218.60.56/~jnz1568/getInfo.php?workbook=11_06.xlsx&amp;sheet=U0&amp;row=1261&amp;col=6&amp;number=4.7&amp;sourceID=14","4.7")</f>
        <v>4.7</v>
      </c>
      <c r="G1261" s="4" t="str">
        <f>HYPERLINK("http://141.218.60.56/~jnz1568/getInfo.php?workbook=11_06.xlsx&amp;sheet=U0&amp;row=1261&amp;col=7&amp;number=0.000299&amp;sourceID=14","0.000299")</f>
        <v>0.000299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HYPERLINK("http://141.218.60.56/~jnz1568/getInfo.php?workbook=11_06.xlsx&amp;sheet=U0&amp;row=1262&amp;col=6&amp;number=4.8&amp;sourceID=14","4.8")</f>
        <v>4.8</v>
      </c>
      <c r="G1262" s="4" t="str">
        <f>HYPERLINK("http://141.218.60.56/~jnz1568/getInfo.php?workbook=11_06.xlsx&amp;sheet=U0&amp;row=1262&amp;col=7&amp;number=0.0003&amp;sourceID=14","0.0003")</f>
        <v>0.0003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HYPERLINK("http://141.218.60.56/~jnz1568/getInfo.php?workbook=11_06.xlsx&amp;sheet=U0&amp;row=1263&amp;col=6&amp;number=4.9&amp;sourceID=14","4.9")</f>
        <v>4.9</v>
      </c>
      <c r="G1263" s="4" t="str">
        <f>HYPERLINK("http://141.218.60.56/~jnz1568/getInfo.php?workbook=11_06.xlsx&amp;sheet=U0&amp;row=1263&amp;col=7&amp;number=0.000302&amp;sourceID=14","0.000302")</f>
        <v>0.000302</v>
      </c>
    </row>
    <row r="1264" spans="1:7">
      <c r="A1264" s="3">
        <v>11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HYPERLINK("http://141.218.60.56/~jnz1568/getInfo.php?workbook=11_06.xlsx&amp;sheet=U0&amp;row=1264&amp;col=6&amp;number=3&amp;sourceID=14","3")</f>
        <v>3</v>
      </c>
      <c r="G1264" s="4" t="str">
        <f>HYPERLINK("http://141.218.60.56/~jnz1568/getInfo.php?workbook=11_06.xlsx&amp;sheet=U0&amp;row=1264&amp;col=7&amp;number=2.17&amp;sourceID=14","2.17")</f>
        <v>2.17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HYPERLINK("http://141.218.60.56/~jnz1568/getInfo.php?workbook=11_06.xlsx&amp;sheet=U0&amp;row=1265&amp;col=6&amp;number=3.1&amp;sourceID=14","3.1")</f>
        <v>3.1</v>
      </c>
      <c r="G1265" s="4" t="str">
        <f>HYPERLINK("http://141.218.60.56/~jnz1568/getInfo.php?workbook=11_06.xlsx&amp;sheet=U0&amp;row=1265&amp;col=7&amp;number=2.17&amp;sourceID=14","2.17")</f>
        <v>2.17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HYPERLINK("http://141.218.60.56/~jnz1568/getInfo.php?workbook=11_06.xlsx&amp;sheet=U0&amp;row=1266&amp;col=6&amp;number=3.2&amp;sourceID=14","3.2")</f>
        <v>3.2</v>
      </c>
      <c r="G1266" s="4" t="str">
        <f>HYPERLINK("http://141.218.60.56/~jnz1568/getInfo.php?workbook=11_06.xlsx&amp;sheet=U0&amp;row=1266&amp;col=7&amp;number=2.17&amp;sourceID=14","2.17")</f>
        <v>2.17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HYPERLINK("http://141.218.60.56/~jnz1568/getInfo.php?workbook=11_06.xlsx&amp;sheet=U0&amp;row=1267&amp;col=6&amp;number=3.3&amp;sourceID=14","3.3")</f>
        <v>3.3</v>
      </c>
      <c r="G1267" s="4" t="str">
        <f>HYPERLINK("http://141.218.60.56/~jnz1568/getInfo.php?workbook=11_06.xlsx&amp;sheet=U0&amp;row=1267&amp;col=7&amp;number=2.17&amp;sourceID=14","2.17")</f>
        <v>2.17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HYPERLINK("http://141.218.60.56/~jnz1568/getInfo.php?workbook=11_06.xlsx&amp;sheet=U0&amp;row=1268&amp;col=6&amp;number=3.4&amp;sourceID=14","3.4")</f>
        <v>3.4</v>
      </c>
      <c r="G1268" s="4" t="str">
        <f>HYPERLINK("http://141.218.60.56/~jnz1568/getInfo.php?workbook=11_06.xlsx&amp;sheet=U0&amp;row=1268&amp;col=7&amp;number=2.17&amp;sourceID=14","2.17")</f>
        <v>2.17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HYPERLINK("http://141.218.60.56/~jnz1568/getInfo.php?workbook=11_06.xlsx&amp;sheet=U0&amp;row=1269&amp;col=6&amp;number=3.5&amp;sourceID=14","3.5")</f>
        <v>3.5</v>
      </c>
      <c r="G1269" s="4" t="str">
        <f>HYPERLINK("http://141.218.60.56/~jnz1568/getInfo.php?workbook=11_06.xlsx&amp;sheet=U0&amp;row=1269&amp;col=7&amp;number=2.17&amp;sourceID=14","2.17")</f>
        <v>2.17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HYPERLINK("http://141.218.60.56/~jnz1568/getInfo.php?workbook=11_06.xlsx&amp;sheet=U0&amp;row=1270&amp;col=6&amp;number=3.6&amp;sourceID=14","3.6")</f>
        <v>3.6</v>
      </c>
      <c r="G1270" s="4" t="str">
        <f>HYPERLINK("http://141.218.60.56/~jnz1568/getInfo.php?workbook=11_06.xlsx&amp;sheet=U0&amp;row=1270&amp;col=7&amp;number=2.18&amp;sourceID=14","2.18")</f>
        <v>2.18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HYPERLINK("http://141.218.60.56/~jnz1568/getInfo.php?workbook=11_06.xlsx&amp;sheet=U0&amp;row=1271&amp;col=6&amp;number=3.7&amp;sourceID=14","3.7")</f>
        <v>3.7</v>
      </c>
      <c r="G1271" s="4" t="str">
        <f>HYPERLINK("http://141.218.60.56/~jnz1568/getInfo.php?workbook=11_06.xlsx&amp;sheet=U0&amp;row=1271&amp;col=7&amp;number=2.18&amp;sourceID=14","2.18")</f>
        <v>2.18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HYPERLINK("http://141.218.60.56/~jnz1568/getInfo.php?workbook=11_06.xlsx&amp;sheet=U0&amp;row=1272&amp;col=6&amp;number=3.8&amp;sourceID=14","3.8")</f>
        <v>3.8</v>
      </c>
      <c r="G1272" s="4" t="str">
        <f>HYPERLINK("http://141.218.60.56/~jnz1568/getInfo.php?workbook=11_06.xlsx&amp;sheet=U0&amp;row=1272&amp;col=7&amp;number=2.18&amp;sourceID=14","2.18")</f>
        <v>2.18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HYPERLINK("http://141.218.60.56/~jnz1568/getInfo.php?workbook=11_06.xlsx&amp;sheet=U0&amp;row=1273&amp;col=6&amp;number=3.9&amp;sourceID=14","3.9")</f>
        <v>3.9</v>
      </c>
      <c r="G1273" s="4" t="str">
        <f>HYPERLINK("http://141.218.60.56/~jnz1568/getInfo.php?workbook=11_06.xlsx&amp;sheet=U0&amp;row=1273&amp;col=7&amp;number=2.18&amp;sourceID=14","2.18")</f>
        <v>2.18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HYPERLINK("http://141.218.60.56/~jnz1568/getInfo.php?workbook=11_06.xlsx&amp;sheet=U0&amp;row=1274&amp;col=6&amp;number=4&amp;sourceID=14","4")</f>
        <v>4</v>
      </c>
      <c r="G1274" s="4" t="str">
        <f>HYPERLINK("http://141.218.60.56/~jnz1568/getInfo.php?workbook=11_06.xlsx&amp;sheet=U0&amp;row=1274&amp;col=7&amp;number=2.18&amp;sourceID=14","2.18")</f>
        <v>2.18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HYPERLINK("http://141.218.60.56/~jnz1568/getInfo.php?workbook=11_06.xlsx&amp;sheet=U0&amp;row=1275&amp;col=6&amp;number=4.1&amp;sourceID=14","4.1")</f>
        <v>4.1</v>
      </c>
      <c r="G1275" s="4" t="str">
        <f>HYPERLINK("http://141.218.60.56/~jnz1568/getInfo.php?workbook=11_06.xlsx&amp;sheet=U0&amp;row=1275&amp;col=7&amp;number=2.18&amp;sourceID=14","2.18")</f>
        <v>2.18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HYPERLINK("http://141.218.60.56/~jnz1568/getInfo.php?workbook=11_06.xlsx&amp;sheet=U0&amp;row=1276&amp;col=6&amp;number=4.2&amp;sourceID=14","4.2")</f>
        <v>4.2</v>
      </c>
      <c r="G1276" s="4" t="str">
        <f>HYPERLINK("http://141.218.60.56/~jnz1568/getInfo.php?workbook=11_06.xlsx&amp;sheet=U0&amp;row=1276&amp;col=7&amp;number=2.19&amp;sourceID=14","2.19")</f>
        <v>2.19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HYPERLINK("http://141.218.60.56/~jnz1568/getInfo.php?workbook=11_06.xlsx&amp;sheet=U0&amp;row=1277&amp;col=6&amp;number=4.3&amp;sourceID=14","4.3")</f>
        <v>4.3</v>
      </c>
      <c r="G1277" s="4" t="str">
        <f>HYPERLINK("http://141.218.60.56/~jnz1568/getInfo.php?workbook=11_06.xlsx&amp;sheet=U0&amp;row=1277&amp;col=7&amp;number=2.19&amp;sourceID=14","2.19")</f>
        <v>2.19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HYPERLINK("http://141.218.60.56/~jnz1568/getInfo.php?workbook=11_06.xlsx&amp;sheet=U0&amp;row=1278&amp;col=6&amp;number=4.4&amp;sourceID=14","4.4")</f>
        <v>4.4</v>
      </c>
      <c r="G1278" s="4" t="str">
        <f>HYPERLINK("http://141.218.60.56/~jnz1568/getInfo.php?workbook=11_06.xlsx&amp;sheet=U0&amp;row=1278&amp;col=7&amp;number=2.2&amp;sourceID=14","2.2")</f>
        <v>2.2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HYPERLINK("http://141.218.60.56/~jnz1568/getInfo.php?workbook=11_06.xlsx&amp;sheet=U0&amp;row=1279&amp;col=6&amp;number=4.5&amp;sourceID=14","4.5")</f>
        <v>4.5</v>
      </c>
      <c r="G1279" s="4" t="str">
        <f>HYPERLINK("http://141.218.60.56/~jnz1568/getInfo.php?workbook=11_06.xlsx&amp;sheet=U0&amp;row=1279&amp;col=7&amp;number=2.2&amp;sourceID=14","2.2")</f>
        <v>2.2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HYPERLINK("http://141.218.60.56/~jnz1568/getInfo.php?workbook=11_06.xlsx&amp;sheet=U0&amp;row=1280&amp;col=6&amp;number=4.6&amp;sourceID=14","4.6")</f>
        <v>4.6</v>
      </c>
      <c r="G1280" s="4" t="str">
        <f>HYPERLINK("http://141.218.60.56/~jnz1568/getInfo.php?workbook=11_06.xlsx&amp;sheet=U0&amp;row=1280&amp;col=7&amp;number=2.21&amp;sourceID=14","2.21")</f>
        <v>2.21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HYPERLINK("http://141.218.60.56/~jnz1568/getInfo.php?workbook=11_06.xlsx&amp;sheet=U0&amp;row=1281&amp;col=6&amp;number=4.7&amp;sourceID=14","4.7")</f>
        <v>4.7</v>
      </c>
      <c r="G1281" s="4" t="str">
        <f>HYPERLINK("http://141.218.60.56/~jnz1568/getInfo.php?workbook=11_06.xlsx&amp;sheet=U0&amp;row=1281&amp;col=7&amp;number=2.22&amp;sourceID=14","2.22")</f>
        <v>2.22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HYPERLINK("http://141.218.60.56/~jnz1568/getInfo.php?workbook=11_06.xlsx&amp;sheet=U0&amp;row=1282&amp;col=6&amp;number=4.8&amp;sourceID=14","4.8")</f>
        <v>4.8</v>
      </c>
      <c r="G1282" s="4" t="str">
        <f>HYPERLINK("http://141.218.60.56/~jnz1568/getInfo.php?workbook=11_06.xlsx&amp;sheet=U0&amp;row=1282&amp;col=7&amp;number=2.23&amp;sourceID=14","2.23")</f>
        <v>2.23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HYPERLINK("http://141.218.60.56/~jnz1568/getInfo.php?workbook=11_06.xlsx&amp;sheet=U0&amp;row=1283&amp;col=6&amp;number=4.9&amp;sourceID=14","4.9")</f>
        <v>4.9</v>
      </c>
      <c r="G1283" s="4" t="str">
        <f>HYPERLINK("http://141.218.60.56/~jnz1568/getInfo.php?workbook=11_06.xlsx&amp;sheet=U0&amp;row=1283&amp;col=7&amp;number=2.25&amp;sourceID=14","2.25")</f>
        <v>2.25</v>
      </c>
    </row>
    <row r="1284" spans="1:7">
      <c r="A1284" s="3">
        <v>11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HYPERLINK("http://141.218.60.56/~jnz1568/getInfo.php?workbook=11_06.xlsx&amp;sheet=U0&amp;row=1284&amp;col=6&amp;number=3&amp;sourceID=14","3")</f>
        <v>3</v>
      </c>
      <c r="G1284" s="4" t="str">
        <f>HYPERLINK("http://141.218.60.56/~jnz1568/getInfo.php?workbook=11_06.xlsx&amp;sheet=U0&amp;row=1284&amp;col=7&amp;number=0.00594&amp;sourceID=14","0.00594")</f>
        <v>0.00594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HYPERLINK("http://141.218.60.56/~jnz1568/getInfo.php?workbook=11_06.xlsx&amp;sheet=U0&amp;row=1285&amp;col=6&amp;number=3.1&amp;sourceID=14","3.1")</f>
        <v>3.1</v>
      </c>
      <c r="G1285" s="4" t="str">
        <f>HYPERLINK("http://141.218.60.56/~jnz1568/getInfo.php?workbook=11_06.xlsx&amp;sheet=U0&amp;row=1285&amp;col=7&amp;number=0.00594&amp;sourceID=14","0.00594")</f>
        <v>0.00594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HYPERLINK("http://141.218.60.56/~jnz1568/getInfo.php?workbook=11_06.xlsx&amp;sheet=U0&amp;row=1286&amp;col=6&amp;number=3.2&amp;sourceID=14","3.2")</f>
        <v>3.2</v>
      </c>
      <c r="G1286" s="4" t="str">
        <f>HYPERLINK("http://141.218.60.56/~jnz1568/getInfo.php?workbook=11_06.xlsx&amp;sheet=U0&amp;row=1286&amp;col=7&amp;number=0.00594&amp;sourceID=14","0.00594")</f>
        <v>0.00594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HYPERLINK("http://141.218.60.56/~jnz1568/getInfo.php?workbook=11_06.xlsx&amp;sheet=U0&amp;row=1287&amp;col=6&amp;number=3.3&amp;sourceID=14","3.3")</f>
        <v>3.3</v>
      </c>
      <c r="G1287" s="4" t="str">
        <f>HYPERLINK("http://141.218.60.56/~jnz1568/getInfo.php?workbook=11_06.xlsx&amp;sheet=U0&amp;row=1287&amp;col=7&amp;number=0.00594&amp;sourceID=14","0.00594")</f>
        <v>0.00594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HYPERLINK("http://141.218.60.56/~jnz1568/getInfo.php?workbook=11_06.xlsx&amp;sheet=U0&amp;row=1288&amp;col=6&amp;number=3.4&amp;sourceID=14","3.4")</f>
        <v>3.4</v>
      </c>
      <c r="G1288" s="4" t="str">
        <f>HYPERLINK("http://141.218.60.56/~jnz1568/getInfo.php?workbook=11_06.xlsx&amp;sheet=U0&amp;row=1288&amp;col=7&amp;number=0.00594&amp;sourceID=14","0.00594")</f>
        <v>0.00594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HYPERLINK("http://141.218.60.56/~jnz1568/getInfo.php?workbook=11_06.xlsx&amp;sheet=U0&amp;row=1289&amp;col=6&amp;number=3.5&amp;sourceID=14","3.5")</f>
        <v>3.5</v>
      </c>
      <c r="G1289" s="4" t="str">
        <f>HYPERLINK("http://141.218.60.56/~jnz1568/getInfo.php?workbook=11_06.xlsx&amp;sheet=U0&amp;row=1289&amp;col=7&amp;number=0.00593&amp;sourceID=14","0.00593")</f>
        <v>0.00593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HYPERLINK("http://141.218.60.56/~jnz1568/getInfo.php?workbook=11_06.xlsx&amp;sheet=U0&amp;row=1290&amp;col=6&amp;number=3.6&amp;sourceID=14","3.6")</f>
        <v>3.6</v>
      </c>
      <c r="G1290" s="4" t="str">
        <f>HYPERLINK("http://141.218.60.56/~jnz1568/getInfo.php?workbook=11_06.xlsx&amp;sheet=U0&amp;row=1290&amp;col=7&amp;number=0.00593&amp;sourceID=14","0.00593")</f>
        <v>0.00593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HYPERLINK("http://141.218.60.56/~jnz1568/getInfo.php?workbook=11_06.xlsx&amp;sheet=U0&amp;row=1291&amp;col=6&amp;number=3.7&amp;sourceID=14","3.7")</f>
        <v>3.7</v>
      </c>
      <c r="G1291" s="4" t="str">
        <f>HYPERLINK("http://141.218.60.56/~jnz1568/getInfo.php?workbook=11_06.xlsx&amp;sheet=U0&amp;row=1291&amp;col=7&amp;number=0.00593&amp;sourceID=14","0.00593")</f>
        <v>0.00593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HYPERLINK("http://141.218.60.56/~jnz1568/getInfo.php?workbook=11_06.xlsx&amp;sheet=U0&amp;row=1292&amp;col=6&amp;number=3.8&amp;sourceID=14","3.8")</f>
        <v>3.8</v>
      </c>
      <c r="G1292" s="4" t="str">
        <f>HYPERLINK("http://141.218.60.56/~jnz1568/getInfo.php?workbook=11_06.xlsx&amp;sheet=U0&amp;row=1292&amp;col=7&amp;number=0.00592&amp;sourceID=14","0.00592")</f>
        <v>0.00592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HYPERLINK("http://141.218.60.56/~jnz1568/getInfo.php?workbook=11_06.xlsx&amp;sheet=U0&amp;row=1293&amp;col=6&amp;number=3.9&amp;sourceID=14","3.9")</f>
        <v>3.9</v>
      </c>
      <c r="G1293" s="4" t="str">
        <f>HYPERLINK("http://141.218.60.56/~jnz1568/getInfo.php?workbook=11_06.xlsx&amp;sheet=U0&amp;row=1293&amp;col=7&amp;number=0.00591&amp;sourceID=14","0.00591")</f>
        <v>0.00591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HYPERLINK("http://141.218.60.56/~jnz1568/getInfo.php?workbook=11_06.xlsx&amp;sheet=U0&amp;row=1294&amp;col=6&amp;number=4&amp;sourceID=14","4")</f>
        <v>4</v>
      </c>
      <c r="G1294" s="4" t="str">
        <f>HYPERLINK("http://141.218.60.56/~jnz1568/getInfo.php?workbook=11_06.xlsx&amp;sheet=U0&amp;row=1294&amp;col=7&amp;number=0.00591&amp;sourceID=14","0.00591")</f>
        <v>0.00591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HYPERLINK("http://141.218.60.56/~jnz1568/getInfo.php?workbook=11_06.xlsx&amp;sheet=U0&amp;row=1295&amp;col=6&amp;number=4.1&amp;sourceID=14","4.1")</f>
        <v>4.1</v>
      </c>
      <c r="G1295" s="4" t="str">
        <f>HYPERLINK("http://141.218.60.56/~jnz1568/getInfo.php?workbook=11_06.xlsx&amp;sheet=U0&amp;row=1295&amp;col=7&amp;number=0.00589&amp;sourceID=14","0.00589")</f>
        <v>0.00589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HYPERLINK("http://141.218.60.56/~jnz1568/getInfo.php?workbook=11_06.xlsx&amp;sheet=U0&amp;row=1296&amp;col=6&amp;number=4.2&amp;sourceID=14","4.2")</f>
        <v>4.2</v>
      </c>
      <c r="G1296" s="4" t="str">
        <f>HYPERLINK("http://141.218.60.56/~jnz1568/getInfo.php?workbook=11_06.xlsx&amp;sheet=U0&amp;row=1296&amp;col=7&amp;number=0.00588&amp;sourceID=14","0.00588")</f>
        <v>0.00588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HYPERLINK("http://141.218.60.56/~jnz1568/getInfo.php?workbook=11_06.xlsx&amp;sheet=U0&amp;row=1297&amp;col=6&amp;number=4.3&amp;sourceID=14","4.3")</f>
        <v>4.3</v>
      </c>
      <c r="G1297" s="4" t="str">
        <f>HYPERLINK("http://141.218.60.56/~jnz1568/getInfo.php?workbook=11_06.xlsx&amp;sheet=U0&amp;row=1297&amp;col=7&amp;number=0.00587&amp;sourceID=14","0.00587")</f>
        <v>0.00587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HYPERLINK("http://141.218.60.56/~jnz1568/getInfo.php?workbook=11_06.xlsx&amp;sheet=U0&amp;row=1298&amp;col=6&amp;number=4.4&amp;sourceID=14","4.4")</f>
        <v>4.4</v>
      </c>
      <c r="G1298" s="4" t="str">
        <f>HYPERLINK("http://141.218.60.56/~jnz1568/getInfo.php?workbook=11_06.xlsx&amp;sheet=U0&amp;row=1298&amp;col=7&amp;number=0.00584&amp;sourceID=14","0.00584")</f>
        <v>0.00584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HYPERLINK("http://141.218.60.56/~jnz1568/getInfo.php?workbook=11_06.xlsx&amp;sheet=U0&amp;row=1299&amp;col=6&amp;number=4.5&amp;sourceID=14","4.5")</f>
        <v>4.5</v>
      </c>
      <c r="G1299" s="4" t="str">
        <f>HYPERLINK("http://141.218.60.56/~jnz1568/getInfo.php?workbook=11_06.xlsx&amp;sheet=U0&amp;row=1299&amp;col=7&amp;number=0.00582&amp;sourceID=14","0.00582")</f>
        <v>0.00582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HYPERLINK("http://141.218.60.56/~jnz1568/getInfo.php?workbook=11_06.xlsx&amp;sheet=U0&amp;row=1300&amp;col=6&amp;number=4.6&amp;sourceID=14","4.6")</f>
        <v>4.6</v>
      </c>
      <c r="G1300" s="4" t="str">
        <f>HYPERLINK("http://141.218.60.56/~jnz1568/getInfo.php?workbook=11_06.xlsx&amp;sheet=U0&amp;row=1300&amp;col=7&amp;number=0.00579&amp;sourceID=14","0.00579")</f>
        <v>0.00579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HYPERLINK("http://141.218.60.56/~jnz1568/getInfo.php?workbook=11_06.xlsx&amp;sheet=U0&amp;row=1301&amp;col=6&amp;number=4.7&amp;sourceID=14","4.7")</f>
        <v>4.7</v>
      </c>
      <c r="G1301" s="4" t="str">
        <f>HYPERLINK("http://141.218.60.56/~jnz1568/getInfo.php?workbook=11_06.xlsx&amp;sheet=U0&amp;row=1301&amp;col=7&amp;number=0.00575&amp;sourceID=14","0.00575")</f>
        <v>0.00575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HYPERLINK("http://141.218.60.56/~jnz1568/getInfo.php?workbook=11_06.xlsx&amp;sheet=U0&amp;row=1302&amp;col=6&amp;number=4.8&amp;sourceID=14","4.8")</f>
        <v>4.8</v>
      </c>
      <c r="G1302" s="4" t="str">
        <f>HYPERLINK("http://141.218.60.56/~jnz1568/getInfo.php?workbook=11_06.xlsx&amp;sheet=U0&amp;row=1302&amp;col=7&amp;number=0.0057&amp;sourceID=14","0.0057")</f>
        <v>0.0057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HYPERLINK("http://141.218.60.56/~jnz1568/getInfo.php?workbook=11_06.xlsx&amp;sheet=U0&amp;row=1303&amp;col=6&amp;number=4.9&amp;sourceID=14","4.9")</f>
        <v>4.9</v>
      </c>
      <c r="G1303" s="4" t="str">
        <f>HYPERLINK("http://141.218.60.56/~jnz1568/getInfo.php?workbook=11_06.xlsx&amp;sheet=U0&amp;row=1303&amp;col=7&amp;number=0.00563&amp;sourceID=14","0.00563")</f>
        <v>0.00563</v>
      </c>
    </row>
    <row r="1304" spans="1:7">
      <c r="A1304" s="3">
        <v>11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HYPERLINK("http://141.218.60.56/~jnz1568/getInfo.php?workbook=11_06.xlsx&amp;sheet=U0&amp;row=1304&amp;col=6&amp;number=3&amp;sourceID=14","3")</f>
        <v>3</v>
      </c>
      <c r="G1304" s="4" t="str">
        <f>HYPERLINK("http://141.218.60.56/~jnz1568/getInfo.php?workbook=11_06.xlsx&amp;sheet=U0&amp;row=1304&amp;col=7&amp;number=0.00369&amp;sourceID=14","0.00369")</f>
        <v>0.00369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HYPERLINK("http://141.218.60.56/~jnz1568/getInfo.php?workbook=11_06.xlsx&amp;sheet=U0&amp;row=1305&amp;col=6&amp;number=3.1&amp;sourceID=14","3.1")</f>
        <v>3.1</v>
      </c>
      <c r="G1305" s="4" t="str">
        <f>HYPERLINK("http://141.218.60.56/~jnz1568/getInfo.php?workbook=11_06.xlsx&amp;sheet=U0&amp;row=1305&amp;col=7&amp;number=0.00369&amp;sourceID=14","0.00369")</f>
        <v>0.00369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HYPERLINK("http://141.218.60.56/~jnz1568/getInfo.php?workbook=11_06.xlsx&amp;sheet=U0&amp;row=1306&amp;col=6&amp;number=3.2&amp;sourceID=14","3.2")</f>
        <v>3.2</v>
      </c>
      <c r="G1306" s="4" t="str">
        <f>HYPERLINK("http://141.218.60.56/~jnz1568/getInfo.php?workbook=11_06.xlsx&amp;sheet=U0&amp;row=1306&amp;col=7&amp;number=0.00369&amp;sourceID=14","0.00369")</f>
        <v>0.00369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HYPERLINK("http://141.218.60.56/~jnz1568/getInfo.php?workbook=11_06.xlsx&amp;sheet=U0&amp;row=1307&amp;col=6&amp;number=3.3&amp;sourceID=14","3.3")</f>
        <v>3.3</v>
      </c>
      <c r="G1307" s="4" t="str">
        <f>HYPERLINK("http://141.218.60.56/~jnz1568/getInfo.php?workbook=11_06.xlsx&amp;sheet=U0&amp;row=1307&amp;col=7&amp;number=0.00369&amp;sourceID=14","0.00369")</f>
        <v>0.00369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HYPERLINK("http://141.218.60.56/~jnz1568/getInfo.php?workbook=11_06.xlsx&amp;sheet=U0&amp;row=1308&amp;col=6&amp;number=3.4&amp;sourceID=14","3.4")</f>
        <v>3.4</v>
      </c>
      <c r="G1308" s="4" t="str">
        <f>HYPERLINK("http://141.218.60.56/~jnz1568/getInfo.php?workbook=11_06.xlsx&amp;sheet=U0&amp;row=1308&amp;col=7&amp;number=0.00369&amp;sourceID=14","0.00369")</f>
        <v>0.00369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HYPERLINK("http://141.218.60.56/~jnz1568/getInfo.php?workbook=11_06.xlsx&amp;sheet=U0&amp;row=1309&amp;col=6&amp;number=3.5&amp;sourceID=14","3.5")</f>
        <v>3.5</v>
      </c>
      <c r="G1309" s="4" t="str">
        <f>HYPERLINK("http://141.218.60.56/~jnz1568/getInfo.php?workbook=11_06.xlsx&amp;sheet=U0&amp;row=1309&amp;col=7&amp;number=0.00369&amp;sourceID=14","0.00369")</f>
        <v>0.00369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HYPERLINK("http://141.218.60.56/~jnz1568/getInfo.php?workbook=11_06.xlsx&amp;sheet=U0&amp;row=1310&amp;col=6&amp;number=3.6&amp;sourceID=14","3.6")</f>
        <v>3.6</v>
      </c>
      <c r="G1310" s="4" t="str">
        <f>HYPERLINK("http://141.218.60.56/~jnz1568/getInfo.php?workbook=11_06.xlsx&amp;sheet=U0&amp;row=1310&amp;col=7&amp;number=0.00368&amp;sourceID=14","0.00368")</f>
        <v>0.00368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HYPERLINK("http://141.218.60.56/~jnz1568/getInfo.php?workbook=11_06.xlsx&amp;sheet=U0&amp;row=1311&amp;col=6&amp;number=3.7&amp;sourceID=14","3.7")</f>
        <v>3.7</v>
      </c>
      <c r="G1311" s="4" t="str">
        <f>HYPERLINK("http://141.218.60.56/~jnz1568/getInfo.php?workbook=11_06.xlsx&amp;sheet=U0&amp;row=1311&amp;col=7&amp;number=0.00368&amp;sourceID=14","0.00368")</f>
        <v>0.00368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HYPERLINK("http://141.218.60.56/~jnz1568/getInfo.php?workbook=11_06.xlsx&amp;sheet=U0&amp;row=1312&amp;col=6&amp;number=3.8&amp;sourceID=14","3.8")</f>
        <v>3.8</v>
      </c>
      <c r="G1312" s="4" t="str">
        <f>HYPERLINK("http://141.218.60.56/~jnz1568/getInfo.php?workbook=11_06.xlsx&amp;sheet=U0&amp;row=1312&amp;col=7&amp;number=0.00368&amp;sourceID=14","0.00368")</f>
        <v>0.00368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HYPERLINK("http://141.218.60.56/~jnz1568/getInfo.php?workbook=11_06.xlsx&amp;sheet=U0&amp;row=1313&amp;col=6&amp;number=3.9&amp;sourceID=14","3.9")</f>
        <v>3.9</v>
      </c>
      <c r="G1313" s="4" t="str">
        <f>HYPERLINK("http://141.218.60.56/~jnz1568/getInfo.php?workbook=11_06.xlsx&amp;sheet=U0&amp;row=1313&amp;col=7&amp;number=0.00367&amp;sourceID=14","0.00367")</f>
        <v>0.00367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HYPERLINK("http://141.218.60.56/~jnz1568/getInfo.php?workbook=11_06.xlsx&amp;sheet=U0&amp;row=1314&amp;col=6&amp;number=4&amp;sourceID=14","4")</f>
        <v>4</v>
      </c>
      <c r="G1314" s="4" t="str">
        <f>HYPERLINK("http://141.218.60.56/~jnz1568/getInfo.php?workbook=11_06.xlsx&amp;sheet=U0&amp;row=1314&amp;col=7&amp;number=0.00367&amp;sourceID=14","0.00367")</f>
        <v>0.00367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HYPERLINK("http://141.218.60.56/~jnz1568/getInfo.php?workbook=11_06.xlsx&amp;sheet=U0&amp;row=1315&amp;col=6&amp;number=4.1&amp;sourceID=14","4.1")</f>
        <v>4.1</v>
      </c>
      <c r="G1315" s="4" t="str">
        <f>HYPERLINK("http://141.218.60.56/~jnz1568/getInfo.php?workbook=11_06.xlsx&amp;sheet=U0&amp;row=1315&amp;col=7&amp;number=0.00366&amp;sourceID=14","0.00366")</f>
        <v>0.00366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HYPERLINK("http://141.218.60.56/~jnz1568/getInfo.php?workbook=11_06.xlsx&amp;sheet=U0&amp;row=1316&amp;col=6&amp;number=4.2&amp;sourceID=14","4.2")</f>
        <v>4.2</v>
      </c>
      <c r="G1316" s="4" t="str">
        <f>HYPERLINK("http://141.218.60.56/~jnz1568/getInfo.php?workbook=11_06.xlsx&amp;sheet=U0&amp;row=1316&amp;col=7&amp;number=0.00365&amp;sourceID=14","0.00365")</f>
        <v>0.00365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HYPERLINK("http://141.218.60.56/~jnz1568/getInfo.php?workbook=11_06.xlsx&amp;sheet=U0&amp;row=1317&amp;col=6&amp;number=4.3&amp;sourceID=14","4.3")</f>
        <v>4.3</v>
      </c>
      <c r="G1317" s="4" t="str">
        <f>HYPERLINK("http://141.218.60.56/~jnz1568/getInfo.php?workbook=11_06.xlsx&amp;sheet=U0&amp;row=1317&amp;col=7&amp;number=0.00364&amp;sourceID=14","0.00364")</f>
        <v>0.00364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HYPERLINK("http://141.218.60.56/~jnz1568/getInfo.php?workbook=11_06.xlsx&amp;sheet=U0&amp;row=1318&amp;col=6&amp;number=4.4&amp;sourceID=14","4.4")</f>
        <v>4.4</v>
      </c>
      <c r="G1318" s="4" t="str">
        <f>HYPERLINK("http://141.218.60.56/~jnz1568/getInfo.php?workbook=11_06.xlsx&amp;sheet=U0&amp;row=1318&amp;col=7&amp;number=0.00363&amp;sourceID=14","0.00363")</f>
        <v>0.00363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HYPERLINK("http://141.218.60.56/~jnz1568/getInfo.php?workbook=11_06.xlsx&amp;sheet=U0&amp;row=1319&amp;col=6&amp;number=4.5&amp;sourceID=14","4.5")</f>
        <v>4.5</v>
      </c>
      <c r="G1319" s="4" t="str">
        <f>HYPERLINK("http://141.218.60.56/~jnz1568/getInfo.php?workbook=11_06.xlsx&amp;sheet=U0&amp;row=1319&amp;col=7&amp;number=0.00361&amp;sourceID=14","0.00361")</f>
        <v>0.00361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HYPERLINK("http://141.218.60.56/~jnz1568/getInfo.php?workbook=11_06.xlsx&amp;sheet=U0&amp;row=1320&amp;col=6&amp;number=4.6&amp;sourceID=14","4.6")</f>
        <v>4.6</v>
      </c>
      <c r="G1320" s="4" t="str">
        <f>HYPERLINK("http://141.218.60.56/~jnz1568/getInfo.php?workbook=11_06.xlsx&amp;sheet=U0&amp;row=1320&amp;col=7&amp;number=0.00359&amp;sourceID=14","0.00359")</f>
        <v>0.00359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HYPERLINK("http://141.218.60.56/~jnz1568/getInfo.php?workbook=11_06.xlsx&amp;sheet=U0&amp;row=1321&amp;col=6&amp;number=4.7&amp;sourceID=14","4.7")</f>
        <v>4.7</v>
      </c>
      <c r="G1321" s="4" t="str">
        <f>HYPERLINK("http://141.218.60.56/~jnz1568/getInfo.php?workbook=11_06.xlsx&amp;sheet=U0&amp;row=1321&amp;col=7&amp;number=0.00357&amp;sourceID=14","0.00357")</f>
        <v>0.00357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HYPERLINK("http://141.218.60.56/~jnz1568/getInfo.php?workbook=11_06.xlsx&amp;sheet=U0&amp;row=1322&amp;col=6&amp;number=4.8&amp;sourceID=14","4.8")</f>
        <v>4.8</v>
      </c>
      <c r="G1322" s="4" t="str">
        <f>HYPERLINK("http://141.218.60.56/~jnz1568/getInfo.php?workbook=11_06.xlsx&amp;sheet=U0&amp;row=1322&amp;col=7&amp;number=0.00353&amp;sourceID=14","0.00353")</f>
        <v>0.00353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HYPERLINK("http://141.218.60.56/~jnz1568/getInfo.php?workbook=11_06.xlsx&amp;sheet=U0&amp;row=1323&amp;col=6&amp;number=4.9&amp;sourceID=14","4.9")</f>
        <v>4.9</v>
      </c>
      <c r="G1323" s="4" t="str">
        <f>HYPERLINK("http://141.218.60.56/~jnz1568/getInfo.php?workbook=11_06.xlsx&amp;sheet=U0&amp;row=1323&amp;col=7&amp;number=0.00349&amp;sourceID=14","0.00349")</f>
        <v>0.00349</v>
      </c>
    </row>
    <row r="1324" spans="1:7">
      <c r="A1324" s="3">
        <v>11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HYPERLINK("http://141.218.60.56/~jnz1568/getInfo.php?workbook=11_06.xlsx&amp;sheet=U0&amp;row=1324&amp;col=6&amp;number=3&amp;sourceID=14","3")</f>
        <v>3</v>
      </c>
      <c r="G1324" s="4" t="str">
        <f>HYPERLINK("http://141.218.60.56/~jnz1568/getInfo.php?workbook=11_06.xlsx&amp;sheet=U0&amp;row=1324&amp;col=7&amp;number=0.00125&amp;sourceID=14","0.00125")</f>
        <v>0.00125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HYPERLINK("http://141.218.60.56/~jnz1568/getInfo.php?workbook=11_06.xlsx&amp;sheet=U0&amp;row=1325&amp;col=6&amp;number=3.1&amp;sourceID=14","3.1")</f>
        <v>3.1</v>
      </c>
      <c r="G1325" s="4" t="str">
        <f>HYPERLINK("http://141.218.60.56/~jnz1568/getInfo.php?workbook=11_06.xlsx&amp;sheet=U0&amp;row=1325&amp;col=7&amp;number=0.00125&amp;sourceID=14","0.00125")</f>
        <v>0.00125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HYPERLINK("http://141.218.60.56/~jnz1568/getInfo.php?workbook=11_06.xlsx&amp;sheet=U0&amp;row=1326&amp;col=6&amp;number=3.2&amp;sourceID=14","3.2")</f>
        <v>3.2</v>
      </c>
      <c r="G1326" s="4" t="str">
        <f>HYPERLINK("http://141.218.60.56/~jnz1568/getInfo.php?workbook=11_06.xlsx&amp;sheet=U0&amp;row=1326&amp;col=7&amp;number=0.00125&amp;sourceID=14","0.00125")</f>
        <v>0.00125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HYPERLINK("http://141.218.60.56/~jnz1568/getInfo.php?workbook=11_06.xlsx&amp;sheet=U0&amp;row=1327&amp;col=6&amp;number=3.3&amp;sourceID=14","3.3")</f>
        <v>3.3</v>
      </c>
      <c r="G1327" s="4" t="str">
        <f>HYPERLINK("http://141.218.60.56/~jnz1568/getInfo.php?workbook=11_06.xlsx&amp;sheet=U0&amp;row=1327&amp;col=7&amp;number=0.00125&amp;sourceID=14","0.00125")</f>
        <v>0.00125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HYPERLINK("http://141.218.60.56/~jnz1568/getInfo.php?workbook=11_06.xlsx&amp;sheet=U0&amp;row=1328&amp;col=6&amp;number=3.4&amp;sourceID=14","3.4")</f>
        <v>3.4</v>
      </c>
      <c r="G1328" s="4" t="str">
        <f>HYPERLINK("http://141.218.60.56/~jnz1568/getInfo.php?workbook=11_06.xlsx&amp;sheet=U0&amp;row=1328&amp;col=7&amp;number=0.00125&amp;sourceID=14","0.00125")</f>
        <v>0.00125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HYPERLINK("http://141.218.60.56/~jnz1568/getInfo.php?workbook=11_06.xlsx&amp;sheet=U0&amp;row=1329&amp;col=6&amp;number=3.5&amp;sourceID=14","3.5")</f>
        <v>3.5</v>
      </c>
      <c r="G1329" s="4" t="str">
        <f>HYPERLINK("http://141.218.60.56/~jnz1568/getInfo.php?workbook=11_06.xlsx&amp;sheet=U0&amp;row=1329&amp;col=7&amp;number=0.00125&amp;sourceID=14","0.00125")</f>
        <v>0.00125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HYPERLINK("http://141.218.60.56/~jnz1568/getInfo.php?workbook=11_06.xlsx&amp;sheet=U0&amp;row=1330&amp;col=6&amp;number=3.6&amp;sourceID=14","3.6")</f>
        <v>3.6</v>
      </c>
      <c r="G1330" s="4" t="str">
        <f>HYPERLINK("http://141.218.60.56/~jnz1568/getInfo.php?workbook=11_06.xlsx&amp;sheet=U0&amp;row=1330&amp;col=7&amp;number=0.00125&amp;sourceID=14","0.00125")</f>
        <v>0.00125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HYPERLINK("http://141.218.60.56/~jnz1568/getInfo.php?workbook=11_06.xlsx&amp;sheet=U0&amp;row=1331&amp;col=6&amp;number=3.7&amp;sourceID=14","3.7")</f>
        <v>3.7</v>
      </c>
      <c r="G1331" s="4" t="str">
        <f>HYPERLINK("http://141.218.60.56/~jnz1568/getInfo.php?workbook=11_06.xlsx&amp;sheet=U0&amp;row=1331&amp;col=7&amp;number=0.00125&amp;sourceID=14","0.00125")</f>
        <v>0.00125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HYPERLINK("http://141.218.60.56/~jnz1568/getInfo.php?workbook=11_06.xlsx&amp;sheet=U0&amp;row=1332&amp;col=6&amp;number=3.8&amp;sourceID=14","3.8")</f>
        <v>3.8</v>
      </c>
      <c r="G1332" s="4" t="str">
        <f>HYPERLINK("http://141.218.60.56/~jnz1568/getInfo.php?workbook=11_06.xlsx&amp;sheet=U0&amp;row=1332&amp;col=7&amp;number=0.00125&amp;sourceID=14","0.00125")</f>
        <v>0.00125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HYPERLINK("http://141.218.60.56/~jnz1568/getInfo.php?workbook=11_06.xlsx&amp;sheet=U0&amp;row=1333&amp;col=6&amp;number=3.9&amp;sourceID=14","3.9")</f>
        <v>3.9</v>
      </c>
      <c r="G1333" s="4" t="str">
        <f>HYPERLINK("http://141.218.60.56/~jnz1568/getInfo.php?workbook=11_06.xlsx&amp;sheet=U0&amp;row=1333&amp;col=7&amp;number=0.00124&amp;sourceID=14","0.00124")</f>
        <v>0.00124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HYPERLINK("http://141.218.60.56/~jnz1568/getInfo.php?workbook=11_06.xlsx&amp;sheet=U0&amp;row=1334&amp;col=6&amp;number=4&amp;sourceID=14","4")</f>
        <v>4</v>
      </c>
      <c r="G1334" s="4" t="str">
        <f>HYPERLINK("http://141.218.60.56/~jnz1568/getInfo.php?workbook=11_06.xlsx&amp;sheet=U0&amp;row=1334&amp;col=7&amp;number=0.00124&amp;sourceID=14","0.00124")</f>
        <v>0.00124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HYPERLINK("http://141.218.60.56/~jnz1568/getInfo.php?workbook=11_06.xlsx&amp;sheet=U0&amp;row=1335&amp;col=6&amp;number=4.1&amp;sourceID=14","4.1")</f>
        <v>4.1</v>
      </c>
      <c r="G1335" s="4" t="str">
        <f>HYPERLINK("http://141.218.60.56/~jnz1568/getInfo.php?workbook=11_06.xlsx&amp;sheet=U0&amp;row=1335&amp;col=7&amp;number=0.00124&amp;sourceID=14","0.00124")</f>
        <v>0.00124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HYPERLINK("http://141.218.60.56/~jnz1568/getInfo.php?workbook=11_06.xlsx&amp;sheet=U0&amp;row=1336&amp;col=6&amp;number=4.2&amp;sourceID=14","4.2")</f>
        <v>4.2</v>
      </c>
      <c r="G1336" s="4" t="str">
        <f>HYPERLINK("http://141.218.60.56/~jnz1568/getInfo.php?workbook=11_06.xlsx&amp;sheet=U0&amp;row=1336&amp;col=7&amp;number=0.00124&amp;sourceID=14","0.00124")</f>
        <v>0.00124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HYPERLINK("http://141.218.60.56/~jnz1568/getInfo.php?workbook=11_06.xlsx&amp;sheet=U0&amp;row=1337&amp;col=6&amp;number=4.3&amp;sourceID=14","4.3")</f>
        <v>4.3</v>
      </c>
      <c r="G1337" s="4" t="str">
        <f>HYPERLINK("http://141.218.60.56/~jnz1568/getInfo.php?workbook=11_06.xlsx&amp;sheet=U0&amp;row=1337&amp;col=7&amp;number=0.00123&amp;sourceID=14","0.00123")</f>
        <v>0.00123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HYPERLINK("http://141.218.60.56/~jnz1568/getInfo.php?workbook=11_06.xlsx&amp;sheet=U0&amp;row=1338&amp;col=6&amp;number=4.4&amp;sourceID=14","4.4")</f>
        <v>4.4</v>
      </c>
      <c r="G1338" s="4" t="str">
        <f>HYPERLINK("http://141.218.60.56/~jnz1568/getInfo.php?workbook=11_06.xlsx&amp;sheet=U0&amp;row=1338&amp;col=7&amp;number=0.00123&amp;sourceID=14","0.00123")</f>
        <v>0.00123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HYPERLINK("http://141.218.60.56/~jnz1568/getInfo.php?workbook=11_06.xlsx&amp;sheet=U0&amp;row=1339&amp;col=6&amp;number=4.5&amp;sourceID=14","4.5")</f>
        <v>4.5</v>
      </c>
      <c r="G1339" s="4" t="str">
        <f>HYPERLINK("http://141.218.60.56/~jnz1568/getInfo.php?workbook=11_06.xlsx&amp;sheet=U0&amp;row=1339&amp;col=7&amp;number=0.00122&amp;sourceID=14","0.00122")</f>
        <v>0.00122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HYPERLINK("http://141.218.60.56/~jnz1568/getInfo.php?workbook=11_06.xlsx&amp;sheet=U0&amp;row=1340&amp;col=6&amp;number=4.6&amp;sourceID=14","4.6")</f>
        <v>4.6</v>
      </c>
      <c r="G1340" s="4" t="str">
        <f>HYPERLINK("http://141.218.60.56/~jnz1568/getInfo.php?workbook=11_06.xlsx&amp;sheet=U0&amp;row=1340&amp;col=7&amp;number=0.00122&amp;sourceID=14","0.00122")</f>
        <v>0.00122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HYPERLINK("http://141.218.60.56/~jnz1568/getInfo.php?workbook=11_06.xlsx&amp;sheet=U0&amp;row=1341&amp;col=6&amp;number=4.7&amp;sourceID=14","4.7")</f>
        <v>4.7</v>
      </c>
      <c r="G1341" s="4" t="str">
        <f>HYPERLINK("http://141.218.60.56/~jnz1568/getInfo.php?workbook=11_06.xlsx&amp;sheet=U0&amp;row=1341&amp;col=7&amp;number=0.00121&amp;sourceID=14","0.00121")</f>
        <v>0.00121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HYPERLINK("http://141.218.60.56/~jnz1568/getInfo.php?workbook=11_06.xlsx&amp;sheet=U0&amp;row=1342&amp;col=6&amp;number=4.8&amp;sourceID=14","4.8")</f>
        <v>4.8</v>
      </c>
      <c r="G1342" s="4" t="str">
        <f>HYPERLINK("http://141.218.60.56/~jnz1568/getInfo.php?workbook=11_06.xlsx&amp;sheet=U0&amp;row=1342&amp;col=7&amp;number=0.0012&amp;sourceID=14","0.0012")</f>
        <v>0.0012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HYPERLINK("http://141.218.60.56/~jnz1568/getInfo.php?workbook=11_06.xlsx&amp;sheet=U0&amp;row=1343&amp;col=6&amp;number=4.9&amp;sourceID=14","4.9")</f>
        <v>4.9</v>
      </c>
      <c r="G1343" s="4" t="str">
        <f>HYPERLINK("http://141.218.60.56/~jnz1568/getInfo.php?workbook=11_06.xlsx&amp;sheet=U0&amp;row=1343&amp;col=7&amp;number=0.00118&amp;sourceID=14","0.00118")</f>
        <v>0.00118</v>
      </c>
    </row>
    <row r="1344" spans="1:7">
      <c r="A1344" s="3">
        <v>11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HYPERLINK("http://141.218.60.56/~jnz1568/getInfo.php?workbook=11_06.xlsx&amp;sheet=U0&amp;row=1344&amp;col=6&amp;number=3&amp;sourceID=14","3")</f>
        <v>3</v>
      </c>
      <c r="G1344" s="4" t="str">
        <f>HYPERLINK("http://141.218.60.56/~jnz1568/getInfo.php?workbook=11_06.xlsx&amp;sheet=U0&amp;row=1344&amp;col=7&amp;number=0.0133&amp;sourceID=14","0.0133")</f>
        <v>0.0133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HYPERLINK("http://141.218.60.56/~jnz1568/getInfo.php?workbook=11_06.xlsx&amp;sheet=U0&amp;row=1345&amp;col=6&amp;number=3.1&amp;sourceID=14","3.1")</f>
        <v>3.1</v>
      </c>
      <c r="G1345" s="4" t="str">
        <f>HYPERLINK("http://141.218.60.56/~jnz1568/getInfo.php?workbook=11_06.xlsx&amp;sheet=U0&amp;row=1345&amp;col=7&amp;number=0.0133&amp;sourceID=14","0.0133")</f>
        <v>0.0133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HYPERLINK("http://141.218.60.56/~jnz1568/getInfo.php?workbook=11_06.xlsx&amp;sheet=U0&amp;row=1346&amp;col=6&amp;number=3.2&amp;sourceID=14","3.2")</f>
        <v>3.2</v>
      </c>
      <c r="G1346" s="4" t="str">
        <f>HYPERLINK("http://141.218.60.56/~jnz1568/getInfo.php?workbook=11_06.xlsx&amp;sheet=U0&amp;row=1346&amp;col=7&amp;number=0.0133&amp;sourceID=14","0.0133")</f>
        <v>0.0133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HYPERLINK("http://141.218.60.56/~jnz1568/getInfo.php?workbook=11_06.xlsx&amp;sheet=U0&amp;row=1347&amp;col=6&amp;number=3.3&amp;sourceID=14","3.3")</f>
        <v>3.3</v>
      </c>
      <c r="G1347" s="4" t="str">
        <f>HYPERLINK("http://141.218.60.56/~jnz1568/getInfo.php?workbook=11_06.xlsx&amp;sheet=U0&amp;row=1347&amp;col=7&amp;number=0.0133&amp;sourceID=14","0.0133")</f>
        <v>0.0133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HYPERLINK("http://141.218.60.56/~jnz1568/getInfo.php?workbook=11_06.xlsx&amp;sheet=U0&amp;row=1348&amp;col=6&amp;number=3.4&amp;sourceID=14","3.4")</f>
        <v>3.4</v>
      </c>
      <c r="G1348" s="4" t="str">
        <f>HYPERLINK("http://141.218.60.56/~jnz1568/getInfo.php?workbook=11_06.xlsx&amp;sheet=U0&amp;row=1348&amp;col=7&amp;number=0.0133&amp;sourceID=14","0.0133")</f>
        <v>0.0133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HYPERLINK("http://141.218.60.56/~jnz1568/getInfo.php?workbook=11_06.xlsx&amp;sheet=U0&amp;row=1349&amp;col=6&amp;number=3.5&amp;sourceID=14","3.5")</f>
        <v>3.5</v>
      </c>
      <c r="G1349" s="4" t="str">
        <f>HYPERLINK("http://141.218.60.56/~jnz1568/getInfo.php?workbook=11_06.xlsx&amp;sheet=U0&amp;row=1349&amp;col=7&amp;number=0.0133&amp;sourceID=14","0.0133")</f>
        <v>0.0133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HYPERLINK("http://141.218.60.56/~jnz1568/getInfo.php?workbook=11_06.xlsx&amp;sheet=U0&amp;row=1350&amp;col=6&amp;number=3.6&amp;sourceID=14","3.6")</f>
        <v>3.6</v>
      </c>
      <c r="G1350" s="4" t="str">
        <f>HYPERLINK("http://141.218.60.56/~jnz1568/getInfo.php?workbook=11_06.xlsx&amp;sheet=U0&amp;row=1350&amp;col=7&amp;number=0.0133&amp;sourceID=14","0.0133")</f>
        <v>0.0133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HYPERLINK("http://141.218.60.56/~jnz1568/getInfo.php?workbook=11_06.xlsx&amp;sheet=U0&amp;row=1351&amp;col=6&amp;number=3.7&amp;sourceID=14","3.7")</f>
        <v>3.7</v>
      </c>
      <c r="G1351" s="4" t="str">
        <f>HYPERLINK("http://141.218.60.56/~jnz1568/getInfo.php?workbook=11_06.xlsx&amp;sheet=U0&amp;row=1351&amp;col=7&amp;number=0.0133&amp;sourceID=14","0.0133")</f>
        <v>0.0133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HYPERLINK("http://141.218.60.56/~jnz1568/getInfo.php?workbook=11_06.xlsx&amp;sheet=U0&amp;row=1352&amp;col=6&amp;number=3.8&amp;sourceID=14","3.8")</f>
        <v>3.8</v>
      </c>
      <c r="G1352" s="4" t="str">
        <f>HYPERLINK("http://141.218.60.56/~jnz1568/getInfo.php?workbook=11_06.xlsx&amp;sheet=U0&amp;row=1352&amp;col=7&amp;number=0.0134&amp;sourceID=14","0.0134")</f>
        <v>0.0134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HYPERLINK("http://141.218.60.56/~jnz1568/getInfo.php?workbook=11_06.xlsx&amp;sheet=U0&amp;row=1353&amp;col=6&amp;number=3.9&amp;sourceID=14","3.9")</f>
        <v>3.9</v>
      </c>
      <c r="G1353" s="4" t="str">
        <f>HYPERLINK("http://141.218.60.56/~jnz1568/getInfo.php?workbook=11_06.xlsx&amp;sheet=U0&amp;row=1353&amp;col=7&amp;number=0.0134&amp;sourceID=14","0.0134")</f>
        <v>0.0134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HYPERLINK("http://141.218.60.56/~jnz1568/getInfo.php?workbook=11_06.xlsx&amp;sheet=U0&amp;row=1354&amp;col=6&amp;number=4&amp;sourceID=14","4")</f>
        <v>4</v>
      </c>
      <c r="G1354" s="4" t="str">
        <f>HYPERLINK("http://141.218.60.56/~jnz1568/getInfo.php?workbook=11_06.xlsx&amp;sheet=U0&amp;row=1354&amp;col=7&amp;number=0.0134&amp;sourceID=14","0.0134")</f>
        <v>0.0134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HYPERLINK("http://141.218.60.56/~jnz1568/getInfo.php?workbook=11_06.xlsx&amp;sheet=U0&amp;row=1355&amp;col=6&amp;number=4.1&amp;sourceID=14","4.1")</f>
        <v>4.1</v>
      </c>
      <c r="G1355" s="4" t="str">
        <f>HYPERLINK("http://141.218.60.56/~jnz1568/getInfo.php?workbook=11_06.xlsx&amp;sheet=U0&amp;row=1355&amp;col=7&amp;number=0.0134&amp;sourceID=14","0.0134")</f>
        <v>0.0134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HYPERLINK("http://141.218.60.56/~jnz1568/getInfo.php?workbook=11_06.xlsx&amp;sheet=U0&amp;row=1356&amp;col=6&amp;number=4.2&amp;sourceID=14","4.2")</f>
        <v>4.2</v>
      </c>
      <c r="G1356" s="4" t="str">
        <f>HYPERLINK("http://141.218.60.56/~jnz1568/getInfo.php?workbook=11_06.xlsx&amp;sheet=U0&amp;row=1356&amp;col=7&amp;number=0.0134&amp;sourceID=14","0.0134")</f>
        <v>0.0134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HYPERLINK("http://141.218.60.56/~jnz1568/getInfo.php?workbook=11_06.xlsx&amp;sheet=U0&amp;row=1357&amp;col=6&amp;number=4.3&amp;sourceID=14","4.3")</f>
        <v>4.3</v>
      </c>
      <c r="G1357" s="4" t="str">
        <f>HYPERLINK("http://141.218.60.56/~jnz1568/getInfo.php?workbook=11_06.xlsx&amp;sheet=U0&amp;row=1357&amp;col=7&amp;number=0.0134&amp;sourceID=14","0.0134")</f>
        <v>0.0134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HYPERLINK("http://141.218.60.56/~jnz1568/getInfo.php?workbook=11_06.xlsx&amp;sheet=U0&amp;row=1358&amp;col=6&amp;number=4.4&amp;sourceID=14","4.4")</f>
        <v>4.4</v>
      </c>
      <c r="G1358" s="4" t="str">
        <f>HYPERLINK("http://141.218.60.56/~jnz1568/getInfo.php?workbook=11_06.xlsx&amp;sheet=U0&amp;row=1358&amp;col=7&amp;number=0.0134&amp;sourceID=14","0.0134")</f>
        <v>0.0134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HYPERLINK("http://141.218.60.56/~jnz1568/getInfo.php?workbook=11_06.xlsx&amp;sheet=U0&amp;row=1359&amp;col=6&amp;number=4.5&amp;sourceID=14","4.5")</f>
        <v>4.5</v>
      </c>
      <c r="G1359" s="4" t="str">
        <f>HYPERLINK("http://141.218.60.56/~jnz1568/getInfo.php?workbook=11_06.xlsx&amp;sheet=U0&amp;row=1359&amp;col=7&amp;number=0.0135&amp;sourceID=14","0.0135")</f>
        <v>0.0135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HYPERLINK("http://141.218.60.56/~jnz1568/getInfo.php?workbook=11_06.xlsx&amp;sheet=U0&amp;row=1360&amp;col=6&amp;number=4.6&amp;sourceID=14","4.6")</f>
        <v>4.6</v>
      </c>
      <c r="G1360" s="4" t="str">
        <f>HYPERLINK("http://141.218.60.56/~jnz1568/getInfo.php?workbook=11_06.xlsx&amp;sheet=U0&amp;row=1360&amp;col=7&amp;number=0.0135&amp;sourceID=14","0.0135")</f>
        <v>0.0135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HYPERLINK("http://141.218.60.56/~jnz1568/getInfo.php?workbook=11_06.xlsx&amp;sheet=U0&amp;row=1361&amp;col=6&amp;number=4.7&amp;sourceID=14","4.7")</f>
        <v>4.7</v>
      </c>
      <c r="G1361" s="4" t="str">
        <f>HYPERLINK("http://141.218.60.56/~jnz1568/getInfo.php?workbook=11_06.xlsx&amp;sheet=U0&amp;row=1361&amp;col=7&amp;number=0.0136&amp;sourceID=14","0.0136")</f>
        <v>0.0136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HYPERLINK("http://141.218.60.56/~jnz1568/getInfo.php?workbook=11_06.xlsx&amp;sheet=U0&amp;row=1362&amp;col=6&amp;number=4.8&amp;sourceID=14","4.8")</f>
        <v>4.8</v>
      </c>
      <c r="G1362" s="4" t="str">
        <f>HYPERLINK("http://141.218.60.56/~jnz1568/getInfo.php?workbook=11_06.xlsx&amp;sheet=U0&amp;row=1362&amp;col=7&amp;number=0.0136&amp;sourceID=14","0.0136")</f>
        <v>0.0136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HYPERLINK("http://141.218.60.56/~jnz1568/getInfo.php?workbook=11_06.xlsx&amp;sheet=U0&amp;row=1363&amp;col=6&amp;number=4.9&amp;sourceID=14","4.9")</f>
        <v>4.9</v>
      </c>
      <c r="G1363" s="4" t="str">
        <f>HYPERLINK("http://141.218.60.56/~jnz1568/getInfo.php?workbook=11_06.xlsx&amp;sheet=U0&amp;row=1363&amp;col=7&amp;number=0.0137&amp;sourceID=14","0.0137")</f>
        <v>0.0137</v>
      </c>
    </row>
    <row r="1364" spans="1:7">
      <c r="A1364" s="3">
        <v>11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HYPERLINK("http://141.218.60.56/~jnz1568/getInfo.php?workbook=11_06.xlsx&amp;sheet=U0&amp;row=1364&amp;col=6&amp;number=3&amp;sourceID=14","3")</f>
        <v>3</v>
      </c>
      <c r="G1364" s="4" t="str">
        <f>HYPERLINK("http://141.218.60.56/~jnz1568/getInfo.php?workbook=11_06.xlsx&amp;sheet=U0&amp;row=1364&amp;col=7&amp;number=0.0013&amp;sourceID=14","0.0013")</f>
        <v>0.0013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HYPERLINK("http://141.218.60.56/~jnz1568/getInfo.php?workbook=11_06.xlsx&amp;sheet=U0&amp;row=1365&amp;col=6&amp;number=3.1&amp;sourceID=14","3.1")</f>
        <v>3.1</v>
      </c>
      <c r="G1365" s="4" t="str">
        <f>HYPERLINK("http://141.218.60.56/~jnz1568/getInfo.php?workbook=11_06.xlsx&amp;sheet=U0&amp;row=1365&amp;col=7&amp;number=0.0013&amp;sourceID=14","0.0013")</f>
        <v>0.0013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HYPERLINK("http://141.218.60.56/~jnz1568/getInfo.php?workbook=11_06.xlsx&amp;sheet=U0&amp;row=1366&amp;col=6&amp;number=3.2&amp;sourceID=14","3.2")</f>
        <v>3.2</v>
      </c>
      <c r="G1366" s="4" t="str">
        <f>HYPERLINK("http://141.218.60.56/~jnz1568/getInfo.php?workbook=11_06.xlsx&amp;sheet=U0&amp;row=1366&amp;col=7&amp;number=0.0013&amp;sourceID=14","0.0013")</f>
        <v>0.0013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HYPERLINK("http://141.218.60.56/~jnz1568/getInfo.php?workbook=11_06.xlsx&amp;sheet=U0&amp;row=1367&amp;col=6&amp;number=3.3&amp;sourceID=14","3.3")</f>
        <v>3.3</v>
      </c>
      <c r="G1367" s="4" t="str">
        <f>HYPERLINK("http://141.218.60.56/~jnz1568/getInfo.php?workbook=11_06.xlsx&amp;sheet=U0&amp;row=1367&amp;col=7&amp;number=0.0013&amp;sourceID=14","0.0013")</f>
        <v>0.0013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HYPERLINK("http://141.218.60.56/~jnz1568/getInfo.php?workbook=11_06.xlsx&amp;sheet=U0&amp;row=1368&amp;col=6&amp;number=3.4&amp;sourceID=14","3.4")</f>
        <v>3.4</v>
      </c>
      <c r="G1368" s="4" t="str">
        <f>HYPERLINK("http://141.218.60.56/~jnz1568/getInfo.php?workbook=11_06.xlsx&amp;sheet=U0&amp;row=1368&amp;col=7&amp;number=0.0013&amp;sourceID=14","0.0013")</f>
        <v>0.0013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HYPERLINK("http://141.218.60.56/~jnz1568/getInfo.php?workbook=11_06.xlsx&amp;sheet=U0&amp;row=1369&amp;col=6&amp;number=3.5&amp;sourceID=14","3.5")</f>
        <v>3.5</v>
      </c>
      <c r="G1369" s="4" t="str">
        <f>HYPERLINK("http://141.218.60.56/~jnz1568/getInfo.php?workbook=11_06.xlsx&amp;sheet=U0&amp;row=1369&amp;col=7&amp;number=0.0013&amp;sourceID=14","0.0013")</f>
        <v>0.0013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HYPERLINK("http://141.218.60.56/~jnz1568/getInfo.php?workbook=11_06.xlsx&amp;sheet=U0&amp;row=1370&amp;col=6&amp;number=3.6&amp;sourceID=14","3.6")</f>
        <v>3.6</v>
      </c>
      <c r="G1370" s="4" t="str">
        <f>HYPERLINK("http://141.218.60.56/~jnz1568/getInfo.php?workbook=11_06.xlsx&amp;sheet=U0&amp;row=1370&amp;col=7&amp;number=0.0013&amp;sourceID=14","0.0013")</f>
        <v>0.0013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HYPERLINK("http://141.218.60.56/~jnz1568/getInfo.php?workbook=11_06.xlsx&amp;sheet=U0&amp;row=1371&amp;col=6&amp;number=3.7&amp;sourceID=14","3.7")</f>
        <v>3.7</v>
      </c>
      <c r="G1371" s="4" t="str">
        <f>HYPERLINK("http://141.218.60.56/~jnz1568/getInfo.php?workbook=11_06.xlsx&amp;sheet=U0&amp;row=1371&amp;col=7&amp;number=0.0013&amp;sourceID=14","0.0013")</f>
        <v>0.0013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HYPERLINK("http://141.218.60.56/~jnz1568/getInfo.php?workbook=11_06.xlsx&amp;sheet=U0&amp;row=1372&amp;col=6&amp;number=3.8&amp;sourceID=14","3.8")</f>
        <v>3.8</v>
      </c>
      <c r="G1372" s="4" t="str">
        <f>HYPERLINK("http://141.218.60.56/~jnz1568/getInfo.php?workbook=11_06.xlsx&amp;sheet=U0&amp;row=1372&amp;col=7&amp;number=0.0013&amp;sourceID=14","0.0013")</f>
        <v>0.0013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HYPERLINK("http://141.218.60.56/~jnz1568/getInfo.php?workbook=11_06.xlsx&amp;sheet=U0&amp;row=1373&amp;col=6&amp;number=3.9&amp;sourceID=14","3.9")</f>
        <v>3.9</v>
      </c>
      <c r="G1373" s="4" t="str">
        <f>HYPERLINK("http://141.218.60.56/~jnz1568/getInfo.php?workbook=11_06.xlsx&amp;sheet=U0&amp;row=1373&amp;col=7&amp;number=0.0013&amp;sourceID=14","0.0013")</f>
        <v>0.0013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HYPERLINK("http://141.218.60.56/~jnz1568/getInfo.php?workbook=11_06.xlsx&amp;sheet=U0&amp;row=1374&amp;col=6&amp;number=4&amp;sourceID=14","4")</f>
        <v>4</v>
      </c>
      <c r="G1374" s="4" t="str">
        <f>HYPERLINK("http://141.218.60.56/~jnz1568/getInfo.php?workbook=11_06.xlsx&amp;sheet=U0&amp;row=1374&amp;col=7&amp;number=0.0013&amp;sourceID=14","0.0013")</f>
        <v>0.0013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HYPERLINK("http://141.218.60.56/~jnz1568/getInfo.php?workbook=11_06.xlsx&amp;sheet=U0&amp;row=1375&amp;col=6&amp;number=4.1&amp;sourceID=14","4.1")</f>
        <v>4.1</v>
      </c>
      <c r="G1375" s="4" t="str">
        <f>HYPERLINK("http://141.218.60.56/~jnz1568/getInfo.php?workbook=11_06.xlsx&amp;sheet=U0&amp;row=1375&amp;col=7&amp;number=0.0013&amp;sourceID=14","0.0013")</f>
        <v>0.0013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HYPERLINK("http://141.218.60.56/~jnz1568/getInfo.php?workbook=11_06.xlsx&amp;sheet=U0&amp;row=1376&amp;col=6&amp;number=4.2&amp;sourceID=14","4.2")</f>
        <v>4.2</v>
      </c>
      <c r="G1376" s="4" t="str">
        <f>HYPERLINK("http://141.218.60.56/~jnz1568/getInfo.php?workbook=11_06.xlsx&amp;sheet=U0&amp;row=1376&amp;col=7&amp;number=0.0013&amp;sourceID=14","0.0013")</f>
        <v>0.0013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HYPERLINK("http://141.218.60.56/~jnz1568/getInfo.php?workbook=11_06.xlsx&amp;sheet=U0&amp;row=1377&amp;col=6&amp;number=4.3&amp;sourceID=14","4.3")</f>
        <v>4.3</v>
      </c>
      <c r="G1377" s="4" t="str">
        <f>HYPERLINK("http://141.218.60.56/~jnz1568/getInfo.php?workbook=11_06.xlsx&amp;sheet=U0&amp;row=1377&amp;col=7&amp;number=0.00131&amp;sourceID=14","0.00131")</f>
        <v>0.00131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HYPERLINK("http://141.218.60.56/~jnz1568/getInfo.php?workbook=11_06.xlsx&amp;sheet=U0&amp;row=1378&amp;col=6&amp;number=4.4&amp;sourceID=14","4.4")</f>
        <v>4.4</v>
      </c>
      <c r="G1378" s="4" t="str">
        <f>HYPERLINK("http://141.218.60.56/~jnz1568/getInfo.php?workbook=11_06.xlsx&amp;sheet=U0&amp;row=1378&amp;col=7&amp;number=0.00131&amp;sourceID=14","0.00131")</f>
        <v>0.00131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HYPERLINK("http://141.218.60.56/~jnz1568/getInfo.php?workbook=11_06.xlsx&amp;sheet=U0&amp;row=1379&amp;col=6&amp;number=4.5&amp;sourceID=14","4.5")</f>
        <v>4.5</v>
      </c>
      <c r="G1379" s="4" t="str">
        <f>HYPERLINK("http://141.218.60.56/~jnz1568/getInfo.php?workbook=11_06.xlsx&amp;sheet=U0&amp;row=1379&amp;col=7&amp;number=0.00131&amp;sourceID=14","0.00131")</f>
        <v>0.00131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HYPERLINK("http://141.218.60.56/~jnz1568/getInfo.php?workbook=11_06.xlsx&amp;sheet=U0&amp;row=1380&amp;col=6&amp;number=4.6&amp;sourceID=14","4.6")</f>
        <v>4.6</v>
      </c>
      <c r="G1380" s="4" t="str">
        <f>HYPERLINK("http://141.218.60.56/~jnz1568/getInfo.php?workbook=11_06.xlsx&amp;sheet=U0&amp;row=1380&amp;col=7&amp;number=0.00132&amp;sourceID=14","0.00132")</f>
        <v>0.00132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HYPERLINK("http://141.218.60.56/~jnz1568/getInfo.php?workbook=11_06.xlsx&amp;sheet=U0&amp;row=1381&amp;col=6&amp;number=4.7&amp;sourceID=14","4.7")</f>
        <v>4.7</v>
      </c>
      <c r="G1381" s="4" t="str">
        <f>HYPERLINK("http://141.218.60.56/~jnz1568/getInfo.php?workbook=11_06.xlsx&amp;sheet=U0&amp;row=1381&amp;col=7&amp;number=0.00132&amp;sourceID=14","0.00132")</f>
        <v>0.00132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HYPERLINK("http://141.218.60.56/~jnz1568/getInfo.php?workbook=11_06.xlsx&amp;sheet=U0&amp;row=1382&amp;col=6&amp;number=4.8&amp;sourceID=14","4.8")</f>
        <v>4.8</v>
      </c>
      <c r="G1382" s="4" t="str">
        <f>HYPERLINK("http://141.218.60.56/~jnz1568/getInfo.php?workbook=11_06.xlsx&amp;sheet=U0&amp;row=1382&amp;col=7&amp;number=0.00133&amp;sourceID=14","0.00133")</f>
        <v>0.00133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HYPERLINK("http://141.218.60.56/~jnz1568/getInfo.php?workbook=11_06.xlsx&amp;sheet=U0&amp;row=1383&amp;col=6&amp;number=4.9&amp;sourceID=14","4.9")</f>
        <v>4.9</v>
      </c>
      <c r="G1383" s="4" t="str">
        <f>HYPERLINK("http://141.218.60.56/~jnz1568/getInfo.php?workbook=11_06.xlsx&amp;sheet=U0&amp;row=1383&amp;col=7&amp;number=0.00134&amp;sourceID=14","0.00134")</f>
        <v>0.00134</v>
      </c>
    </row>
    <row r="1384" spans="1:7">
      <c r="A1384" s="3">
        <v>11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HYPERLINK("http://141.218.60.56/~jnz1568/getInfo.php?workbook=11_06.xlsx&amp;sheet=U0&amp;row=1384&amp;col=6&amp;number=3&amp;sourceID=14","3")</f>
        <v>3</v>
      </c>
      <c r="G1384" s="4" t="str">
        <f>HYPERLINK("http://141.218.60.56/~jnz1568/getInfo.php?workbook=11_06.xlsx&amp;sheet=U0&amp;row=1384&amp;col=7&amp;number=5.54e-06&amp;sourceID=14","5.54e-06")</f>
        <v>5.54e-06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HYPERLINK("http://141.218.60.56/~jnz1568/getInfo.php?workbook=11_06.xlsx&amp;sheet=U0&amp;row=1385&amp;col=6&amp;number=3.1&amp;sourceID=14","3.1")</f>
        <v>3.1</v>
      </c>
      <c r="G1385" s="4" t="str">
        <f>HYPERLINK("http://141.218.60.56/~jnz1568/getInfo.php?workbook=11_06.xlsx&amp;sheet=U0&amp;row=1385&amp;col=7&amp;number=5.54e-06&amp;sourceID=14","5.54e-06")</f>
        <v>5.54e-06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HYPERLINK("http://141.218.60.56/~jnz1568/getInfo.php?workbook=11_06.xlsx&amp;sheet=U0&amp;row=1386&amp;col=6&amp;number=3.2&amp;sourceID=14","3.2")</f>
        <v>3.2</v>
      </c>
      <c r="G1386" s="4" t="str">
        <f>HYPERLINK("http://141.218.60.56/~jnz1568/getInfo.php?workbook=11_06.xlsx&amp;sheet=U0&amp;row=1386&amp;col=7&amp;number=5.53e-06&amp;sourceID=14","5.53e-06")</f>
        <v>5.53e-06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HYPERLINK("http://141.218.60.56/~jnz1568/getInfo.php?workbook=11_06.xlsx&amp;sheet=U0&amp;row=1387&amp;col=6&amp;number=3.3&amp;sourceID=14","3.3")</f>
        <v>3.3</v>
      </c>
      <c r="G1387" s="4" t="str">
        <f>HYPERLINK("http://141.218.60.56/~jnz1568/getInfo.php?workbook=11_06.xlsx&amp;sheet=U0&amp;row=1387&amp;col=7&amp;number=5.53e-06&amp;sourceID=14","5.53e-06")</f>
        <v>5.53e-06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HYPERLINK("http://141.218.60.56/~jnz1568/getInfo.php?workbook=11_06.xlsx&amp;sheet=U0&amp;row=1388&amp;col=6&amp;number=3.4&amp;sourceID=14","3.4")</f>
        <v>3.4</v>
      </c>
      <c r="G1388" s="4" t="str">
        <f>HYPERLINK("http://141.218.60.56/~jnz1568/getInfo.php?workbook=11_06.xlsx&amp;sheet=U0&amp;row=1388&amp;col=7&amp;number=5.53e-06&amp;sourceID=14","5.53e-06")</f>
        <v>5.53e-06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HYPERLINK("http://141.218.60.56/~jnz1568/getInfo.php?workbook=11_06.xlsx&amp;sheet=U0&amp;row=1389&amp;col=6&amp;number=3.5&amp;sourceID=14","3.5")</f>
        <v>3.5</v>
      </c>
      <c r="G1389" s="4" t="str">
        <f>HYPERLINK("http://141.218.60.56/~jnz1568/getInfo.php?workbook=11_06.xlsx&amp;sheet=U0&amp;row=1389&amp;col=7&amp;number=5.53e-06&amp;sourceID=14","5.53e-06")</f>
        <v>5.53e-06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HYPERLINK("http://141.218.60.56/~jnz1568/getInfo.php?workbook=11_06.xlsx&amp;sheet=U0&amp;row=1390&amp;col=6&amp;number=3.6&amp;sourceID=14","3.6")</f>
        <v>3.6</v>
      </c>
      <c r="G1390" s="4" t="str">
        <f>HYPERLINK("http://141.218.60.56/~jnz1568/getInfo.php?workbook=11_06.xlsx&amp;sheet=U0&amp;row=1390&amp;col=7&amp;number=5.53e-06&amp;sourceID=14","5.53e-06")</f>
        <v>5.53e-06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HYPERLINK("http://141.218.60.56/~jnz1568/getInfo.php?workbook=11_06.xlsx&amp;sheet=U0&amp;row=1391&amp;col=6&amp;number=3.7&amp;sourceID=14","3.7")</f>
        <v>3.7</v>
      </c>
      <c r="G1391" s="4" t="str">
        <f>HYPERLINK("http://141.218.60.56/~jnz1568/getInfo.php?workbook=11_06.xlsx&amp;sheet=U0&amp;row=1391&amp;col=7&amp;number=5.53e-06&amp;sourceID=14","5.53e-06")</f>
        <v>5.53e-06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HYPERLINK("http://141.218.60.56/~jnz1568/getInfo.php?workbook=11_06.xlsx&amp;sheet=U0&amp;row=1392&amp;col=6&amp;number=3.8&amp;sourceID=14","3.8")</f>
        <v>3.8</v>
      </c>
      <c r="G1392" s="4" t="str">
        <f>HYPERLINK("http://141.218.60.56/~jnz1568/getInfo.php?workbook=11_06.xlsx&amp;sheet=U0&amp;row=1392&amp;col=7&amp;number=5.52e-06&amp;sourceID=14","5.52e-06")</f>
        <v>5.52e-06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HYPERLINK("http://141.218.60.56/~jnz1568/getInfo.php?workbook=11_06.xlsx&amp;sheet=U0&amp;row=1393&amp;col=6&amp;number=3.9&amp;sourceID=14","3.9")</f>
        <v>3.9</v>
      </c>
      <c r="G1393" s="4" t="str">
        <f>HYPERLINK("http://141.218.60.56/~jnz1568/getInfo.php?workbook=11_06.xlsx&amp;sheet=U0&amp;row=1393&amp;col=7&amp;number=5.52e-06&amp;sourceID=14","5.52e-06")</f>
        <v>5.52e-06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HYPERLINK("http://141.218.60.56/~jnz1568/getInfo.php?workbook=11_06.xlsx&amp;sheet=U0&amp;row=1394&amp;col=6&amp;number=4&amp;sourceID=14","4")</f>
        <v>4</v>
      </c>
      <c r="G1394" s="4" t="str">
        <f>HYPERLINK("http://141.218.60.56/~jnz1568/getInfo.php?workbook=11_06.xlsx&amp;sheet=U0&amp;row=1394&amp;col=7&amp;number=5.52e-06&amp;sourceID=14","5.52e-06")</f>
        <v>5.52e-06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HYPERLINK("http://141.218.60.56/~jnz1568/getInfo.php?workbook=11_06.xlsx&amp;sheet=U0&amp;row=1395&amp;col=6&amp;number=4.1&amp;sourceID=14","4.1")</f>
        <v>4.1</v>
      </c>
      <c r="G1395" s="4" t="str">
        <f>HYPERLINK("http://141.218.60.56/~jnz1568/getInfo.php?workbook=11_06.xlsx&amp;sheet=U0&amp;row=1395&amp;col=7&amp;number=5.51e-06&amp;sourceID=14","5.51e-06")</f>
        <v>5.51e-06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HYPERLINK("http://141.218.60.56/~jnz1568/getInfo.php?workbook=11_06.xlsx&amp;sheet=U0&amp;row=1396&amp;col=6&amp;number=4.2&amp;sourceID=14","4.2")</f>
        <v>4.2</v>
      </c>
      <c r="G1396" s="4" t="str">
        <f>HYPERLINK("http://141.218.60.56/~jnz1568/getInfo.php?workbook=11_06.xlsx&amp;sheet=U0&amp;row=1396&amp;col=7&amp;number=5.5e-06&amp;sourceID=14","5.5e-06")</f>
        <v>5.5e-06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HYPERLINK("http://141.218.60.56/~jnz1568/getInfo.php?workbook=11_06.xlsx&amp;sheet=U0&amp;row=1397&amp;col=6&amp;number=4.3&amp;sourceID=14","4.3")</f>
        <v>4.3</v>
      </c>
      <c r="G1397" s="4" t="str">
        <f>HYPERLINK("http://141.218.60.56/~jnz1568/getInfo.php?workbook=11_06.xlsx&amp;sheet=U0&amp;row=1397&amp;col=7&amp;number=5.49e-06&amp;sourceID=14","5.49e-06")</f>
        <v>5.49e-06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HYPERLINK("http://141.218.60.56/~jnz1568/getInfo.php?workbook=11_06.xlsx&amp;sheet=U0&amp;row=1398&amp;col=6&amp;number=4.4&amp;sourceID=14","4.4")</f>
        <v>4.4</v>
      </c>
      <c r="G1398" s="4" t="str">
        <f>HYPERLINK("http://141.218.60.56/~jnz1568/getInfo.php?workbook=11_06.xlsx&amp;sheet=U0&amp;row=1398&amp;col=7&amp;number=5.48e-06&amp;sourceID=14","5.48e-06")</f>
        <v>5.48e-06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HYPERLINK("http://141.218.60.56/~jnz1568/getInfo.php?workbook=11_06.xlsx&amp;sheet=U0&amp;row=1399&amp;col=6&amp;number=4.5&amp;sourceID=14","4.5")</f>
        <v>4.5</v>
      </c>
      <c r="G1399" s="4" t="str">
        <f>HYPERLINK("http://141.218.60.56/~jnz1568/getInfo.php?workbook=11_06.xlsx&amp;sheet=U0&amp;row=1399&amp;col=7&amp;number=5.47e-06&amp;sourceID=14","5.47e-06")</f>
        <v>5.47e-06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HYPERLINK("http://141.218.60.56/~jnz1568/getInfo.php?workbook=11_06.xlsx&amp;sheet=U0&amp;row=1400&amp;col=6&amp;number=4.6&amp;sourceID=14","4.6")</f>
        <v>4.6</v>
      </c>
      <c r="G1400" s="4" t="str">
        <f>HYPERLINK("http://141.218.60.56/~jnz1568/getInfo.php?workbook=11_06.xlsx&amp;sheet=U0&amp;row=1400&amp;col=7&amp;number=5.45e-06&amp;sourceID=14","5.45e-06")</f>
        <v>5.45e-06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HYPERLINK("http://141.218.60.56/~jnz1568/getInfo.php?workbook=11_06.xlsx&amp;sheet=U0&amp;row=1401&amp;col=6&amp;number=4.7&amp;sourceID=14","4.7")</f>
        <v>4.7</v>
      </c>
      <c r="G1401" s="4" t="str">
        <f>HYPERLINK("http://141.218.60.56/~jnz1568/getInfo.php?workbook=11_06.xlsx&amp;sheet=U0&amp;row=1401&amp;col=7&amp;number=5.43e-06&amp;sourceID=14","5.43e-06")</f>
        <v>5.43e-06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HYPERLINK("http://141.218.60.56/~jnz1568/getInfo.php?workbook=11_06.xlsx&amp;sheet=U0&amp;row=1402&amp;col=6&amp;number=4.8&amp;sourceID=14","4.8")</f>
        <v>4.8</v>
      </c>
      <c r="G1402" s="4" t="str">
        <f>HYPERLINK("http://141.218.60.56/~jnz1568/getInfo.php?workbook=11_06.xlsx&amp;sheet=U0&amp;row=1402&amp;col=7&amp;number=5.4e-06&amp;sourceID=14","5.4e-06")</f>
        <v>5.4e-06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HYPERLINK("http://141.218.60.56/~jnz1568/getInfo.php?workbook=11_06.xlsx&amp;sheet=U0&amp;row=1403&amp;col=6&amp;number=4.9&amp;sourceID=14","4.9")</f>
        <v>4.9</v>
      </c>
      <c r="G1403" s="4" t="str">
        <f>HYPERLINK("http://141.218.60.56/~jnz1568/getInfo.php?workbook=11_06.xlsx&amp;sheet=U0&amp;row=1403&amp;col=7&amp;number=5.36e-06&amp;sourceID=14","5.36e-06")</f>
        <v>5.36e-06</v>
      </c>
    </row>
    <row r="1404" spans="1:7">
      <c r="A1404" s="3">
        <v>11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HYPERLINK("http://141.218.60.56/~jnz1568/getInfo.php?workbook=11_06.xlsx&amp;sheet=U0&amp;row=1404&amp;col=6&amp;number=3&amp;sourceID=14","3")</f>
        <v>3</v>
      </c>
      <c r="G1404" s="4" t="str">
        <f>HYPERLINK("http://141.218.60.56/~jnz1568/getInfo.php?workbook=11_06.xlsx&amp;sheet=U0&amp;row=1404&amp;col=7&amp;number=1.41e-05&amp;sourceID=14","1.41e-05")</f>
        <v>1.41e-05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HYPERLINK("http://141.218.60.56/~jnz1568/getInfo.php?workbook=11_06.xlsx&amp;sheet=U0&amp;row=1405&amp;col=6&amp;number=3.1&amp;sourceID=14","3.1")</f>
        <v>3.1</v>
      </c>
      <c r="G1405" s="4" t="str">
        <f>HYPERLINK("http://141.218.60.56/~jnz1568/getInfo.php?workbook=11_06.xlsx&amp;sheet=U0&amp;row=1405&amp;col=7&amp;number=1.41e-05&amp;sourceID=14","1.41e-05")</f>
        <v>1.41e-05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HYPERLINK("http://141.218.60.56/~jnz1568/getInfo.php?workbook=11_06.xlsx&amp;sheet=U0&amp;row=1406&amp;col=6&amp;number=3.2&amp;sourceID=14","3.2")</f>
        <v>3.2</v>
      </c>
      <c r="G1406" s="4" t="str">
        <f>HYPERLINK("http://141.218.60.56/~jnz1568/getInfo.php?workbook=11_06.xlsx&amp;sheet=U0&amp;row=1406&amp;col=7&amp;number=1.41e-05&amp;sourceID=14","1.41e-05")</f>
        <v>1.41e-05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HYPERLINK("http://141.218.60.56/~jnz1568/getInfo.php?workbook=11_06.xlsx&amp;sheet=U0&amp;row=1407&amp;col=6&amp;number=3.3&amp;sourceID=14","3.3")</f>
        <v>3.3</v>
      </c>
      <c r="G1407" s="4" t="str">
        <f>HYPERLINK("http://141.218.60.56/~jnz1568/getInfo.php?workbook=11_06.xlsx&amp;sheet=U0&amp;row=1407&amp;col=7&amp;number=1.41e-05&amp;sourceID=14","1.41e-05")</f>
        <v>1.41e-05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HYPERLINK("http://141.218.60.56/~jnz1568/getInfo.php?workbook=11_06.xlsx&amp;sheet=U0&amp;row=1408&amp;col=6&amp;number=3.4&amp;sourceID=14","3.4")</f>
        <v>3.4</v>
      </c>
      <c r="G1408" s="4" t="str">
        <f>HYPERLINK("http://141.218.60.56/~jnz1568/getInfo.php?workbook=11_06.xlsx&amp;sheet=U0&amp;row=1408&amp;col=7&amp;number=1.41e-05&amp;sourceID=14","1.41e-05")</f>
        <v>1.41e-05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HYPERLINK("http://141.218.60.56/~jnz1568/getInfo.php?workbook=11_06.xlsx&amp;sheet=U0&amp;row=1409&amp;col=6&amp;number=3.5&amp;sourceID=14","3.5")</f>
        <v>3.5</v>
      </c>
      <c r="G1409" s="4" t="str">
        <f>HYPERLINK("http://141.218.60.56/~jnz1568/getInfo.php?workbook=11_06.xlsx&amp;sheet=U0&amp;row=1409&amp;col=7&amp;number=1.41e-05&amp;sourceID=14","1.41e-05")</f>
        <v>1.41e-05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HYPERLINK("http://141.218.60.56/~jnz1568/getInfo.php?workbook=11_06.xlsx&amp;sheet=U0&amp;row=1410&amp;col=6&amp;number=3.6&amp;sourceID=14","3.6")</f>
        <v>3.6</v>
      </c>
      <c r="G1410" s="4" t="str">
        <f>HYPERLINK("http://141.218.60.56/~jnz1568/getInfo.php?workbook=11_06.xlsx&amp;sheet=U0&amp;row=1410&amp;col=7&amp;number=1.41e-05&amp;sourceID=14","1.41e-05")</f>
        <v>1.41e-05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HYPERLINK("http://141.218.60.56/~jnz1568/getInfo.php?workbook=11_06.xlsx&amp;sheet=U0&amp;row=1411&amp;col=6&amp;number=3.7&amp;sourceID=14","3.7")</f>
        <v>3.7</v>
      </c>
      <c r="G1411" s="4" t="str">
        <f>HYPERLINK("http://141.218.60.56/~jnz1568/getInfo.php?workbook=11_06.xlsx&amp;sheet=U0&amp;row=1411&amp;col=7&amp;number=1.41e-05&amp;sourceID=14","1.41e-05")</f>
        <v>1.41e-05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HYPERLINK("http://141.218.60.56/~jnz1568/getInfo.php?workbook=11_06.xlsx&amp;sheet=U0&amp;row=1412&amp;col=6&amp;number=3.8&amp;sourceID=14","3.8")</f>
        <v>3.8</v>
      </c>
      <c r="G1412" s="4" t="str">
        <f>HYPERLINK("http://141.218.60.56/~jnz1568/getInfo.php?workbook=11_06.xlsx&amp;sheet=U0&amp;row=1412&amp;col=7&amp;number=1.4e-05&amp;sourceID=14","1.4e-05")</f>
        <v>1.4e-05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HYPERLINK("http://141.218.60.56/~jnz1568/getInfo.php?workbook=11_06.xlsx&amp;sheet=U0&amp;row=1413&amp;col=6&amp;number=3.9&amp;sourceID=14","3.9")</f>
        <v>3.9</v>
      </c>
      <c r="G1413" s="4" t="str">
        <f>HYPERLINK("http://141.218.60.56/~jnz1568/getInfo.php?workbook=11_06.xlsx&amp;sheet=U0&amp;row=1413&amp;col=7&amp;number=1.4e-05&amp;sourceID=14","1.4e-05")</f>
        <v>1.4e-05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HYPERLINK("http://141.218.60.56/~jnz1568/getInfo.php?workbook=11_06.xlsx&amp;sheet=U0&amp;row=1414&amp;col=6&amp;number=4&amp;sourceID=14","4")</f>
        <v>4</v>
      </c>
      <c r="G1414" s="4" t="str">
        <f>HYPERLINK("http://141.218.60.56/~jnz1568/getInfo.php?workbook=11_06.xlsx&amp;sheet=U0&amp;row=1414&amp;col=7&amp;number=1.4e-05&amp;sourceID=14","1.4e-05")</f>
        <v>1.4e-05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HYPERLINK("http://141.218.60.56/~jnz1568/getInfo.php?workbook=11_06.xlsx&amp;sheet=U0&amp;row=1415&amp;col=6&amp;number=4.1&amp;sourceID=14","4.1")</f>
        <v>4.1</v>
      </c>
      <c r="G1415" s="4" t="str">
        <f>HYPERLINK("http://141.218.60.56/~jnz1568/getInfo.php?workbook=11_06.xlsx&amp;sheet=U0&amp;row=1415&amp;col=7&amp;number=1.4e-05&amp;sourceID=14","1.4e-05")</f>
        <v>1.4e-05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HYPERLINK("http://141.218.60.56/~jnz1568/getInfo.php?workbook=11_06.xlsx&amp;sheet=U0&amp;row=1416&amp;col=6&amp;number=4.2&amp;sourceID=14","4.2")</f>
        <v>4.2</v>
      </c>
      <c r="G1416" s="4" t="str">
        <f>HYPERLINK("http://141.218.60.56/~jnz1568/getInfo.php?workbook=11_06.xlsx&amp;sheet=U0&amp;row=1416&amp;col=7&amp;number=1.4e-05&amp;sourceID=14","1.4e-05")</f>
        <v>1.4e-05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HYPERLINK("http://141.218.60.56/~jnz1568/getInfo.php?workbook=11_06.xlsx&amp;sheet=U0&amp;row=1417&amp;col=6&amp;number=4.3&amp;sourceID=14","4.3")</f>
        <v>4.3</v>
      </c>
      <c r="G1417" s="4" t="str">
        <f>HYPERLINK("http://141.218.60.56/~jnz1568/getInfo.php?workbook=11_06.xlsx&amp;sheet=U0&amp;row=1417&amp;col=7&amp;number=1.4e-05&amp;sourceID=14","1.4e-05")</f>
        <v>1.4e-05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HYPERLINK("http://141.218.60.56/~jnz1568/getInfo.php?workbook=11_06.xlsx&amp;sheet=U0&amp;row=1418&amp;col=6&amp;number=4.4&amp;sourceID=14","4.4")</f>
        <v>4.4</v>
      </c>
      <c r="G1418" s="4" t="str">
        <f>HYPERLINK("http://141.218.60.56/~jnz1568/getInfo.php?workbook=11_06.xlsx&amp;sheet=U0&amp;row=1418&amp;col=7&amp;number=1.39e-05&amp;sourceID=14","1.39e-05")</f>
        <v>1.39e-05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HYPERLINK("http://141.218.60.56/~jnz1568/getInfo.php?workbook=11_06.xlsx&amp;sheet=U0&amp;row=1419&amp;col=6&amp;number=4.5&amp;sourceID=14","4.5")</f>
        <v>4.5</v>
      </c>
      <c r="G1419" s="4" t="str">
        <f>HYPERLINK("http://141.218.60.56/~jnz1568/getInfo.php?workbook=11_06.xlsx&amp;sheet=U0&amp;row=1419&amp;col=7&amp;number=1.39e-05&amp;sourceID=14","1.39e-05")</f>
        <v>1.39e-05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HYPERLINK("http://141.218.60.56/~jnz1568/getInfo.php?workbook=11_06.xlsx&amp;sheet=U0&amp;row=1420&amp;col=6&amp;number=4.6&amp;sourceID=14","4.6")</f>
        <v>4.6</v>
      </c>
      <c r="G1420" s="4" t="str">
        <f>HYPERLINK("http://141.218.60.56/~jnz1568/getInfo.php?workbook=11_06.xlsx&amp;sheet=U0&amp;row=1420&amp;col=7&amp;number=1.39e-05&amp;sourceID=14","1.39e-05")</f>
        <v>1.39e-05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HYPERLINK("http://141.218.60.56/~jnz1568/getInfo.php?workbook=11_06.xlsx&amp;sheet=U0&amp;row=1421&amp;col=6&amp;number=4.7&amp;sourceID=14","4.7")</f>
        <v>4.7</v>
      </c>
      <c r="G1421" s="4" t="str">
        <f>HYPERLINK("http://141.218.60.56/~jnz1568/getInfo.php?workbook=11_06.xlsx&amp;sheet=U0&amp;row=1421&amp;col=7&amp;number=1.38e-05&amp;sourceID=14","1.38e-05")</f>
        <v>1.38e-05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HYPERLINK("http://141.218.60.56/~jnz1568/getInfo.php?workbook=11_06.xlsx&amp;sheet=U0&amp;row=1422&amp;col=6&amp;number=4.8&amp;sourceID=14","4.8")</f>
        <v>4.8</v>
      </c>
      <c r="G1422" s="4" t="str">
        <f>HYPERLINK("http://141.218.60.56/~jnz1568/getInfo.php?workbook=11_06.xlsx&amp;sheet=U0&amp;row=1422&amp;col=7&amp;number=1.37e-05&amp;sourceID=14","1.37e-05")</f>
        <v>1.37e-05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HYPERLINK("http://141.218.60.56/~jnz1568/getInfo.php?workbook=11_06.xlsx&amp;sheet=U0&amp;row=1423&amp;col=6&amp;number=4.9&amp;sourceID=14","4.9")</f>
        <v>4.9</v>
      </c>
      <c r="G1423" s="4" t="str">
        <f>HYPERLINK("http://141.218.60.56/~jnz1568/getInfo.php?workbook=11_06.xlsx&amp;sheet=U0&amp;row=1423&amp;col=7&amp;number=1.36e-05&amp;sourceID=14","1.36e-05")</f>
        <v>1.36e-05</v>
      </c>
    </row>
    <row r="1424" spans="1:7">
      <c r="A1424" s="3">
        <v>11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HYPERLINK("http://141.218.60.56/~jnz1568/getInfo.php?workbook=11_06.xlsx&amp;sheet=U0&amp;row=1424&amp;col=6&amp;number=3&amp;sourceID=14","3")</f>
        <v>3</v>
      </c>
      <c r="G1424" s="4" t="str">
        <f>HYPERLINK("http://141.218.60.56/~jnz1568/getInfo.php?workbook=11_06.xlsx&amp;sheet=U0&amp;row=1424&amp;col=7&amp;number=0.000218&amp;sourceID=14","0.000218")</f>
        <v>0.000218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HYPERLINK("http://141.218.60.56/~jnz1568/getInfo.php?workbook=11_06.xlsx&amp;sheet=U0&amp;row=1425&amp;col=6&amp;number=3.1&amp;sourceID=14","3.1")</f>
        <v>3.1</v>
      </c>
      <c r="G1425" s="4" t="str">
        <f>HYPERLINK("http://141.218.60.56/~jnz1568/getInfo.php?workbook=11_06.xlsx&amp;sheet=U0&amp;row=1425&amp;col=7&amp;number=0.000218&amp;sourceID=14","0.000218")</f>
        <v>0.000218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HYPERLINK("http://141.218.60.56/~jnz1568/getInfo.php?workbook=11_06.xlsx&amp;sheet=U0&amp;row=1426&amp;col=6&amp;number=3.2&amp;sourceID=14","3.2")</f>
        <v>3.2</v>
      </c>
      <c r="G1426" s="4" t="str">
        <f>HYPERLINK("http://141.218.60.56/~jnz1568/getInfo.php?workbook=11_06.xlsx&amp;sheet=U0&amp;row=1426&amp;col=7&amp;number=0.000218&amp;sourceID=14","0.000218")</f>
        <v>0.000218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HYPERLINK("http://141.218.60.56/~jnz1568/getInfo.php?workbook=11_06.xlsx&amp;sheet=U0&amp;row=1427&amp;col=6&amp;number=3.3&amp;sourceID=14","3.3")</f>
        <v>3.3</v>
      </c>
      <c r="G1427" s="4" t="str">
        <f>HYPERLINK("http://141.218.60.56/~jnz1568/getInfo.php?workbook=11_06.xlsx&amp;sheet=U0&amp;row=1427&amp;col=7&amp;number=0.000218&amp;sourceID=14","0.000218")</f>
        <v>0.000218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HYPERLINK("http://141.218.60.56/~jnz1568/getInfo.php?workbook=11_06.xlsx&amp;sheet=U0&amp;row=1428&amp;col=6&amp;number=3.4&amp;sourceID=14","3.4")</f>
        <v>3.4</v>
      </c>
      <c r="G1428" s="4" t="str">
        <f>HYPERLINK("http://141.218.60.56/~jnz1568/getInfo.php?workbook=11_06.xlsx&amp;sheet=U0&amp;row=1428&amp;col=7&amp;number=0.000218&amp;sourceID=14","0.000218")</f>
        <v>0.000218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HYPERLINK("http://141.218.60.56/~jnz1568/getInfo.php?workbook=11_06.xlsx&amp;sheet=U0&amp;row=1429&amp;col=6&amp;number=3.5&amp;sourceID=14","3.5")</f>
        <v>3.5</v>
      </c>
      <c r="G1429" s="4" t="str">
        <f>HYPERLINK("http://141.218.60.56/~jnz1568/getInfo.php?workbook=11_06.xlsx&amp;sheet=U0&amp;row=1429&amp;col=7&amp;number=0.000218&amp;sourceID=14","0.000218")</f>
        <v>0.000218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HYPERLINK("http://141.218.60.56/~jnz1568/getInfo.php?workbook=11_06.xlsx&amp;sheet=U0&amp;row=1430&amp;col=6&amp;number=3.6&amp;sourceID=14","3.6")</f>
        <v>3.6</v>
      </c>
      <c r="G1430" s="4" t="str">
        <f>HYPERLINK("http://141.218.60.56/~jnz1568/getInfo.php?workbook=11_06.xlsx&amp;sheet=U0&amp;row=1430&amp;col=7&amp;number=0.000218&amp;sourceID=14","0.000218")</f>
        <v>0.000218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HYPERLINK("http://141.218.60.56/~jnz1568/getInfo.php?workbook=11_06.xlsx&amp;sheet=U0&amp;row=1431&amp;col=6&amp;number=3.7&amp;sourceID=14","3.7")</f>
        <v>3.7</v>
      </c>
      <c r="G1431" s="4" t="str">
        <f>HYPERLINK("http://141.218.60.56/~jnz1568/getInfo.php?workbook=11_06.xlsx&amp;sheet=U0&amp;row=1431&amp;col=7&amp;number=0.000218&amp;sourceID=14","0.000218")</f>
        <v>0.000218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HYPERLINK("http://141.218.60.56/~jnz1568/getInfo.php?workbook=11_06.xlsx&amp;sheet=U0&amp;row=1432&amp;col=6&amp;number=3.8&amp;sourceID=14","3.8")</f>
        <v>3.8</v>
      </c>
      <c r="G1432" s="4" t="str">
        <f>HYPERLINK("http://141.218.60.56/~jnz1568/getInfo.php?workbook=11_06.xlsx&amp;sheet=U0&amp;row=1432&amp;col=7&amp;number=0.000218&amp;sourceID=14","0.000218")</f>
        <v>0.000218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HYPERLINK("http://141.218.60.56/~jnz1568/getInfo.php?workbook=11_06.xlsx&amp;sheet=U0&amp;row=1433&amp;col=6&amp;number=3.9&amp;sourceID=14","3.9")</f>
        <v>3.9</v>
      </c>
      <c r="G1433" s="4" t="str">
        <f>HYPERLINK("http://141.218.60.56/~jnz1568/getInfo.php?workbook=11_06.xlsx&amp;sheet=U0&amp;row=1433&amp;col=7&amp;number=0.000218&amp;sourceID=14","0.000218")</f>
        <v>0.000218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HYPERLINK("http://141.218.60.56/~jnz1568/getInfo.php?workbook=11_06.xlsx&amp;sheet=U0&amp;row=1434&amp;col=6&amp;number=4&amp;sourceID=14","4")</f>
        <v>4</v>
      </c>
      <c r="G1434" s="4" t="str">
        <f>HYPERLINK("http://141.218.60.56/~jnz1568/getInfo.php?workbook=11_06.xlsx&amp;sheet=U0&amp;row=1434&amp;col=7&amp;number=0.000218&amp;sourceID=14","0.000218")</f>
        <v>0.000218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HYPERLINK("http://141.218.60.56/~jnz1568/getInfo.php?workbook=11_06.xlsx&amp;sheet=U0&amp;row=1435&amp;col=6&amp;number=4.1&amp;sourceID=14","4.1")</f>
        <v>4.1</v>
      </c>
      <c r="G1435" s="4" t="str">
        <f>HYPERLINK("http://141.218.60.56/~jnz1568/getInfo.php?workbook=11_06.xlsx&amp;sheet=U0&amp;row=1435&amp;col=7&amp;number=0.000218&amp;sourceID=14","0.000218")</f>
        <v>0.000218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HYPERLINK("http://141.218.60.56/~jnz1568/getInfo.php?workbook=11_06.xlsx&amp;sheet=U0&amp;row=1436&amp;col=6&amp;number=4.2&amp;sourceID=14","4.2")</f>
        <v>4.2</v>
      </c>
      <c r="G1436" s="4" t="str">
        <f>HYPERLINK("http://141.218.60.56/~jnz1568/getInfo.php?workbook=11_06.xlsx&amp;sheet=U0&amp;row=1436&amp;col=7&amp;number=0.000219&amp;sourceID=14","0.000219")</f>
        <v>0.000219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HYPERLINK("http://141.218.60.56/~jnz1568/getInfo.php?workbook=11_06.xlsx&amp;sheet=U0&amp;row=1437&amp;col=6&amp;number=4.3&amp;sourceID=14","4.3")</f>
        <v>4.3</v>
      </c>
      <c r="G1437" s="4" t="str">
        <f>HYPERLINK("http://141.218.60.56/~jnz1568/getInfo.php?workbook=11_06.xlsx&amp;sheet=U0&amp;row=1437&amp;col=7&amp;number=0.000219&amp;sourceID=14","0.000219")</f>
        <v>0.000219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HYPERLINK("http://141.218.60.56/~jnz1568/getInfo.php?workbook=11_06.xlsx&amp;sheet=U0&amp;row=1438&amp;col=6&amp;number=4.4&amp;sourceID=14","4.4")</f>
        <v>4.4</v>
      </c>
      <c r="G1438" s="4" t="str">
        <f>HYPERLINK("http://141.218.60.56/~jnz1568/getInfo.php?workbook=11_06.xlsx&amp;sheet=U0&amp;row=1438&amp;col=7&amp;number=0.000219&amp;sourceID=14","0.000219")</f>
        <v>0.000219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HYPERLINK("http://141.218.60.56/~jnz1568/getInfo.php?workbook=11_06.xlsx&amp;sheet=U0&amp;row=1439&amp;col=6&amp;number=4.5&amp;sourceID=14","4.5")</f>
        <v>4.5</v>
      </c>
      <c r="G1439" s="4" t="str">
        <f>HYPERLINK("http://141.218.60.56/~jnz1568/getInfo.php?workbook=11_06.xlsx&amp;sheet=U0&amp;row=1439&amp;col=7&amp;number=0.00022&amp;sourceID=14","0.00022")</f>
        <v>0.00022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HYPERLINK("http://141.218.60.56/~jnz1568/getInfo.php?workbook=11_06.xlsx&amp;sheet=U0&amp;row=1440&amp;col=6&amp;number=4.6&amp;sourceID=14","4.6")</f>
        <v>4.6</v>
      </c>
      <c r="G1440" s="4" t="str">
        <f>HYPERLINK("http://141.218.60.56/~jnz1568/getInfo.php?workbook=11_06.xlsx&amp;sheet=U0&amp;row=1440&amp;col=7&amp;number=0.000221&amp;sourceID=14","0.000221")</f>
        <v>0.000221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HYPERLINK("http://141.218.60.56/~jnz1568/getInfo.php?workbook=11_06.xlsx&amp;sheet=U0&amp;row=1441&amp;col=6&amp;number=4.7&amp;sourceID=14","4.7")</f>
        <v>4.7</v>
      </c>
      <c r="G1441" s="4" t="str">
        <f>HYPERLINK("http://141.218.60.56/~jnz1568/getInfo.php?workbook=11_06.xlsx&amp;sheet=U0&amp;row=1441&amp;col=7&amp;number=0.000221&amp;sourceID=14","0.000221")</f>
        <v>0.000221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HYPERLINK("http://141.218.60.56/~jnz1568/getInfo.php?workbook=11_06.xlsx&amp;sheet=U0&amp;row=1442&amp;col=6&amp;number=4.8&amp;sourceID=14","4.8")</f>
        <v>4.8</v>
      </c>
      <c r="G1442" s="4" t="str">
        <f>HYPERLINK("http://141.218.60.56/~jnz1568/getInfo.php?workbook=11_06.xlsx&amp;sheet=U0&amp;row=1442&amp;col=7&amp;number=0.000222&amp;sourceID=14","0.000222")</f>
        <v>0.000222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HYPERLINK("http://141.218.60.56/~jnz1568/getInfo.php?workbook=11_06.xlsx&amp;sheet=U0&amp;row=1443&amp;col=6&amp;number=4.9&amp;sourceID=14","4.9")</f>
        <v>4.9</v>
      </c>
      <c r="G1443" s="4" t="str">
        <f>HYPERLINK("http://141.218.60.56/~jnz1568/getInfo.php?workbook=11_06.xlsx&amp;sheet=U0&amp;row=1443&amp;col=7&amp;number=0.000223&amp;sourceID=14","0.000223")</f>
        <v>0.000223</v>
      </c>
    </row>
    <row r="1444" spans="1:7">
      <c r="A1444" s="3">
        <v>11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HYPERLINK("http://141.218.60.56/~jnz1568/getInfo.php?workbook=11_06.xlsx&amp;sheet=U0&amp;row=1444&amp;col=6&amp;number=3&amp;sourceID=14","3")</f>
        <v>3</v>
      </c>
      <c r="G1444" s="4" t="str">
        <f>HYPERLINK("http://141.218.60.56/~jnz1568/getInfo.php?workbook=11_06.xlsx&amp;sheet=U0&amp;row=1444&amp;col=7&amp;number=0.0131&amp;sourceID=14","0.0131")</f>
        <v>0.0131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HYPERLINK("http://141.218.60.56/~jnz1568/getInfo.php?workbook=11_06.xlsx&amp;sheet=U0&amp;row=1445&amp;col=6&amp;number=3.1&amp;sourceID=14","3.1")</f>
        <v>3.1</v>
      </c>
      <c r="G1445" s="4" t="str">
        <f>HYPERLINK("http://141.218.60.56/~jnz1568/getInfo.php?workbook=11_06.xlsx&amp;sheet=U0&amp;row=1445&amp;col=7&amp;number=0.0131&amp;sourceID=14","0.0131")</f>
        <v>0.0131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HYPERLINK("http://141.218.60.56/~jnz1568/getInfo.php?workbook=11_06.xlsx&amp;sheet=U0&amp;row=1446&amp;col=6&amp;number=3.2&amp;sourceID=14","3.2")</f>
        <v>3.2</v>
      </c>
      <c r="G1446" s="4" t="str">
        <f>HYPERLINK("http://141.218.60.56/~jnz1568/getInfo.php?workbook=11_06.xlsx&amp;sheet=U0&amp;row=1446&amp;col=7&amp;number=0.0131&amp;sourceID=14","0.0131")</f>
        <v>0.0131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HYPERLINK("http://141.218.60.56/~jnz1568/getInfo.php?workbook=11_06.xlsx&amp;sheet=U0&amp;row=1447&amp;col=6&amp;number=3.3&amp;sourceID=14","3.3")</f>
        <v>3.3</v>
      </c>
      <c r="G1447" s="4" t="str">
        <f>HYPERLINK("http://141.218.60.56/~jnz1568/getInfo.php?workbook=11_06.xlsx&amp;sheet=U0&amp;row=1447&amp;col=7&amp;number=0.0131&amp;sourceID=14","0.0131")</f>
        <v>0.0131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HYPERLINK("http://141.218.60.56/~jnz1568/getInfo.php?workbook=11_06.xlsx&amp;sheet=U0&amp;row=1448&amp;col=6&amp;number=3.4&amp;sourceID=14","3.4")</f>
        <v>3.4</v>
      </c>
      <c r="G1448" s="4" t="str">
        <f>HYPERLINK("http://141.218.60.56/~jnz1568/getInfo.php?workbook=11_06.xlsx&amp;sheet=U0&amp;row=1448&amp;col=7&amp;number=0.0131&amp;sourceID=14","0.0131")</f>
        <v>0.0131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HYPERLINK("http://141.218.60.56/~jnz1568/getInfo.php?workbook=11_06.xlsx&amp;sheet=U0&amp;row=1449&amp;col=6&amp;number=3.5&amp;sourceID=14","3.5")</f>
        <v>3.5</v>
      </c>
      <c r="G1449" s="4" t="str">
        <f>HYPERLINK("http://141.218.60.56/~jnz1568/getInfo.php?workbook=11_06.xlsx&amp;sheet=U0&amp;row=1449&amp;col=7&amp;number=0.0131&amp;sourceID=14","0.0131")</f>
        <v>0.0131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HYPERLINK("http://141.218.60.56/~jnz1568/getInfo.php?workbook=11_06.xlsx&amp;sheet=U0&amp;row=1450&amp;col=6&amp;number=3.6&amp;sourceID=14","3.6")</f>
        <v>3.6</v>
      </c>
      <c r="G1450" s="4" t="str">
        <f>HYPERLINK("http://141.218.60.56/~jnz1568/getInfo.php?workbook=11_06.xlsx&amp;sheet=U0&amp;row=1450&amp;col=7&amp;number=0.013&amp;sourceID=14","0.013")</f>
        <v>0.013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HYPERLINK("http://141.218.60.56/~jnz1568/getInfo.php?workbook=11_06.xlsx&amp;sheet=U0&amp;row=1451&amp;col=6&amp;number=3.7&amp;sourceID=14","3.7")</f>
        <v>3.7</v>
      </c>
      <c r="G1451" s="4" t="str">
        <f>HYPERLINK("http://141.218.60.56/~jnz1568/getInfo.php?workbook=11_06.xlsx&amp;sheet=U0&amp;row=1451&amp;col=7&amp;number=0.013&amp;sourceID=14","0.013")</f>
        <v>0.013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HYPERLINK("http://141.218.60.56/~jnz1568/getInfo.php?workbook=11_06.xlsx&amp;sheet=U0&amp;row=1452&amp;col=6&amp;number=3.8&amp;sourceID=14","3.8")</f>
        <v>3.8</v>
      </c>
      <c r="G1452" s="4" t="str">
        <f>HYPERLINK("http://141.218.60.56/~jnz1568/getInfo.php?workbook=11_06.xlsx&amp;sheet=U0&amp;row=1452&amp;col=7&amp;number=0.013&amp;sourceID=14","0.013")</f>
        <v>0.013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HYPERLINK("http://141.218.60.56/~jnz1568/getInfo.php?workbook=11_06.xlsx&amp;sheet=U0&amp;row=1453&amp;col=6&amp;number=3.9&amp;sourceID=14","3.9")</f>
        <v>3.9</v>
      </c>
      <c r="G1453" s="4" t="str">
        <f>HYPERLINK("http://141.218.60.56/~jnz1568/getInfo.php?workbook=11_06.xlsx&amp;sheet=U0&amp;row=1453&amp;col=7&amp;number=0.013&amp;sourceID=14","0.013")</f>
        <v>0.013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HYPERLINK("http://141.218.60.56/~jnz1568/getInfo.php?workbook=11_06.xlsx&amp;sheet=U0&amp;row=1454&amp;col=6&amp;number=4&amp;sourceID=14","4")</f>
        <v>4</v>
      </c>
      <c r="G1454" s="4" t="str">
        <f>HYPERLINK("http://141.218.60.56/~jnz1568/getInfo.php?workbook=11_06.xlsx&amp;sheet=U0&amp;row=1454&amp;col=7&amp;number=0.013&amp;sourceID=14","0.013")</f>
        <v>0.013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HYPERLINK("http://141.218.60.56/~jnz1568/getInfo.php?workbook=11_06.xlsx&amp;sheet=U0&amp;row=1455&amp;col=6&amp;number=4.1&amp;sourceID=14","4.1")</f>
        <v>4.1</v>
      </c>
      <c r="G1455" s="4" t="str">
        <f>HYPERLINK("http://141.218.60.56/~jnz1568/getInfo.php?workbook=11_06.xlsx&amp;sheet=U0&amp;row=1455&amp;col=7&amp;number=0.013&amp;sourceID=14","0.013")</f>
        <v>0.013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HYPERLINK("http://141.218.60.56/~jnz1568/getInfo.php?workbook=11_06.xlsx&amp;sheet=U0&amp;row=1456&amp;col=6&amp;number=4.2&amp;sourceID=14","4.2")</f>
        <v>4.2</v>
      </c>
      <c r="G1456" s="4" t="str">
        <f>HYPERLINK("http://141.218.60.56/~jnz1568/getInfo.php?workbook=11_06.xlsx&amp;sheet=U0&amp;row=1456&amp;col=7&amp;number=0.013&amp;sourceID=14","0.013")</f>
        <v>0.013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HYPERLINK("http://141.218.60.56/~jnz1568/getInfo.php?workbook=11_06.xlsx&amp;sheet=U0&amp;row=1457&amp;col=6&amp;number=4.3&amp;sourceID=14","4.3")</f>
        <v>4.3</v>
      </c>
      <c r="G1457" s="4" t="str">
        <f>HYPERLINK("http://141.218.60.56/~jnz1568/getInfo.php?workbook=11_06.xlsx&amp;sheet=U0&amp;row=1457&amp;col=7&amp;number=0.013&amp;sourceID=14","0.013")</f>
        <v>0.013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HYPERLINK("http://141.218.60.56/~jnz1568/getInfo.php?workbook=11_06.xlsx&amp;sheet=U0&amp;row=1458&amp;col=6&amp;number=4.4&amp;sourceID=14","4.4")</f>
        <v>4.4</v>
      </c>
      <c r="G1458" s="4" t="str">
        <f>HYPERLINK("http://141.218.60.56/~jnz1568/getInfo.php?workbook=11_06.xlsx&amp;sheet=U0&amp;row=1458&amp;col=7&amp;number=0.0129&amp;sourceID=14","0.0129")</f>
        <v>0.0129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HYPERLINK("http://141.218.60.56/~jnz1568/getInfo.php?workbook=11_06.xlsx&amp;sheet=U0&amp;row=1459&amp;col=6&amp;number=4.5&amp;sourceID=14","4.5")</f>
        <v>4.5</v>
      </c>
      <c r="G1459" s="4" t="str">
        <f>HYPERLINK("http://141.218.60.56/~jnz1568/getInfo.php?workbook=11_06.xlsx&amp;sheet=U0&amp;row=1459&amp;col=7&amp;number=0.0129&amp;sourceID=14","0.0129")</f>
        <v>0.0129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HYPERLINK("http://141.218.60.56/~jnz1568/getInfo.php?workbook=11_06.xlsx&amp;sheet=U0&amp;row=1460&amp;col=6&amp;number=4.6&amp;sourceID=14","4.6")</f>
        <v>4.6</v>
      </c>
      <c r="G1460" s="4" t="str">
        <f>HYPERLINK("http://141.218.60.56/~jnz1568/getInfo.php?workbook=11_06.xlsx&amp;sheet=U0&amp;row=1460&amp;col=7&amp;number=0.0129&amp;sourceID=14","0.0129")</f>
        <v>0.0129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HYPERLINK("http://141.218.60.56/~jnz1568/getInfo.php?workbook=11_06.xlsx&amp;sheet=U0&amp;row=1461&amp;col=6&amp;number=4.7&amp;sourceID=14","4.7")</f>
        <v>4.7</v>
      </c>
      <c r="G1461" s="4" t="str">
        <f>HYPERLINK("http://141.218.60.56/~jnz1568/getInfo.php?workbook=11_06.xlsx&amp;sheet=U0&amp;row=1461&amp;col=7&amp;number=0.0128&amp;sourceID=14","0.0128")</f>
        <v>0.0128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HYPERLINK("http://141.218.60.56/~jnz1568/getInfo.php?workbook=11_06.xlsx&amp;sheet=U0&amp;row=1462&amp;col=6&amp;number=4.8&amp;sourceID=14","4.8")</f>
        <v>4.8</v>
      </c>
      <c r="G1462" s="4" t="str">
        <f>HYPERLINK("http://141.218.60.56/~jnz1568/getInfo.php?workbook=11_06.xlsx&amp;sheet=U0&amp;row=1462&amp;col=7&amp;number=0.0127&amp;sourceID=14","0.0127")</f>
        <v>0.0127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HYPERLINK("http://141.218.60.56/~jnz1568/getInfo.php?workbook=11_06.xlsx&amp;sheet=U0&amp;row=1463&amp;col=6&amp;number=4.9&amp;sourceID=14","4.9")</f>
        <v>4.9</v>
      </c>
      <c r="G1463" s="4" t="str">
        <f>HYPERLINK("http://141.218.60.56/~jnz1568/getInfo.php?workbook=11_06.xlsx&amp;sheet=U0&amp;row=1463&amp;col=7&amp;number=0.0127&amp;sourceID=14","0.0127")</f>
        <v>0.0127</v>
      </c>
    </row>
    <row r="1464" spans="1:7">
      <c r="A1464" s="3">
        <v>11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HYPERLINK("http://141.218.60.56/~jnz1568/getInfo.php?workbook=11_06.xlsx&amp;sheet=U0&amp;row=1464&amp;col=6&amp;number=3&amp;sourceID=14","3")</f>
        <v>3</v>
      </c>
      <c r="G1464" s="4" t="str">
        <f>HYPERLINK("http://141.218.60.56/~jnz1568/getInfo.php?workbook=11_06.xlsx&amp;sheet=U0&amp;row=1464&amp;col=7&amp;number=0.039&amp;sourceID=14","0.039")</f>
        <v>0.039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HYPERLINK("http://141.218.60.56/~jnz1568/getInfo.php?workbook=11_06.xlsx&amp;sheet=U0&amp;row=1465&amp;col=6&amp;number=3.1&amp;sourceID=14","3.1")</f>
        <v>3.1</v>
      </c>
      <c r="G1465" s="4" t="str">
        <f>HYPERLINK("http://141.218.60.56/~jnz1568/getInfo.php?workbook=11_06.xlsx&amp;sheet=U0&amp;row=1465&amp;col=7&amp;number=0.039&amp;sourceID=14","0.039")</f>
        <v>0.039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HYPERLINK("http://141.218.60.56/~jnz1568/getInfo.php?workbook=11_06.xlsx&amp;sheet=U0&amp;row=1466&amp;col=6&amp;number=3.2&amp;sourceID=14","3.2")</f>
        <v>3.2</v>
      </c>
      <c r="G1466" s="4" t="str">
        <f>HYPERLINK("http://141.218.60.56/~jnz1568/getInfo.php?workbook=11_06.xlsx&amp;sheet=U0&amp;row=1466&amp;col=7&amp;number=0.039&amp;sourceID=14","0.039")</f>
        <v>0.039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HYPERLINK("http://141.218.60.56/~jnz1568/getInfo.php?workbook=11_06.xlsx&amp;sheet=U0&amp;row=1467&amp;col=6&amp;number=3.3&amp;sourceID=14","3.3")</f>
        <v>3.3</v>
      </c>
      <c r="G1467" s="4" t="str">
        <f>HYPERLINK("http://141.218.60.56/~jnz1568/getInfo.php?workbook=11_06.xlsx&amp;sheet=U0&amp;row=1467&amp;col=7&amp;number=0.039&amp;sourceID=14","0.039")</f>
        <v>0.039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HYPERLINK("http://141.218.60.56/~jnz1568/getInfo.php?workbook=11_06.xlsx&amp;sheet=U0&amp;row=1468&amp;col=6&amp;number=3.4&amp;sourceID=14","3.4")</f>
        <v>3.4</v>
      </c>
      <c r="G1468" s="4" t="str">
        <f>HYPERLINK("http://141.218.60.56/~jnz1568/getInfo.php?workbook=11_06.xlsx&amp;sheet=U0&amp;row=1468&amp;col=7&amp;number=0.039&amp;sourceID=14","0.039")</f>
        <v>0.039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HYPERLINK("http://141.218.60.56/~jnz1568/getInfo.php?workbook=11_06.xlsx&amp;sheet=U0&amp;row=1469&amp;col=6&amp;number=3.5&amp;sourceID=14","3.5")</f>
        <v>3.5</v>
      </c>
      <c r="G1469" s="4" t="str">
        <f>HYPERLINK("http://141.218.60.56/~jnz1568/getInfo.php?workbook=11_06.xlsx&amp;sheet=U0&amp;row=1469&amp;col=7&amp;number=0.039&amp;sourceID=14","0.039")</f>
        <v>0.039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HYPERLINK("http://141.218.60.56/~jnz1568/getInfo.php?workbook=11_06.xlsx&amp;sheet=U0&amp;row=1470&amp;col=6&amp;number=3.6&amp;sourceID=14","3.6")</f>
        <v>3.6</v>
      </c>
      <c r="G1470" s="4" t="str">
        <f>HYPERLINK("http://141.218.60.56/~jnz1568/getInfo.php?workbook=11_06.xlsx&amp;sheet=U0&amp;row=1470&amp;col=7&amp;number=0.039&amp;sourceID=14","0.039")</f>
        <v>0.039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HYPERLINK("http://141.218.60.56/~jnz1568/getInfo.php?workbook=11_06.xlsx&amp;sheet=U0&amp;row=1471&amp;col=6&amp;number=3.7&amp;sourceID=14","3.7")</f>
        <v>3.7</v>
      </c>
      <c r="G1471" s="4" t="str">
        <f>HYPERLINK("http://141.218.60.56/~jnz1568/getInfo.php?workbook=11_06.xlsx&amp;sheet=U0&amp;row=1471&amp;col=7&amp;number=0.039&amp;sourceID=14","0.039")</f>
        <v>0.039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HYPERLINK("http://141.218.60.56/~jnz1568/getInfo.php?workbook=11_06.xlsx&amp;sheet=U0&amp;row=1472&amp;col=6&amp;number=3.8&amp;sourceID=14","3.8")</f>
        <v>3.8</v>
      </c>
      <c r="G1472" s="4" t="str">
        <f>HYPERLINK("http://141.218.60.56/~jnz1568/getInfo.php?workbook=11_06.xlsx&amp;sheet=U0&amp;row=1472&amp;col=7&amp;number=0.0389&amp;sourceID=14","0.0389")</f>
        <v>0.0389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HYPERLINK("http://141.218.60.56/~jnz1568/getInfo.php?workbook=11_06.xlsx&amp;sheet=U0&amp;row=1473&amp;col=6&amp;number=3.9&amp;sourceID=14","3.9")</f>
        <v>3.9</v>
      </c>
      <c r="G1473" s="4" t="str">
        <f>HYPERLINK("http://141.218.60.56/~jnz1568/getInfo.php?workbook=11_06.xlsx&amp;sheet=U0&amp;row=1473&amp;col=7&amp;number=0.0389&amp;sourceID=14","0.0389")</f>
        <v>0.0389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HYPERLINK("http://141.218.60.56/~jnz1568/getInfo.php?workbook=11_06.xlsx&amp;sheet=U0&amp;row=1474&amp;col=6&amp;number=4&amp;sourceID=14","4")</f>
        <v>4</v>
      </c>
      <c r="G1474" s="4" t="str">
        <f>HYPERLINK("http://141.218.60.56/~jnz1568/getInfo.php?workbook=11_06.xlsx&amp;sheet=U0&amp;row=1474&amp;col=7&amp;number=0.0389&amp;sourceID=14","0.0389")</f>
        <v>0.0389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HYPERLINK("http://141.218.60.56/~jnz1568/getInfo.php?workbook=11_06.xlsx&amp;sheet=U0&amp;row=1475&amp;col=6&amp;number=4.1&amp;sourceID=14","4.1")</f>
        <v>4.1</v>
      </c>
      <c r="G1475" s="4" t="str">
        <f>HYPERLINK("http://141.218.60.56/~jnz1568/getInfo.php?workbook=11_06.xlsx&amp;sheet=U0&amp;row=1475&amp;col=7&amp;number=0.0388&amp;sourceID=14","0.0388")</f>
        <v>0.0388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HYPERLINK("http://141.218.60.56/~jnz1568/getInfo.php?workbook=11_06.xlsx&amp;sheet=U0&amp;row=1476&amp;col=6&amp;number=4.2&amp;sourceID=14","4.2")</f>
        <v>4.2</v>
      </c>
      <c r="G1476" s="4" t="str">
        <f>HYPERLINK("http://141.218.60.56/~jnz1568/getInfo.php?workbook=11_06.xlsx&amp;sheet=U0&amp;row=1476&amp;col=7&amp;number=0.0388&amp;sourceID=14","0.0388")</f>
        <v>0.0388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HYPERLINK("http://141.218.60.56/~jnz1568/getInfo.php?workbook=11_06.xlsx&amp;sheet=U0&amp;row=1477&amp;col=6&amp;number=4.3&amp;sourceID=14","4.3")</f>
        <v>4.3</v>
      </c>
      <c r="G1477" s="4" t="str">
        <f>HYPERLINK("http://141.218.60.56/~jnz1568/getInfo.php?workbook=11_06.xlsx&amp;sheet=U0&amp;row=1477&amp;col=7&amp;number=0.0387&amp;sourceID=14","0.0387")</f>
        <v>0.0387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HYPERLINK("http://141.218.60.56/~jnz1568/getInfo.php?workbook=11_06.xlsx&amp;sheet=U0&amp;row=1478&amp;col=6&amp;number=4.4&amp;sourceID=14","4.4")</f>
        <v>4.4</v>
      </c>
      <c r="G1478" s="4" t="str">
        <f>HYPERLINK("http://141.218.60.56/~jnz1568/getInfo.php?workbook=11_06.xlsx&amp;sheet=U0&amp;row=1478&amp;col=7&amp;number=0.0386&amp;sourceID=14","0.0386")</f>
        <v>0.0386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HYPERLINK("http://141.218.60.56/~jnz1568/getInfo.php?workbook=11_06.xlsx&amp;sheet=U0&amp;row=1479&amp;col=6&amp;number=4.5&amp;sourceID=14","4.5")</f>
        <v>4.5</v>
      </c>
      <c r="G1479" s="4" t="str">
        <f>HYPERLINK("http://141.218.60.56/~jnz1568/getInfo.php?workbook=11_06.xlsx&amp;sheet=U0&amp;row=1479&amp;col=7&amp;number=0.0385&amp;sourceID=14","0.0385")</f>
        <v>0.0385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HYPERLINK("http://141.218.60.56/~jnz1568/getInfo.php?workbook=11_06.xlsx&amp;sheet=U0&amp;row=1480&amp;col=6&amp;number=4.6&amp;sourceID=14","4.6")</f>
        <v>4.6</v>
      </c>
      <c r="G1480" s="4" t="str">
        <f>HYPERLINK("http://141.218.60.56/~jnz1568/getInfo.php?workbook=11_06.xlsx&amp;sheet=U0&amp;row=1480&amp;col=7&amp;number=0.0384&amp;sourceID=14","0.0384")</f>
        <v>0.0384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HYPERLINK("http://141.218.60.56/~jnz1568/getInfo.php?workbook=11_06.xlsx&amp;sheet=U0&amp;row=1481&amp;col=6&amp;number=4.7&amp;sourceID=14","4.7")</f>
        <v>4.7</v>
      </c>
      <c r="G1481" s="4" t="str">
        <f>HYPERLINK("http://141.218.60.56/~jnz1568/getInfo.php?workbook=11_06.xlsx&amp;sheet=U0&amp;row=1481&amp;col=7&amp;number=0.0383&amp;sourceID=14","0.0383")</f>
        <v>0.0383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HYPERLINK("http://141.218.60.56/~jnz1568/getInfo.php?workbook=11_06.xlsx&amp;sheet=U0&amp;row=1482&amp;col=6&amp;number=4.8&amp;sourceID=14","4.8")</f>
        <v>4.8</v>
      </c>
      <c r="G1482" s="4" t="str">
        <f>HYPERLINK("http://141.218.60.56/~jnz1568/getInfo.php?workbook=11_06.xlsx&amp;sheet=U0&amp;row=1482&amp;col=7&amp;number=0.0381&amp;sourceID=14","0.0381")</f>
        <v>0.0381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HYPERLINK("http://141.218.60.56/~jnz1568/getInfo.php?workbook=11_06.xlsx&amp;sheet=U0&amp;row=1483&amp;col=6&amp;number=4.9&amp;sourceID=14","4.9")</f>
        <v>4.9</v>
      </c>
      <c r="G1483" s="4" t="str">
        <f>HYPERLINK("http://141.218.60.56/~jnz1568/getInfo.php?workbook=11_06.xlsx&amp;sheet=U0&amp;row=1483&amp;col=7&amp;number=0.0378&amp;sourceID=14","0.0378")</f>
        <v>0.0378</v>
      </c>
    </row>
    <row r="1484" spans="1:7">
      <c r="A1484" s="3">
        <v>11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HYPERLINK("http://141.218.60.56/~jnz1568/getInfo.php?workbook=11_06.xlsx&amp;sheet=U0&amp;row=1484&amp;col=6&amp;number=3&amp;sourceID=14","3")</f>
        <v>3</v>
      </c>
      <c r="G1484" s="4" t="str">
        <f>HYPERLINK("http://141.218.60.56/~jnz1568/getInfo.php?workbook=11_06.xlsx&amp;sheet=U0&amp;row=1484&amp;col=7&amp;number=0.0626&amp;sourceID=14","0.0626")</f>
        <v>0.0626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HYPERLINK("http://141.218.60.56/~jnz1568/getInfo.php?workbook=11_06.xlsx&amp;sheet=U0&amp;row=1485&amp;col=6&amp;number=3.1&amp;sourceID=14","3.1")</f>
        <v>3.1</v>
      </c>
      <c r="G1485" s="4" t="str">
        <f>HYPERLINK("http://141.218.60.56/~jnz1568/getInfo.php?workbook=11_06.xlsx&amp;sheet=U0&amp;row=1485&amp;col=7&amp;number=0.0626&amp;sourceID=14","0.0626")</f>
        <v>0.0626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HYPERLINK("http://141.218.60.56/~jnz1568/getInfo.php?workbook=11_06.xlsx&amp;sheet=U0&amp;row=1486&amp;col=6&amp;number=3.2&amp;sourceID=14","3.2")</f>
        <v>3.2</v>
      </c>
      <c r="G1486" s="4" t="str">
        <f>HYPERLINK("http://141.218.60.56/~jnz1568/getInfo.php?workbook=11_06.xlsx&amp;sheet=U0&amp;row=1486&amp;col=7&amp;number=0.0626&amp;sourceID=14","0.0626")</f>
        <v>0.0626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HYPERLINK("http://141.218.60.56/~jnz1568/getInfo.php?workbook=11_06.xlsx&amp;sheet=U0&amp;row=1487&amp;col=6&amp;number=3.3&amp;sourceID=14","3.3")</f>
        <v>3.3</v>
      </c>
      <c r="G1487" s="4" t="str">
        <f>HYPERLINK("http://141.218.60.56/~jnz1568/getInfo.php?workbook=11_06.xlsx&amp;sheet=U0&amp;row=1487&amp;col=7&amp;number=0.0625&amp;sourceID=14","0.0625")</f>
        <v>0.0625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HYPERLINK("http://141.218.60.56/~jnz1568/getInfo.php?workbook=11_06.xlsx&amp;sheet=U0&amp;row=1488&amp;col=6&amp;number=3.4&amp;sourceID=14","3.4")</f>
        <v>3.4</v>
      </c>
      <c r="G1488" s="4" t="str">
        <f>HYPERLINK("http://141.218.60.56/~jnz1568/getInfo.php?workbook=11_06.xlsx&amp;sheet=U0&amp;row=1488&amp;col=7&amp;number=0.0625&amp;sourceID=14","0.0625")</f>
        <v>0.0625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HYPERLINK("http://141.218.60.56/~jnz1568/getInfo.php?workbook=11_06.xlsx&amp;sheet=U0&amp;row=1489&amp;col=6&amp;number=3.5&amp;sourceID=14","3.5")</f>
        <v>3.5</v>
      </c>
      <c r="G1489" s="4" t="str">
        <f>HYPERLINK("http://141.218.60.56/~jnz1568/getInfo.php?workbook=11_06.xlsx&amp;sheet=U0&amp;row=1489&amp;col=7&amp;number=0.0625&amp;sourceID=14","0.0625")</f>
        <v>0.0625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HYPERLINK("http://141.218.60.56/~jnz1568/getInfo.php?workbook=11_06.xlsx&amp;sheet=U0&amp;row=1490&amp;col=6&amp;number=3.6&amp;sourceID=14","3.6")</f>
        <v>3.6</v>
      </c>
      <c r="G1490" s="4" t="str">
        <f>HYPERLINK("http://141.218.60.56/~jnz1568/getInfo.php?workbook=11_06.xlsx&amp;sheet=U0&amp;row=1490&amp;col=7&amp;number=0.0625&amp;sourceID=14","0.0625")</f>
        <v>0.0625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HYPERLINK("http://141.218.60.56/~jnz1568/getInfo.php?workbook=11_06.xlsx&amp;sheet=U0&amp;row=1491&amp;col=6&amp;number=3.7&amp;sourceID=14","3.7")</f>
        <v>3.7</v>
      </c>
      <c r="G1491" s="4" t="str">
        <f>HYPERLINK("http://141.218.60.56/~jnz1568/getInfo.php?workbook=11_06.xlsx&amp;sheet=U0&amp;row=1491&amp;col=7&amp;number=0.0625&amp;sourceID=14","0.0625")</f>
        <v>0.0625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HYPERLINK("http://141.218.60.56/~jnz1568/getInfo.php?workbook=11_06.xlsx&amp;sheet=U0&amp;row=1492&amp;col=6&amp;number=3.8&amp;sourceID=14","3.8")</f>
        <v>3.8</v>
      </c>
      <c r="G1492" s="4" t="str">
        <f>HYPERLINK("http://141.218.60.56/~jnz1568/getInfo.php?workbook=11_06.xlsx&amp;sheet=U0&amp;row=1492&amp;col=7&amp;number=0.0624&amp;sourceID=14","0.0624")</f>
        <v>0.0624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HYPERLINK("http://141.218.60.56/~jnz1568/getInfo.php?workbook=11_06.xlsx&amp;sheet=U0&amp;row=1493&amp;col=6&amp;number=3.9&amp;sourceID=14","3.9")</f>
        <v>3.9</v>
      </c>
      <c r="G1493" s="4" t="str">
        <f>HYPERLINK("http://141.218.60.56/~jnz1568/getInfo.php?workbook=11_06.xlsx&amp;sheet=U0&amp;row=1493&amp;col=7&amp;number=0.0624&amp;sourceID=14","0.0624")</f>
        <v>0.0624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HYPERLINK("http://141.218.60.56/~jnz1568/getInfo.php?workbook=11_06.xlsx&amp;sheet=U0&amp;row=1494&amp;col=6&amp;number=4&amp;sourceID=14","4")</f>
        <v>4</v>
      </c>
      <c r="G1494" s="4" t="str">
        <f>HYPERLINK("http://141.218.60.56/~jnz1568/getInfo.php?workbook=11_06.xlsx&amp;sheet=U0&amp;row=1494&amp;col=7&amp;number=0.0623&amp;sourceID=14","0.0623")</f>
        <v>0.0623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HYPERLINK("http://141.218.60.56/~jnz1568/getInfo.php?workbook=11_06.xlsx&amp;sheet=U0&amp;row=1495&amp;col=6&amp;number=4.1&amp;sourceID=14","4.1")</f>
        <v>4.1</v>
      </c>
      <c r="G1495" s="4" t="str">
        <f>HYPERLINK("http://141.218.60.56/~jnz1568/getInfo.php?workbook=11_06.xlsx&amp;sheet=U0&amp;row=1495&amp;col=7&amp;number=0.0623&amp;sourceID=14","0.0623")</f>
        <v>0.0623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HYPERLINK("http://141.218.60.56/~jnz1568/getInfo.php?workbook=11_06.xlsx&amp;sheet=U0&amp;row=1496&amp;col=6&amp;number=4.2&amp;sourceID=14","4.2")</f>
        <v>4.2</v>
      </c>
      <c r="G1496" s="4" t="str">
        <f>HYPERLINK("http://141.218.60.56/~jnz1568/getInfo.php?workbook=11_06.xlsx&amp;sheet=U0&amp;row=1496&amp;col=7&amp;number=0.0622&amp;sourceID=14","0.0622")</f>
        <v>0.0622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HYPERLINK("http://141.218.60.56/~jnz1568/getInfo.php?workbook=11_06.xlsx&amp;sheet=U0&amp;row=1497&amp;col=6&amp;number=4.3&amp;sourceID=14","4.3")</f>
        <v>4.3</v>
      </c>
      <c r="G1497" s="4" t="str">
        <f>HYPERLINK("http://141.218.60.56/~jnz1568/getInfo.php?workbook=11_06.xlsx&amp;sheet=U0&amp;row=1497&amp;col=7&amp;number=0.0621&amp;sourceID=14","0.0621")</f>
        <v>0.0621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HYPERLINK("http://141.218.60.56/~jnz1568/getInfo.php?workbook=11_06.xlsx&amp;sheet=U0&amp;row=1498&amp;col=6&amp;number=4.4&amp;sourceID=14","4.4")</f>
        <v>4.4</v>
      </c>
      <c r="G1498" s="4" t="str">
        <f>HYPERLINK("http://141.218.60.56/~jnz1568/getInfo.php?workbook=11_06.xlsx&amp;sheet=U0&amp;row=1498&amp;col=7&amp;number=0.062&amp;sourceID=14","0.062")</f>
        <v>0.062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HYPERLINK("http://141.218.60.56/~jnz1568/getInfo.php?workbook=11_06.xlsx&amp;sheet=U0&amp;row=1499&amp;col=6&amp;number=4.5&amp;sourceID=14","4.5")</f>
        <v>4.5</v>
      </c>
      <c r="G1499" s="4" t="str">
        <f>HYPERLINK("http://141.218.60.56/~jnz1568/getInfo.php?workbook=11_06.xlsx&amp;sheet=U0&amp;row=1499&amp;col=7&amp;number=0.0618&amp;sourceID=14","0.0618")</f>
        <v>0.0618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HYPERLINK("http://141.218.60.56/~jnz1568/getInfo.php?workbook=11_06.xlsx&amp;sheet=U0&amp;row=1500&amp;col=6&amp;number=4.6&amp;sourceID=14","4.6")</f>
        <v>4.6</v>
      </c>
      <c r="G1500" s="4" t="str">
        <f>HYPERLINK("http://141.218.60.56/~jnz1568/getInfo.php?workbook=11_06.xlsx&amp;sheet=U0&amp;row=1500&amp;col=7&amp;number=0.0616&amp;sourceID=14","0.0616")</f>
        <v>0.0616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HYPERLINK("http://141.218.60.56/~jnz1568/getInfo.php?workbook=11_06.xlsx&amp;sheet=U0&amp;row=1501&amp;col=6&amp;number=4.7&amp;sourceID=14","4.7")</f>
        <v>4.7</v>
      </c>
      <c r="G1501" s="4" t="str">
        <f>HYPERLINK("http://141.218.60.56/~jnz1568/getInfo.php?workbook=11_06.xlsx&amp;sheet=U0&amp;row=1501&amp;col=7&amp;number=0.0613&amp;sourceID=14","0.0613")</f>
        <v>0.0613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HYPERLINK("http://141.218.60.56/~jnz1568/getInfo.php?workbook=11_06.xlsx&amp;sheet=U0&amp;row=1502&amp;col=6&amp;number=4.8&amp;sourceID=14","4.8")</f>
        <v>4.8</v>
      </c>
      <c r="G1502" s="4" t="str">
        <f>HYPERLINK("http://141.218.60.56/~jnz1568/getInfo.php?workbook=11_06.xlsx&amp;sheet=U0&amp;row=1502&amp;col=7&amp;number=0.061&amp;sourceID=14","0.061")</f>
        <v>0.061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HYPERLINK("http://141.218.60.56/~jnz1568/getInfo.php?workbook=11_06.xlsx&amp;sheet=U0&amp;row=1503&amp;col=6&amp;number=4.9&amp;sourceID=14","4.9")</f>
        <v>4.9</v>
      </c>
      <c r="G1503" s="4" t="str">
        <f>HYPERLINK("http://141.218.60.56/~jnz1568/getInfo.php?workbook=11_06.xlsx&amp;sheet=U0&amp;row=1503&amp;col=7&amp;number=0.0606&amp;sourceID=14","0.0606")</f>
        <v>0.0606</v>
      </c>
    </row>
    <row r="1504" spans="1:7">
      <c r="A1504" s="3">
        <v>11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HYPERLINK("http://141.218.60.56/~jnz1568/getInfo.php?workbook=11_06.xlsx&amp;sheet=U0&amp;row=1504&amp;col=6&amp;number=3&amp;sourceID=14","3")</f>
        <v>3</v>
      </c>
      <c r="G1504" s="4" t="str">
        <f>HYPERLINK("http://141.218.60.56/~jnz1568/getInfo.php?workbook=11_06.xlsx&amp;sheet=U0&amp;row=1504&amp;col=7&amp;number=3.27e-05&amp;sourceID=14","3.27e-05")</f>
        <v>3.27e-05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HYPERLINK("http://141.218.60.56/~jnz1568/getInfo.php?workbook=11_06.xlsx&amp;sheet=U0&amp;row=1505&amp;col=6&amp;number=3.1&amp;sourceID=14","3.1")</f>
        <v>3.1</v>
      </c>
      <c r="G1505" s="4" t="str">
        <f>HYPERLINK("http://141.218.60.56/~jnz1568/getInfo.php?workbook=11_06.xlsx&amp;sheet=U0&amp;row=1505&amp;col=7&amp;number=3.27e-05&amp;sourceID=14","3.27e-05")</f>
        <v>3.27e-05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HYPERLINK("http://141.218.60.56/~jnz1568/getInfo.php?workbook=11_06.xlsx&amp;sheet=U0&amp;row=1506&amp;col=6&amp;number=3.2&amp;sourceID=14","3.2")</f>
        <v>3.2</v>
      </c>
      <c r="G1506" s="4" t="str">
        <f>HYPERLINK("http://141.218.60.56/~jnz1568/getInfo.php?workbook=11_06.xlsx&amp;sheet=U0&amp;row=1506&amp;col=7&amp;number=3.27e-05&amp;sourceID=14","3.27e-05")</f>
        <v>3.27e-05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HYPERLINK("http://141.218.60.56/~jnz1568/getInfo.php?workbook=11_06.xlsx&amp;sheet=U0&amp;row=1507&amp;col=6&amp;number=3.3&amp;sourceID=14","3.3")</f>
        <v>3.3</v>
      </c>
      <c r="G1507" s="4" t="str">
        <f>HYPERLINK("http://141.218.60.56/~jnz1568/getInfo.php?workbook=11_06.xlsx&amp;sheet=U0&amp;row=1507&amp;col=7&amp;number=3.27e-05&amp;sourceID=14","3.27e-05")</f>
        <v>3.27e-05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HYPERLINK("http://141.218.60.56/~jnz1568/getInfo.php?workbook=11_06.xlsx&amp;sheet=U0&amp;row=1508&amp;col=6&amp;number=3.4&amp;sourceID=14","3.4")</f>
        <v>3.4</v>
      </c>
      <c r="G1508" s="4" t="str">
        <f>HYPERLINK("http://141.218.60.56/~jnz1568/getInfo.php?workbook=11_06.xlsx&amp;sheet=U0&amp;row=1508&amp;col=7&amp;number=3.27e-05&amp;sourceID=14","3.27e-05")</f>
        <v>3.27e-05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HYPERLINK("http://141.218.60.56/~jnz1568/getInfo.php?workbook=11_06.xlsx&amp;sheet=U0&amp;row=1509&amp;col=6&amp;number=3.5&amp;sourceID=14","3.5")</f>
        <v>3.5</v>
      </c>
      <c r="G1509" s="4" t="str">
        <f>HYPERLINK("http://141.218.60.56/~jnz1568/getInfo.php?workbook=11_06.xlsx&amp;sheet=U0&amp;row=1509&amp;col=7&amp;number=3.27e-05&amp;sourceID=14","3.27e-05")</f>
        <v>3.27e-05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HYPERLINK("http://141.218.60.56/~jnz1568/getInfo.php?workbook=11_06.xlsx&amp;sheet=U0&amp;row=1510&amp;col=6&amp;number=3.6&amp;sourceID=14","3.6")</f>
        <v>3.6</v>
      </c>
      <c r="G1510" s="4" t="str">
        <f>HYPERLINK("http://141.218.60.56/~jnz1568/getInfo.php?workbook=11_06.xlsx&amp;sheet=U0&amp;row=1510&amp;col=7&amp;number=3.27e-05&amp;sourceID=14","3.27e-05")</f>
        <v>3.27e-05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HYPERLINK("http://141.218.60.56/~jnz1568/getInfo.php?workbook=11_06.xlsx&amp;sheet=U0&amp;row=1511&amp;col=6&amp;number=3.7&amp;sourceID=14","3.7")</f>
        <v>3.7</v>
      </c>
      <c r="G1511" s="4" t="str">
        <f>HYPERLINK("http://141.218.60.56/~jnz1568/getInfo.php?workbook=11_06.xlsx&amp;sheet=U0&amp;row=1511&amp;col=7&amp;number=3.27e-05&amp;sourceID=14","3.27e-05")</f>
        <v>3.27e-05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HYPERLINK("http://141.218.60.56/~jnz1568/getInfo.php?workbook=11_06.xlsx&amp;sheet=U0&amp;row=1512&amp;col=6&amp;number=3.8&amp;sourceID=14","3.8")</f>
        <v>3.8</v>
      </c>
      <c r="G1512" s="4" t="str">
        <f>HYPERLINK("http://141.218.60.56/~jnz1568/getInfo.php?workbook=11_06.xlsx&amp;sheet=U0&amp;row=1512&amp;col=7&amp;number=3.26e-05&amp;sourceID=14","3.26e-05")</f>
        <v>3.26e-05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HYPERLINK("http://141.218.60.56/~jnz1568/getInfo.php?workbook=11_06.xlsx&amp;sheet=U0&amp;row=1513&amp;col=6&amp;number=3.9&amp;sourceID=14","3.9")</f>
        <v>3.9</v>
      </c>
      <c r="G1513" s="4" t="str">
        <f>HYPERLINK("http://141.218.60.56/~jnz1568/getInfo.php?workbook=11_06.xlsx&amp;sheet=U0&amp;row=1513&amp;col=7&amp;number=3.26e-05&amp;sourceID=14","3.26e-05")</f>
        <v>3.26e-05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HYPERLINK("http://141.218.60.56/~jnz1568/getInfo.php?workbook=11_06.xlsx&amp;sheet=U0&amp;row=1514&amp;col=6&amp;number=4&amp;sourceID=14","4")</f>
        <v>4</v>
      </c>
      <c r="G1514" s="4" t="str">
        <f>HYPERLINK("http://141.218.60.56/~jnz1568/getInfo.php?workbook=11_06.xlsx&amp;sheet=U0&amp;row=1514&amp;col=7&amp;number=3.26e-05&amp;sourceID=14","3.26e-05")</f>
        <v>3.26e-05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HYPERLINK("http://141.218.60.56/~jnz1568/getInfo.php?workbook=11_06.xlsx&amp;sheet=U0&amp;row=1515&amp;col=6&amp;number=4.1&amp;sourceID=14","4.1")</f>
        <v>4.1</v>
      </c>
      <c r="G1515" s="4" t="str">
        <f>HYPERLINK("http://141.218.60.56/~jnz1568/getInfo.php?workbook=11_06.xlsx&amp;sheet=U0&amp;row=1515&amp;col=7&amp;number=3.26e-05&amp;sourceID=14","3.26e-05")</f>
        <v>3.26e-05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HYPERLINK("http://141.218.60.56/~jnz1568/getInfo.php?workbook=11_06.xlsx&amp;sheet=U0&amp;row=1516&amp;col=6&amp;number=4.2&amp;sourceID=14","4.2")</f>
        <v>4.2</v>
      </c>
      <c r="G1516" s="4" t="str">
        <f>HYPERLINK("http://141.218.60.56/~jnz1568/getInfo.php?workbook=11_06.xlsx&amp;sheet=U0&amp;row=1516&amp;col=7&amp;number=3.25e-05&amp;sourceID=14","3.25e-05")</f>
        <v>3.25e-05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HYPERLINK("http://141.218.60.56/~jnz1568/getInfo.php?workbook=11_06.xlsx&amp;sheet=U0&amp;row=1517&amp;col=6&amp;number=4.3&amp;sourceID=14","4.3")</f>
        <v>4.3</v>
      </c>
      <c r="G1517" s="4" t="str">
        <f>HYPERLINK("http://141.218.60.56/~jnz1568/getInfo.php?workbook=11_06.xlsx&amp;sheet=U0&amp;row=1517&amp;col=7&amp;number=3.25e-05&amp;sourceID=14","3.25e-05")</f>
        <v>3.25e-05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HYPERLINK("http://141.218.60.56/~jnz1568/getInfo.php?workbook=11_06.xlsx&amp;sheet=U0&amp;row=1518&amp;col=6&amp;number=4.4&amp;sourceID=14","4.4")</f>
        <v>4.4</v>
      </c>
      <c r="G1518" s="4" t="str">
        <f>HYPERLINK("http://141.218.60.56/~jnz1568/getInfo.php?workbook=11_06.xlsx&amp;sheet=U0&amp;row=1518&amp;col=7&amp;number=3.24e-05&amp;sourceID=14","3.24e-05")</f>
        <v>3.24e-05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HYPERLINK("http://141.218.60.56/~jnz1568/getInfo.php?workbook=11_06.xlsx&amp;sheet=U0&amp;row=1519&amp;col=6&amp;number=4.5&amp;sourceID=14","4.5")</f>
        <v>4.5</v>
      </c>
      <c r="G1519" s="4" t="str">
        <f>HYPERLINK("http://141.218.60.56/~jnz1568/getInfo.php?workbook=11_06.xlsx&amp;sheet=U0&amp;row=1519&amp;col=7&amp;number=3.23e-05&amp;sourceID=14","3.23e-05")</f>
        <v>3.23e-05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HYPERLINK("http://141.218.60.56/~jnz1568/getInfo.php?workbook=11_06.xlsx&amp;sheet=U0&amp;row=1520&amp;col=6&amp;number=4.6&amp;sourceID=14","4.6")</f>
        <v>4.6</v>
      </c>
      <c r="G1520" s="4" t="str">
        <f>HYPERLINK("http://141.218.60.56/~jnz1568/getInfo.php?workbook=11_06.xlsx&amp;sheet=U0&amp;row=1520&amp;col=7&amp;number=3.22e-05&amp;sourceID=14","3.22e-05")</f>
        <v>3.22e-05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HYPERLINK("http://141.218.60.56/~jnz1568/getInfo.php?workbook=11_06.xlsx&amp;sheet=U0&amp;row=1521&amp;col=6&amp;number=4.7&amp;sourceID=14","4.7")</f>
        <v>4.7</v>
      </c>
      <c r="G1521" s="4" t="str">
        <f>HYPERLINK("http://141.218.60.56/~jnz1568/getInfo.php?workbook=11_06.xlsx&amp;sheet=U0&amp;row=1521&amp;col=7&amp;number=3.21e-05&amp;sourceID=14","3.21e-05")</f>
        <v>3.21e-05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HYPERLINK("http://141.218.60.56/~jnz1568/getInfo.php?workbook=11_06.xlsx&amp;sheet=U0&amp;row=1522&amp;col=6&amp;number=4.8&amp;sourceID=14","4.8")</f>
        <v>4.8</v>
      </c>
      <c r="G1522" s="4" t="str">
        <f>HYPERLINK("http://141.218.60.56/~jnz1568/getInfo.php?workbook=11_06.xlsx&amp;sheet=U0&amp;row=1522&amp;col=7&amp;number=3.19e-05&amp;sourceID=14","3.19e-05")</f>
        <v>3.19e-05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HYPERLINK("http://141.218.60.56/~jnz1568/getInfo.php?workbook=11_06.xlsx&amp;sheet=U0&amp;row=1523&amp;col=6&amp;number=4.9&amp;sourceID=14","4.9")</f>
        <v>4.9</v>
      </c>
      <c r="G1523" s="4" t="str">
        <f>HYPERLINK("http://141.218.60.56/~jnz1568/getInfo.php?workbook=11_06.xlsx&amp;sheet=U0&amp;row=1523&amp;col=7&amp;number=3.17e-05&amp;sourceID=14","3.17e-05")</f>
        <v>3.17e-05</v>
      </c>
    </row>
    <row r="1524" spans="1:7">
      <c r="A1524" s="3">
        <v>11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HYPERLINK("http://141.218.60.56/~jnz1568/getInfo.php?workbook=11_06.xlsx&amp;sheet=U0&amp;row=1524&amp;col=6&amp;number=3&amp;sourceID=14","3")</f>
        <v>3</v>
      </c>
      <c r="G1524" s="4" t="str">
        <f>HYPERLINK("http://141.218.60.56/~jnz1568/getInfo.php?workbook=11_06.xlsx&amp;sheet=U0&amp;row=1524&amp;col=7&amp;number=0.000225&amp;sourceID=14","0.000225")</f>
        <v>0.000225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HYPERLINK("http://141.218.60.56/~jnz1568/getInfo.php?workbook=11_06.xlsx&amp;sheet=U0&amp;row=1525&amp;col=6&amp;number=3.1&amp;sourceID=14","3.1")</f>
        <v>3.1</v>
      </c>
      <c r="G1525" s="4" t="str">
        <f>HYPERLINK("http://141.218.60.56/~jnz1568/getInfo.php?workbook=11_06.xlsx&amp;sheet=U0&amp;row=1525&amp;col=7&amp;number=0.000225&amp;sourceID=14","0.000225")</f>
        <v>0.000225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HYPERLINK("http://141.218.60.56/~jnz1568/getInfo.php?workbook=11_06.xlsx&amp;sheet=U0&amp;row=1526&amp;col=6&amp;number=3.2&amp;sourceID=14","3.2")</f>
        <v>3.2</v>
      </c>
      <c r="G1526" s="4" t="str">
        <f>HYPERLINK("http://141.218.60.56/~jnz1568/getInfo.php?workbook=11_06.xlsx&amp;sheet=U0&amp;row=1526&amp;col=7&amp;number=0.000225&amp;sourceID=14","0.000225")</f>
        <v>0.000225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HYPERLINK("http://141.218.60.56/~jnz1568/getInfo.php?workbook=11_06.xlsx&amp;sheet=U0&amp;row=1527&amp;col=6&amp;number=3.3&amp;sourceID=14","3.3")</f>
        <v>3.3</v>
      </c>
      <c r="G1527" s="4" t="str">
        <f>HYPERLINK("http://141.218.60.56/~jnz1568/getInfo.php?workbook=11_06.xlsx&amp;sheet=U0&amp;row=1527&amp;col=7&amp;number=0.000225&amp;sourceID=14","0.000225")</f>
        <v>0.000225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HYPERLINK("http://141.218.60.56/~jnz1568/getInfo.php?workbook=11_06.xlsx&amp;sheet=U0&amp;row=1528&amp;col=6&amp;number=3.4&amp;sourceID=14","3.4")</f>
        <v>3.4</v>
      </c>
      <c r="G1528" s="4" t="str">
        <f>HYPERLINK("http://141.218.60.56/~jnz1568/getInfo.php?workbook=11_06.xlsx&amp;sheet=U0&amp;row=1528&amp;col=7&amp;number=0.000225&amp;sourceID=14","0.000225")</f>
        <v>0.000225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HYPERLINK("http://141.218.60.56/~jnz1568/getInfo.php?workbook=11_06.xlsx&amp;sheet=U0&amp;row=1529&amp;col=6&amp;number=3.5&amp;sourceID=14","3.5")</f>
        <v>3.5</v>
      </c>
      <c r="G1529" s="4" t="str">
        <f>HYPERLINK("http://141.218.60.56/~jnz1568/getInfo.php?workbook=11_06.xlsx&amp;sheet=U0&amp;row=1529&amp;col=7&amp;number=0.000225&amp;sourceID=14","0.000225")</f>
        <v>0.000225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HYPERLINK("http://141.218.60.56/~jnz1568/getInfo.php?workbook=11_06.xlsx&amp;sheet=U0&amp;row=1530&amp;col=6&amp;number=3.6&amp;sourceID=14","3.6")</f>
        <v>3.6</v>
      </c>
      <c r="G1530" s="4" t="str">
        <f>HYPERLINK("http://141.218.60.56/~jnz1568/getInfo.php?workbook=11_06.xlsx&amp;sheet=U0&amp;row=1530&amp;col=7&amp;number=0.000225&amp;sourceID=14","0.000225")</f>
        <v>0.000225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HYPERLINK("http://141.218.60.56/~jnz1568/getInfo.php?workbook=11_06.xlsx&amp;sheet=U0&amp;row=1531&amp;col=6&amp;number=3.7&amp;sourceID=14","3.7")</f>
        <v>3.7</v>
      </c>
      <c r="G1531" s="4" t="str">
        <f>HYPERLINK("http://141.218.60.56/~jnz1568/getInfo.php?workbook=11_06.xlsx&amp;sheet=U0&amp;row=1531&amp;col=7&amp;number=0.000225&amp;sourceID=14","0.000225")</f>
        <v>0.000225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HYPERLINK("http://141.218.60.56/~jnz1568/getInfo.php?workbook=11_06.xlsx&amp;sheet=U0&amp;row=1532&amp;col=6&amp;number=3.8&amp;sourceID=14","3.8")</f>
        <v>3.8</v>
      </c>
      <c r="G1532" s="4" t="str">
        <f>HYPERLINK("http://141.218.60.56/~jnz1568/getInfo.php?workbook=11_06.xlsx&amp;sheet=U0&amp;row=1532&amp;col=7&amp;number=0.000225&amp;sourceID=14","0.000225")</f>
        <v>0.000225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HYPERLINK("http://141.218.60.56/~jnz1568/getInfo.php?workbook=11_06.xlsx&amp;sheet=U0&amp;row=1533&amp;col=6&amp;number=3.9&amp;sourceID=14","3.9")</f>
        <v>3.9</v>
      </c>
      <c r="G1533" s="4" t="str">
        <f>HYPERLINK("http://141.218.60.56/~jnz1568/getInfo.php?workbook=11_06.xlsx&amp;sheet=U0&amp;row=1533&amp;col=7&amp;number=0.000225&amp;sourceID=14","0.000225")</f>
        <v>0.000225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HYPERLINK("http://141.218.60.56/~jnz1568/getInfo.php?workbook=11_06.xlsx&amp;sheet=U0&amp;row=1534&amp;col=6&amp;number=4&amp;sourceID=14","4")</f>
        <v>4</v>
      </c>
      <c r="G1534" s="4" t="str">
        <f>HYPERLINK("http://141.218.60.56/~jnz1568/getInfo.php?workbook=11_06.xlsx&amp;sheet=U0&amp;row=1534&amp;col=7&amp;number=0.000226&amp;sourceID=14","0.000226")</f>
        <v>0.000226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HYPERLINK("http://141.218.60.56/~jnz1568/getInfo.php?workbook=11_06.xlsx&amp;sheet=U0&amp;row=1535&amp;col=6&amp;number=4.1&amp;sourceID=14","4.1")</f>
        <v>4.1</v>
      </c>
      <c r="G1535" s="4" t="str">
        <f>HYPERLINK("http://141.218.60.56/~jnz1568/getInfo.php?workbook=11_06.xlsx&amp;sheet=U0&amp;row=1535&amp;col=7&amp;number=0.000226&amp;sourceID=14","0.000226")</f>
        <v>0.000226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HYPERLINK("http://141.218.60.56/~jnz1568/getInfo.php?workbook=11_06.xlsx&amp;sheet=U0&amp;row=1536&amp;col=6&amp;number=4.2&amp;sourceID=14","4.2")</f>
        <v>4.2</v>
      </c>
      <c r="G1536" s="4" t="str">
        <f>HYPERLINK("http://141.218.60.56/~jnz1568/getInfo.php?workbook=11_06.xlsx&amp;sheet=U0&amp;row=1536&amp;col=7&amp;number=0.000226&amp;sourceID=14","0.000226")</f>
        <v>0.000226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HYPERLINK("http://141.218.60.56/~jnz1568/getInfo.php?workbook=11_06.xlsx&amp;sheet=U0&amp;row=1537&amp;col=6&amp;number=4.3&amp;sourceID=14","4.3")</f>
        <v>4.3</v>
      </c>
      <c r="G1537" s="4" t="str">
        <f>HYPERLINK("http://141.218.60.56/~jnz1568/getInfo.php?workbook=11_06.xlsx&amp;sheet=U0&amp;row=1537&amp;col=7&amp;number=0.000226&amp;sourceID=14","0.000226")</f>
        <v>0.000226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HYPERLINK("http://141.218.60.56/~jnz1568/getInfo.php?workbook=11_06.xlsx&amp;sheet=U0&amp;row=1538&amp;col=6&amp;number=4.4&amp;sourceID=14","4.4")</f>
        <v>4.4</v>
      </c>
      <c r="G1538" s="4" t="str">
        <f>HYPERLINK("http://141.218.60.56/~jnz1568/getInfo.php?workbook=11_06.xlsx&amp;sheet=U0&amp;row=1538&amp;col=7&amp;number=0.000227&amp;sourceID=14","0.000227")</f>
        <v>0.000227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HYPERLINK("http://141.218.60.56/~jnz1568/getInfo.php?workbook=11_06.xlsx&amp;sheet=U0&amp;row=1539&amp;col=6&amp;number=4.5&amp;sourceID=14","4.5")</f>
        <v>4.5</v>
      </c>
      <c r="G1539" s="4" t="str">
        <f>HYPERLINK("http://141.218.60.56/~jnz1568/getInfo.php?workbook=11_06.xlsx&amp;sheet=U0&amp;row=1539&amp;col=7&amp;number=0.000227&amp;sourceID=14","0.000227")</f>
        <v>0.000227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HYPERLINK("http://141.218.60.56/~jnz1568/getInfo.php?workbook=11_06.xlsx&amp;sheet=U0&amp;row=1540&amp;col=6&amp;number=4.6&amp;sourceID=14","4.6")</f>
        <v>4.6</v>
      </c>
      <c r="G1540" s="4" t="str">
        <f>HYPERLINK("http://141.218.60.56/~jnz1568/getInfo.php?workbook=11_06.xlsx&amp;sheet=U0&amp;row=1540&amp;col=7&amp;number=0.000228&amp;sourceID=14","0.000228")</f>
        <v>0.000228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HYPERLINK("http://141.218.60.56/~jnz1568/getInfo.php?workbook=11_06.xlsx&amp;sheet=U0&amp;row=1541&amp;col=6&amp;number=4.7&amp;sourceID=14","4.7")</f>
        <v>4.7</v>
      </c>
      <c r="G1541" s="4" t="str">
        <f>HYPERLINK("http://141.218.60.56/~jnz1568/getInfo.php?workbook=11_06.xlsx&amp;sheet=U0&amp;row=1541&amp;col=7&amp;number=0.000229&amp;sourceID=14","0.000229")</f>
        <v>0.000229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HYPERLINK("http://141.218.60.56/~jnz1568/getInfo.php?workbook=11_06.xlsx&amp;sheet=U0&amp;row=1542&amp;col=6&amp;number=4.8&amp;sourceID=14","4.8")</f>
        <v>4.8</v>
      </c>
      <c r="G1542" s="4" t="str">
        <f>HYPERLINK("http://141.218.60.56/~jnz1568/getInfo.php?workbook=11_06.xlsx&amp;sheet=U0&amp;row=1542&amp;col=7&amp;number=0.00023&amp;sourceID=14","0.00023")</f>
        <v>0.00023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HYPERLINK("http://141.218.60.56/~jnz1568/getInfo.php?workbook=11_06.xlsx&amp;sheet=U0&amp;row=1543&amp;col=6&amp;number=4.9&amp;sourceID=14","4.9")</f>
        <v>4.9</v>
      </c>
      <c r="G1543" s="4" t="str">
        <f>HYPERLINK("http://141.218.60.56/~jnz1568/getInfo.php?workbook=11_06.xlsx&amp;sheet=U0&amp;row=1543&amp;col=7&amp;number=0.000231&amp;sourceID=14","0.000231")</f>
        <v>0.000231</v>
      </c>
    </row>
    <row r="1544" spans="1:7">
      <c r="A1544" s="3">
        <v>11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HYPERLINK("http://141.218.60.56/~jnz1568/getInfo.php?workbook=11_06.xlsx&amp;sheet=U0&amp;row=1544&amp;col=6&amp;number=3&amp;sourceID=14","3")</f>
        <v>3</v>
      </c>
      <c r="G1544" s="4" t="str">
        <f>HYPERLINK("http://141.218.60.56/~jnz1568/getInfo.php?workbook=11_06.xlsx&amp;sheet=U0&amp;row=1544&amp;col=7&amp;number=0.794&amp;sourceID=14","0.794")</f>
        <v>0.794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HYPERLINK("http://141.218.60.56/~jnz1568/getInfo.php?workbook=11_06.xlsx&amp;sheet=U0&amp;row=1545&amp;col=6&amp;number=3.1&amp;sourceID=14","3.1")</f>
        <v>3.1</v>
      </c>
      <c r="G1545" s="4" t="str">
        <f>HYPERLINK("http://141.218.60.56/~jnz1568/getInfo.php?workbook=11_06.xlsx&amp;sheet=U0&amp;row=1545&amp;col=7&amp;number=0.794&amp;sourceID=14","0.794")</f>
        <v>0.794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HYPERLINK("http://141.218.60.56/~jnz1568/getInfo.php?workbook=11_06.xlsx&amp;sheet=U0&amp;row=1546&amp;col=6&amp;number=3.2&amp;sourceID=14","3.2")</f>
        <v>3.2</v>
      </c>
      <c r="G1546" s="4" t="str">
        <f>HYPERLINK("http://141.218.60.56/~jnz1568/getInfo.php?workbook=11_06.xlsx&amp;sheet=U0&amp;row=1546&amp;col=7&amp;number=0.794&amp;sourceID=14","0.794")</f>
        <v>0.794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HYPERLINK("http://141.218.60.56/~jnz1568/getInfo.php?workbook=11_06.xlsx&amp;sheet=U0&amp;row=1547&amp;col=6&amp;number=3.3&amp;sourceID=14","3.3")</f>
        <v>3.3</v>
      </c>
      <c r="G1547" s="4" t="str">
        <f>HYPERLINK("http://141.218.60.56/~jnz1568/getInfo.php?workbook=11_06.xlsx&amp;sheet=U0&amp;row=1547&amp;col=7&amp;number=0.794&amp;sourceID=14","0.794")</f>
        <v>0.794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HYPERLINK("http://141.218.60.56/~jnz1568/getInfo.php?workbook=11_06.xlsx&amp;sheet=U0&amp;row=1548&amp;col=6&amp;number=3.4&amp;sourceID=14","3.4")</f>
        <v>3.4</v>
      </c>
      <c r="G1548" s="4" t="str">
        <f>HYPERLINK("http://141.218.60.56/~jnz1568/getInfo.php?workbook=11_06.xlsx&amp;sheet=U0&amp;row=1548&amp;col=7&amp;number=0.795&amp;sourceID=14","0.795")</f>
        <v>0.795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HYPERLINK("http://141.218.60.56/~jnz1568/getInfo.php?workbook=11_06.xlsx&amp;sheet=U0&amp;row=1549&amp;col=6&amp;number=3.5&amp;sourceID=14","3.5")</f>
        <v>3.5</v>
      </c>
      <c r="G1549" s="4" t="str">
        <f>HYPERLINK("http://141.218.60.56/~jnz1568/getInfo.php?workbook=11_06.xlsx&amp;sheet=U0&amp;row=1549&amp;col=7&amp;number=0.795&amp;sourceID=14","0.795")</f>
        <v>0.795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HYPERLINK("http://141.218.60.56/~jnz1568/getInfo.php?workbook=11_06.xlsx&amp;sheet=U0&amp;row=1550&amp;col=6&amp;number=3.6&amp;sourceID=14","3.6")</f>
        <v>3.6</v>
      </c>
      <c r="G1550" s="4" t="str">
        <f>HYPERLINK("http://141.218.60.56/~jnz1568/getInfo.php?workbook=11_06.xlsx&amp;sheet=U0&amp;row=1550&amp;col=7&amp;number=0.795&amp;sourceID=14","0.795")</f>
        <v>0.795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HYPERLINK("http://141.218.60.56/~jnz1568/getInfo.php?workbook=11_06.xlsx&amp;sheet=U0&amp;row=1551&amp;col=6&amp;number=3.7&amp;sourceID=14","3.7")</f>
        <v>3.7</v>
      </c>
      <c r="G1551" s="4" t="str">
        <f>HYPERLINK("http://141.218.60.56/~jnz1568/getInfo.php?workbook=11_06.xlsx&amp;sheet=U0&amp;row=1551&amp;col=7&amp;number=0.796&amp;sourceID=14","0.796")</f>
        <v>0.796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HYPERLINK("http://141.218.60.56/~jnz1568/getInfo.php?workbook=11_06.xlsx&amp;sheet=U0&amp;row=1552&amp;col=6&amp;number=3.8&amp;sourceID=14","3.8")</f>
        <v>3.8</v>
      </c>
      <c r="G1552" s="4" t="str">
        <f>HYPERLINK("http://141.218.60.56/~jnz1568/getInfo.php?workbook=11_06.xlsx&amp;sheet=U0&amp;row=1552&amp;col=7&amp;number=0.796&amp;sourceID=14","0.796")</f>
        <v>0.796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HYPERLINK("http://141.218.60.56/~jnz1568/getInfo.php?workbook=11_06.xlsx&amp;sheet=U0&amp;row=1553&amp;col=6&amp;number=3.9&amp;sourceID=14","3.9")</f>
        <v>3.9</v>
      </c>
      <c r="G1553" s="4" t="str">
        <f>HYPERLINK("http://141.218.60.56/~jnz1568/getInfo.php?workbook=11_06.xlsx&amp;sheet=U0&amp;row=1553&amp;col=7&amp;number=0.797&amp;sourceID=14","0.797")</f>
        <v>0.797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HYPERLINK("http://141.218.60.56/~jnz1568/getInfo.php?workbook=11_06.xlsx&amp;sheet=U0&amp;row=1554&amp;col=6&amp;number=4&amp;sourceID=14","4")</f>
        <v>4</v>
      </c>
      <c r="G1554" s="4" t="str">
        <f>HYPERLINK("http://141.218.60.56/~jnz1568/getInfo.php?workbook=11_06.xlsx&amp;sheet=U0&amp;row=1554&amp;col=7&amp;number=0.798&amp;sourceID=14","0.798")</f>
        <v>0.798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HYPERLINK("http://141.218.60.56/~jnz1568/getInfo.php?workbook=11_06.xlsx&amp;sheet=U0&amp;row=1555&amp;col=6&amp;number=4.1&amp;sourceID=14","4.1")</f>
        <v>4.1</v>
      </c>
      <c r="G1555" s="4" t="str">
        <f>HYPERLINK("http://141.218.60.56/~jnz1568/getInfo.php?workbook=11_06.xlsx&amp;sheet=U0&amp;row=1555&amp;col=7&amp;number=0.799&amp;sourceID=14","0.799")</f>
        <v>0.799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HYPERLINK("http://141.218.60.56/~jnz1568/getInfo.php?workbook=11_06.xlsx&amp;sheet=U0&amp;row=1556&amp;col=6&amp;number=4.2&amp;sourceID=14","4.2")</f>
        <v>4.2</v>
      </c>
      <c r="G1556" s="4" t="str">
        <f>HYPERLINK("http://141.218.60.56/~jnz1568/getInfo.php?workbook=11_06.xlsx&amp;sheet=U0&amp;row=1556&amp;col=7&amp;number=0.8&amp;sourceID=14","0.8")</f>
        <v>0.8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HYPERLINK("http://141.218.60.56/~jnz1568/getInfo.php?workbook=11_06.xlsx&amp;sheet=U0&amp;row=1557&amp;col=6&amp;number=4.3&amp;sourceID=14","4.3")</f>
        <v>4.3</v>
      </c>
      <c r="G1557" s="4" t="str">
        <f>HYPERLINK("http://141.218.60.56/~jnz1568/getInfo.php?workbook=11_06.xlsx&amp;sheet=U0&amp;row=1557&amp;col=7&amp;number=0.801&amp;sourceID=14","0.801")</f>
        <v>0.801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HYPERLINK("http://141.218.60.56/~jnz1568/getInfo.php?workbook=11_06.xlsx&amp;sheet=U0&amp;row=1558&amp;col=6&amp;number=4.4&amp;sourceID=14","4.4")</f>
        <v>4.4</v>
      </c>
      <c r="G1558" s="4" t="str">
        <f>HYPERLINK("http://141.218.60.56/~jnz1568/getInfo.php?workbook=11_06.xlsx&amp;sheet=U0&amp;row=1558&amp;col=7&amp;number=0.803&amp;sourceID=14","0.803")</f>
        <v>0.803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HYPERLINK("http://141.218.60.56/~jnz1568/getInfo.php?workbook=11_06.xlsx&amp;sheet=U0&amp;row=1559&amp;col=6&amp;number=4.5&amp;sourceID=14","4.5")</f>
        <v>4.5</v>
      </c>
      <c r="G1559" s="4" t="str">
        <f>HYPERLINK("http://141.218.60.56/~jnz1568/getInfo.php?workbook=11_06.xlsx&amp;sheet=U0&amp;row=1559&amp;col=7&amp;number=0.806&amp;sourceID=14","0.806")</f>
        <v>0.806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HYPERLINK("http://141.218.60.56/~jnz1568/getInfo.php?workbook=11_06.xlsx&amp;sheet=U0&amp;row=1560&amp;col=6&amp;number=4.6&amp;sourceID=14","4.6")</f>
        <v>4.6</v>
      </c>
      <c r="G1560" s="4" t="str">
        <f>HYPERLINK("http://141.218.60.56/~jnz1568/getInfo.php?workbook=11_06.xlsx&amp;sheet=U0&amp;row=1560&amp;col=7&amp;number=0.809&amp;sourceID=14","0.809")</f>
        <v>0.809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HYPERLINK("http://141.218.60.56/~jnz1568/getInfo.php?workbook=11_06.xlsx&amp;sheet=U0&amp;row=1561&amp;col=6&amp;number=4.7&amp;sourceID=14","4.7")</f>
        <v>4.7</v>
      </c>
      <c r="G1561" s="4" t="str">
        <f>HYPERLINK("http://141.218.60.56/~jnz1568/getInfo.php?workbook=11_06.xlsx&amp;sheet=U0&amp;row=1561&amp;col=7&amp;number=0.813&amp;sourceID=14","0.813")</f>
        <v>0.813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HYPERLINK("http://141.218.60.56/~jnz1568/getInfo.php?workbook=11_06.xlsx&amp;sheet=U0&amp;row=1562&amp;col=6&amp;number=4.8&amp;sourceID=14","4.8")</f>
        <v>4.8</v>
      </c>
      <c r="G1562" s="4" t="str">
        <f>HYPERLINK("http://141.218.60.56/~jnz1568/getInfo.php?workbook=11_06.xlsx&amp;sheet=U0&amp;row=1562&amp;col=7&amp;number=0.818&amp;sourceID=14","0.818")</f>
        <v>0.818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HYPERLINK("http://141.218.60.56/~jnz1568/getInfo.php?workbook=11_06.xlsx&amp;sheet=U0&amp;row=1563&amp;col=6&amp;number=4.9&amp;sourceID=14","4.9")</f>
        <v>4.9</v>
      </c>
      <c r="G1563" s="4" t="str">
        <f>HYPERLINK("http://141.218.60.56/~jnz1568/getInfo.php?workbook=11_06.xlsx&amp;sheet=U0&amp;row=1563&amp;col=7&amp;number=0.824&amp;sourceID=14","0.824")</f>
        <v>0.824</v>
      </c>
    </row>
    <row r="1564" spans="1:7">
      <c r="A1564" s="3">
        <v>11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HYPERLINK("http://141.218.60.56/~jnz1568/getInfo.php?workbook=11_06.xlsx&amp;sheet=U0&amp;row=1564&amp;col=6&amp;number=3&amp;sourceID=14","3")</f>
        <v>3</v>
      </c>
      <c r="G1564" s="4" t="str">
        <f>HYPERLINK("http://141.218.60.56/~jnz1568/getInfo.php?workbook=11_06.xlsx&amp;sheet=U0&amp;row=1564&amp;col=7&amp;number=0.000938&amp;sourceID=14","0.000938")</f>
        <v>0.000938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HYPERLINK("http://141.218.60.56/~jnz1568/getInfo.php?workbook=11_06.xlsx&amp;sheet=U0&amp;row=1565&amp;col=6&amp;number=3.1&amp;sourceID=14","3.1")</f>
        <v>3.1</v>
      </c>
      <c r="G1565" s="4" t="str">
        <f>HYPERLINK("http://141.218.60.56/~jnz1568/getInfo.php?workbook=11_06.xlsx&amp;sheet=U0&amp;row=1565&amp;col=7&amp;number=0.000938&amp;sourceID=14","0.000938")</f>
        <v>0.000938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HYPERLINK("http://141.218.60.56/~jnz1568/getInfo.php?workbook=11_06.xlsx&amp;sheet=U0&amp;row=1566&amp;col=6&amp;number=3.2&amp;sourceID=14","3.2")</f>
        <v>3.2</v>
      </c>
      <c r="G1566" s="4" t="str">
        <f>HYPERLINK("http://141.218.60.56/~jnz1568/getInfo.php?workbook=11_06.xlsx&amp;sheet=U0&amp;row=1566&amp;col=7&amp;number=0.000937&amp;sourceID=14","0.000937")</f>
        <v>0.000937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HYPERLINK("http://141.218.60.56/~jnz1568/getInfo.php?workbook=11_06.xlsx&amp;sheet=U0&amp;row=1567&amp;col=6&amp;number=3.3&amp;sourceID=14","3.3")</f>
        <v>3.3</v>
      </c>
      <c r="G1567" s="4" t="str">
        <f>HYPERLINK("http://141.218.60.56/~jnz1568/getInfo.php?workbook=11_06.xlsx&amp;sheet=U0&amp;row=1567&amp;col=7&amp;number=0.000937&amp;sourceID=14","0.000937")</f>
        <v>0.000937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HYPERLINK("http://141.218.60.56/~jnz1568/getInfo.php?workbook=11_06.xlsx&amp;sheet=U0&amp;row=1568&amp;col=6&amp;number=3.4&amp;sourceID=14","3.4")</f>
        <v>3.4</v>
      </c>
      <c r="G1568" s="4" t="str">
        <f>HYPERLINK("http://141.218.60.56/~jnz1568/getInfo.php?workbook=11_06.xlsx&amp;sheet=U0&amp;row=1568&amp;col=7&amp;number=0.000937&amp;sourceID=14","0.000937")</f>
        <v>0.000937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HYPERLINK("http://141.218.60.56/~jnz1568/getInfo.php?workbook=11_06.xlsx&amp;sheet=U0&amp;row=1569&amp;col=6&amp;number=3.5&amp;sourceID=14","3.5")</f>
        <v>3.5</v>
      </c>
      <c r="G1569" s="4" t="str">
        <f>HYPERLINK("http://141.218.60.56/~jnz1568/getInfo.php?workbook=11_06.xlsx&amp;sheet=U0&amp;row=1569&amp;col=7&amp;number=0.000936&amp;sourceID=14","0.000936")</f>
        <v>0.000936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HYPERLINK("http://141.218.60.56/~jnz1568/getInfo.php?workbook=11_06.xlsx&amp;sheet=U0&amp;row=1570&amp;col=6&amp;number=3.6&amp;sourceID=14","3.6")</f>
        <v>3.6</v>
      </c>
      <c r="G1570" s="4" t="str">
        <f>HYPERLINK("http://141.218.60.56/~jnz1568/getInfo.php?workbook=11_06.xlsx&amp;sheet=U0&amp;row=1570&amp;col=7&amp;number=0.000936&amp;sourceID=14","0.000936")</f>
        <v>0.000936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HYPERLINK("http://141.218.60.56/~jnz1568/getInfo.php?workbook=11_06.xlsx&amp;sheet=U0&amp;row=1571&amp;col=6&amp;number=3.7&amp;sourceID=14","3.7")</f>
        <v>3.7</v>
      </c>
      <c r="G1571" s="4" t="str">
        <f>HYPERLINK("http://141.218.60.56/~jnz1568/getInfo.php?workbook=11_06.xlsx&amp;sheet=U0&amp;row=1571&amp;col=7&amp;number=0.000935&amp;sourceID=14","0.000935")</f>
        <v>0.000935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HYPERLINK("http://141.218.60.56/~jnz1568/getInfo.php?workbook=11_06.xlsx&amp;sheet=U0&amp;row=1572&amp;col=6&amp;number=3.8&amp;sourceID=14","3.8")</f>
        <v>3.8</v>
      </c>
      <c r="G1572" s="4" t="str">
        <f>HYPERLINK("http://141.218.60.56/~jnz1568/getInfo.php?workbook=11_06.xlsx&amp;sheet=U0&amp;row=1572&amp;col=7&amp;number=0.000934&amp;sourceID=14","0.000934")</f>
        <v>0.000934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HYPERLINK("http://141.218.60.56/~jnz1568/getInfo.php?workbook=11_06.xlsx&amp;sheet=U0&amp;row=1573&amp;col=6&amp;number=3.9&amp;sourceID=14","3.9")</f>
        <v>3.9</v>
      </c>
      <c r="G1573" s="4" t="str">
        <f>HYPERLINK("http://141.218.60.56/~jnz1568/getInfo.php?workbook=11_06.xlsx&amp;sheet=U0&amp;row=1573&amp;col=7&amp;number=0.000933&amp;sourceID=14","0.000933")</f>
        <v>0.000933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HYPERLINK("http://141.218.60.56/~jnz1568/getInfo.php?workbook=11_06.xlsx&amp;sheet=U0&amp;row=1574&amp;col=6&amp;number=4&amp;sourceID=14","4")</f>
        <v>4</v>
      </c>
      <c r="G1574" s="4" t="str">
        <f>HYPERLINK("http://141.218.60.56/~jnz1568/getInfo.php?workbook=11_06.xlsx&amp;sheet=U0&amp;row=1574&amp;col=7&amp;number=0.000932&amp;sourceID=14","0.000932")</f>
        <v>0.000932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HYPERLINK("http://141.218.60.56/~jnz1568/getInfo.php?workbook=11_06.xlsx&amp;sheet=U0&amp;row=1575&amp;col=6&amp;number=4.1&amp;sourceID=14","4.1")</f>
        <v>4.1</v>
      </c>
      <c r="G1575" s="4" t="str">
        <f>HYPERLINK("http://141.218.60.56/~jnz1568/getInfo.php?workbook=11_06.xlsx&amp;sheet=U0&amp;row=1575&amp;col=7&amp;number=0.00093&amp;sourceID=14","0.00093")</f>
        <v>0.00093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HYPERLINK("http://141.218.60.56/~jnz1568/getInfo.php?workbook=11_06.xlsx&amp;sheet=U0&amp;row=1576&amp;col=6&amp;number=4.2&amp;sourceID=14","4.2")</f>
        <v>4.2</v>
      </c>
      <c r="G1576" s="4" t="str">
        <f>HYPERLINK("http://141.218.60.56/~jnz1568/getInfo.php?workbook=11_06.xlsx&amp;sheet=U0&amp;row=1576&amp;col=7&amp;number=0.000928&amp;sourceID=14","0.000928")</f>
        <v>0.000928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HYPERLINK("http://141.218.60.56/~jnz1568/getInfo.php?workbook=11_06.xlsx&amp;sheet=U0&amp;row=1577&amp;col=6&amp;number=4.3&amp;sourceID=14","4.3")</f>
        <v>4.3</v>
      </c>
      <c r="G1577" s="4" t="str">
        <f>HYPERLINK("http://141.218.60.56/~jnz1568/getInfo.php?workbook=11_06.xlsx&amp;sheet=U0&amp;row=1577&amp;col=7&amp;number=0.000926&amp;sourceID=14","0.000926")</f>
        <v>0.000926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HYPERLINK("http://141.218.60.56/~jnz1568/getInfo.php?workbook=11_06.xlsx&amp;sheet=U0&amp;row=1578&amp;col=6&amp;number=4.4&amp;sourceID=14","4.4")</f>
        <v>4.4</v>
      </c>
      <c r="G1578" s="4" t="str">
        <f>HYPERLINK("http://141.218.60.56/~jnz1568/getInfo.php?workbook=11_06.xlsx&amp;sheet=U0&amp;row=1578&amp;col=7&amp;number=0.000922&amp;sourceID=14","0.000922")</f>
        <v>0.000922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HYPERLINK("http://141.218.60.56/~jnz1568/getInfo.php?workbook=11_06.xlsx&amp;sheet=U0&amp;row=1579&amp;col=6&amp;number=4.5&amp;sourceID=14","4.5")</f>
        <v>4.5</v>
      </c>
      <c r="G1579" s="4" t="str">
        <f>HYPERLINK("http://141.218.60.56/~jnz1568/getInfo.php?workbook=11_06.xlsx&amp;sheet=U0&amp;row=1579&amp;col=7&amp;number=0.000918&amp;sourceID=14","0.000918")</f>
        <v>0.000918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HYPERLINK("http://141.218.60.56/~jnz1568/getInfo.php?workbook=11_06.xlsx&amp;sheet=U0&amp;row=1580&amp;col=6&amp;number=4.6&amp;sourceID=14","4.6")</f>
        <v>4.6</v>
      </c>
      <c r="G1580" s="4" t="str">
        <f>HYPERLINK("http://141.218.60.56/~jnz1568/getInfo.php?workbook=11_06.xlsx&amp;sheet=U0&amp;row=1580&amp;col=7&amp;number=0.000913&amp;sourceID=14","0.000913")</f>
        <v>0.000913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HYPERLINK("http://141.218.60.56/~jnz1568/getInfo.php?workbook=11_06.xlsx&amp;sheet=U0&amp;row=1581&amp;col=6&amp;number=4.7&amp;sourceID=14","4.7")</f>
        <v>4.7</v>
      </c>
      <c r="G1581" s="4" t="str">
        <f>HYPERLINK("http://141.218.60.56/~jnz1568/getInfo.php?workbook=11_06.xlsx&amp;sheet=U0&amp;row=1581&amp;col=7&amp;number=0.000907&amp;sourceID=14","0.000907")</f>
        <v>0.000907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HYPERLINK("http://141.218.60.56/~jnz1568/getInfo.php?workbook=11_06.xlsx&amp;sheet=U0&amp;row=1582&amp;col=6&amp;number=4.8&amp;sourceID=14","4.8")</f>
        <v>4.8</v>
      </c>
      <c r="G1582" s="4" t="str">
        <f>HYPERLINK("http://141.218.60.56/~jnz1568/getInfo.php?workbook=11_06.xlsx&amp;sheet=U0&amp;row=1582&amp;col=7&amp;number=0.000899&amp;sourceID=14","0.000899")</f>
        <v>0.000899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HYPERLINK("http://141.218.60.56/~jnz1568/getInfo.php?workbook=11_06.xlsx&amp;sheet=U0&amp;row=1583&amp;col=6&amp;number=4.9&amp;sourceID=14","4.9")</f>
        <v>4.9</v>
      </c>
      <c r="G1583" s="4" t="str">
        <f>HYPERLINK("http://141.218.60.56/~jnz1568/getInfo.php?workbook=11_06.xlsx&amp;sheet=U0&amp;row=1583&amp;col=7&amp;number=0.000889&amp;sourceID=14","0.000889")</f>
        <v>0.000889</v>
      </c>
    </row>
    <row r="1584" spans="1:7">
      <c r="A1584" s="3">
        <v>11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HYPERLINK("http://141.218.60.56/~jnz1568/getInfo.php?workbook=11_06.xlsx&amp;sheet=U0&amp;row=1584&amp;col=6&amp;number=3&amp;sourceID=14","3")</f>
        <v>3</v>
      </c>
      <c r="G1584" s="4" t="str">
        <f>HYPERLINK("http://141.218.60.56/~jnz1568/getInfo.php?workbook=11_06.xlsx&amp;sheet=U0&amp;row=1584&amp;col=7&amp;number=0.000616&amp;sourceID=14","0.000616")</f>
        <v>0.000616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HYPERLINK("http://141.218.60.56/~jnz1568/getInfo.php?workbook=11_06.xlsx&amp;sheet=U0&amp;row=1585&amp;col=6&amp;number=3.1&amp;sourceID=14","3.1")</f>
        <v>3.1</v>
      </c>
      <c r="G1585" s="4" t="str">
        <f>HYPERLINK("http://141.218.60.56/~jnz1568/getInfo.php?workbook=11_06.xlsx&amp;sheet=U0&amp;row=1585&amp;col=7&amp;number=0.000616&amp;sourceID=14","0.000616")</f>
        <v>0.000616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HYPERLINK("http://141.218.60.56/~jnz1568/getInfo.php?workbook=11_06.xlsx&amp;sheet=U0&amp;row=1586&amp;col=6&amp;number=3.2&amp;sourceID=14","3.2")</f>
        <v>3.2</v>
      </c>
      <c r="G1586" s="4" t="str">
        <f>HYPERLINK("http://141.218.60.56/~jnz1568/getInfo.php?workbook=11_06.xlsx&amp;sheet=U0&amp;row=1586&amp;col=7&amp;number=0.000616&amp;sourceID=14","0.000616")</f>
        <v>0.000616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HYPERLINK("http://141.218.60.56/~jnz1568/getInfo.php?workbook=11_06.xlsx&amp;sheet=U0&amp;row=1587&amp;col=6&amp;number=3.3&amp;sourceID=14","3.3")</f>
        <v>3.3</v>
      </c>
      <c r="G1587" s="4" t="str">
        <f>HYPERLINK("http://141.218.60.56/~jnz1568/getInfo.php?workbook=11_06.xlsx&amp;sheet=U0&amp;row=1587&amp;col=7&amp;number=0.000616&amp;sourceID=14","0.000616")</f>
        <v>0.000616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HYPERLINK("http://141.218.60.56/~jnz1568/getInfo.php?workbook=11_06.xlsx&amp;sheet=U0&amp;row=1588&amp;col=6&amp;number=3.4&amp;sourceID=14","3.4")</f>
        <v>3.4</v>
      </c>
      <c r="G1588" s="4" t="str">
        <f>HYPERLINK("http://141.218.60.56/~jnz1568/getInfo.php?workbook=11_06.xlsx&amp;sheet=U0&amp;row=1588&amp;col=7&amp;number=0.000615&amp;sourceID=14","0.000615")</f>
        <v>0.000615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HYPERLINK("http://141.218.60.56/~jnz1568/getInfo.php?workbook=11_06.xlsx&amp;sheet=U0&amp;row=1589&amp;col=6&amp;number=3.5&amp;sourceID=14","3.5")</f>
        <v>3.5</v>
      </c>
      <c r="G1589" s="4" t="str">
        <f>HYPERLINK("http://141.218.60.56/~jnz1568/getInfo.php?workbook=11_06.xlsx&amp;sheet=U0&amp;row=1589&amp;col=7&amp;number=0.000615&amp;sourceID=14","0.000615")</f>
        <v>0.000615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HYPERLINK("http://141.218.60.56/~jnz1568/getInfo.php?workbook=11_06.xlsx&amp;sheet=U0&amp;row=1590&amp;col=6&amp;number=3.6&amp;sourceID=14","3.6")</f>
        <v>3.6</v>
      </c>
      <c r="G1590" s="4" t="str">
        <f>HYPERLINK("http://141.218.60.56/~jnz1568/getInfo.php?workbook=11_06.xlsx&amp;sheet=U0&amp;row=1590&amp;col=7&amp;number=0.000615&amp;sourceID=14","0.000615")</f>
        <v>0.000615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HYPERLINK("http://141.218.60.56/~jnz1568/getInfo.php?workbook=11_06.xlsx&amp;sheet=U0&amp;row=1591&amp;col=6&amp;number=3.7&amp;sourceID=14","3.7")</f>
        <v>3.7</v>
      </c>
      <c r="G1591" s="4" t="str">
        <f>HYPERLINK("http://141.218.60.56/~jnz1568/getInfo.php?workbook=11_06.xlsx&amp;sheet=U0&amp;row=1591&amp;col=7&amp;number=0.000614&amp;sourceID=14","0.000614")</f>
        <v>0.000614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HYPERLINK("http://141.218.60.56/~jnz1568/getInfo.php?workbook=11_06.xlsx&amp;sheet=U0&amp;row=1592&amp;col=6&amp;number=3.8&amp;sourceID=14","3.8")</f>
        <v>3.8</v>
      </c>
      <c r="G1592" s="4" t="str">
        <f>HYPERLINK("http://141.218.60.56/~jnz1568/getInfo.php?workbook=11_06.xlsx&amp;sheet=U0&amp;row=1592&amp;col=7&amp;number=0.000614&amp;sourceID=14","0.000614")</f>
        <v>0.000614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HYPERLINK("http://141.218.60.56/~jnz1568/getInfo.php?workbook=11_06.xlsx&amp;sheet=U0&amp;row=1593&amp;col=6&amp;number=3.9&amp;sourceID=14","3.9")</f>
        <v>3.9</v>
      </c>
      <c r="G1593" s="4" t="str">
        <f>HYPERLINK("http://141.218.60.56/~jnz1568/getInfo.php?workbook=11_06.xlsx&amp;sheet=U0&amp;row=1593&amp;col=7&amp;number=0.000613&amp;sourceID=14","0.000613")</f>
        <v>0.000613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HYPERLINK("http://141.218.60.56/~jnz1568/getInfo.php?workbook=11_06.xlsx&amp;sheet=U0&amp;row=1594&amp;col=6&amp;number=4&amp;sourceID=14","4")</f>
        <v>4</v>
      </c>
      <c r="G1594" s="4" t="str">
        <f>HYPERLINK("http://141.218.60.56/~jnz1568/getInfo.php?workbook=11_06.xlsx&amp;sheet=U0&amp;row=1594&amp;col=7&amp;number=0.000612&amp;sourceID=14","0.000612")</f>
        <v>0.000612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HYPERLINK("http://141.218.60.56/~jnz1568/getInfo.php?workbook=11_06.xlsx&amp;sheet=U0&amp;row=1595&amp;col=6&amp;number=4.1&amp;sourceID=14","4.1")</f>
        <v>4.1</v>
      </c>
      <c r="G1595" s="4" t="str">
        <f>HYPERLINK("http://141.218.60.56/~jnz1568/getInfo.php?workbook=11_06.xlsx&amp;sheet=U0&amp;row=1595&amp;col=7&amp;number=0.000611&amp;sourceID=14","0.000611")</f>
        <v>0.000611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HYPERLINK("http://141.218.60.56/~jnz1568/getInfo.php?workbook=11_06.xlsx&amp;sheet=U0&amp;row=1596&amp;col=6&amp;number=4.2&amp;sourceID=14","4.2")</f>
        <v>4.2</v>
      </c>
      <c r="G1596" s="4" t="str">
        <f>HYPERLINK("http://141.218.60.56/~jnz1568/getInfo.php?workbook=11_06.xlsx&amp;sheet=U0&amp;row=1596&amp;col=7&amp;number=0.00061&amp;sourceID=14","0.00061")</f>
        <v>0.00061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HYPERLINK("http://141.218.60.56/~jnz1568/getInfo.php?workbook=11_06.xlsx&amp;sheet=U0&amp;row=1597&amp;col=6&amp;number=4.3&amp;sourceID=14","4.3")</f>
        <v>4.3</v>
      </c>
      <c r="G1597" s="4" t="str">
        <f>HYPERLINK("http://141.218.60.56/~jnz1568/getInfo.php?workbook=11_06.xlsx&amp;sheet=U0&amp;row=1597&amp;col=7&amp;number=0.000608&amp;sourceID=14","0.000608")</f>
        <v>0.000608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HYPERLINK("http://141.218.60.56/~jnz1568/getInfo.php?workbook=11_06.xlsx&amp;sheet=U0&amp;row=1598&amp;col=6&amp;number=4.4&amp;sourceID=14","4.4")</f>
        <v>4.4</v>
      </c>
      <c r="G1598" s="4" t="str">
        <f>HYPERLINK("http://141.218.60.56/~jnz1568/getInfo.php?workbook=11_06.xlsx&amp;sheet=U0&amp;row=1598&amp;col=7&amp;number=0.000606&amp;sourceID=14","0.000606")</f>
        <v>0.000606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HYPERLINK("http://141.218.60.56/~jnz1568/getInfo.php?workbook=11_06.xlsx&amp;sheet=U0&amp;row=1599&amp;col=6&amp;number=4.5&amp;sourceID=14","4.5")</f>
        <v>4.5</v>
      </c>
      <c r="G1599" s="4" t="str">
        <f>HYPERLINK("http://141.218.60.56/~jnz1568/getInfo.php?workbook=11_06.xlsx&amp;sheet=U0&amp;row=1599&amp;col=7&amp;number=0.000603&amp;sourceID=14","0.000603")</f>
        <v>0.000603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HYPERLINK("http://141.218.60.56/~jnz1568/getInfo.php?workbook=11_06.xlsx&amp;sheet=U0&amp;row=1600&amp;col=6&amp;number=4.6&amp;sourceID=14","4.6")</f>
        <v>4.6</v>
      </c>
      <c r="G1600" s="4" t="str">
        <f>HYPERLINK("http://141.218.60.56/~jnz1568/getInfo.php?workbook=11_06.xlsx&amp;sheet=U0&amp;row=1600&amp;col=7&amp;number=0.0006&amp;sourceID=14","0.0006")</f>
        <v>0.0006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HYPERLINK("http://141.218.60.56/~jnz1568/getInfo.php?workbook=11_06.xlsx&amp;sheet=U0&amp;row=1601&amp;col=6&amp;number=4.7&amp;sourceID=14","4.7")</f>
        <v>4.7</v>
      </c>
      <c r="G1601" s="4" t="str">
        <f>HYPERLINK("http://141.218.60.56/~jnz1568/getInfo.php?workbook=11_06.xlsx&amp;sheet=U0&amp;row=1601&amp;col=7&amp;number=0.000596&amp;sourceID=14","0.000596")</f>
        <v>0.000596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HYPERLINK("http://141.218.60.56/~jnz1568/getInfo.php?workbook=11_06.xlsx&amp;sheet=U0&amp;row=1602&amp;col=6&amp;number=4.8&amp;sourceID=14","4.8")</f>
        <v>4.8</v>
      </c>
      <c r="G1602" s="4" t="str">
        <f>HYPERLINK("http://141.218.60.56/~jnz1568/getInfo.php?workbook=11_06.xlsx&amp;sheet=U0&amp;row=1602&amp;col=7&amp;number=0.000591&amp;sourceID=14","0.000591")</f>
        <v>0.000591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HYPERLINK("http://141.218.60.56/~jnz1568/getInfo.php?workbook=11_06.xlsx&amp;sheet=U0&amp;row=1603&amp;col=6&amp;number=4.9&amp;sourceID=14","4.9")</f>
        <v>4.9</v>
      </c>
      <c r="G1603" s="4" t="str">
        <f>HYPERLINK("http://141.218.60.56/~jnz1568/getInfo.php?workbook=11_06.xlsx&amp;sheet=U0&amp;row=1603&amp;col=7&amp;number=0.000584&amp;sourceID=14","0.000584")</f>
        <v>0.000584</v>
      </c>
    </row>
    <row r="1604" spans="1:7">
      <c r="A1604" s="3">
        <v>11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HYPERLINK("http://141.218.60.56/~jnz1568/getInfo.php?workbook=11_06.xlsx&amp;sheet=U0&amp;row=1604&amp;col=6&amp;number=3&amp;sourceID=14","3")</f>
        <v>3</v>
      </c>
      <c r="G1604" s="4" t="str">
        <f>HYPERLINK("http://141.218.60.56/~jnz1568/getInfo.php?workbook=11_06.xlsx&amp;sheet=U0&amp;row=1604&amp;col=7&amp;number=0.000215&amp;sourceID=14","0.000215")</f>
        <v>0.000215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HYPERLINK("http://141.218.60.56/~jnz1568/getInfo.php?workbook=11_06.xlsx&amp;sheet=U0&amp;row=1605&amp;col=6&amp;number=3.1&amp;sourceID=14","3.1")</f>
        <v>3.1</v>
      </c>
      <c r="G1605" s="4" t="str">
        <f>HYPERLINK("http://141.218.60.56/~jnz1568/getInfo.php?workbook=11_06.xlsx&amp;sheet=U0&amp;row=1605&amp;col=7&amp;number=0.000215&amp;sourceID=14","0.000215")</f>
        <v>0.000215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HYPERLINK("http://141.218.60.56/~jnz1568/getInfo.php?workbook=11_06.xlsx&amp;sheet=U0&amp;row=1606&amp;col=6&amp;number=3.2&amp;sourceID=14","3.2")</f>
        <v>3.2</v>
      </c>
      <c r="G1606" s="4" t="str">
        <f>HYPERLINK("http://141.218.60.56/~jnz1568/getInfo.php?workbook=11_06.xlsx&amp;sheet=U0&amp;row=1606&amp;col=7&amp;number=0.000215&amp;sourceID=14","0.000215")</f>
        <v>0.000215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HYPERLINK("http://141.218.60.56/~jnz1568/getInfo.php?workbook=11_06.xlsx&amp;sheet=U0&amp;row=1607&amp;col=6&amp;number=3.3&amp;sourceID=14","3.3")</f>
        <v>3.3</v>
      </c>
      <c r="G1607" s="4" t="str">
        <f>HYPERLINK("http://141.218.60.56/~jnz1568/getInfo.php?workbook=11_06.xlsx&amp;sheet=U0&amp;row=1607&amp;col=7&amp;number=0.000215&amp;sourceID=14","0.000215")</f>
        <v>0.000215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HYPERLINK("http://141.218.60.56/~jnz1568/getInfo.php?workbook=11_06.xlsx&amp;sheet=U0&amp;row=1608&amp;col=6&amp;number=3.4&amp;sourceID=14","3.4")</f>
        <v>3.4</v>
      </c>
      <c r="G1608" s="4" t="str">
        <f>HYPERLINK("http://141.218.60.56/~jnz1568/getInfo.php?workbook=11_06.xlsx&amp;sheet=U0&amp;row=1608&amp;col=7&amp;number=0.000215&amp;sourceID=14","0.000215")</f>
        <v>0.000215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HYPERLINK("http://141.218.60.56/~jnz1568/getInfo.php?workbook=11_06.xlsx&amp;sheet=U0&amp;row=1609&amp;col=6&amp;number=3.5&amp;sourceID=14","3.5")</f>
        <v>3.5</v>
      </c>
      <c r="G1609" s="4" t="str">
        <f>HYPERLINK("http://141.218.60.56/~jnz1568/getInfo.php?workbook=11_06.xlsx&amp;sheet=U0&amp;row=1609&amp;col=7&amp;number=0.000214&amp;sourceID=14","0.000214")</f>
        <v>0.000214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HYPERLINK("http://141.218.60.56/~jnz1568/getInfo.php?workbook=11_06.xlsx&amp;sheet=U0&amp;row=1610&amp;col=6&amp;number=3.6&amp;sourceID=14","3.6")</f>
        <v>3.6</v>
      </c>
      <c r="G1610" s="4" t="str">
        <f>HYPERLINK("http://141.218.60.56/~jnz1568/getInfo.php?workbook=11_06.xlsx&amp;sheet=U0&amp;row=1610&amp;col=7&amp;number=0.000214&amp;sourceID=14","0.000214")</f>
        <v>0.000214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HYPERLINK("http://141.218.60.56/~jnz1568/getInfo.php?workbook=11_06.xlsx&amp;sheet=U0&amp;row=1611&amp;col=6&amp;number=3.7&amp;sourceID=14","3.7")</f>
        <v>3.7</v>
      </c>
      <c r="G1611" s="4" t="str">
        <f>HYPERLINK("http://141.218.60.56/~jnz1568/getInfo.php?workbook=11_06.xlsx&amp;sheet=U0&amp;row=1611&amp;col=7&amp;number=0.000214&amp;sourceID=14","0.000214")</f>
        <v>0.000214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HYPERLINK("http://141.218.60.56/~jnz1568/getInfo.php?workbook=11_06.xlsx&amp;sheet=U0&amp;row=1612&amp;col=6&amp;number=3.8&amp;sourceID=14","3.8")</f>
        <v>3.8</v>
      </c>
      <c r="G1612" s="4" t="str">
        <f>HYPERLINK("http://141.218.60.56/~jnz1568/getInfo.php?workbook=11_06.xlsx&amp;sheet=U0&amp;row=1612&amp;col=7&amp;number=0.000214&amp;sourceID=14","0.000214")</f>
        <v>0.000214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HYPERLINK("http://141.218.60.56/~jnz1568/getInfo.php?workbook=11_06.xlsx&amp;sheet=U0&amp;row=1613&amp;col=6&amp;number=3.9&amp;sourceID=14","3.9")</f>
        <v>3.9</v>
      </c>
      <c r="G1613" s="4" t="str">
        <f>HYPERLINK("http://141.218.60.56/~jnz1568/getInfo.php?workbook=11_06.xlsx&amp;sheet=U0&amp;row=1613&amp;col=7&amp;number=0.000214&amp;sourceID=14","0.000214")</f>
        <v>0.000214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HYPERLINK("http://141.218.60.56/~jnz1568/getInfo.php?workbook=11_06.xlsx&amp;sheet=U0&amp;row=1614&amp;col=6&amp;number=4&amp;sourceID=14","4")</f>
        <v>4</v>
      </c>
      <c r="G1614" s="4" t="str">
        <f>HYPERLINK("http://141.218.60.56/~jnz1568/getInfo.php?workbook=11_06.xlsx&amp;sheet=U0&amp;row=1614&amp;col=7&amp;number=0.000213&amp;sourceID=14","0.000213")</f>
        <v>0.000213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HYPERLINK("http://141.218.60.56/~jnz1568/getInfo.php?workbook=11_06.xlsx&amp;sheet=U0&amp;row=1615&amp;col=6&amp;number=4.1&amp;sourceID=14","4.1")</f>
        <v>4.1</v>
      </c>
      <c r="G1615" s="4" t="str">
        <f>HYPERLINK("http://141.218.60.56/~jnz1568/getInfo.php?workbook=11_06.xlsx&amp;sheet=U0&amp;row=1615&amp;col=7&amp;number=0.000213&amp;sourceID=14","0.000213")</f>
        <v>0.000213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HYPERLINK("http://141.218.60.56/~jnz1568/getInfo.php?workbook=11_06.xlsx&amp;sheet=U0&amp;row=1616&amp;col=6&amp;number=4.2&amp;sourceID=14","4.2")</f>
        <v>4.2</v>
      </c>
      <c r="G1616" s="4" t="str">
        <f>HYPERLINK("http://141.218.60.56/~jnz1568/getInfo.php?workbook=11_06.xlsx&amp;sheet=U0&amp;row=1616&amp;col=7&amp;number=0.000213&amp;sourceID=14","0.000213")</f>
        <v>0.000213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HYPERLINK("http://141.218.60.56/~jnz1568/getInfo.php?workbook=11_06.xlsx&amp;sheet=U0&amp;row=1617&amp;col=6&amp;number=4.3&amp;sourceID=14","4.3")</f>
        <v>4.3</v>
      </c>
      <c r="G1617" s="4" t="str">
        <f>HYPERLINK("http://141.218.60.56/~jnz1568/getInfo.php?workbook=11_06.xlsx&amp;sheet=U0&amp;row=1617&amp;col=7&amp;number=0.000212&amp;sourceID=14","0.000212")</f>
        <v>0.000212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HYPERLINK("http://141.218.60.56/~jnz1568/getInfo.php?workbook=11_06.xlsx&amp;sheet=U0&amp;row=1618&amp;col=6&amp;number=4.4&amp;sourceID=14","4.4")</f>
        <v>4.4</v>
      </c>
      <c r="G1618" s="4" t="str">
        <f>HYPERLINK("http://141.218.60.56/~jnz1568/getInfo.php?workbook=11_06.xlsx&amp;sheet=U0&amp;row=1618&amp;col=7&amp;number=0.000211&amp;sourceID=14","0.000211")</f>
        <v>0.000211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HYPERLINK("http://141.218.60.56/~jnz1568/getInfo.php?workbook=11_06.xlsx&amp;sheet=U0&amp;row=1619&amp;col=6&amp;number=4.5&amp;sourceID=14","4.5")</f>
        <v>4.5</v>
      </c>
      <c r="G1619" s="4" t="str">
        <f>HYPERLINK("http://141.218.60.56/~jnz1568/getInfo.php?workbook=11_06.xlsx&amp;sheet=U0&amp;row=1619&amp;col=7&amp;number=0.00021&amp;sourceID=14","0.00021")</f>
        <v>0.00021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HYPERLINK("http://141.218.60.56/~jnz1568/getInfo.php?workbook=11_06.xlsx&amp;sheet=U0&amp;row=1620&amp;col=6&amp;number=4.6&amp;sourceID=14","4.6")</f>
        <v>4.6</v>
      </c>
      <c r="G1620" s="4" t="str">
        <f>HYPERLINK("http://141.218.60.56/~jnz1568/getInfo.php?workbook=11_06.xlsx&amp;sheet=U0&amp;row=1620&amp;col=7&amp;number=0.000209&amp;sourceID=14","0.000209")</f>
        <v>0.000209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HYPERLINK("http://141.218.60.56/~jnz1568/getInfo.php?workbook=11_06.xlsx&amp;sheet=U0&amp;row=1621&amp;col=6&amp;number=4.7&amp;sourceID=14","4.7")</f>
        <v>4.7</v>
      </c>
      <c r="G1621" s="4" t="str">
        <f>HYPERLINK("http://141.218.60.56/~jnz1568/getInfo.php?workbook=11_06.xlsx&amp;sheet=U0&amp;row=1621&amp;col=7&amp;number=0.000208&amp;sourceID=14","0.000208")</f>
        <v>0.000208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HYPERLINK("http://141.218.60.56/~jnz1568/getInfo.php?workbook=11_06.xlsx&amp;sheet=U0&amp;row=1622&amp;col=6&amp;number=4.8&amp;sourceID=14","4.8")</f>
        <v>4.8</v>
      </c>
      <c r="G1622" s="4" t="str">
        <f>HYPERLINK("http://141.218.60.56/~jnz1568/getInfo.php?workbook=11_06.xlsx&amp;sheet=U0&amp;row=1622&amp;col=7&amp;number=0.000206&amp;sourceID=14","0.000206")</f>
        <v>0.000206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HYPERLINK("http://141.218.60.56/~jnz1568/getInfo.php?workbook=11_06.xlsx&amp;sheet=U0&amp;row=1623&amp;col=6&amp;number=4.9&amp;sourceID=14","4.9")</f>
        <v>4.9</v>
      </c>
      <c r="G1623" s="4" t="str">
        <f>HYPERLINK("http://141.218.60.56/~jnz1568/getInfo.php?workbook=11_06.xlsx&amp;sheet=U0&amp;row=1623&amp;col=7&amp;number=0.000204&amp;sourceID=14","0.000204")</f>
        <v>0.000204</v>
      </c>
    </row>
    <row r="1624" spans="1:7">
      <c r="A1624" s="3">
        <v>11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HYPERLINK("http://141.218.60.56/~jnz1568/getInfo.php?workbook=11_06.xlsx&amp;sheet=U0&amp;row=1624&amp;col=6&amp;number=3&amp;sourceID=14","3")</f>
        <v>3</v>
      </c>
      <c r="G1624" s="4" t="str">
        <f>HYPERLINK("http://141.218.60.56/~jnz1568/getInfo.php?workbook=11_06.xlsx&amp;sheet=U0&amp;row=1624&amp;col=7&amp;number=0.00134&amp;sourceID=14","0.00134")</f>
        <v>0.00134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HYPERLINK("http://141.218.60.56/~jnz1568/getInfo.php?workbook=11_06.xlsx&amp;sheet=U0&amp;row=1625&amp;col=6&amp;number=3.1&amp;sourceID=14","3.1")</f>
        <v>3.1</v>
      </c>
      <c r="G1625" s="4" t="str">
        <f>HYPERLINK("http://141.218.60.56/~jnz1568/getInfo.php?workbook=11_06.xlsx&amp;sheet=U0&amp;row=1625&amp;col=7&amp;number=0.00134&amp;sourceID=14","0.00134")</f>
        <v>0.00134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HYPERLINK("http://141.218.60.56/~jnz1568/getInfo.php?workbook=11_06.xlsx&amp;sheet=U0&amp;row=1626&amp;col=6&amp;number=3.2&amp;sourceID=14","3.2")</f>
        <v>3.2</v>
      </c>
      <c r="G1626" s="4" t="str">
        <f>HYPERLINK("http://141.218.60.56/~jnz1568/getInfo.php?workbook=11_06.xlsx&amp;sheet=U0&amp;row=1626&amp;col=7&amp;number=0.00134&amp;sourceID=14","0.00134")</f>
        <v>0.00134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HYPERLINK("http://141.218.60.56/~jnz1568/getInfo.php?workbook=11_06.xlsx&amp;sheet=U0&amp;row=1627&amp;col=6&amp;number=3.3&amp;sourceID=14","3.3")</f>
        <v>3.3</v>
      </c>
      <c r="G1627" s="4" t="str">
        <f>HYPERLINK("http://141.218.60.56/~jnz1568/getInfo.php?workbook=11_06.xlsx&amp;sheet=U0&amp;row=1627&amp;col=7&amp;number=0.00135&amp;sourceID=14","0.00135")</f>
        <v>0.00135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HYPERLINK("http://141.218.60.56/~jnz1568/getInfo.php?workbook=11_06.xlsx&amp;sheet=U0&amp;row=1628&amp;col=6&amp;number=3.4&amp;sourceID=14","3.4")</f>
        <v>3.4</v>
      </c>
      <c r="G1628" s="4" t="str">
        <f>HYPERLINK("http://141.218.60.56/~jnz1568/getInfo.php?workbook=11_06.xlsx&amp;sheet=U0&amp;row=1628&amp;col=7&amp;number=0.00135&amp;sourceID=14","0.00135")</f>
        <v>0.00135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HYPERLINK("http://141.218.60.56/~jnz1568/getInfo.php?workbook=11_06.xlsx&amp;sheet=U0&amp;row=1629&amp;col=6&amp;number=3.5&amp;sourceID=14","3.5")</f>
        <v>3.5</v>
      </c>
      <c r="G1629" s="4" t="str">
        <f>HYPERLINK("http://141.218.60.56/~jnz1568/getInfo.php?workbook=11_06.xlsx&amp;sheet=U0&amp;row=1629&amp;col=7&amp;number=0.00135&amp;sourceID=14","0.00135")</f>
        <v>0.00135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HYPERLINK("http://141.218.60.56/~jnz1568/getInfo.php?workbook=11_06.xlsx&amp;sheet=U0&amp;row=1630&amp;col=6&amp;number=3.6&amp;sourceID=14","3.6")</f>
        <v>3.6</v>
      </c>
      <c r="G1630" s="4" t="str">
        <f>HYPERLINK("http://141.218.60.56/~jnz1568/getInfo.php?workbook=11_06.xlsx&amp;sheet=U0&amp;row=1630&amp;col=7&amp;number=0.00135&amp;sourceID=14","0.00135")</f>
        <v>0.00135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HYPERLINK("http://141.218.60.56/~jnz1568/getInfo.php?workbook=11_06.xlsx&amp;sheet=U0&amp;row=1631&amp;col=6&amp;number=3.7&amp;sourceID=14","3.7")</f>
        <v>3.7</v>
      </c>
      <c r="G1631" s="4" t="str">
        <f>HYPERLINK("http://141.218.60.56/~jnz1568/getInfo.php?workbook=11_06.xlsx&amp;sheet=U0&amp;row=1631&amp;col=7&amp;number=0.00135&amp;sourceID=14","0.00135")</f>
        <v>0.00135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HYPERLINK("http://141.218.60.56/~jnz1568/getInfo.php?workbook=11_06.xlsx&amp;sheet=U0&amp;row=1632&amp;col=6&amp;number=3.8&amp;sourceID=14","3.8")</f>
        <v>3.8</v>
      </c>
      <c r="G1632" s="4" t="str">
        <f>HYPERLINK("http://141.218.60.56/~jnz1568/getInfo.php?workbook=11_06.xlsx&amp;sheet=U0&amp;row=1632&amp;col=7&amp;number=0.00135&amp;sourceID=14","0.00135")</f>
        <v>0.00135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HYPERLINK("http://141.218.60.56/~jnz1568/getInfo.php?workbook=11_06.xlsx&amp;sheet=U0&amp;row=1633&amp;col=6&amp;number=3.9&amp;sourceID=14","3.9")</f>
        <v>3.9</v>
      </c>
      <c r="G1633" s="4" t="str">
        <f>HYPERLINK("http://141.218.60.56/~jnz1568/getInfo.php?workbook=11_06.xlsx&amp;sheet=U0&amp;row=1633&amp;col=7&amp;number=0.00135&amp;sourceID=14","0.00135")</f>
        <v>0.00135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HYPERLINK("http://141.218.60.56/~jnz1568/getInfo.php?workbook=11_06.xlsx&amp;sheet=U0&amp;row=1634&amp;col=6&amp;number=4&amp;sourceID=14","4")</f>
        <v>4</v>
      </c>
      <c r="G1634" s="4" t="str">
        <f>HYPERLINK("http://141.218.60.56/~jnz1568/getInfo.php?workbook=11_06.xlsx&amp;sheet=U0&amp;row=1634&amp;col=7&amp;number=0.00135&amp;sourceID=14","0.00135")</f>
        <v>0.00135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HYPERLINK("http://141.218.60.56/~jnz1568/getInfo.php?workbook=11_06.xlsx&amp;sheet=U0&amp;row=1635&amp;col=6&amp;number=4.1&amp;sourceID=14","4.1")</f>
        <v>4.1</v>
      </c>
      <c r="G1635" s="4" t="str">
        <f>HYPERLINK("http://141.218.60.56/~jnz1568/getInfo.php?workbook=11_06.xlsx&amp;sheet=U0&amp;row=1635&amp;col=7&amp;number=0.00135&amp;sourceID=14","0.00135")</f>
        <v>0.00135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HYPERLINK("http://141.218.60.56/~jnz1568/getInfo.php?workbook=11_06.xlsx&amp;sheet=U0&amp;row=1636&amp;col=6&amp;number=4.2&amp;sourceID=14","4.2")</f>
        <v>4.2</v>
      </c>
      <c r="G1636" s="4" t="str">
        <f>HYPERLINK("http://141.218.60.56/~jnz1568/getInfo.php?workbook=11_06.xlsx&amp;sheet=U0&amp;row=1636&amp;col=7&amp;number=0.00135&amp;sourceID=14","0.00135")</f>
        <v>0.00135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HYPERLINK("http://141.218.60.56/~jnz1568/getInfo.php?workbook=11_06.xlsx&amp;sheet=U0&amp;row=1637&amp;col=6&amp;number=4.3&amp;sourceID=14","4.3")</f>
        <v>4.3</v>
      </c>
      <c r="G1637" s="4" t="str">
        <f>HYPERLINK("http://141.218.60.56/~jnz1568/getInfo.php?workbook=11_06.xlsx&amp;sheet=U0&amp;row=1637&amp;col=7&amp;number=0.00136&amp;sourceID=14","0.00136")</f>
        <v>0.00136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HYPERLINK("http://141.218.60.56/~jnz1568/getInfo.php?workbook=11_06.xlsx&amp;sheet=U0&amp;row=1638&amp;col=6&amp;number=4.4&amp;sourceID=14","4.4")</f>
        <v>4.4</v>
      </c>
      <c r="G1638" s="4" t="str">
        <f>HYPERLINK("http://141.218.60.56/~jnz1568/getInfo.php?workbook=11_06.xlsx&amp;sheet=U0&amp;row=1638&amp;col=7&amp;number=0.00136&amp;sourceID=14","0.00136")</f>
        <v>0.00136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HYPERLINK("http://141.218.60.56/~jnz1568/getInfo.php?workbook=11_06.xlsx&amp;sheet=U0&amp;row=1639&amp;col=6&amp;number=4.5&amp;sourceID=14","4.5")</f>
        <v>4.5</v>
      </c>
      <c r="G1639" s="4" t="str">
        <f>HYPERLINK("http://141.218.60.56/~jnz1568/getInfo.php?workbook=11_06.xlsx&amp;sheet=U0&amp;row=1639&amp;col=7&amp;number=0.00136&amp;sourceID=14","0.00136")</f>
        <v>0.00136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HYPERLINK("http://141.218.60.56/~jnz1568/getInfo.php?workbook=11_06.xlsx&amp;sheet=U0&amp;row=1640&amp;col=6&amp;number=4.6&amp;sourceID=14","4.6")</f>
        <v>4.6</v>
      </c>
      <c r="G1640" s="4" t="str">
        <f>HYPERLINK("http://141.218.60.56/~jnz1568/getInfo.php?workbook=11_06.xlsx&amp;sheet=U0&amp;row=1640&amp;col=7&amp;number=0.00137&amp;sourceID=14","0.00137")</f>
        <v>0.00137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HYPERLINK("http://141.218.60.56/~jnz1568/getInfo.php?workbook=11_06.xlsx&amp;sheet=U0&amp;row=1641&amp;col=6&amp;number=4.7&amp;sourceID=14","4.7")</f>
        <v>4.7</v>
      </c>
      <c r="G1641" s="4" t="str">
        <f>HYPERLINK("http://141.218.60.56/~jnz1568/getInfo.php?workbook=11_06.xlsx&amp;sheet=U0&amp;row=1641&amp;col=7&amp;number=0.00137&amp;sourceID=14","0.00137")</f>
        <v>0.00137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HYPERLINK("http://141.218.60.56/~jnz1568/getInfo.php?workbook=11_06.xlsx&amp;sheet=U0&amp;row=1642&amp;col=6&amp;number=4.8&amp;sourceID=14","4.8")</f>
        <v>4.8</v>
      </c>
      <c r="G1642" s="4" t="str">
        <f>HYPERLINK("http://141.218.60.56/~jnz1568/getInfo.php?workbook=11_06.xlsx&amp;sheet=U0&amp;row=1642&amp;col=7&amp;number=0.00138&amp;sourceID=14","0.00138")</f>
        <v>0.00138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HYPERLINK("http://141.218.60.56/~jnz1568/getInfo.php?workbook=11_06.xlsx&amp;sheet=U0&amp;row=1643&amp;col=6&amp;number=4.9&amp;sourceID=14","4.9")</f>
        <v>4.9</v>
      </c>
      <c r="G1643" s="4" t="str">
        <f>HYPERLINK("http://141.218.60.56/~jnz1568/getInfo.php?workbook=11_06.xlsx&amp;sheet=U0&amp;row=1643&amp;col=7&amp;number=0.00139&amp;sourceID=14","0.00139")</f>
        <v>0.00139</v>
      </c>
    </row>
    <row r="1644" spans="1:7">
      <c r="A1644" s="3">
        <v>11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HYPERLINK("http://141.218.60.56/~jnz1568/getInfo.php?workbook=11_06.xlsx&amp;sheet=U0&amp;row=1644&amp;col=6&amp;number=3&amp;sourceID=14","3")</f>
        <v>3</v>
      </c>
      <c r="G1644" s="4" t="str">
        <f>HYPERLINK("http://141.218.60.56/~jnz1568/getInfo.php?workbook=11_06.xlsx&amp;sheet=U0&amp;row=1644&amp;col=7&amp;number=0.00111&amp;sourceID=14","0.00111")</f>
        <v>0.00111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HYPERLINK("http://141.218.60.56/~jnz1568/getInfo.php?workbook=11_06.xlsx&amp;sheet=U0&amp;row=1645&amp;col=6&amp;number=3.1&amp;sourceID=14","3.1")</f>
        <v>3.1</v>
      </c>
      <c r="G1645" s="4" t="str">
        <f>HYPERLINK("http://141.218.60.56/~jnz1568/getInfo.php?workbook=11_06.xlsx&amp;sheet=U0&amp;row=1645&amp;col=7&amp;number=0.00111&amp;sourceID=14","0.00111")</f>
        <v>0.00111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HYPERLINK("http://141.218.60.56/~jnz1568/getInfo.php?workbook=11_06.xlsx&amp;sheet=U0&amp;row=1646&amp;col=6&amp;number=3.2&amp;sourceID=14","3.2")</f>
        <v>3.2</v>
      </c>
      <c r="G1646" s="4" t="str">
        <f>HYPERLINK("http://141.218.60.56/~jnz1568/getInfo.php?workbook=11_06.xlsx&amp;sheet=U0&amp;row=1646&amp;col=7&amp;number=0.00111&amp;sourceID=14","0.00111")</f>
        <v>0.00111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HYPERLINK("http://141.218.60.56/~jnz1568/getInfo.php?workbook=11_06.xlsx&amp;sheet=U0&amp;row=1647&amp;col=6&amp;number=3.3&amp;sourceID=14","3.3")</f>
        <v>3.3</v>
      </c>
      <c r="G1647" s="4" t="str">
        <f>HYPERLINK("http://141.218.60.56/~jnz1568/getInfo.php?workbook=11_06.xlsx&amp;sheet=U0&amp;row=1647&amp;col=7&amp;number=0.00111&amp;sourceID=14","0.00111")</f>
        <v>0.00111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HYPERLINK("http://141.218.60.56/~jnz1568/getInfo.php?workbook=11_06.xlsx&amp;sheet=U0&amp;row=1648&amp;col=6&amp;number=3.4&amp;sourceID=14","3.4")</f>
        <v>3.4</v>
      </c>
      <c r="G1648" s="4" t="str">
        <f>HYPERLINK("http://141.218.60.56/~jnz1568/getInfo.php?workbook=11_06.xlsx&amp;sheet=U0&amp;row=1648&amp;col=7&amp;number=0.00111&amp;sourceID=14","0.00111")</f>
        <v>0.00111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HYPERLINK("http://141.218.60.56/~jnz1568/getInfo.php?workbook=11_06.xlsx&amp;sheet=U0&amp;row=1649&amp;col=6&amp;number=3.5&amp;sourceID=14","3.5")</f>
        <v>3.5</v>
      </c>
      <c r="G1649" s="4" t="str">
        <f>HYPERLINK("http://141.218.60.56/~jnz1568/getInfo.php?workbook=11_06.xlsx&amp;sheet=U0&amp;row=1649&amp;col=7&amp;number=0.00111&amp;sourceID=14","0.00111")</f>
        <v>0.00111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HYPERLINK("http://141.218.60.56/~jnz1568/getInfo.php?workbook=11_06.xlsx&amp;sheet=U0&amp;row=1650&amp;col=6&amp;number=3.6&amp;sourceID=14","3.6")</f>
        <v>3.6</v>
      </c>
      <c r="G1650" s="4" t="str">
        <f>HYPERLINK("http://141.218.60.56/~jnz1568/getInfo.php?workbook=11_06.xlsx&amp;sheet=U0&amp;row=1650&amp;col=7&amp;number=0.00111&amp;sourceID=14","0.00111")</f>
        <v>0.00111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HYPERLINK("http://141.218.60.56/~jnz1568/getInfo.php?workbook=11_06.xlsx&amp;sheet=U0&amp;row=1651&amp;col=6&amp;number=3.7&amp;sourceID=14","3.7")</f>
        <v>3.7</v>
      </c>
      <c r="G1651" s="4" t="str">
        <f>HYPERLINK("http://141.218.60.56/~jnz1568/getInfo.php?workbook=11_06.xlsx&amp;sheet=U0&amp;row=1651&amp;col=7&amp;number=0.00111&amp;sourceID=14","0.00111")</f>
        <v>0.00111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HYPERLINK("http://141.218.60.56/~jnz1568/getInfo.php?workbook=11_06.xlsx&amp;sheet=U0&amp;row=1652&amp;col=6&amp;number=3.8&amp;sourceID=14","3.8")</f>
        <v>3.8</v>
      </c>
      <c r="G1652" s="4" t="str">
        <f>HYPERLINK("http://141.218.60.56/~jnz1568/getInfo.php?workbook=11_06.xlsx&amp;sheet=U0&amp;row=1652&amp;col=7&amp;number=0.00111&amp;sourceID=14","0.00111")</f>
        <v>0.00111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HYPERLINK("http://141.218.60.56/~jnz1568/getInfo.php?workbook=11_06.xlsx&amp;sheet=U0&amp;row=1653&amp;col=6&amp;number=3.9&amp;sourceID=14","3.9")</f>
        <v>3.9</v>
      </c>
      <c r="G1653" s="4" t="str">
        <f>HYPERLINK("http://141.218.60.56/~jnz1568/getInfo.php?workbook=11_06.xlsx&amp;sheet=U0&amp;row=1653&amp;col=7&amp;number=0.00111&amp;sourceID=14","0.00111")</f>
        <v>0.00111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HYPERLINK("http://141.218.60.56/~jnz1568/getInfo.php?workbook=11_06.xlsx&amp;sheet=U0&amp;row=1654&amp;col=6&amp;number=4&amp;sourceID=14","4")</f>
        <v>4</v>
      </c>
      <c r="G1654" s="4" t="str">
        <f>HYPERLINK("http://141.218.60.56/~jnz1568/getInfo.php?workbook=11_06.xlsx&amp;sheet=U0&amp;row=1654&amp;col=7&amp;number=0.00111&amp;sourceID=14","0.00111")</f>
        <v>0.00111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HYPERLINK("http://141.218.60.56/~jnz1568/getInfo.php?workbook=11_06.xlsx&amp;sheet=U0&amp;row=1655&amp;col=6&amp;number=4.1&amp;sourceID=14","4.1")</f>
        <v>4.1</v>
      </c>
      <c r="G1655" s="4" t="str">
        <f>HYPERLINK("http://141.218.60.56/~jnz1568/getInfo.php?workbook=11_06.xlsx&amp;sheet=U0&amp;row=1655&amp;col=7&amp;number=0.00111&amp;sourceID=14","0.00111")</f>
        <v>0.00111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HYPERLINK("http://141.218.60.56/~jnz1568/getInfo.php?workbook=11_06.xlsx&amp;sheet=U0&amp;row=1656&amp;col=6&amp;number=4.2&amp;sourceID=14","4.2")</f>
        <v>4.2</v>
      </c>
      <c r="G1656" s="4" t="str">
        <f>HYPERLINK("http://141.218.60.56/~jnz1568/getInfo.php?workbook=11_06.xlsx&amp;sheet=U0&amp;row=1656&amp;col=7&amp;number=0.00111&amp;sourceID=14","0.00111")</f>
        <v>0.00111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HYPERLINK("http://141.218.60.56/~jnz1568/getInfo.php?workbook=11_06.xlsx&amp;sheet=U0&amp;row=1657&amp;col=6&amp;number=4.3&amp;sourceID=14","4.3")</f>
        <v>4.3</v>
      </c>
      <c r="G1657" s="4" t="str">
        <f>HYPERLINK("http://141.218.60.56/~jnz1568/getInfo.php?workbook=11_06.xlsx&amp;sheet=U0&amp;row=1657&amp;col=7&amp;number=0.00111&amp;sourceID=14","0.00111")</f>
        <v>0.00111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HYPERLINK("http://141.218.60.56/~jnz1568/getInfo.php?workbook=11_06.xlsx&amp;sheet=U0&amp;row=1658&amp;col=6&amp;number=4.4&amp;sourceID=14","4.4")</f>
        <v>4.4</v>
      </c>
      <c r="G1658" s="4" t="str">
        <f>HYPERLINK("http://141.218.60.56/~jnz1568/getInfo.php?workbook=11_06.xlsx&amp;sheet=U0&amp;row=1658&amp;col=7&amp;number=0.00112&amp;sourceID=14","0.00112")</f>
        <v>0.00112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HYPERLINK("http://141.218.60.56/~jnz1568/getInfo.php?workbook=11_06.xlsx&amp;sheet=U0&amp;row=1659&amp;col=6&amp;number=4.5&amp;sourceID=14","4.5")</f>
        <v>4.5</v>
      </c>
      <c r="G1659" s="4" t="str">
        <f>HYPERLINK("http://141.218.60.56/~jnz1568/getInfo.php?workbook=11_06.xlsx&amp;sheet=U0&amp;row=1659&amp;col=7&amp;number=0.00112&amp;sourceID=14","0.00112")</f>
        <v>0.00112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HYPERLINK("http://141.218.60.56/~jnz1568/getInfo.php?workbook=11_06.xlsx&amp;sheet=U0&amp;row=1660&amp;col=6&amp;number=4.6&amp;sourceID=14","4.6")</f>
        <v>4.6</v>
      </c>
      <c r="G1660" s="4" t="str">
        <f>HYPERLINK("http://141.218.60.56/~jnz1568/getInfo.php?workbook=11_06.xlsx&amp;sheet=U0&amp;row=1660&amp;col=7&amp;number=0.00112&amp;sourceID=14","0.00112")</f>
        <v>0.00112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HYPERLINK("http://141.218.60.56/~jnz1568/getInfo.php?workbook=11_06.xlsx&amp;sheet=U0&amp;row=1661&amp;col=6&amp;number=4.7&amp;sourceID=14","4.7")</f>
        <v>4.7</v>
      </c>
      <c r="G1661" s="4" t="str">
        <f>HYPERLINK("http://141.218.60.56/~jnz1568/getInfo.php?workbook=11_06.xlsx&amp;sheet=U0&amp;row=1661&amp;col=7&amp;number=0.00112&amp;sourceID=14","0.00112")</f>
        <v>0.00112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HYPERLINK("http://141.218.60.56/~jnz1568/getInfo.php?workbook=11_06.xlsx&amp;sheet=U0&amp;row=1662&amp;col=6&amp;number=4.8&amp;sourceID=14","4.8")</f>
        <v>4.8</v>
      </c>
      <c r="G1662" s="4" t="str">
        <f>HYPERLINK("http://141.218.60.56/~jnz1568/getInfo.php?workbook=11_06.xlsx&amp;sheet=U0&amp;row=1662&amp;col=7&amp;number=0.00113&amp;sourceID=14","0.00113")</f>
        <v>0.00113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HYPERLINK("http://141.218.60.56/~jnz1568/getInfo.php?workbook=11_06.xlsx&amp;sheet=U0&amp;row=1663&amp;col=6&amp;number=4.9&amp;sourceID=14","4.9")</f>
        <v>4.9</v>
      </c>
      <c r="G1663" s="4" t="str">
        <f>HYPERLINK("http://141.218.60.56/~jnz1568/getInfo.php?workbook=11_06.xlsx&amp;sheet=U0&amp;row=1663&amp;col=7&amp;number=0.00113&amp;sourceID=14","0.00113")</f>
        <v>0.00113</v>
      </c>
    </row>
    <row r="1664" spans="1:7">
      <c r="A1664" s="3">
        <v>11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HYPERLINK("http://141.218.60.56/~jnz1568/getInfo.php?workbook=11_06.xlsx&amp;sheet=U0&amp;row=1664&amp;col=6&amp;number=3&amp;sourceID=14","3")</f>
        <v>3</v>
      </c>
      <c r="G1664" s="4" t="str">
        <f>HYPERLINK("http://141.218.60.56/~jnz1568/getInfo.php?workbook=11_06.xlsx&amp;sheet=U0&amp;row=1664&amp;col=7&amp;number=0.344&amp;sourceID=14","0.344")</f>
        <v>0.344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HYPERLINK("http://141.218.60.56/~jnz1568/getInfo.php?workbook=11_06.xlsx&amp;sheet=U0&amp;row=1665&amp;col=6&amp;number=3.1&amp;sourceID=14","3.1")</f>
        <v>3.1</v>
      </c>
      <c r="G1665" s="4" t="str">
        <f>HYPERLINK("http://141.218.60.56/~jnz1568/getInfo.php?workbook=11_06.xlsx&amp;sheet=U0&amp;row=1665&amp;col=7&amp;number=0.344&amp;sourceID=14","0.344")</f>
        <v>0.344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HYPERLINK("http://141.218.60.56/~jnz1568/getInfo.php?workbook=11_06.xlsx&amp;sheet=U0&amp;row=1666&amp;col=6&amp;number=3.2&amp;sourceID=14","3.2")</f>
        <v>3.2</v>
      </c>
      <c r="G1666" s="4" t="str">
        <f>HYPERLINK("http://141.218.60.56/~jnz1568/getInfo.php?workbook=11_06.xlsx&amp;sheet=U0&amp;row=1666&amp;col=7&amp;number=0.344&amp;sourceID=14","0.344")</f>
        <v>0.344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HYPERLINK("http://141.218.60.56/~jnz1568/getInfo.php?workbook=11_06.xlsx&amp;sheet=U0&amp;row=1667&amp;col=6&amp;number=3.3&amp;sourceID=14","3.3")</f>
        <v>3.3</v>
      </c>
      <c r="G1667" s="4" t="str">
        <f>HYPERLINK("http://141.218.60.56/~jnz1568/getInfo.php?workbook=11_06.xlsx&amp;sheet=U0&amp;row=1667&amp;col=7&amp;number=0.344&amp;sourceID=14","0.344")</f>
        <v>0.344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HYPERLINK("http://141.218.60.56/~jnz1568/getInfo.php?workbook=11_06.xlsx&amp;sheet=U0&amp;row=1668&amp;col=6&amp;number=3.4&amp;sourceID=14","3.4")</f>
        <v>3.4</v>
      </c>
      <c r="G1668" s="4" t="str">
        <f>HYPERLINK("http://141.218.60.56/~jnz1568/getInfo.php?workbook=11_06.xlsx&amp;sheet=U0&amp;row=1668&amp;col=7&amp;number=0.344&amp;sourceID=14","0.344")</f>
        <v>0.344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HYPERLINK("http://141.218.60.56/~jnz1568/getInfo.php?workbook=11_06.xlsx&amp;sheet=U0&amp;row=1669&amp;col=6&amp;number=3.5&amp;sourceID=14","3.5")</f>
        <v>3.5</v>
      </c>
      <c r="G1669" s="4" t="str">
        <f>HYPERLINK("http://141.218.60.56/~jnz1568/getInfo.php?workbook=11_06.xlsx&amp;sheet=U0&amp;row=1669&amp;col=7&amp;number=0.344&amp;sourceID=14","0.344")</f>
        <v>0.344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HYPERLINK("http://141.218.60.56/~jnz1568/getInfo.php?workbook=11_06.xlsx&amp;sheet=U0&amp;row=1670&amp;col=6&amp;number=3.6&amp;sourceID=14","3.6")</f>
        <v>3.6</v>
      </c>
      <c r="G1670" s="4" t="str">
        <f>HYPERLINK("http://141.218.60.56/~jnz1568/getInfo.php?workbook=11_06.xlsx&amp;sheet=U0&amp;row=1670&amp;col=7&amp;number=0.344&amp;sourceID=14","0.344")</f>
        <v>0.344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HYPERLINK("http://141.218.60.56/~jnz1568/getInfo.php?workbook=11_06.xlsx&amp;sheet=U0&amp;row=1671&amp;col=6&amp;number=3.7&amp;sourceID=14","3.7")</f>
        <v>3.7</v>
      </c>
      <c r="G1671" s="4" t="str">
        <f>HYPERLINK("http://141.218.60.56/~jnz1568/getInfo.php?workbook=11_06.xlsx&amp;sheet=U0&amp;row=1671&amp;col=7&amp;number=0.343&amp;sourceID=14","0.343")</f>
        <v>0.343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HYPERLINK("http://141.218.60.56/~jnz1568/getInfo.php?workbook=11_06.xlsx&amp;sheet=U0&amp;row=1672&amp;col=6&amp;number=3.8&amp;sourceID=14","3.8")</f>
        <v>3.8</v>
      </c>
      <c r="G1672" s="4" t="str">
        <f>HYPERLINK("http://141.218.60.56/~jnz1568/getInfo.php?workbook=11_06.xlsx&amp;sheet=U0&amp;row=1672&amp;col=7&amp;number=0.343&amp;sourceID=14","0.343")</f>
        <v>0.343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HYPERLINK("http://141.218.60.56/~jnz1568/getInfo.php?workbook=11_06.xlsx&amp;sheet=U0&amp;row=1673&amp;col=6&amp;number=3.9&amp;sourceID=14","3.9")</f>
        <v>3.9</v>
      </c>
      <c r="G1673" s="4" t="str">
        <f>HYPERLINK("http://141.218.60.56/~jnz1568/getInfo.php?workbook=11_06.xlsx&amp;sheet=U0&amp;row=1673&amp;col=7&amp;number=0.343&amp;sourceID=14","0.343")</f>
        <v>0.343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HYPERLINK("http://141.218.60.56/~jnz1568/getInfo.php?workbook=11_06.xlsx&amp;sheet=U0&amp;row=1674&amp;col=6&amp;number=4&amp;sourceID=14","4")</f>
        <v>4</v>
      </c>
      <c r="G1674" s="4" t="str">
        <f>HYPERLINK("http://141.218.60.56/~jnz1568/getInfo.php?workbook=11_06.xlsx&amp;sheet=U0&amp;row=1674&amp;col=7&amp;number=0.342&amp;sourceID=14","0.342")</f>
        <v>0.342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HYPERLINK("http://141.218.60.56/~jnz1568/getInfo.php?workbook=11_06.xlsx&amp;sheet=U0&amp;row=1675&amp;col=6&amp;number=4.1&amp;sourceID=14","4.1")</f>
        <v>4.1</v>
      </c>
      <c r="G1675" s="4" t="str">
        <f>HYPERLINK("http://141.218.60.56/~jnz1568/getInfo.php?workbook=11_06.xlsx&amp;sheet=U0&amp;row=1675&amp;col=7&amp;number=0.342&amp;sourceID=14","0.342")</f>
        <v>0.342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HYPERLINK("http://141.218.60.56/~jnz1568/getInfo.php?workbook=11_06.xlsx&amp;sheet=U0&amp;row=1676&amp;col=6&amp;number=4.2&amp;sourceID=14","4.2")</f>
        <v>4.2</v>
      </c>
      <c r="G1676" s="4" t="str">
        <f>HYPERLINK("http://141.218.60.56/~jnz1568/getInfo.php?workbook=11_06.xlsx&amp;sheet=U0&amp;row=1676&amp;col=7&amp;number=0.341&amp;sourceID=14","0.341")</f>
        <v>0.341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HYPERLINK("http://141.218.60.56/~jnz1568/getInfo.php?workbook=11_06.xlsx&amp;sheet=U0&amp;row=1677&amp;col=6&amp;number=4.3&amp;sourceID=14","4.3")</f>
        <v>4.3</v>
      </c>
      <c r="G1677" s="4" t="str">
        <f>HYPERLINK("http://141.218.60.56/~jnz1568/getInfo.php?workbook=11_06.xlsx&amp;sheet=U0&amp;row=1677&amp;col=7&amp;number=0.34&amp;sourceID=14","0.34")</f>
        <v>0.34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HYPERLINK("http://141.218.60.56/~jnz1568/getInfo.php?workbook=11_06.xlsx&amp;sheet=U0&amp;row=1678&amp;col=6&amp;number=4.4&amp;sourceID=14","4.4")</f>
        <v>4.4</v>
      </c>
      <c r="G1678" s="4" t="str">
        <f>HYPERLINK("http://141.218.60.56/~jnz1568/getInfo.php?workbook=11_06.xlsx&amp;sheet=U0&amp;row=1678&amp;col=7&amp;number=0.339&amp;sourceID=14","0.339")</f>
        <v>0.339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HYPERLINK("http://141.218.60.56/~jnz1568/getInfo.php?workbook=11_06.xlsx&amp;sheet=U0&amp;row=1679&amp;col=6&amp;number=4.5&amp;sourceID=14","4.5")</f>
        <v>4.5</v>
      </c>
      <c r="G1679" s="4" t="str">
        <f>HYPERLINK("http://141.218.60.56/~jnz1568/getInfo.php?workbook=11_06.xlsx&amp;sheet=U0&amp;row=1679&amp;col=7&amp;number=0.337&amp;sourceID=14","0.337")</f>
        <v>0.337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HYPERLINK("http://141.218.60.56/~jnz1568/getInfo.php?workbook=11_06.xlsx&amp;sheet=U0&amp;row=1680&amp;col=6&amp;number=4.6&amp;sourceID=14","4.6")</f>
        <v>4.6</v>
      </c>
      <c r="G1680" s="4" t="str">
        <f>HYPERLINK("http://141.218.60.56/~jnz1568/getInfo.php?workbook=11_06.xlsx&amp;sheet=U0&amp;row=1680&amp;col=7&amp;number=0.336&amp;sourceID=14","0.336")</f>
        <v>0.336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HYPERLINK("http://141.218.60.56/~jnz1568/getInfo.php?workbook=11_06.xlsx&amp;sheet=U0&amp;row=1681&amp;col=6&amp;number=4.7&amp;sourceID=14","4.7")</f>
        <v>4.7</v>
      </c>
      <c r="G1681" s="4" t="str">
        <f>HYPERLINK("http://141.218.60.56/~jnz1568/getInfo.php?workbook=11_06.xlsx&amp;sheet=U0&amp;row=1681&amp;col=7&amp;number=0.333&amp;sourceID=14","0.333")</f>
        <v>0.333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HYPERLINK("http://141.218.60.56/~jnz1568/getInfo.php?workbook=11_06.xlsx&amp;sheet=U0&amp;row=1682&amp;col=6&amp;number=4.8&amp;sourceID=14","4.8")</f>
        <v>4.8</v>
      </c>
      <c r="G1682" s="4" t="str">
        <f>HYPERLINK("http://141.218.60.56/~jnz1568/getInfo.php?workbook=11_06.xlsx&amp;sheet=U0&amp;row=1682&amp;col=7&amp;number=0.331&amp;sourceID=14","0.331")</f>
        <v>0.331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HYPERLINK("http://141.218.60.56/~jnz1568/getInfo.php?workbook=11_06.xlsx&amp;sheet=U0&amp;row=1683&amp;col=6&amp;number=4.9&amp;sourceID=14","4.9")</f>
        <v>4.9</v>
      </c>
      <c r="G1683" s="4" t="str">
        <f>HYPERLINK("http://141.218.60.56/~jnz1568/getInfo.php?workbook=11_06.xlsx&amp;sheet=U0&amp;row=1683&amp;col=7&amp;number=0.327&amp;sourceID=14","0.327")</f>
        <v>0.327</v>
      </c>
    </row>
    <row r="1684" spans="1:7">
      <c r="A1684" s="3">
        <v>11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HYPERLINK("http://141.218.60.56/~jnz1568/getInfo.php?workbook=11_06.xlsx&amp;sheet=U0&amp;row=1684&amp;col=6&amp;number=3&amp;sourceID=14","3")</f>
        <v>3</v>
      </c>
      <c r="G1684" s="4" t="str">
        <f>HYPERLINK("http://141.218.60.56/~jnz1568/getInfo.php?workbook=11_06.xlsx&amp;sheet=U0&amp;row=1684&amp;col=7&amp;number=0.207&amp;sourceID=14","0.207")</f>
        <v>0.207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HYPERLINK("http://141.218.60.56/~jnz1568/getInfo.php?workbook=11_06.xlsx&amp;sheet=U0&amp;row=1685&amp;col=6&amp;number=3.1&amp;sourceID=14","3.1")</f>
        <v>3.1</v>
      </c>
      <c r="G1685" s="4" t="str">
        <f>HYPERLINK("http://141.218.60.56/~jnz1568/getInfo.php?workbook=11_06.xlsx&amp;sheet=U0&amp;row=1685&amp;col=7&amp;number=0.207&amp;sourceID=14","0.207")</f>
        <v>0.207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HYPERLINK("http://141.218.60.56/~jnz1568/getInfo.php?workbook=11_06.xlsx&amp;sheet=U0&amp;row=1686&amp;col=6&amp;number=3.2&amp;sourceID=14","3.2")</f>
        <v>3.2</v>
      </c>
      <c r="G1686" s="4" t="str">
        <f>HYPERLINK("http://141.218.60.56/~jnz1568/getInfo.php?workbook=11_06.xlsx&amp;sheet=U0&amp;row=1686&amp;col=7&amp;number=0.207&amp;sourceID=14","0.207")</f>
        <v>0.207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HYPERLINK("http://141.218.60.56/~jnz1568/getInfo.php?workbook=11_06.xlsx&amp;sheet=U0&amp;row=1687&amp;col=6&amp;number=3.3&amp;sourceID=14","3.3")</f>
        <v>3.3</v>
      </c>
      <c r="G1687" s="4" t="str">
        <f>HYPERLINK("http://141.218.60.56/~jnz1568/getInfo.php?workbook=11_06.xlsx&amp;sheet=U0&amp;row=1687&amp;col=7&amp;number=0.207&amp;sourceID=14","0.207")</f>
        <v>0.207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HYPERLINK("http://141.218.60.56/~jnz1568/getInfo.php?workbook=11_06.xlsx&amp;sheet=U0&amp;row=1688&amp;col=6&amp;number=3.4&amp;sourceID=14","3.4")</f>
        <v>3.4</v>
      </c>
      <c r="G1688" s="4" t="str">
        <f>HYPERLINK("http://141.218.60.56/~jnz1568/getInfo.php?workbook=11_06.xlsx&amp;sheet=U0&amp;row=1688&amp;col=7&amp;number=0.207&amp;sourceID=14","0.207")</f>
        <v>0.207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HYPERLINK("http://141.218.60.56/~jnz1568/getInfo.php?workbook=11_06.xlsx&amp;sheet=U0&amp;row=1689&amp;col=6&amp;number=3.5&amp;sourceID=14","3.5")</f>
        <v>3.5</v>
      </c>
      <c r="G1689" s="4" t="str">
        <f>HYPERLINK("http://141.218.60.56/~jnz1568/getInfo.php?workbook=11_06.xlsx&amp;sheet=U0&amp;row=1689&amp;col=7&amp;number=0.207&amp;sourceID=14","0.207")</f>
        <v>0.207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HYPERLINK("http://141.218.60.56/~jnz1568/getInfo.php?workbook=11_06.xlsx&amp;sheet=U0&amp;row=1690&amp;col=6&amp;number=3.6&amp;sourceID=14","3.6")</f>
        <v>3.6</v>
      </c>
      <c r="G1690" s="4" t="str">
        <f>HYPERLINK("http://141.218.60.56/~jnz1568/getInfo.php?workbook=11_06.xlsx&amp;sheet=U0&amp;row=1690&amp;col=7&amp;number=0.206&amp;sourceID=14","0.206")</f>
        <v>0.206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HYPERLINK("http://141.218.60.56/~jnz1568/getInfo.php?workbook=11_06.xlsx&amp;sheet=U0&amp;row=1691&amp;col=6&amp;number=3.7&amp;sourceID=14","3.7")</f>
        <v>3.7</v>
      </c>
      <c r="G1691" s="4" t="str">
        <f>HYPERLINK("http://141.218.60.56/~jnz1568/getInfo.php?workbook=11_06.xlsx&amp;sheet=U0&amp;row=1691&amp;col=7&amp;number=0.206&amp;sourceID=14","0.206")</f>
        <v>0.206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HYPERLINK("http://141.218.60.56/~jnz1568/getInfo.php?workbook=11_06.xlsx&amp;sheet=U0&amp;row=1692&amp;col=6&amp;number=3.8&amp;sourceID=14","3.8")</f>
        <v>3.8</v>
      </c>
      <c r="G1692" s="4" t="str">
        <f>HYPERLINK("http://141.218.60.56/~jnz1568/getInfo.php?workbook=11_06.xlsx&amp;sheet=U0&amp;row=1692&amp;col=7&amp;number=0.206&amp;sourceID=14","0.206")</f>
        <v>0.206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HYPERLINK("http://141.218.60.56/~jnz1568/getInfo.php?workbook=11_06.xlsx&amp;sheet=U0&amp;row=1693&amp;col=6&amp;number=3.9&amp;sourceID=14","3.9")</f>
        <v>3.9</v>
      </c>
      <c r="G1693" s="4" t="str">
        <f>HYPERLINK("http://141.218.60.56/~jnz1568/getInfo.php?workbook=11_06.xlsx&amp;sheet=U0&amp;row=1693&amp;col=7&amp;number=0.206&amp;sourceID=14","0.206")</f>
        <v>0.206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HYPERLINK("http://141.218.60.56/~jnz1568/getInfo.php?workbook=11_06.xlsx&amp;sheet=U0&amp;row=1694&amp;col=6&amp;number=4&amp;sourceID=14","4")</f>
        <v>4</v>
      </c>
      <c r="G1694" s="4" t="str">
        <f>HYPERLINK("http://141.218.60.56/~jnz1568/getInfo.php?workbook=11_06.xlsx&amp;sheet=U0&amp;row=1694&amp;col=7&amp;number=0.206&amp;sourceID=14","0.206")</f>
        <v>0.206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HYPERLINK("http://141.218.60.56/~jnz1568/getInfo.php?workbook=11_06.xlsx&amp;sheet=U0&amp;row=1695&amp;col=6&amp;number=4.1&amp;sourceID=14","4.1")</f>
        <v>4.1</v>
      </c>
      <c r="G1695" s="4" t="str">
        <f>HYPERLINK("http://141.218.60.56/~jnz1568/getInfo.php?workbook=11_06.xlsx&amp;sheet=U0&amp;row=1695&amp;col=7&amp;number=0.205&amp;sourceID=14","0.205")</f>
        <v>0.205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HYPERLINK("http://141.218.60.56/~jnz1568/getInfo.php?workbook=11_06.xlsx&amp;sheet=U0&amp;row=1696&amp;col=6&amp;number=4.2&amp;sourceID=14","4.2")</f>
        <v>4.2</v>
      </c>
      <c r="G1696" s="4" t="str">
        <f>HYPERLINK("http://141.218.60.56/~jnz1568/getInfo.php?workbook=11_06.xlsx&amp;sheet=U0&amp;row=1696&amp;col=7&amp;number=0.205&amp;sourceID=14","0.205")</f>
        <v>0.205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HYPERLINK("http://141.218.60.56/~jnz1568/getInfo.php?workbook=11_06.xlsx&amp;sheet=U0&amp;row=1697&amp;col=6&amp;number=4.3&amp;sourceID=14","4.3")</f>
        <v>4.3</v>
      </c>
      <c r="G1697" s="4" t="str">
        <f>HYPERLINK("http://141.218.60.56/~jnz1568/getInfo.php?workbook=11_06.xlsx&amp;sheet=U0&amp;row=1697&amp;col=7&amp;number=0.204&amp;sourceID=14","0.204")</f>
        <v>0.204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HYPERLINK("http://141.218.60.56/~jnz1568/getInfo.php?workbook=11_06.xlsx&amp;sheet=U0&amp;row=1698&amp;col=6&amp;number=4.4&amp;sourceID=14","4.4")</f>
        <v>4.4</v>
      </c>
      <c r="G1698" s="4" t="str">
        <f>HYPERLINK("http://141.218.60.56/~jnz1568/getInfo.php?workbook=11_06.xlsx&amp;sheet=U0&amp;row=1698&amp;col=7&amp;number=0.204&amp;sourceID=14","0.204")</f>
        <v>0.204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HYPERLINK("http://141.218.60.56/~jnz1568/getInfo.php?workbook=11_06.xlsx&amp;sheet=U0&amp;row=1699&amp;col=6&amp;number=4.5&amp;sourceID=14","4.5")</f>
        <v>4.5</v>
      </c>
      <c r="G1699" s="4" t="str">
        <f>HYPERLINK("http://141.218.60.56/~jnz1568/getInfo.php?workbook=11_06.xlsx&amp;sheet=U0&amp;row=1699&amp;col=7&amp;number=0.203&amp;sourceID=14","0.203")</f>
        <v>0.203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HYPERLINK("http://141.218.60.56/~jnz1568/getInfo.php?workbook=11_06.xlsx&amp;sheet=U0&amp;row=1700&amp;col=6&amp;number=4.6&amp;sourceID=14","4.6")</f>
        <v>4.6</v>
      </c>
      <c r="G1700" s="4" t="str">
        <f>HYPERLINK("http://141.218.60.56/~jnz1568/getInfo.php?workbook=11_06.xlsx&amp;sheet=U0&amp;row=1700&amp;col=7&amp;number=0.202&amp;sourceID=14","0.202")</f>
        <v>0.202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HYPERLINK("http://141.218.60.56/~jnz1568/getInfo.php?workbook=11_06.xlsx&amp;sheet=U0&amp;row=1701&amp;col=6&amp;number=4.7&amp;sourceID=14","4.7")</f>
        <v>4.7</v>
      </c>
      <c r="G1701" s="4" t="str">
        <f>HYPERLINK("http://141.218.60.56/~jnz1568/getInfo.php?workbook=11_06.xlsx&amp;sheet=U0&amp;row=1701&amp;col=7&amp;number=0.2&amp;sourceID=14","0.2")</f>
        <v>0.2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HYPERLINK("http://141.218.60.56/~jnz1568/getInfo.php?workbook=11_06.xlsx&amp;sheet=U0&amp;row=1702&amp;col=6&amp;number=4.8&amp;sourceID=14","4.8")</f>
        <v>4.8</v>
      </c>
      <c r="G1702" s="4" t="str">
        <f>HYPERLINK("http://141.218.60.56/~jnz1568/getInfo.php?workbook=11_06.xlsx&amp;sheet=U0&amp;row=1702&amp;col=7&amp;number=0.199&amp;sourceID=14","0.199")</f>
        <v>0.199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HYPERLINK("http://141.218.60.56/~jnz1568/getInfo.php?workbook=11_06.xlsx&amp;sheet=U0&amp;row=1703&amp;col=6&amp;number=4.9&amp;sourceID=14","4.9")</f>
        <v>4.9</v>
      </c>
      <c r="G1703" s="4" t="str">
        <f>HYPERLINK("http://141.218.60.56/~jnz1568/getInfo.php?workbook=11_06.xlsx&amp;sheet=U0&amp;row=1703&amp;col=7&amp;number=0.197&amp;sourceID=14","0.197")</f>
        <v>0.197</v>
      </c>
    </row>
    <row r="1704" spans="1:7">
      <c r="A1704" s="3">
        <v>11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HYPERLINK("http://141.218.60.56/~jnz1568/getInfo.php?workbook=11_06.xlsx&amp;sheet=U0&amp;row=1704&amp;col=6&amp;number=3&amp;sourceID=14","3")</f>
        <v>3</v>
      </c>
      <c r="G1704" s="4" t="str">
        <f>HYPERLINK("http://141.218.60.56/~jnz1568/getInfo.php?workbook=11_06.xlsx&amp;sheet=U0&amp;row=1704&amp;col=7&amp;number=0.482&amp;sourceID=14","0.482")</f>
        <v>0.482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HYPERLINK("http://141.218.60.56/~jnz1568/getInfo.php?workbook=11_06.xlsx&amp;sheet=U0&amp;row=1705&amp;col=6&amp;number=3.1&amp;sourceID=14","3.1")</f>
        <v>3.1</v>
      </c>
      <c r="G1705" s="4" t="str">
        <f>HYPERLINK("http://141.218.60.56/~jnz1568/getInfo.php?workbook=11_06.xlsx&amp;sheet=U0&amp;row=1705&amp;col=7&amp;number=0.482&amp;sourceID=14","0.482")</f>
        <v>0.482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HYPERLINK("http://141.218.60.56/~jnz1568/getInfo.php?workbook=11_06.xlsx&amp;sheet=U0&amp;row=1706&amp;col=6&amp;number=3.2&amp;sourceID=14","3.2")</f>
        <v>3.2</v>
      </c>
      <c r="G1706" s="4" t="str">
        <f>HYPERLINK("http://141.218.60.56/~jnz1568/getInfo.php?workbook=11_06.xlsx&amp;sheet=U0&amp;row=1706&amp;col=7&amp;number=0.482&amp;sourceID=14","0.482")</f>
        <v>0.482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HYPERLINK("http://141.218.60.56/~jnz1568/getInfo.php?workbook=11_06.xlsx&amp;sheet=U0&amp;row=1707&amp;col=6&amp;number=3.3&amp;sourceID=14","3.3")</f>
        <v>3.3</v>
      </c>
      <c r="G1707" s="4" t="str">
        <f>HYPERLINK("http://141.218.60.56/~jnz1568/getInfo.php?workbook=11_06.xlsx&amp;sheet=U0&amp;row=1707&amp;col=7&amp;number=0.482&amp;sourceID=14","0.482")</f>
        <v>0.482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HYPERLINK("http://141.218.60.56/~jnz1568/getInfo.php?workbook=11_06.xlsx&amp;sheet=U0&amp;row=1708&amp;col=6&amp;number=3.4&amp;sourceID=14","3.4")</f>
        <v>3.4</v>
      </c>
      <c r="G1708" s="4" t="str">
        <f>HYPERLINK("http://141.218.60.56/~jnz1568/getInfo.php?workbook=11_06.xlsx&amp;sheet=U0&amp;row=1708&amp;col=7&amp;number=0.481&amp;sourceID=14","0.481")</f>
        <v>0.481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HYPERLINK("http://141.218.60.56/~jnz1568/getInfo.php?workbook=11_06.xlsx&amp;sheet=U0&amp;row=1709&amp;col=6&amp;number=3.5&amp;sourceID=14","3.5")</f>
        <v>3.5</v>
      </c>
      <c r="G1709" s="4" t="str">
        <f>HYPERLINK("http://141.218.60.56/~jnz1568/getInfo.php?workbook=11_06.xlsx&amp;sheet=U0&amp;row=1709&amp;col=7&amp;number=0.481&amp;sourceID=14","0.481")</f>
        <v>0.481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HYPERLINK("http://141.218.60.56/~jnz1568/getInfo.php?workbook=11_06.xlsx&amp;sheet=U0&amp;row=1710&amp;col=6&amp;number=3.6&amp;sourceID=14","3.6")</f>
        <v>3.6</v>
      </c>
      <c r="G1710" s="4" t="str">
        <f>HYPERLINK("http://141.218.60.56/~jnz1568/getInfo.php?workbook=11_06.xlsx&amp;sheet=U0&amp;row=1710&amp;col=7&amp;number=0.481&amp;sourceID=14","0.481")</f>
        <v>0.481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HYPERLINK("http://141.218.60.56/~jnz1568/getInfo.php?workbook=11_06.xlsx&amp;sheet=U0&amp;row=1711&amp;col=6&amp;number=3.7&amp;sourceID=14","3.7")</f>
        <v>3.7</v>
      </c>
      <c r="G1711" s="4" t="str">
        <f>HYPERLINK("http://141.218.60.56/~jnz1568/getInfo.php?workbook=11_06.xlsx&amp;sheet=U0&amp;row=1711&amp;col=7&amp;number=0.481&amp;sourceID=14","0.481")</f>
        <v>0.481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HYPERLINK("http://141.218.60.56/~jnz1568/getInfo.php?workbook=11_06.xlsx&amp;sheet=U0&amp;row=1712&amp;col=6&amp;number=3.8&amp;sourceID=14","3.8")</f>
        <v>3.8</v>
      </c>
      <c r="G1712" s="4" t="str">
        <f>HYPERLINK("http://141.218.60.56/~jnz1568/getInfo.php?workbook=11_06.xlsx&amp;sheet=U0&amp;row=1712&amp;col=7&amp;number=0.48&amp;sourceID=14","0.48")</f>
        <v>0.48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HYPERLINK("http://141.218.60.56/~jnz1568/getInfo.php?workbook=11_06.xlsx&amp;sheet=U0&amp;row=1713&amp;col=6&amp;number=3.9&amp;sourceID=14","3.9")</f>
        <v>3.9</v>
      </c>
      <c r="G1713" s="4" t="str">
        <f>HYPERLINK("http://141.218.60.56/~jnz1568/getInfo.php?workbook=11_06.xlsx&amp;sheet=U0&amp;row=1713&amp;col=7&amp;number=0.48&amp;sourceID=14","0.48")</f>
        <v>0.48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HYPERLINK("http://141.218.60.56/~jnz1568/getInfo.php?workbook=11_06.xlsx&amp;sheet=U0&amp;row=1714&amp;col=6&amp;number=4&amp;sourceID=14","4")</f>
        <v>4</v>
      </c>
      <c r="G1714" s="4" t="str">
        <f>HYPERLINK("http://141.218.60.56/~jnz1568/getInfo.php?workbook=11_06.xlsx&amp;sheet=U0&amp;row=1714&amp;col=7&amp;number=0.479&amp;sourceID=14","0.479")</f>
        <v>0.479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HYPERLINK("http://141.218.60.56/~jnz1568/getInfo.php?workbook=11_06.xlsx&amp;sheet=U0&amp;row=1715&amp;col=6&amp;number=4.1&amp;sourceID=14","4.1")</f>
        <v>4.1</v>
      </c>
      <c r="G1715" s="4" t="str">
        <f>HYPERLINK("http://141.218.60.56/~jnz1568/getInfo.php?workbook=11_06.xlsx&amp;sheet=U0&amp;row=1715&amp;col=7&amp;number=0.478&amp;sourceID=14","0.478")</f>
        <v>0.478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HYPERLINK("http://141.218.60.56/~jnz1568/getInfo.php?workbook=11_06.xlsx&amp;sheet=U0&amp;row=1716&amp;col=6&amp;number=4.2&amp;sourceID=14","4.2")</f>
        <v>4.2</v>
      </c>
      <c r="G1716" s="4" t="str">
        <f>HYPERLINK("http://141.218.60.56/~jnz1568/getInfo.php?workbook=11_06.xlsx&amp;sheet=U0&amp;row=1716&amp;col=7&amp;number=0.477&amp;sourceID=14","0.477")</f>
        <v>0.477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HYPERLINK("http://141.218.60.56/~jnz1568/getInfo.php?workbook=11_06.xlsx&amp;sheet=U0&amp;row=1717&amp;col=6&amp;number=4.3&amp;sourceID=14","4.3")</f>
        <v>4.3</v>
      </c>
      <c r="G1717" s="4" t="str">
        <f>HYPERLINK("http://141.218.60.56/~jnz1568/getInfo.php?workbook=11_06.xlsx&amp;sheet=U0&amp;row=1717&amp;col=7&amp;number=0.476&amp;sourceID=14","0.476")</f>
        <v>0.476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HYPERLINK("http://141.218.60.56/~jnz1568/getInfo.php?workbook=11_06.xlsx&amp;sheet=U0&amp;row=1718&amp;col=6&amp;number=4.4&amp;sourceID=14","4.4")</f>
        <v>4.4</v>
      </c>
      <c r="G1718" s="4" t="str">
        <f>HYPERLINK("http://141.218.60.56/~jnz1568/getInfo.php?workbook=11_06.xlsx&amp;sheet=U0&amp;row=1718&amp;col=7&amp;number=0.474&amp;sourceID=14","0.474")</f>
        <v>0.474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HYPERLINK("http://141.218.60.56/~jnz1568/getInfo.php?workbook=11_06.xlsx&amp;sheet=U0&amp;row=1719&amp;col=6&amp;number=4.5&amp;sourceID=14","4.5")</f>
        <v>4.5</v>
      </c>
      <c r="G1719" s="4" t="str">
        <f>HYPERLINK("http://141.218.60.56/~jnz1568/getInfo.php?workbook=11_06.xlsx&amp;sheet=U0&amp;row=1719&amp;col=7&amp;number=0.472&amp;sourceID=14","0.472")</f>
        <v>0.472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HYPERLINK("http://141.218.60.56/~jnz1568/getInfo.php?workbook=11_06.xlsx&amp;sheet=U0&amp;row=1720&amp;col=6&amp;number=4.6&amp;sourceID=14","4.6")</f>
        <v>4.6</v>
      </c>
      <c r="G1720" s="4" t="str">
        <f>HYPERLINK("http://141.218.60.56/~jnz1568/getInfo.php?workbook=11_06.xlsx&amp;sheet=U0&amp;row=1720&amp;col=7&amp;number=0.47&amp;sourceID=14","0.47")</f>
        <v>0.47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HYPERLINK("http://141.218.60.56/~jnz1568/getInfo.php?workbook=11_06.xlsx&amp;sheet=U0&amp;row=1721&amp;col=6&amp;number=4.7&amp;sourceID=14","4.7")</f>
        <v>4.7</v>
      </c>
      <c r="G1721" s="4" t="str">
        <f>HYPERLINK("http://141.218.60.56/~jnz1568/getInfo.php?workbook=11_06.xlsx&amp;sheet=U0&amp;row=1721&amp;col=7&amp;number=0.467&amp;sourceID=14","0.467")</f>
        <v>0.467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HYPERLINK("http://141.218.60.56/~jnz1568/getInfo.php?workbook=11_06.xlsx&amp;sheet=U0&amp;row=1722&amp;col=6&amp;number=4.8&amp;sourceID=14","4.8")</f>
        <v>4.8</v>
      </c>
      <c r="G1722" s="4" t="str">
        <f>HYPERLINK("http://141.218.60.56/~jnz1568/getInfo.php?workbook=11_06.xlsx&amp;sheet=U0&amp;row=1722&amp;col=7&amp;number=0.463&amp;sourceID=14","0.463")</f>
        <v>0.463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HYPERLINK("http://141.218.60.56/~jnz1568/getInfo.php?workbook=11_06.xlsx&amp;sheet=U0&amp;row=1723&amp;col=6&amp;number=4.9&amp;sourceID=14","4.9")</f>
        <v>4.9</v>
      </c>
      <c r="G1723" s="4" t="str">
        <f>HYPERLINK("http://141.218.60.56/~jnz1568/getInfo.php?workbook=11_06.xlsx&amp;sheet=U0&amp;row=1723&amp;col=7&amp;number=0.458&amp;sourceID=14","0.458")</f>
        <v>0.458</v>
      </c>
    </row>
    <row r="1724" spans="1:7">
      <c r="A1724" s="3">
        <v>11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HYPERLINK("http://141.218.60.56/~jnz1568/getInfo.php?workbook=11_06.xlsx&amp;sheet=U0&amp;row=1724&amp;col=6&amp;number=3&amp;sourceID=14","3")</f>
        <v>3</v>
      </c>
      <c r="G1724" s="4" t="str">
        <f>HYPERLINK("http://141.218.60.56/~jnz1568/getInfo.php?workbook=11_06.xlsx&amp;sheet=U0&amp;row=1724&amp;col=7&amp;number=0.0481&amp;sourceID=14","0.0481")</f>
        <v>0.0481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HYPERLINK("http://141.218.60.56/~jnz1568/getInfo.php?workbook=11_06.xlsx&amp;sheet=U0&amp;row=1725&amp;col=6&amp;number=3.1&amp;sourceID=14","3.1")</f>
        <v>3.1</v>
      </c>
      <c r="G1725" s="4" t="str">
        <f>HYPERLINK("http://141.218.60.56/~jnz1568/getInfo.php?workbook=11_06.xlsx&amp;sheet=U0&amp;row=1725&amp;col=7&amp;number=0.0481&amp;sourceID=14","0.0481")</f>
        <v>0.0481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HYPERLINK("http://141.218.60.56/~jnz1568/getInfo.php?workbook=11_06.xlsx&amp;sheet=U0&amp;row=1726&amp;col=6&amp;number=3.2&amp;sourceID=14","3.2")</f>
        <v>3.2</v>
      </c>
      <c r="G1726" s="4" t="str">
        <f>HYPERLINK("http://141.218.60.56/~jnz1568/getInfo.php?workbook=11_06.xlsx&amp;sheet=U0&amp;row=1726&amp;col=7&amp;number=0.0481&amp;sourceID=14","0.0481")</f>
        <v>0.0481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HYPERLINK("http://141.218.60.56/~jnz1568/getInfo.php?workbook=11_06.xlsx&amp;sheet=U0&amp;row=1727&amp;col=6&amp;number=3.3&amp;sourceID=14","3.3")</f>
        <v>3.3</v>
      </c>
      <c r="G1727" s="4" t="str">
        <f>HYPERLINK("http://141.218.60.56/~jnz1568/getInfo.php?workbook=11_06.xlsx&amp;sheet=U0&amp;row=1727&amp;col=7&amp;number=0.0481&amp;sourceID=14","0.0481")</f>
        <v>0.0481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HYPERLINK("http://141.218.60.56/~jnz1568/getInfo.php?workbook=11_06.xlsx&amp;sheet=U0&amp;row=1728&amp;col=6&amp;number=3.4&amp;sourceID=14","3.4")</f>
        <v>3.4</v>
      </c>
      <c r="G1728" s="4" t="str">
        <f>HYPERLINK("http://141.218.60.56/~jnz1568/getInfo.php?workbook=11_06.xlsx&amp;sheet=U0&amp;row=1728&amp;col=7&amp;number=0.048&amp;sourceID=14","0.048")</f>
        <v>0.048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HYPERLINK("http://141.218.60.56/~jnz1568/getInfo.php?workbook=11_06.xlsx&amp;sheet=U0&amp;row=1729&amp;col=6&amp;number=3.5&amp;sourceID=14","3.5")</f>
        <v>3.5</v>
      </c>
      <c r="G1729" s="4" t="str">
        <f>HYPERLINK("http://141.218.60.56/~jnz1568/getInfo.php?workbook=11_06.xlsx&amp;sheet=U0&amp;row=1729&amp;col=7&amp;number=0.048&amp;sourceID=14","0.048")</f>
        <v>0.048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HYPERLINK("http://141.218.60.56/~jnz1568/getInfo.php?workbook=11_06.xlsx&amp;sheet=U0&amp;row=1730&amp;col=6&amp;number=3.6&amp;sourceID=14","3.6")</f>
        <v>3.6</v>
      </c>
      <c r="G1730" s="4" t="str">
        <f>HYPERLINK("http://141.218.60.56/~jnz1568/getInfo.php?workbook=11_06.xlsx&amp;sheet=U0&amp;row=1730&amp;col=7&amp;number=0.048&amp;sourceID=14","0.048")</f>
        <v>0.048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HYPERLINK("http://141.218.60.56/~jnz1568/getInfo.php?workbook=11_06.xlsx&amp;sheet=U0&amp;row=1731&amp;col=6&amp;number=3.7&amp;sourceID=14","3.7")</f>
        <v>3.7</v>
      </c>
      <c r="G1731" s="4" t="str">
        <f>HYPERLINK("http://141.218.60.56/~jnz1568/getInfo.php?workbook=11_06.xlsx&amp;sheet=U0&amp;row=1731&amp;col=7&amp;number=0.0479&amp;sourceID=14","0.0479")</f>
        <v>0.0479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HYPERLINK("http://141.218.60.56/~jnz1568/getInfo.php?workbook=11_06.xlsx&amp;sheet=U0&amp;row=1732&amp;col=6&amp;number=3.8&amp;sourceID=14","3.8")</f>
        <v>3.8</v>
      </c>
      <c r="G1732" s="4" t="str">
        <f>HYPERLINK("http://141.218.60.56/~jnz1568/getInfo.php?workbook=11_06.xlsx&amp;sheet=U0&amp;row=1732&amp;col=7&amp;number=0.0479&amp;sourceID=14","0.0479")</f>
        <v>0.0479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HYPERLINK("http://141.218.60.56/~jnz1568/getInfo.php?workbook=11_06.xlsx&amp;sheet=U0&amp;row=1733&amp;col=6&amp;number=3.9&amp;sourceID=14","3.9")</f>
        <v>3.9</v>
      </c>
      <c r="G1733" s="4" t="str">
        <f>HYPERLINK("http://141.218.60.56/~jnz1568/getInfo.php?workbook=11_06.xlsx&amp;sheet=U0&amp;row=1733&amp;col=7&amp;number=0.0478&amp;sourceID=14","0.0478")</f>
        <v>0.0478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HYPERLINK("http://141.218.60.56/~jnz1568/getInfo.php?workbook=11_06.xlsx&amp;sheet=U0&amp;row=1734&amp;col=6&amp;number=4&amp;sourceID=14","4")</f>
        <v>4</v>
      </c>
      <c r="G1734" s="4" t="str">
        <f>HYPERLINK("http://141.218.60.56/~jnz1568/getInfo.php?workbook=11_06.xlsx&amp;sheet=U0&amp;row=1734&amp;col=7&amp;number=0.0478&amp;sourceID=14","0.0478")</f>
        <v>0.0478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HYPERLINK("http://141.218.60.56/~jnz1568/getInfo.php?workbook=11_06.xlsx&amp;sheet=U0&amp;row=1735&amp;col=6&amp;number=4.1&amp;sourceID=14","4.1")</f>
        <v>4.1</v>
      </c>
      <c r="G1735" s="4" t="str">
        <f>HYPERLINK("http://141.218.60.56/~jnz1568/getInfo.php?workbook=11_06.xlsx&amp;sheet=U0&amp;row=1735&amp;col=7&amp;number=0.0477&amp;sourceID=14","0.0477")</f>
        <v>0.0477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HYPERLINK("http://141.218.60.56/~jnz1568/getInfo.php?workbook=11_06.xlsx&amp;sheet=U0&amp;row=1736&amp;col=6&amp;number=4.2&amp;sourceID=14","4.2")</f>
        <v>4.2</v>
      </c>
      <c r="G1736" s="4" t="str">
        <f>HYPERLINK("http://141.218.60.56/~jnz1568/getInfo.php?workbook=11_06.xlsx&amp;sheet=U0&amp;row=1736&amp;col=7&amp;number=0.0476&amp;sourceID=14","0.0476")</f>
        <v>0.0476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HYPERLINK("http://141.218.60.56/~jnz1568/getInfo.php?workbook=11_06.xlsx&amp;sheet=U0&amp;row=1737&amp;col=6&amp;number=4.3&amp;sourceID=14","4.3")</f>
        <v>4.3</v>
      </c>
      <c r="G1737" s="4" t="str">
        <f>HYPERLINK("http://141.218.60.56/~jnz1568/getInfo.php?workbook=11_06.xlsx&amp;sheet=U0&amp;row=1737&amp;col=7&amp;number=0.0474&amp;sourceID=14","0.0474")</f>
        <v>0.0474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HYPERLINK("http://141.218.60.56/~jnz1568/getInfo.php?workbook=11_06.xlsx&amp;sheet=U0&amp;row=1738&amp;col=6&amp;number=4.4&amp;sourceID=14","4.4")</f>
        <v>4.4</v>
      </c>
      <c r="G1738" s="4" t="str">
        <f>HYPERLINK("http://141.218.60.56/~jnz1568/getInfo.php?workbook=11_06.xlsx&amp;sheet=U0&amp;row=1738&amp;col=7&amp;number=0.0472&amp;sourceID=14","0.0472")</f>
        <v>0.0472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HYPERLINK("http://141.218.60.56/~jnz1568/getInfo.php?workbook=11_06.xlsx&amp;sheet=U0&amp;row=1739&amp;col=6&amp;number=4.5&amp;sourceID=14","4.5")</f>
        <v>4.5</v>
      </c>
      <c r="G1739" s="4" t="str">
        <f>HYPERLINK("http://141.218.60.56/~jnz1568/getInfo.php?workbook=11_06.xlsx&amp;sheet=U0&amp;row=1739&amp;col=7&amp;number=0.047&amp;sourceID=14","0.047")</f>
        <v>0.047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HYPERLINK("http://141.218.60.56/~jnz1568/getInfo.php?workbook=11_06.xlsx&amp;sheet=U0&amp;row=1740&amp;col=6&amp;number=4.6&amp;sourceID=14","4.6")</f>
        <v>4.6</v>
      </c>
      <c r="G1740" s="4" t="str">
        <f>HYPERLINK("http://141.218.60.56/~jnz1568/getInfo.php?workbook=11_06.xlsx&amp;sheet=U0&amp;row=1740&amp;col=7&amp;number=0.0467&amp;sourceID=14","0.0467")</f>
        <v>0.0467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HYPERLINK("http://141.218.60.56/~jnz1568/getInfo.php?workbook=11_06.xlsx&amp;sheet=U0&amp;row=1741&amp;col=6&amp;number=4.7&amp;sourceID=14","4.7")</f>
        <v>4.7</v>
      </c>
      <c r="G1741" s="4" t="str">
        <f>HYPERLINK("http://141.218.60.56/~jnz1568/getInfo.php?workbook=11_06.xlsx&amp;sheet=U0&amp;row=1741&amp;col=7&amp;number=0.0464&amp;sourceID=14","0.0464")</f>
        <v>0.0464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HYPERLINK("http://141.218.60.56/~jnz1568/getInfo.php?workbook=11_06.xlsx&amp;sheet=U0&amp;row=1742&amp;col=6&amp;number=4.8&amp;sourceID=14","4.8")</f>
        <v>4.8</v>
      </c>
      <c r="G1742" s="4" t="str">
        <f>HYPERLINK("http://141.218.60.56/~jnz1568/getInfo.php?workbook=11_06.xlsx&amp;sheet=U0&amp;row=1742&amp;col=7&amp;number=0.046&amp;sourceID=14","0.046")</f>
        <v>0.046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HYPERLINK("http://141.218.60.56/~jnz1568/getInfo.php?workbook=11_06.xlsx&amp;sheet=U0&amp;row=1743&amp;col=6&amp;number=4.9&amp;sourceID=14","4.9")</f>
        <v>4.9</v>
      </c>
      <c r="G1743" s="4" t="str">
        <f>HYPERLINK("http://141.218.60.56/~jnz1568/getInfo.php?workbook=11_06.xlsx&amp;sheet=U0&amp;row=1743&amp;col=7&amp;number=0.0454&amp;sourceID=14","0.0454")</f>
        <v>0.0454</v>
      </c>
    </row>
    <row r="1744" spans="1:7">
      <c r="A1744" s="3">
        <v>11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HYPERLINK("http://141.218.60.56/~jnz1568/getInfo.php?workbook=11_06.xlsx&amp;sheet=U0&amp;row=1744&amp;col=6&amp;number=3&amp;sourceID=14","3")</f>
        <v>3</v>
      </c>
      <c r="G1744" s="4" t="str">
        <f>HYPERLINK("http://141.218.60.56/~jnz1568/getInfo.php?workbook=11_06.xlsx&amp;sheet=U0&amp;row=1744&amp;col=7&amp;number=0.143&amp;sourceID=14","0.143")</f>
        <v>0.143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HYPERLINK("http://141.218.60.56/~jnz1568/getInfo.php?workbook=11_06.xlsx&amp;sheet=U0&amp;row=1745&amp;col=6&amp;number=3.1&amp;sourceID=14","3.1")</f>
        <v>3.1</v>
      </c>
      <c r="G1745" s="4" t="str">
        <f>HYPERLINK("http://141.218.60.56/~jnz1568/getInfo.php?workbook=11_06.xlsx&amp;sheet=U0&amp;row=1745&amp;col=7&amp;number=0.143&amp;sourceID=14","0.143")</f>
        <v>0.143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HYPERLINK("http://141.218.60.56/~jnz1568/getInfo.php?workbook=11_06.xlsx&amp;sheet=U0&amp;row=1746&amp;col=6&amp;number=3.2&amp;sourceID=14","3.2")</f>
        <v>3.2</v>
      </c>
      <c r="G1746" s="4" t="str">
        <f>HYPERLINK("http://141.218.60.56/~jnz1568/getInfo.php?workbook=11_06.xlsx&amp;sheet=U0&amp;row=1746&amp;col=7&amp;number=0.143&amp;sourceID=14","0.143")</f>
        <v>0.143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HYPERLINK("http://141.218.60.56/~jnz1568/getInfo.php?workbook=11_06.xlsx&amp;sheet=U0&amp;row=1747&amp;col=6&amp;number=3.3&amp;sourceID=14","3.3")</f>
        <v>3.3</v>
      </c>
      <c r="G1747" s="4" t="str">
        <f>HYPERLINK("http://141.218.60.56/~jnz1568/getInfo.php?workbook=11_06.xlsx&amp;sheet=U0&amp;row=1747&amp;col=7&amp;number=0.143&amp;sourceID=14","0.143")</f>
        <v>0.143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HYPERLINK("http://141.218.60.56/~jnz1568/getInfo.php?workbook=11_06.xlsx&amp;sheet=U0&amp;row=1748&amp;col=6&amp;number=3.4&amp;sourceID=14","3.4")</f>
        <v>3.4</v>
      </c>
      <c r="G1748" s="4" t="str">
        <f>HYPERLINK("http://141.218.60.56/~jnz1568/getInfo.php?workbook=11_06.xlsx&amp;sheet=U0&amp;row=1748&amp;col=7&amp;number=0.143&amp;sourceID=14","0.143")</f>
        <v>0.143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HYPERLINK("http://141.218.60.56/~jnz1568/getInfo.php?workbook=11_06.xlsx&amp;sheet=U0&amp;row=1749&amp;col=6&amp;number=3.5&amp;sourceID=14","3.5")</f>
        <v>3.5</v>
      </c>
      <c r="G1749" s="4" t="str">
        <f>HYPERLINK("http://141.218.60.56/~jnz1568/getInfo.php?workbook=11_06.xlsx&amp;sheet=U0&amp;row=1749&amp;col=7&amp;number=0.143&amp;sourceID=14","0.143")</f>
        <v>0.143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HYPERLINK("http://141.218.60.56/~jnz1568/getInfo.php?workbook=11_06.xlsx&amp;sheet=U0&amp;row=1750&amp;col=6&amp;number=3.6&amp;sourceID=14","3.6")</f>
        <v>3.6</v>
      </c>
      <c r="G1750" s="4" t="str">
        <f>HYPERLINK("http://141.218.60.56/~jnz1568/getInfo.php?workbook=11_06.xlsx&amp;sheet=U0&amp;row=1750&amp;col=7&amp;number=0.143&amp;sourceID=14","0.143")</f>
        <v>0.143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HYPERLINK("http://141.218.60.56/~jnz1568/getInfo.php?workbook=11_06.xlsx&amp;sheet=U0&amp;row=1751&amp;col=6&amp;number=3.7&amp;sourceID=14","3.7")</f>
        <v>3.7</v>
      </c>
      <c r="G1751" s="4" t="str">
        <f>HYPERLINK("http://141.218.60.56/~jnz1568/getInfo.php?workbook=11_06.xlsx&amp;sheet=U0&amp;row=1751&amp;col=7&amp;number=0.143&amp;sourceID=14","0.143")</f>
        <v>0.143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HYPERLINK("http://141.218.60.56/~jnz1568/getInfo.php?workbook=11_06.xlsx&amp;sheet=U0&amp;row=1752&amp;col=6&amp;number=3.8&amp;sourceID=14","3.8")</f>
        <v>3.8</v>
      </c>
      <c r="G1752" s="4" t="str">
        <f>HYPERLINK("http://141.218.60.56/~jnz1568/getInfo.php?workbook=11_06.xlsx&amp;sheet=U0&amp;row=1752&amp;col=7&amp;number=0.143&amp;sourceID=14","0.143")</f>
        <v>0.143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HYPERLINK("http://141.218.60.56/~jnz1568/getInfo.php?workbook=11_06.xlsx&amp;sheet=U0&amp;row=1753&amp;col=6&amp;number=3.9&amp;sourceID=14","3.9")</f>
        <v>3.9</v>
      </c>
      <c r="G1753" s="4" t="str">
        <f>HYPERLINK("http://141.218.60.56/~jnz1568/getInfo.php?workbook=11_06.xlsx&amp;sheet=U0&amp;row=1753&amp;col=7&amp;number=0.142&amp;sourceID=14","0.142")</f>
        <v>0.142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HYPERLINK("http://141.218.60.56/~jnz1568/getInfo.php?workbook=11_06.xlsx&amp;sheet=U0&amp;row=1754&amp;col=6&amp;number=4&amp;sourceID=14","4")</f>
        <v>4</v>
      </c>
      <c r="G1754" s="4" t="str">
        <f>HYPERLINK("http://141.218.60.56/~jnz1568/getInfo.php?workbook=11_06.xlsx&amp;sheet=U0&amp;row=1754&amp;col=7&amp;number=0.142&amp;sourceID=14","0.142")</f>
        <v>0.142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HYPERLINK("http://141.218.60.56/~jnz1568/getInfo.php?workbook=11_06.xlsx&amp;sheet=U0&amp;row=1755&amp;col=6&amp;number=4.1&amp;sourceID=14","4.1")</f>
        <v>4.1</v>
      </c>
      <c r="G1755" s="4" t="str">
        <f>HYPERLINK("http://141.218.60.56/~jnz1568/getInfo.php?workbook=11_06.xlsx&amp;sheet=U0&amp;row=1755&amp;col=7&amp;number=0.142&amp;sourceID=14","0.142")</f>
        <v>0.142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HYPERLINK("http://141.218.60.56/~jnz1568/getInfo.php?workbook=11_06.xlsx&amp;sheet=U0&amp;row=1756&amp;col=6&amp;number=4.2&amp;sourceID=14","4.2")</f>
        <v>4.2</v>
      </c>
      <c r="G1756" s="4" t="str">
        <f>HYPERLINK("http://141.218.60.56/~jnz1568/getInfo.php?workbook=11_06.xlsx&amp;sheet=U0&amp;row=1756&amp;col=7&amp;number=0.142&amp;sourceID=14","0.142")</f>
        <v>0.142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HYPERLINK("http://141.218.60.56/~jnz1568/getInfo.php?workbook=11_06.xlsx&amp;sheet=U0&amp;row=1757&amp;col=6&amp;number=4.3&amp;sourceID=14","4.3")</f>
        <v>4.3</v>
      </c>
      <c r="G1757" s="4" t="str">
        <f>HYPERLINK("http://141.218.60.56/~jnz1568/getInfo.php?workbook=11_06.xlsx&amp;sheet=U0&amp;row=1757&amp;col=7&amp;number=0.141&amp;sourceID=14","0.141")</f>
        <v>0.141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HYPERLINK("http://141.218.60.56/~jnz1568/getInfo.php?workbook=11_06.xlsx&amp;sheet=U0&amp;row=1758&amp;col=6&amp;number=4.4&amp;sourceID=14","4.4")</f>
        <v>4.4</v>
      </c>
      <c r="G1758" s="4" t="str">
        <f>HYPERLINK("http://141.218.60.56/~jnz1568/getInfo.php?workbook=11_06.xlsx&amp;sheet=U0&amp;row=1758&amp;col=7&amp;number=0.141&amp;sourceID=14","0.141")</f>
        <v>0.141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HYPERLINK("http://141.218.60.56/~jnz1568/getInfo.php?workbook=11_06.xlsx&amp;sheet=U0&amp;row=1759&amp;col=6&amp;number=4.5&amp;sourceID=14","4.5")</f>
        <v>4.5</v>
      </c>
      <c r="G1759" s="4" t="str">
        <f>HYPERLINK("http://141.218.60.56/~jnz1568/getInfo.php?workbook=11_06.xlsx&amp;sheet=U0&amp;row=1759&amp;col=7&amp;number=0.14&amp;sourceID=14","0.14")</f>
        <v>0.14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HYPERLINK("http://141.218.60.56/~jnz1568/getInfo.php?workbook=11_06.xlsx&amp;sheet=U0&amp;row=1760&amp;col=6&amp;number=4.6&amp;sourceID=14","4.6")</f>
        <v>4.6</v>
      </c>
      <c r="G1760" s="4" t="str">
        <f>HYPERLINK("http://141.218.60.56/~jnz1568/getInfo.php?workbook=11_06.xlsx&amp;sheet=U0&amp;row=1760&amp;col=7&amp;number=0.139&amp;sourceID=14","0.139")</f>
        <v>0.139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HYPERLINK("http://141.218.60.56/~jnz1568/getInfo.php?workbook=11_06.xlsx&amp;sheet=U0&amp;row=1761&amp;col=6&amp;number=4.7&amp;sourceID=14","4.7")</f>
        <v>4.7</v>
      </c>
      <c r="G1761" s="4" t="str">
        <f>HYPERLINK("http://141.218.60.56/~jnz1568/getInfo.php?workbook=11_06.xlsx&amp;sheet=U0&amp;row=1761&amp;col=7&amp;number=0.138&amp;sourceID=14","0.138")</f>
        <v>0.138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HYPERLINK("http://141.218.60.56/~jnz1568/getInfo.php?workbook=11_06.xlsx&amp;sheet=U0&amp;row=1762&amp;col=6&amp;number=4.8&amp;sourceID=14","4.8")</f>
        <v>4.8</v>
      </c>
      <c r="G1762" s="4" t="str">
        <f>HYPERLINK("http://141.218.60.56/~jnz1568/getInfo.php?workbook=11_06.xlsx&amp;sheet=U0&amp;row=1762&amp;col=7&amp;number=0.137&amp;sourceID=14","0.137")</f>
        <v>0.137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HYPERLINK("http://141.218.60.56/~jnz1568/getInfo.php?workbook=11_06.xlsx&amp;sheet=U0&amp;row=1763&amp;col=6&amp;number=4.9&amp;sourceID=14","4.9")</f>
        <v>4.9</v>
      </c>
      <c r="G1763" s="4" t="str">
        <f>HYPERLINK("http://141.218.60.56/~jnz1568/getInfo.php?workbook=11_06.xlsx&amp;sheet=U0&amp;row=1763&amp;col=7&amp;number=0.136&amp;sourceID=14","0.136")</f>
        <v>0.136</v>
      </c>
    </row>
    <row r="1764" spans="1:7">
      <c r="A1764" s="3">
        <v>11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HYPERLINK("http://141.218.60.56/~jnz1568/getInfo.php?workbook=11_06.xlsx&amp;sheet=U0&amp;row=1764&amp;col=6&amp;number=3&amp;sourceID=14","3")</f>
        <v>3</v>
      </c>
      <c r="G1764" s="4" t="str">
        <f>HYPERLINK("http://141.218.60.56/~jnz1568/getInfo.php?workbook=11_06.xlsx&amp;sheet=U0&amp;row=1764&amp;col=7&amp;number=0.241&amp;sourceID=14","0.241")</f>
        <v>0.241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HYPERLINK("http://141.218.60.56/~jnz1568/getInfo.php?workbook=11_06.xlsx&amp;sheet=U0&amp;row=1765&amp;col=6&amp;number=3.1&amp;sourceID=14","3.1")</f>
        <v>3.1</v>
      </c>
      <c r="G1765" s="4" t="str">
        <f>HYPERLINK("http://141.218.60.56/~jnz1568/getInfo.php?workbook=11_06.xlsx&amp;sheet=U0&amp;row=1765&amp;col=7&amp;number=0.24&amp;sourceID=14","0.24")</f>
        <v>0.24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HYPERLINK("http://141.218.60.56/~jnz1568/getInfo.php?workbook=11_06.xlsx&amp;sheet=U0&amp;row=1766&amp;col=6&amp;number=3.2&amp;sourceID=14","3.2")</f>
        <v>3.2</v>
      </c>
      <c r="G1766" s="4" t="str">
        <f>HYPERLINK("http://141.218.60.56/~jnz1568/getInfo.php?workbook=11_06.xlsx&amp;sheet=U0&amp;row=1766&amp;col=7&amp;number=0.24&amp;sourceID=14","0.24")</f>
        <v>0.24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HYPERLINK("http://141.218.60.56/~jnz1568/getInfo.php?workbook=11_06.xlsx&amp;sheet=U0&amp;row=1767&amp;col=6&amp;number=3.3&amp;sourceID=14","3.3")</f>
        <v>3.3</v>
      </c>
      <c r="G1767" s="4" t="str">
        <f>HYPERLINK("http://141.218.60.56/~jnz1568/getInfo.php?workbook=11_06.xlsx&amp;sheet=U0&amp;row=1767&amp;col=7&amp;number=0.24&amp;sourceID=14","0.24")</f>
        <v>0.24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HYPERLINK("http://141.218.60.56/~jnz1568/getInfo.php?workbook=11_06.xlsx&amp;sheet=U0&amp;row=1768&amp;col=6&amp;number=3.4&amp;sourceID=14","3.4")</f>
        <v>3.4</v>
      </c>
      <c r="G1768" s="4" t="str">
        <f>HYPERLINK("http://141.218.60.56/~jnz1568/getInfo.php?workbook=11_06.xlsx&amp;sheet=U0&amp;row=1768&amp;col=7&amp;number=0.24&amp;sourceID=14","0.24")</f>
        <v>0.24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HYPERLINK("http://141.218.60.56/~jnz1568/getInfo.php?workbook=11_06.xlsx&amp;sheet=U0&amp;row=1769&amp;col=6&amp;number=3.5&amp;sourceID=14","3.5")</f>
        <v>3.5</v>
      </c>
      <c r="G1769" s="4" t="str">
        <f>HYPERLINK("http://141.218.60.56/~jnz1568/getInfo.php?workbook=11_06.xlsx&amp;sheet=U0&amp;row=1769&amp;col=7&amp;number=0.24&amp;sourceID=14","0.24")</f>
        <v>0.24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HYPERLINK("http://141.218.60.56/~jnz1568/getInfo.php?workbook=11_06.xlsx&amp;sheet=U0&amp;row=1770&amp;col=6&amp;number=3.6&amp;sourceID=14","3.6")</f>
        <v>3.6</v>
      </c>
      <c r="G1770" s="4" t="str">
        <f>HYPERLINK("http://141.218.60.56/~jnz1568/getInfo.php?workbook=11_06.xlsx&amp;sheet=U0&amp;row=1770&amp;col=7&amp;number=0.24&amp;sourceID=14","0.24")</f>
        <v>0.24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HYPERLINK("http://141.218.60.56/~jnz1568/getInfo.php?workbook=11_06.xlsx&amp;sheet=U0&amp;row=1771&amp;col=6&amp;number=3.7&amp;sourceID=14","3.7")</f>
        <v>3.7</v>
      </c>
      <c r="G1771" s="4" t="str">
        <f>HYPERLINK("http://141.218.60.56/~jnz1568/getInfo.php?workbook=11_06.xlsx&amp;sheet=U0&amp;row=1771&amp;col=7&amp;number=0.24&amp;sourceID=14","0.24")</f>
        <v>0.24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HYPERLINK("http://141.218.60.56/~jnz1568/getInfo.php?workbook=11_06.xlsx&amp;sheet=U0&amp;row=1772&amp;col=6&amp;number=3.8&amp;sourceID=14","3.8")</f>
        <v>3.8</v>
      </c>
      <c r="G1772" s="4" t="str">
        <f>HYPERLINK("http://141.218.60.56/~jnz1568/getInfo.php?workbook=11_06.xlsx&amp;sheet=U0&amp;row=1772&amp;col=7&amp;number=0.24&amp;sourceID=14","0.24")</f>
        <v>0.24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HYPERLINK("http://141.218.60.56/~jnz1568/getInfo.php?workbook=11_06.xlsx&amp;sheet=U0&amp;row=1773&amp;col=6&amp;number=3.9&amp;sourceID=14","3.9")</f>
        <v>3.9</v>
      </c>
      <c r="G1773" s="4" t="str">
        <f>HYPERLINK("http://141.218.60.56/~jnz1568/getInfo.php?workbook=11_06.xlsx&amp;sheet=U0&amp;row=1773&amp;col=7&amp;number=0.239&amp;sourceID=14","0.239")</f>
        <v>0.239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HYPERLINK("http://141.218.60.56/~jnz1568/getInfo.php?workbook=11_06.xlsx&amp;sheet=U0&amp;row=1774&amp;col=6&amp;number=4&amp;sourceID=14","4")</f>
        <v>4</v>
      </c>
      <c r="G1774" s="4" t="str">
        <f>HYPERLINK("http://141.218.60.56/~jnz1568/getInfo.php?workbook=11_06.xlsx&amp;sheet=U0&amp;row=1774&amp;col=7&amp;number=0.239&amp;sourceID=14","0.239")</f>
        <v>0.239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HYPERLINK("http://141.218.60.56/~jnz1568/getInfo.php?workbook=11_06.xlsx&amp;sheet=U0&amp;row=1775&amp;col=6&amp;number=4.1&amp;sourceID=14","4.1")</f>
        <v>4.1</v>
      </c>
      <c r="G1775" s="4" t="str">
        <f>HYPERLINK("http://141.218.60.56/~jnz1568/getInfo.php?workbook=11_06.xlsx&amp;sheet=U0&amp;row=1775&amp;col=7&amp;number=0.239&amp;sourceID=14","0.239")</f>
        <v>0.239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HYPERLINK("http://141.218.60.56/~jnz1568/getInfo.php?workbook=11_06.xlsx&amp;sheet=U0&amp;row=1776&amp;col=6&amp;number=4.2&amp;sourceID=14","4.2")</f>
        <v>4.2</v>
      </c>
      <c r="G1776" s="4" t="str">
        <f>HYPERLINK("http://141.218.60.56/~jnz1568/getInfo.php?workbook=11_06.xlsx&amp;sheet=U0&amp;row=1776&amp;col=7&amp;number=0.238&amp;sourceID=14","0.238")</f>
        <v>0.238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HYPERLINK("http://141.218.60.56/~jnz1568/getInfo.php?workbook=11_06.xlsx&amp;sheet=U0&amp;row=1777&amp;col=6&amp;number=4.3&amp;sourceID=14","4.3")</f>
        <v>4.3</v>
      </c>
      <c r="G1777" s="4" t="str">
        <f>HYPERLINK("http://141.218.60.56/~jnz1568/getInfo.php?workbook=11_06.xlsx&amp;sheet=U0&amp;row=1777&amp;col=7&amp;number=0.237&amp;sourceID=14","0.237")</f>
        <v>0.237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HYPERLINK("http://141.218.60.56/~jnz1568/getInfo.php?workbook=11_06.xlsx&amp;sheet=U0&amp;row=1778&amp;col=6&amp;number=4.4&amp;sourceID=14","4.4")</f>
        <v>4.4</v>
      </c>
      <c r="G1778" s="4" t="str">
        <f>HYPERLINK("http://141.218.60.56/~jnz1568/getInfo.php?workbook=11_06.xlsx&amp;sheet=U0&amp;row=1778&amp;col=7&amp;number=0.237&amp;sourceID=14","0.237")</f>
        <v>0.237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HYPERLINK("http://141.218.60.56/~jnz1568/getInfo.php?workbook=11_06.xlsx&amp;sheet=U0&amp;row=1779&amp;col=6&amp;number=4.5&amp;sourceID=14","4.5")</f>
        <v>4.5</v>
      </c>
      <c r="G1779" s="4" t="str">
        <f>HYPERLINK("http://141.218.60.56/~jnz1568/getInfo.php?workbook=11_06.xlsx&amp;sheet=U0&amp;row=1779&amp;col=7&amp;number=0.236&amp;sourceID=14","0.236")</f>
        <v>0.236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HYPERLINK("http://141.218.60.56/~jnz1568/getInfo.php?workbook=11_06.xlsx&amp;sheet=U0&amp;row=1780&amp;col=6&amp;number=4.6&amp;sourceID=14","4.6")</f>
        <v>4.6</v>
      </c>
      <c r="G1780" s="4" t="str">
        <f>HYPERLINK("http://141.218.60.56/~jnz1568/getInfo.php?workbook=11_06.xlsx&amp;sheet=U0&amp;row=1780&amp;col=7&amp;number=0.234&amp;sourceID=14","0.234")</f>
        <v>0.234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HYPERLINK("http://141.218.60.56/~jnz1568/getInfo.php?workbook=11_06.xlsx&amp;sheet=U0&amp;row=1781&amp;col=6&amp;number=4.7&amp;sourceID=14","4.7")</f>
        <v>4.7</v>
      </c>
      <c r="G1781" s="4" t="str">
        <f>HYPERLINK("http://141.218.60.56/~jnz1568/getInfo.php?workbook=11_06.xlsx&amp;sheet=U0&amp;row=1781&amp;col=7&amp;number=0.233&amp;sourceID=14","0.233")</f>
        <v>0.233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HYPERLINK("http://141.218.60.56/~jnz1568/getInfo.php?workbook=11_06.xlsx&amp;sheet=U0&amp;row=1782&amp;col=6&amp;number=4.8&amp;sourceID=14","4.8")</f>
        <v>4.8</v>
      </c>
      <c r="G1782" s="4" t="str">
        <f>HYPERLINK("http://141.218.60.56/~jnz1568/getInfo.php?workbook=11_06.xlsx&amp;sheet=U0&amp;row=1782&amp;col=7&amp;number=0.231&amp;sourceID=14","0.231")</f>
        <v>0.231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HYPERLINK("http://141.218.60.56/~jnz1568/getInfo.php?workbook=11_06.xlsx&amp;sheet=U0&amp;row=1783&amp;col=6&amp;number=4.9&amp;sourceID=14","4.9")</f>
        <v>4.9</v>
      </c>
      <c r="G1783" s="4" t="str">
        <f>HYPERLINK("http://141.218.60.56/~jnz1568/getInfo.php?workbook=11_06.xlsx&amp;sheet=U0&amp;row=1783&amp;col=7&amp;number=0.228&amp;sourceID=14","0.228")</f>
        <v>0.228</v>
      </c>
    </row>
    <row r="1784" spans="1:7">
      <c r="A1784" s="3">
        <v>11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HYPERLINK("http://141.218.60.56/~jnz1568/getInfo.php?workbook=11_06.xlsx&amp;sheet=U0&amp;row=1784&amp;col=6&amp;number=3&amp;sourceID=14","3")</f>
        <v>3</v>
      </c>
      <c r="G1784" s="4" t="str">
        <f>HYPERLINK("http://141.218.60.56/~jnz1568/getInfo.php?workbook=11_06.xlsx&amp;sheet=U0&amp;row=1784&amp;col=7&amp;number=5.07e-06&amp;sourceID=14","5.07e-06")</f>
        <v>5.07e-06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HYPERLINK("http://141.218.60.56/~jnz1568/getInfo.php?workbook=11_06.xlsx&amp;sheet=U0&amp;row=1785&amp;col=6&amp;number=3.1&amp;sourceID=14","3.1")</f>
        <v>3.1</v>
      </c>
      <c r="G1785" s="4" t="str">
        <f>HYPERLINK("http://141.218.60.56/~jnz1568/getInfo.php?workbook=11_06.xlsx&amp;sheet=U0&amp;row=1785&amp;col=7&amp;number=5.07e-06&amp;sourceID=14","5.07e-06")</f>
        <v>5.07e-06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HYPERLINK("http://141.218.60.56/~jnz1568/getInfo.php?workbook=11_06.xlsx&amp;sheet=U0&amp;row=1786&amp;col=6&amp;number=3.2&amp;sourceID=14","3.2")</f>
        <v>3.2</v>
      </c>
      <c r="G1786" s="4" t="str">
        <f>HYPERLINK("http://141.218.60.56/~jnz1568/getInfo.php?workbook=11_06.xlsx&amp;sheet=U0&amp;row=1786&amp;col=7&amp;number=5.07e-06&amp;sourceID=14","5.07e-06")</f>
        <v>5.07e-06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HYPERLINK("http://141.218.60.56/~jnz1568/getInfo.php?workbook=11_06.xlsx&amp;sheet=U0&amp;row=1787&amp;col=6&amp;number=3.3&amp;sourceID=14","3.3")</f>
        <v>3.3</v>
      </c>
      <c r="G1787" s="4" t="str">
        <f>HYPERLINK("http://141.218.60.56/~jnz1568/getInfo.php?workbook=11_06.xlsx&amp;sheet=U0&amp;row=1787&amp;col=7&amp;number=5.07e-06&amp;sourceID=14","5.07e-06")</f>
        <v>5.07e-06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HYPERLINK("http://141.218.60.56/~jnz1568/getInfo.php?workbook=11_06.xlsx&amp;sheet=U0&amp;row=1788&amp;col=6&amp;number=3.4&amp;sourceID=14","3.4")</f>
        <v>3.4</v>
      </c>
      <c r="G1788" s="4" t="str">
        <f>HYPERLINK("http://141.218.60.56/~jnz1568/getInfo.php?workbook=11_06.xlsx&amp;sheet=U0&amp;row=1788&amp;col=7&amp;number=5.06e-06&amp;sourceID=14","5.06e-06")</f>
        <v>5.06e-06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HYPERLINK("http://141.218.60.56/~jnz1568/getInfo.php?workbook=11_06.xlsx&amp;sheet=U0&amp;row=1789&amp;col=6&amp;number=3.5&amp;sourceID=14","3.5")</f>
        <v>3.5</v>
      </c>
      <c r="G1789" s="4" t="str">
        <f>HYPERLINK("http://141.218.60.56/~jnz1568/getInfo.php?workbook=11_06.xlsx&amp;sheet=U0&amp;row=1789&amp;col=7&amp;number=5.06e-06&amp;sourceID=14","5.06e-06")</f>
        <v>5.06e-06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HYPERLINK("http://141.218.60.56/~jnz1568/getInfo.php?workbook=11_06.xlsx&amp;sheet=U0&amp;row=1790&amp;col=6&amp;number=3.6&amp;sourceID=14","3.6")</f>
        <v>3.6</v>
      </c>
      <c r="G1790" s="4" t="str">
        <f>HYPERLINK("http://141.218.60.56/~jnz1568/getInfo.php?workbook=11_06.xlsx&amp;sheet=U0&amp;row=1790&amp;col=7&amp;number=5.06e-06&amp;sourceID=14","5.06e-06")</f>
        <v>5.06e-06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HYPERLINK("http://141.218.60.56/~jnz1568/getInfo.php?workbook=11_06.xlsx&amp;sheet=U0&amp;row=1791&amp;col=6&amp;number=3.7&amp;sourceID=14","3.7")</f>
        <v>3.7</v>
      </c>
      <c r="G1791" s="4" t="str">
        <f>HYPERLINK("http://141.218.60.56/~jnz1568/getInfo.php?workbook=11_06.xlsx&amp;sheet=U0&amp;row=1791&amp;col=7&amp;number=5.06e-06&amp;sourceID=14","5.06e-06")</f>
        <v>5.06e-06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HYPERLINK("http://141.218.60.56/~jnz1568/getInfo.php?workbook=11_06.xlsx&amp;sheet=U0&amp;row=1792&amp;col=6&amp;number=3.8&amp;sourceID=14","3.8")</f>
        <v>3.8</v>
      </c>
      <c r="G1792" s="4" t="str">
        <f>HYPERLINK("http://141.218.60.56/~jnz1568/getInfo.php?workbook=11_06.xlsx&amp;sheet=U0&amp;row=1792&amp;col=7&amp;number=5.05e-06&amp;sourceID=14","5.05e-06")</f>
        <v>5.05e-06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HYPERLINK("http://141.218.60.56/~jnz1568/getInfo.php?workbook=11_06.xlsx&amp;sheet=U0&amp;row=1793&amp;col=6&amp;number=3.9&amp;sourceID=14","3.9")</f>
        <v>3.9</v>
      </c>
      <c r="G1793" s="4" t="str">
        <f>HYPERLINK("http://141.218.60.56/~jnz1568/getInfo.php?workbook=11_06.xlsx&amp;sheet=U0&amp;row=1793&amp;col=7&amp;number=5.05e-06&amp;sourceID=14","5.05e-06")</f>
        <v>5.05e-06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HYPERLINK("http://141.218.60.56/~jnz1568/getInfo.php?workbook=11_06.xlsx&amp;sheet=U0&amp;row=1794&amp;col=6&amp;number=4&amp;sourceID=14","4")</f>
        <v>4</v>
      </c>
      <c r="G1794" s="4" t="str">
        <f>HYPERLINK("http://141.218.60.56/~jnz1568/getInfo.php?workbook=11_06.xlsx&amp;sheet=U0&amp;row=1794&amp;col=7&amp;number=5.04e-06&amp;sourceID=14","5.04e-06")</f>
        <v>5.04e-06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HYPERLINK("http://141.218.60.56/~jnz1568/getInfo.php?workbook=11_06.xlsx&amp;sheet=U0&amp;row=1795&amp;col=6&amp;number=4.1&amp;sourceID=14","4.1")</f>
        <v>4.1</v>
      </c>
      <c r="G1795" s="4" t="str">
        <f>HYPERLINK("http://141.218.60.56/~jnz1568/getInfo.php?workbook=11_06.xlsx&amp;sheet=U0&amp;row=1795&amp;col=7&amp;number=5.03e-06&amp;sourceID=14","5.03e-06")</f>
        <v>5.03e-06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HYPERLINK("http://141.218.60.56/~jnz1568/getInfo.php?workbook=11_06.xlsx&amp;sheet=U0&amp;row=1796&amp;col=6&amp;number=4.2&amp;sourceID=14","4.2")</f>
        <v>4.2</v>
      </c>
      <c r="G1796" s="4" t="str">
        <f>HYPERLINK("http://141.218.60.56/~jnz1568/getInfo.php?workbook=11_06.xlsx&amp;sheet=U0&amp;row=1796&amp;col=7&amp;number=5.02e-06&amp;sourceID=14","5.02e-06")</f>
        <v>5.02e-06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HYPERLINK("http://141.218.60.56/~jnz1568/getInfo.php?workbook=11_06.xlsx&amp;sheet=U0&amp;row=1797&amp;col=6&amp;number=4.3&amp;sourceID=14","4.3")</f>
        <v>4.3</v>
      </c>
      <c r="G1797" s="4" t="str">
        <f>HYPERLINK("http://141.218.60.56/~jnz1568/getInfo.php?workbook=11_06.xlsx&amp;sheet=U0&amp;row=1797&amp;col=7&amp;number=5e-06&amp;sourceID=14","5e-06")</f>
        <v>5e-06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HYPERLINK("http://141.218.60.56/~jnz1568/getInfo.php?workbook=11_06.xlsx&amp;sheet=U0&amp;row=1798&amp;col=6&amp;number=4.4&amp;sourceID=14","4.4")</f>
        <v>4.4</v>
      </c>
      <c r="G1798" s="4" t="str">
        <f>HYPERLINK("http://141.218.60.56/~jnz1568/getInfo.php?workbook=11_06.xlsx&amp;sheet=U0&amp;row=1798&amp;col=7&amp;number=4.99e-06&amp;sourceID=14","4.99e-06")</f>
        <v>4.99e-06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HYPERLINK("http://141.218.60.56/~jnz1568/getInfo.php?workbook=11_06.xlsx&amp;sheet=U0&amp;row=1799&amp;col=6&amp;number=4.5&amp;sourceID=14","4.5")</f>
        <v>4.5</v>
      </c>
      <c r="G1799" s="4" t="str">
        <f>HYPERLINK("http://141.218.60.56/~jnz1568/getInfo.php?workbook=11_06.xlsx&amp;sheet=U0&amp;row=1799&amp;col=7&amp;number=4.97e-06&amp;sourceID=14","4.97e-06")</f>
        <v>4.97e-06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HYPERLINK("http://141.218.60.56/~jnz1568/getInfo.php?workbook=11_06.xlsx&amp;sheet=U0&amp;row=1800&amp;col=6&amp;number=4.6&amp;sourceID=14","4.6")</f>
        <v>4.6</v>
      </c>
      <c r="G1800" s="4" t="str">
        <f>HYPERLINK("http://141.218.60.56/~jnz1568/getInfo.php?workbook=11_06.xlsx&amp;sheet=U0&amp;row=1800&amp;col=7&amp;number=4.94e-06&amp;sourceID=14","4.94e-06")</f>
        <v>4.94e-06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HYPERLINK("http://141.218.60.56/~jnz1568/getInfo.php?workbook=11_06.xlsx&amp;sheet=U0&amp;row=1801&amp;col=6&amp;number=4.7&amp;sourceID=14","4.7")</f>
        <v>4.7</v>
      </c>
      <c r="G1801" s="4" t="str">
        <f>HYPERLINK("http://141.218.60.56/~jnz1568/getInfo.php?workbook=11_06.xlsx&amp;sheet=U0&amp;row=1801&amp;col=7&amp;number=4.9e-06&amp;sourceID=14","4.9e-06")</f>
        <v>4.9e-06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HYPERLINK("http://141.218.60.56/~jnz1568/getInfo.php?workbook=11_06.xlsx&amp;sheet=U0&amp;row=1802&amp;col=6&amp;number=4.8&amp;sourceID=14","4.8")</f>
        <v>4.8</v>
      </c>
      <c r="G1802" s="4" t="str">
        <f>HYPERLINK("http://141.218.60.56/~jnz1568/getInfo.php?workbook=11_06.xlsx&amp;sheet=U0&amp;row=1802&amp;col=7&amp;number=4.86e-06&amp;sourceID=14","4.86e-06")</f>
        <v>4.86e-06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HYPERLINK("http://141.218.60.56/~jnz1568/getInfo.php?workbook=11_06.xlsx&amp;sheet=U0&amp;row=1803&amp;col=6&amp;number=4.9&amp;sourceID=14","4.9")</f>
        <v>4.9</v>
      </c>
      <c r="G1803" s="4" t="str">
        <f>HYPERLINK("http://141.218.60.56/~jnz1568/getInfo.php?workbook=11_06.xlsx&amp;sheet=U0&amp;row=1803&amp;col=7&amp;number=4.81e-06&amp;sourceID=14","4.81e-06")</f>
        <v>4.81e-06</v>
      </c>
    </row>
    <row r="1804" spans="1:7">
      <c r="A1804" s="3">
        <v>11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HYPERLINK("http://141.218.60.56/~jnz1568/getInfo.php?workbook=11_06.xlsx&amp;sheet=U0&amp;row=1804&amp;col=6&amp;number=3&amp;sourceID=14","3")</f>
        <v>3</v>
      </c>
      <c r="G1804" s="4" t="str">
        <f>HYPERLINK("http://141.218.60.56/~jnz1568/getInfo.php?workbook=11_06.xlsx&amp;sheet=U0&amp;row=1804&amp;col=7&amp;number=0.0143&amp;sourceID=14","0.0143")</f>
        <v>0.0143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HYPERLINK("http://141.218.60.56/~jnz1568/getInfo.php?workbook=11_06.xlsx&amp;sheet=U0&amp;row=1805&amp;col=6&amp;number=3.1&amp;sourceID=14","3.1")</f>
        <v>3.1</v>
      </c>
      <c r="G1805" s="4" t="str">
        <f>HYPERLINK("http://141.218.60.56/~jnz1568/getInfo.php?workbook=11_06.xlsx&amp;sheet=U0&amp;row=1805&amp;col=7&amp;number=0.0143&amp;sourceID=14","0.0143")</f>
        <v>0.0143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HYPERLINK("http://141.218.60.56/~jnz1568/getInfo.php?workbook=11_06.xlsx&amp;sheet=U0&amp;row=1806&amp;col=6&amp;number=3.2&amp;sourceID=14","3.2")</f>
        <v>3.2</v>
      </c>
      <c r="G1806" s="4" t="str">
        <f>HYPERLINK("http://141.218.60.56/~jnz1568/getInfo.php?workbook=11_06.xlsx&amp;sheet=U0&amp;row=1806&amp;col=7&amp;number=0.0143&amp;sourceID=14","0.0143")</f>
        <v>0.0143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HYPERLINK("http://141.218.60.56/~jnz1568/getInfo.php?workbook=11_06.xlsx&amp;sheet=U0&amp;row=1807&amp;col=6&amp;number=3.3&amp;sourceID=14","3.3")</f>
        <v>3.3</v>
      </c>
      <c r="G1807" s="4" t="str">
        <f>HYPERLINK("http://141.218.60.56/~jnz1568/getInfo.php?workbook=11_06.xlsx&amp;sheet=U0&amp;row=1807&amp;col=7&amp;number=0.0142&amp;sourceID=14","0.0142")</f>
        <v>0.0142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HYPERLINK("http://141.218.60.56/~jnz1568/getInfo.php?workbook=11_06.xlsx&amp;sheet=U0&amp;row=1808&amp;col=6&amp;number=3.4&amp;sourceID=14","3.4")</f>
        <v>3.4</v>
      </c>
      <c r="G1808" s="4" t="str">
        <f>HYPERLINK("http://141.218.60.56/~jnz1568/getInfo.php?workbook=11_06.xlsx&amp;sheet=U0&amp;row=1808&amp;col=7&amp;number=0.0142&amp;sourceID=14","0.0142")</f>
        <v>0.0142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HYPERLINK("http://141.218.60.56/~jnz1568/getInfo.php?workbook=11_06.xlsx&amp;sheet=U0&amp;row=1809&amp;col=6&amp;number=3.5&amp;sourceID=14","3.5")</f>
        <v>3.5</v>
      </c>
      <c r="G1809" s="4" t="str">
        <f>HYPERLINK("http://141.218.60.56/~jnz1568/getInfo.php?workbook=11_06.xlsx&amp;sheet=U0&amp;row=1809&amp;col=7&amp;number=0.0142&amp;sourceID=14","0.0142")</f>
        <v>0.0142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HYPERLINK("http://141.218.60.56/~jnz1568/getInfo.php?workbook=11_06.xlsx&amp;sheet=U0&amp;row=1810&amp;col=6&amp;number=3.6&amp;sourceID=14","3.6")</f>
        <v>3.6</v>
      </c>
      <c r="G1810" s="4" t="str">
        <f>HYPERLINK("http://141.218.60.56/~jnz1568/getInfo.php?workbook=11_06.xlsx&amp;sheet=U0&amp;row=1810&amp;col=7&amp;number=0.0142&amp;sourceID=14","0.0142")</f>
        <v>0.0142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HYPERLINK("http://141.218.60.56/~jnz1568/getInfo.php?workbook=11_06.xlsx&amp;sheet=U0&amp;row=1811&amp;col=6&amp;number=3.7&amp;sourceID=14","3.7")</f>
        <v>3.7</v>
      </c>
      <c r="G1811" s="4" t="str">
        <f>HYPERLINK("http://141.218.60.56/~jnz1568/getInfo.php?workbook=11_06.xlsx&amp;sheet=U0&amp;row=1811&amp;col=7&amp;number=0.0142&amp;sourceID=14","0.0142")</f>
        <v>0.0142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HYPERLINK("http://141.218.60.56/~jnz1568/getInfo.php?workbook=11_06.xlsx&amp;sheet=U0&amp;row=1812&amp;col=6&amp;number=3.8&amp;sourceID=14","3.8")</f>
        <v>3.8</v>
      </c>
      <c r="G1812" s="4" t="str">
        <f>HYPERLINK("http://141.218.60.56/~jnz1568/getInfo.php?workbook=11_06.xlsx&amp;sheet=U0&amp;row=1812&amp;col=7&amp;number=0.0142&amp;sourceID=14","0.0142")</f>
        <v>0.0142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HYPERLINK("http://141.218.60.56/~jnz1568/getInfo.php?workbook=11_06.xlsx&amp;sheet=U0&amp;row=1813&amp;col=6&amp;number=3.9&amp;sourceID=14","3.9")</f>
        <v>3.9</v>
      </c>
      <c r="G1813" s="4" t="str">
        <f>HYPERLINK("http://141.218.60.56/~jnz1568/getInfo.php?workbook=11_06.xlsx&amp;sheet=U0&amp;row=1813&amp;col=7&amp;number=0.0142&amp;sourceID=14","0.0142")</f>
        <v>0.0142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HYPERLINK("http://141.218.60.56/~jnz1568/getInfo.php?workbook=11_06.xlsx&amp;sheet=U0&amp;row=1814&amp;col=6&amp;number=4&amp;sourceID=14","4")</f>
        <v>4</v>
      </c>
      <c r="G1814" s="4" t="str">
        <f>HYPERLINK("http://141.218.60.56/~jnz1568/getInfo.php?workbook=11_06.xlsx&amp;sheet=U0&amp;row=1814&amp;col=7&amp;number=0.0142&amp;sourceID=14","0.0142")</f>
        <v>0.0142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HYPERLINK("http://141.218.60.56/~jnz1568/getInfo.php?workbook=11_06.xlsx&amp;sheet=U0&amp;row=1815&amp;col=6&amp;number=4.1&amp;sourceID=14","4.1")</f>
        <v>4.1</v>
      </c>
      <c r="G1815" s="4" t="str">
        <f>HYPERLINK("http://141.218.60.56/~jnz1568/getInfo.php?workbook=11_06.xlsx&amp;sheet=U0&amp;row=1815&amp;col=7&amp;number=0.0141&amp;sourceID=14","0.0141")</f>
        <v>0.0141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HYPERLINK("http://141.218.60.56/~jnz1568/getInfo.php?workbook=11_06.xlsx&amp;sheet=U0&amp;row=1816&amp;col=6&amp;number=4.2&amp;sourceID=14","4.2")</f>
        <v>4.2</v>
      </c>
      <c r="G1816" s="4" t="str">
        <f>HYPERLINK("http://141.218.60.56/~jnz1568/getInfo.php?workbook=11_06.xlsx&amp;sheet=U0&amp;row=1816&amp;col=7&amp;number=0.0141&amp;sourceID=14","0.0141")</f>
        <v>0.0141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HYPERLINK("http://141.218.60.56/~jnz1568/getInfo.php?workbook=11_06.xlsx&amp;sheet=U0&amp;row=1817&amp;col=6&amp;number=4.3&amp;sourceID=14","4.3")</f>
        <v>4.3</v>
      </c>
      <c r="G1817" s="4" t="str">
        <f>HYPERLINK("http://141.218.60.56/~jnz1568/getInfo.php?workbook=11_06.xlsx&amp;sheet=U0&amp;row=1817&amp;col=7&amp;number=0.0141&amp;sourceID=14","0.0141")</f>
        <v>0.0141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HYPERLINK("http://141.218.60.56/~jnz1568/getInfo.php?workbook=11_06.xlsx&amp;sheet=U0&amp;row=1818&amp;col=6&amp;number=4.4&amp;sourceID=14","4.4")</f>
        <v>4.4</v>
      </c>
      <c r="G1818" s="4" t="str">
        <f>HYPERLINK("http://141.218.60.56/~jnz1568/getInfo.php?workbook=11_06.xlsx&amp;sheet=U0&amp;row=1818&amp;col=7&amp;number=0.014&amp;sourceID=14","0.014")</f>
        <v>0.014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HYPERLINK("http://141.218.60.56/~jnz1568/getInfo.php?workbook=11_06.xlsx&amp;sheet=U0&amp;row=1819&amp;col=6&amp;number=4.5&amp;sourceID=14","4.5")</f>
        <v>4.5</v>
      </c>
      <c r="G1819" s="4" t="str">
        <f>HYPERLINK("http://141.218.60.56/~jnz1568/getInfo.php?workbook=11_06.xlsx&amp;sheet=U0&amp;row=1819&amp;col=7&amp;number=0.0139&amp;sourceID=14","0.0139")</f>
        <v>0.0139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HYPERLINK("http://141.218.60.56/~jnz1568/getInfo.php?workbook=11_06.xlsx&amp;sheet=U0&amp;row=1820&amp;col=6&amp;number=4.6&amp;sourceID=14","4.6")</f>
        <v>4.6</v>
      </c>
      <c r="G1820" s="4" t="str">
        <f>HYPERLINK("http://141.218.60.56/~jnz1568/getInfo.php?workbook=11_06.xlsx&amp;sheet=U0&amp;row=1820&amp;col=7&amp;number=0.0139&amp;sourceID=14","0.0139")</f>
        <v>0.0139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HYPERLINK("http://141.218.60.56/~jnz1568/getInfo.php?workbook=11_06.xlsx&amp;sheet=U0&amp;row=1821&amp;col=6&amp;number=4.7&amp;sourceID=14","4.7")</f>
        <v>4.7</v>
      </c>
      <c r="G1821" s="4" t="str">
        <f>HYPERLINK("http://141.218.60.56/~jnz1568/getInfo.php?workbook=11_06.xlsx&amp;sheet=U0&amp;row=1821&amp;col=7&amp;number=0.0137&amp;sourceID=14","0.0137")</f>
        <v>0.0137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HYPERLINK("http://141.218.60.56/~jnz1568/getInfo.php?workbook=11_06.xlsx&amp;sheet=U0&amp;row=1822&amp;col=6&amp;number=4.8&amp;sourceID=14","4.8")</f>
        <v>4.8</v>
      </c>
      <c r="G1822" s="4" t="str">
        <f>HYPERLINK("http://141.218.60.56/~jnz1568/getInfo.php?workbook=11_06.xlsx&amp;sheet=U0&amp;row=1822&amp;col=7&amp;number=0.0136&amp;sourceID=14","0.0136")</f>
        <v>0.0136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HYPERLINK("http://141.218.60.56/~jnz1568/getInfo.php?workbook=11_06.xlsx&amp;sheet=U0&amp;row=1823&amp;col=6&amp;number=4.9&amp;sourceID=14","4.9")</f>
        <v>4.9</v>
      </c>
      <c r="G1823" s="4" t="str">
        <f>HYPERLINK("http://141.218.60.56/~jnz1568/getInfo.php?workbook=11_06.xlsx&amp;sheet=U0&amp;row=1823&amp;col=7&amp;number=0.0135&amp;sourceID=14","0.0135")</f>
        <v>0.0135</v>
      </c>
    </row>
    <row r="1824" spans="1:7">
      <c r="A1824" s="3">
        <v>11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HYPERLINK("http://141.218.60.56/~jnz1568/getInfo.php?workbook=11_06.xlsx&amp;sheet=U0&amp;row=1824&amp;col=6&amp;number=3&amp;sourceID=14","3")</f>
        <v>3</v>
      </c>
      <c r="G1824" s="4" t="str">
        <f>HYPERLINK("http://141.218.60.56/~jnz1568/getInfo.php?workbook=11_06.xlsx&amp;sheet=U0&amp;row=1824&amp;col=7&amp;number=1.03e-05&amp;sourceID=14","1.03e-05")</f>
        <v>1.03e-05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HYPERLINK("http://141.218.60.56/~jnz1568/getInfo.php?workbook=11_06.xlsx&amp;sheet=U0&amp;row=1825&amp;col=6&amp;number=3.1&amp;sourceID=14","3.1")</f>
        <v>3.1</v>
      </c>
      <c r="G1825" s="4" t="str">
        <f>HYPERLINK("http://141.218.60.56/~jnz1568/getInfo.php?workbook=11_06.xlsx&amp;sheet=U0&amp;row=1825&amp;col=7&amp;number=1.03e-05&amp;sourceID=14","1.03e-05")</f>
        <v>1.03e-05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HYPERLINK("http://141.218.60.56/~jnz1568/getInfo.php?workbook=11_06.xlsx&amp;sheet=U0&amp;row=1826&amp;col=6&amp;number=3.2&amp;sourceID=14","3.2")</f>
        <v>3.2</v>
      </c>
      <c r="G1826" s="4" t="str">
        <f>HYPERLINK("http://141.218.60.56/~jnz1568/getInfo.php?workbook=11_06.xlsx&amp;sheet=U0&amp;row=1826&amp;col=7&amp;number=1.03e-05&amp;sourceID=14","1.03e-05")</f>
        <v>1.03e-05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HYPERLINK("http://141.218.60.56/~jnz1568/getInfo.php?workbook=11_06.xlsx&amp;sheet=U0&amp;row=1827&amp;col=6&amp;number=3.3&amp;sourceID=14","3.3")</f>
        <v>3.3</v>
      </c>
      <c r="G1827" s="4" t="str">
        <f>HYPERLINK("http://141.218.60.56/~jnz1568/getInfo.php?workbook=11_06.xlsx&amp;sheet=U0&amp;row=1827&amp;col=7&amp;number=1.03e-05&amp;sourceID=14","1.03e-05")</f>
        <v>1.03e-05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HYPERLINK("http://141.218.60.56/~jnz1568/getInfo.php?workbook=11_06.xlsx&amp;sheet=U0&amp;row=1828&amp;col=6&amp;number=3.4&amp;sourceID=14","3.4")</f>
        <v>3.4</v>
      </c>
      <c r="G1828" s="4" t="str">
        <f>HYPERLINK("http://141.218.60.56/~jnz1568/getInfo.php?workbook=11_06.xlsx&amp;sheet=U0&amp;row=1828&amp;col=7&amp;number=1.03e-05&amp;sourceID=14","1.03e-05")</f>
        <v>1.03e-05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HYPERLINK("http://141.218.60.56/~jnz1568/getInfo.php?workbook=11_06.xlsx&amp;sheet=U0&amp;row=1829&amp;col=6&amp;number=3.5&amp;sourceID=14","3.5")</f>
        <v>3.5</v>
      </c>
      <c r="G1829" s="4" t="str">
        <f>HYPERLINK("http://141.218.60.56/~jnz1568/getInfo.php?workbook=11_06.xlsx&amp;sheet=U0&amp;row=1829&amp;col=7&amp;number=1.03e-05&amp;sourceID=14","1.03e-05")</f>
        <v>1.03e-05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HYPERLINK("http://141.218.60.56/~jnz1568/getInfo.php?workbook=11_06.xlsx&amp;sheet=U0&amp;row=1830&amp;col=6&amp;number=3.6&amp;sourceID=14","3.6")</f>
        <v>3.6</v>
      </c>
      <c r="G1830" s="4" t="str">
        <f>HYPERLINK("http://141.218.60.56/~jnz1568/getInfo.php?workbook=11_06.xlsx&amp;sheet=U0&amp;row=1830&amp;col=7&amp;number=1.03e-05&amp;sourceID=14","1.03e-05")</f>
        <v>1.03e-05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HYPERLINK("http://141.218.60.56/~jnz1568/getInfo.php?workbook=11_06.xlsx&amp;sheet=U0&amp;row=1831&amp;col=6&amp;number=3.7&amp;sourceID=14","3.7")</f>
        <v>3.7</v>
      </c>
      <c r="G1831" s="4" t="str">
        <f>HYPERLINK("http://141.218.60.56/~jnz1568/getInfo.php?workbook=11_06.xlsx&amp;sheet=U0&amp;row=1831&amp;col=7&amp;number=1.02e-05&amp;sourceID=14","1.02e-05")</f>
        <v>1.02e-05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HYPERLINK("http://141.218.60.56/~jnz1568/getInfo.php?workbook=11_06.xlsx&amp;sheet=U0&amp;row=1832&amp;col=6&amp;number=3.8&amp;sourceID=14","3.8")</f>
        <v>3.8</v>
      </c>
      <c r="G1832" s="4" t="str">
        <f>HYPERLINK("http://141.218.60.56/~jnz1568/getInfo.php?workbook=11_06.xlsx&amp;sheet=U0&amp;row=1832&amp;col=7&amp;number=1.02e-05&amp;sourceID=14","1.02e-05")</f>
        <v>1.02e-05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HYPERLINK("http://141.218.60.56/~jnz1568/getInfo.php?workbook=11_06.xlsx&amp;sheet=U0&amp;row=1833&amp;col=6&amp;number=3.9&amp;sourceID=14","3.9")</f>
        <v>3.9</v>
      </c>
      <c r="G1833" s="4" t="str">
        <f>HYPERLINK("http://141.218.60.56/~jnz1568/getInfo.php?workbook=11_06.xlsx&amp;sheet=U0&amp;row=1833&amp;col=7&amp;number=1.02e-05&amp;sourceID=14","1.02e-05")</f>
        <v>1.02e-05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HYPERLINK("http://141.218.60.56/~jnz1568/getInfo.php?workbook=11_06.xlsx&amp;sheet=U0&amp;row=1834&amp;col=6&amp;number=4&amp;sourceID=14","4")</f>
        <v>4</v>
      </c>
      <c r="G1834" s="4" t="str">
        <f>HYPERLINK("http://141.218.60.56/~jnz1568/getInfo.php?workbook=11_06.xlsx&amp;sheet=U0&amp;row=1834&amp;col=7&amp;number=1.02e-05&amp;sourceID=14","1.02e-05")</f>
        <v>1.02e-05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HYPERLINK("http://141.218.60.56/~jnz1568/getInfo.php?workbook=11_06.xlsx&amp;sheet=U0&amp;row=1835&amp;col=6&amp;number=4.1&amp;sourceID=14","4.1")</f>
        <v>4.1</v>
      </c>
      <c r="G1835" s="4" t="str">
        <f>HYPERLINK("http://141.218.60.56/~jnz1568/getInfo.php?workbook=11_06.xlsx&amp;sheet=U0&amp;row=1835&amp;col=7&amp;number=1.02e-05&amp;sourceID=14","1.02e-05")</f>
        <v>1.02e-05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HYPERLINK("http://141.218.60.56/~jnz1568/getInfo.php?workbook=11_06.xlsx&amp;sheet=U0&amp;row=1836&amp;col=6&amp;number=4.2&amp;sourceID=14","4.2")</f>
        <v>4.2</v>
      </c>
      <c r="G1836" s="4" t="str">
        <f>HYPERLINK("http://141.218.60.56/~jnz1568/getInfo.php?workbook=11_06.xlsx&amp;sheet=U0&amp;row=1836&amp;col=7&amp;number=1.02e-05&amp;sourceID=14","1.02e-05")</f>
        <v>1.02e-05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HYPERLINK("http://141.218.60.56/~jnz1568/getInfo.php?workbook=11_06.xlsx&amp;sheet=U0&amp;row=1837&amp;col=6&amp;number=4.3&amp;sourceID=14","4.3")</f>
        <v>4.3</v>
      </c>
      <c r="G1837" s="4" t="str">
        <f>HYPERLINK("http://141.218.60.56/~jnz1568/getInfo.php?workbook=11_06.xlsx&amp;sheet=U0&amp;row=1837&amp;col=7&amp;number=1.01e-05&amp;sourceID=14","1.01e-05")</f>
        <v>1.01e-05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HYPERLINK("http://141.218.60.56/~jnz1568/getInfo.php?workbook=11_06.xlsx&amp;sheet=U0&amp;row=1838&amp;col=6&amp;number=4.4&amp;sourceID=14","4.4")</f>
        <v>4.4</v>
      </c>
      <c r="G1838" s="4" t="str">
        <f>HYPERLINK("http://141.218.60.56/~jnz1568/getInfo.php?workbook=11_06.xlsx&amp;sheet=U0&amp;row=1838&amp;col=7&amp;number=1.01e-05&amp;sourceID=14","1.01e-05")</f>
        <v>1.01e-05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HYPERLINK("http://141.218.60.56/~jnz1568/getInfo.php?workbook=11_06.xlsx&amp;sheet=U0&amp;row=1839&amp;col=6&amp;number=4.5&amp;sourceID=14","4.5")</f>
        <v>4.5</v>
      </c>
      <c r="G1839" s="4" t="str">
        <f>HYPERLINK("http://141.218.60.56/~jnz1568/getInfo.php?workbook=11_06.xlsx&amp;sheet=U0&amp;row=1839&amp;col=7&amp;number=1e-05&amp;sourceID=14","1e-05")</f>
        <v>1e-05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HYPERLINK("http://141.218.60.56/~jnz1568/getInfo.php?workbook=11_06.xlsx&amp;sheet=U0&amp;row=1840&amp;col=6&amp;number=4.6&amp;sourceID=14","4.6")</f>
        <v>4.6</v>
      </c>
      <c r="G1840" s="4" t="str">
        <f>HYPERLINK("http://141.218.60.56/~jnz1568/getInfo.php?workbook=11_06.xlsx&amp;sheet=U0&amp;row=1840&amp;col=7&amp;number=9.99e-06&amp;sourceID=14","9.99e-06")</f>
        <v>9.99e-06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HYPERLINK("http://141.218.60.56/~jnz1568/getInfo.php?workbook=11_06.xlsx&amp;sheet=U0&amp;row=1841&amp;col=6&amp;number=4.7&amp;sourceID=14","4.7")</f>
        <v>4.7</v>
      </c>
      <c r="G1841" s="4" t="str">
        <f>HYPERLINK("http://141.218.60.56/~jnz1568/getInfo.php?workbook=11_06.xlsx&amp;sheet=U0&amp;row=1841&amp;col=7&amp;number=9.92e-06&amp;sourceID=14","9.92e-06")</f>
        <v>9.92e-06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HYPERLINK("http://141.218.60.56/~jnz1568/getInfo.php?workbook=11_06.xlsx&amp;sheet=U0&amp;row=1842&amp;col=6&amp;number=4.8&amp;sourceID=14","4.8")</f>
        <v>4.8</v>
      </c>
      <c r="G1842" s="4" t="str">
        <f>HYPERLINK("http://141.218.60.56/~jnz1568/getInfo.php?workbook=11_06.xlsx&amp;sheet=U0&amp;row=1842&amp;col=7&amp;number=9.83e-06&amp;sourceID=14","9.83e-06")</f>
        <v>9.83e-06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HYPERLINK("http://141.218.60.56/~jnz1568/getInfo.php?workbook=11_06.xlsx&amp;sheet=U0&amp;row=1843&amp;col=6&amp;number=4.9&amp;sourceID=14","4.9")</f>
        <v>4.9</v>
      </c>
      <c r="G1843" s="4" t="str">
        <f>HYPERLINK("http://141.218.60.56/~jnz1568/getInfo.php?workbook=11_06.xlsx&amp;sheet=U0&amp;row=1843&amp;col=7&amp;number=9.71e-06&amp;sourceID=14","9.71e-06")</f>
        <v>9.71e-06</v>
      </c>
    </row>
    <row r="1844" spans="1:7">
      <c r="A1844" s="3">
        <v>11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HYPERLINK("http://141.218.60.56/~jnz1568/getInfo.php?workbook=11_06.xlsx&amp;sheet=U0&amp;row=1844&amp;col=6&amp;number=3&amp;sourceID=14","3")</f>
        <v>3</v>
      </c>
      <c r="G1844" s="4" t="str">
        <f>HYPERLINK("http://141.218.60.56/~jnz1568/getInfo.php?workbook=11_06.xlsx&amp;sheet=U0&amp;row=1844&amp;col=7&amp;number=0.0989&amp;sourceID=14","0.0989")</f>
        <v>0.0989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HYPERLINK("http://141.218.60.56/~jnz1568/getInfo.php?workbook=11_06.xlsx&amp;sheet=U0&amp;row=1845&amp;col=6&amp;number=3.1&amp;sourceID=14","3.1")</f>
        <v>3.1</v>
      </c>
      <c r="G1845" s="4" t="str">
        <f>HYPERLINK("http://141.218.60.56/~jnz1568/getInfo.php?workbook=11_06.xlsx&amp;sheet=U0&amp;row=1845&amp;col=7&amp;number=0.0989&amp;sourceID=14","0.0989")</f>
        <v>0.0989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HYPERLINK("http://141.218.60.56/~jnz1568/getInfo.php?workbook=11_06.xlsx&amp;sheet=U0&amp;row=1846&amp;col=6&amp;number=3.2&amp;sourceID=14","3.2")</f>
        <v>3.2</v>
      </c>
      <c r="G1846" s="4" t="str">
        <f>HYPERLINK("http://141.218.60.56/~jnz1568/getInfo.php?workbook=11_06.xlsx&amp;sheet=U0&amp;row=1846&amp;col=7&amp;number=0.0988&amp;sourceID=14","0.0988")</f>
        <v>0.0988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HYPERLINK("http://141.218.60.56/~jnz1568/getInfo.php?workbook=11_06.xlsx&amp;sheet=U0&amp;row=1847&amp;col=6&amp;number=3.3&amp;sourceID=14","3.3")</f>
        <v>3.3</v>
      </c>
      <c r="G1847" s="4" t="str">
        <f>HYPERLINK("http://141.218.60.56/~jnz1568/getInfo.php?workbook=11_06.xlsx&amp;sheet=U0&amp;row=1847&amp;col=7&amp;number=0.0988&amp;sourceID=14","0.0988")</f>
        <v>0.0988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HYPERLINK("http://141.218.60.56/~jnz1568/getInfo.php?workbook=11_06.xlsx&amp;sheet=U0&amp;row=1848&amp;col=6&amp;number=3.4&amp;sourceID=14","3.4")</f>
        <v>3.4</v>
      </c>
      <c r="G1848" s="4" t="str">
        <f>HYPERLINK("http://141.218.60.56/~jnz1568/getInfo.php?workbook=11_06.xlsx&amp;sheet=U0&amp;row=1848&amp;col=7&amp;number=0.0988&amp;sourceID=14","0.0988")</f>
        <v>0.0988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HYPERLINK("http://141.218.60.56/~jnz1568/getInfo.php?workbook=11_06.xlsx&amp;sheet=U0&amp;row=1849&amp;col=6&amp;number=3.5&amp;sourceID=14","3.5")</f>
        <v>3.5</v>
      </c>
      <c r="G1849" s="4" t="str">
        <f>HYPERLINK("http://141.218.60.56/~jnz1568/getInfo.php?workbook=11_06.xlsx&amp;sheet=U0&amp;row=1849&amp;col=7&amp;number=0.0988&amp;sourceID=14","0.0988")</f>
        <v>0.0988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HYPERLINK("http://141.218.60.56/~jnz1568/getInfo.php?workbook=11_06.xlsx&amp;sheet=U0&amp;row=1850&amp;col=6&amp;number=3.6&amp;sourceID=14","3.6")</f>
        <v>3.6</v>
      </c>
      <c r="G1850" s="4" t="str">
        <f>HYPERLINK("http://141.218.60.56/~jnz1568/getInfo.php?workbook=11_06.xlsx&amp;sheet=U0&amp;row=1850&amp;col=7&amp;number=0.0987&amp;sourceID=14","0.0987")</f>
        <v>0.0987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HYPERLINK("http://141.218.60.56/~jnz1568/getInfo.php?workbook=11_06.xlsx&amp;sheet=U0&amp;row=1851&amp;col=6&amp;number=3.7&amp;sourceID=14","3.7")</f>
        <v>3.7</v>
      </c>
      <c r="G1851" s="4" t="str">
        <f>HYPERLINK("http://141.218.60.56/~jnz1568/getInfo.php?workbook=11_06.xlsx&amp;sheet=U0&amp;row=1851&amp;col=7&amp;number=0.0987&amp;sourceID=14","0.0987")</f>
        <v>0.0987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HYPERLINK("http://141.218.60.56/~jnz1568/getInfo.php?workbook=11_06.xlsx&amp;sheet=U0&amp;row=1852&amp;col=6&amp;number=3.8&amp;sourceID=14","3.8")</f>
        <v>3.8</v>
      </c>
      <c r="G1852" s="4" t="str">
        <f>HYPERLINK("http://141.218.60.56/~jnz1568/getInfo.php?workbook=11_06.xlsx&amp;sheet=U0&amp;row=1852&amp;col=7&amp;number=0.0986&amp;sourceID=14","0.0986")</f>
        <v>0.0986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HYPERLINK("http://141.218.60.56/~jnz1568/getInfo.php?workbook=11_06.xlsx&amp;sheet=U0&amp;row=1853&amp;col=6&amp;number=3.9&amp;sourceID=14","3.9")</f>
        <v>3.9</v>
      </c>
      <c r="G1853" s="4" t="str">
        <f>HYPERLINK("http://141.218.60.56/~jnz1568/getInfo.php?workbook=11_06.xlsx&amp;sheet=U0&amp;row=1853&amp;col=7&amp;number=0.0985&amp;sourceID=14","0.0985")</f>
        <v>0.0985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HYPERLINK("http://141.218.60.56/~jnz1568/getInfo.php?workbook=11_06.xlsx&amp;sheet=U0&amp;row=1854&amp;col=6&amp;number=4&amp;sourceID=14","4")</f>
        <v>4</v>
      </c>
      <c r="G1854" s="4" t="str">
        <f>HYPERLINK("http://141.218.60.56/~jnz1568/getInfo.php?workbook=11_06.xlsx&amp;sheet=U0&amp;row=1854&amp;col=7&amp;number=0.0984&amp;sourceID=14","0.0984")</f>
        <v>0.0984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HYPERLINK("http://141.218.60.56/~jnz1568/getInfo.php?workbook=11_06.xlsx&amp;sheet=U0&amp;row=1855&amp;col=6&amp;number=4.1&amp;sourceID=14","4.1")</f>
        <v>4.1</v>
      </c>
      <c r="G1855" s="4" t="str">
        <f>HYPERLINK("http://141.218.60.56/~jnz1568/getInfo.php?workbook=11_06.xlsx&amp;sheet=U0&amp;row=1855&amp;col=7&amp;number=0.0983&amp;sourceID=14","0.0983")</f>
        <v>0.0983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HYPERLINK("http://141.218.60.56/~jnz1568/getInfo.php?workbook=11_06.xlsx&amp;sheet=U0&amp;row=1856&amp;col=6&amp;number=4.2&amp;sourceID=14","4.2")</f>
        <v>4.2</v>
      </c>
      <c r="G1856" s="4" t="str">
        <f>HYPERLINK("http://141.218.60.56/~jnz1568/getInfo.php?workbook=11_06.xlsx&amp;sheet=U0&amp;row=1856&amp;col=7&amp;number=0.0982&amp;sourceID=14","0.0982")</f>
        <v>0.0982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HYPERLINK("http://141.218.60.56/~jnz1568/getInfo.php?workbook=11_06.xlsx&amp;sheet=U0&amp;row=1857&amp;col=6&amp;number=4.3&amp;sourceID=14","4.3")</f>
        <v>4.3</v>
      </c>
      <c r="G1857" s="4" t="str">
        <f>HYPERLINK("http://141.218.60.56/~jnz1568/getInfo.php?workbook=11_06.xlsx&amp;sheet=U0&amp;row=1857&amp;col=7&amp;number=0.098&amp;sourceID=14","0.098")</f>
        <v>0.098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HYPERLINK("http://141.218.60.56/~jnz1568/getInfo.php?workbook=11_06.xlsx&amp;sheet=U0&amp;row=1858&amp;col=6&amp;number=4.4&amp;sourceID=14","4.4")</f>
        <v>4.4</v>
      </c>
      <c r="G1858" s="4" t="str">
        <f>HYPERLINK("http://141.218.60.56/~jnz1568/getInfo.php?workbook=11_06.xlsx&amp;sheet=U0&amp;row=1858&amp;col=7&amp;number=0.0977&amp;sourceID=14","0.0977")</f>
        <v>0.0977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HYPERLINK("http://141.218.60.56/~jnz1568/getInfo.php?workbook=11_06.xlsx&amp;sheet=U0&amp;row=1859&amp;col=6&amp;number=4.5&amp;sourceID=14","4.5")</f>
        <v>4.5</v>
      </c>
      <c r="G1859" s="4" t="str">
        <f>HYPERLINK("http://141.218.60.56/~jnz1568/getInfo.php?workbook=11_06.xlsx&amp;sheet=U0&amp;row=1859&amp;col=7&amp;number=0.0974&amp;sourceID=14","0.0974")</f>
        <v>0.0974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HYPERLINK("http://141.218.60.56/~jnz1568/getInfo.php?workbook=11_06.xlsx&amp;sheet=U0&amp;row=1860&amp;col=6&amp;number=4.6&amp;sourceID=14","4.6")</f>
        <v>4.6</v>
      </c>
      <c r="G1860" s="4" t="str">
        <f>HYPERLINK("http://141.218.60.56/~jnz1568/getInfo.php?workbook=11_06.xlsx&amp;sheet=U0&amp;row=1860&amp;col=7&amp;number=0.097&amp;sourceID=14","0.097")</f>
        <v>0.097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HYPERLINK("http://141.218.60.56/~jnz1568/getInfo.php?workbook=11_06.xlsx&amp;sheet=U0&amp;row=1861&amp;col=6&amp;number=4.7&amp;sourceID=14","4.7")</f>
        <v>4.7</v>
      </c>
      <c r="G1861" s="4" t="str">
        <f>HYPERLINK("http://141.218.60.56/~jnz1568/getInfo.php?workbook=11_06.xlsx&amp;sheet=U0&amp;row=1861&amp;col=7&amp;number=0.0966&amp;sourceID=14","0.0966")</f>
        <v>0.0966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HYPERLINK("http://141.218.60.56/~jnz1568/getInfo.php?workbook=11_06.xlsx&amp;sheet=U0&amp;row=1862&amp;col=6&amp;number=4.8&amp;sourceID=14","4.8")</f>
        <v>4.8</v>
      </c>
      <c r="G1862" s="4" t="str">
        <f>HYPERLINK("http://141.218.60.56/~jnz1568/getInfo.php?workbook=11_06.xlsx&amp;sheet=U0&amp;row=1862&amp;col=7&amp;number=0.096&amp;sourceID=14","0.096")</f>
        <v>0.096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HYPERLINK("http://141.218.60.56/~jnz1568/getInfo.php?workbook=11_06.xlsx&amp;sheet=U0&amp;row=1863&amp;col=6&amp;number=4.9&amp;sourceID=14","4.9")</f>
        <v>4.9</v>
      </c>
      <c r="G1863" s="4" t="str">
        <f>HYPERLINK("http://141.218.60.56/~jnz1568/getInfo.php?workbook=11_06.xlsx&amp;sheet=U0&amp;row=1863&amp;col=7&amp;number=0.0952&amp;sourceID=14","0.0952")</f>
        <v>0.0952</v>
      </c>
    </row>
    <row r="1864" spans="1:7">
      <c r="A1864" s="3">
        <v>11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HYPERLINK("http://141.218.60.56/~jnz1568/getInfo.php?workbook=11_06.xlsx&amp;sheet=U0&amp;row=1864&amp;col=6&amp;number=3&amp;sourceID=14","3")</f>
        <v>3</v>
      </c>
      <c r="G1864" s="4" t="str">
        <f>HYPERLINK("http://141.218.60.56/~jnz1568/getInfo.php?workbook=11_06.xlsx&amp;sheet=U0&amp;row=1864&amp;col=7&amp;number=0.059&amp;sourceID=14","0.059")</f>
        <v>0.059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HYPERLINK("http://141.218.60.56/~jnz1568/getInfo.php?workbook=11_06.xlsx&amp;sheet=U0&amp;row=1865&amp;col=6&amp;number=3.1&amp;sourceID=14","3.1")</f>
        <v>3.1</v>
      </c>
      <c r="G1865" s="4" t="str">
        <f>HYPERLINK("http://141.218.60.56/~jnz1568/getInfo.php?workbook=11_06.xlsx&amp;sheet=U0&amp;row=1865&amp;col=7&amp;number=0.059&amp;sourceID=14","0.059")</f>
        <v>0.059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HYPERLINK("http://141.218.60.56/~jnz1568/getInfo.php?workbook=11_06.xlsx&amp;sheet=U0&amp;row=1866&amp;col=6&amp;number=3.2&amp;sourceID=14","3.2")</f>
        <v>3.2</v>
      </c>
      <c r="G1866" s="4" t="str">
        <f>HYPERLINK("http://141.218.60.56/~jnz1568/getInfo.php?workbook=11_06.xlsx&amp;sheet=U0&amp;row=1866&amp;col=7&amp;number=0.059&amp;sourceID=14","0.059")</f>
        <v>0.059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HYPERLINK("http://141.218.60.56/~jnz1568/getInfo.php?workbook=11_06.xlsx&amp;sheet=U0&amp;row=1867&amp;col=6&amp;number=3.3&amp;sourceID=14","3.3")</f>
        <v>3.3</v>
      </c>
      <c r="G1867" s="4" t="str">
        <f>HYPERLINK("http://141.218.60.56/~jnz1568/getInfo.php?workbook=11_06.xlsx&amp;sheet=U0&amp;row=1867&amp;col=7&amp;number=0.059&amp;sourceID=14","0.059")</f>
        <v>0.059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HYPERLINK("http://141.218.60.56/~jnz1568/getInfo.php?workbook=11_06.xlsx&amp;sheet=U0&amp;row=1868&amp;col=6&amp;number=3.4&amp;sourceID=14","3.4")</f>
        <v>3.4</v>
      </c>
      <c r="G1868" s="4" t="str">
        <f>HYPERLINK("http://141.218.60.56/~jnz1568/getInfo.php?workbook=11_06.xlsx&amp;sheet=U0&amp;row=1868&amp;col=7&amp;number=0.0589&amp;sourceID=14","0.0589")</f>
        <v>0.0589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HYPERLINK("http://141.218.60.56/~jnz1568/getInfo.php?workbook=11_06.xlsx&amp;sheet=U0&amp;row=1869&amp;col=6&amp;number=3.5&amp;sourceID=14","3.5")</f>
        <v>3.5</v>
      </c>
      <c r="G1869" s="4" t="str">
        <f>HYPERLINK("http://141.218.60.56/~jnz1568/getInfo.php?workbook=11_06.xlsx&amp;sheet=U0&amp;row=1869&amp;col=7&amp;number=0.0589&amp;sourceID=14","0.0589")</f>
        <v>0.0589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HYPERLINK("http://141.218.60.56/~jnz1568/getInfo.php?workbook=11_06.xlsx&amp;sheet=U0&amp;row=1870&amp;col=6&amp;number=3.6&amp;sourceID=14","3.6")</f>
        <v>3.6</v>
      </c>
      <c r="G1870" s="4" t="str">
        <f>HYPERLINK("http://141.218.60.56/~jnz1568/getInfo.php?workbook=11_06.xlsx&amp;sheet=U0&amp;row=1870&amp;col=7&amp;number=0.0589&amp;sourceID=14","0.0589")</f>
        <v>0.0589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HYPERLINK("http://141.218.60.56/~jnz1568/getInfo.php?workbook=11_06.xlsx&amp;sheet=U0&amp;row=1871&amp;col=6&amp;number=3.7&amp;sourceID=14","3.7")</f>
        <v>3.7</v>
      </c>
      <c r="G1871" s="4" t="str">
        <f>HYPERLINK("http://141.218.60.56/~jnz1568/getInfo.php?workbook=11_06.xlsx&amp;sheet=U0&amp;row=1871&amp;col=7&amp;number=0.0589&amp;sourceID=14","0.0589")</f>
        <v>0.0589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HYPERLINK("http://141.218.60.56/~jnz1568/getInfo.php?workbook=11_06.xlsx&amp;sheet=U0&amp;row=1872&amp;col=6&amp;number=3.8&amp;sourceID=14","3.8")</f>
        <v>3.8</v>
      </c>
      <c r="G1872" s="4" t="str">
        <f>HYPERLINK("http://141.218.60.56/~jnz1568/getInfo.php?workbook=11_06.xlsx&amp;sheet=U0&amp;row=1872&amp;col=7&amp;number=0.0588&amp;sourceID=14","0.0588")</f>
        <v>0.0588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HYPERLINK("http://141.218.60.56/~jnz1568/getInfo.php?workbook=11_06.xlsx&amp;sheet=U0&amp;row=1873&amp;col=6&amp;number=3.9&amp;sourceID=14","3.9")</f>
        <v>3.9</v>
      </c>
      <c r="G1873" s="4" t="str">
        <f>HYPERLINK("http://141.218.60.56/~jnz1568/getInfo.php?workbook=11_06.xlsx&amp;sheet=U0&amp;row=1873&amp;col=7&amp;number=0.0588&amp;sourceID=14","0.0588")</f>
        <v>0.0588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HYPERLINK("http://141.218.60.56/~jnz1568/getInfo.php?workbook=11_06.xlsx&amp;sheet=U0&amp;row=1874&amp;col=6&amp;number=4&amp;sourceID=14","4")</f>
        <v>4</v>
      </c>
      <c r="G1874" s="4" t="str">
        <f>HYPERLINK("http://141.218.60.56/~jnz1568/getInfo.php?workbook=11_06.xlsx&amp;sheet=U0&amp;row=1874&amp;col=7&amp;number=0.0587&amp;sourceID=14","0.0587")</f>
        <v>0.0587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HYPERLINK("http://141.218.60.56/~jnz1568/getInfo.php?workbook=11_06.xlsx&amp;sheet=U0&amp;row=1875&amp;col=6&amp;number=4.1&amp;sourceID=14","4.1")</f>
        <v>4.1</v>
      </c>
      <c r="G1875" s="4" t="str">
        <f>HYPERLINK("http://141.218.60.56/~jnz1568/getInfo.php?workbook=11_06.xlsx&amp;sheet=U0&amp;row=1875&amp;col=7&amp;number=0.0587&amp;sourceID=14","0.0587")</f>
        <v>0.0587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HYPERLINK("http://141.218.60.56/~jnz1568/getInfo.php?workbook=11_06.xlsx&amp;sheet=U0&amp;row=1876&amp;col=6&amp;number=4.2&amp;sourceID=14","4.2")</f>
        <v>4.2</v>
      </c>
      <c r="G1876" s="4" t="str">
        <f>HYPERLINK("http://141.218.60.56/~jnz1568/getInfo.php?workbook=11_06.xlsx&amp;sheet=U0&amp;row=1876&amp;col=7&amp;number=0.0586&amp;sourceID=14","0.0586")</f>
        <v>0.0586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HYPERLINK("http://141.218.60.56/~jnz1568/getInfo.php?workbook=11_06.xlsx&amp;sheet=U0&amp;row=1877&amp;col=6&amp;number=4.3&amp;sourceID=14","4.3")</f>
        <v>4.3</v>
      </c>
      <c r="G1877" s="4" t="str">
        <f>HYPERLINK("http://141.218.60.56/~jnz1568/getInfo.php?workbook=11_06.xlsx&amp;sheet=U0&amp;row=1877&amp;col=7&amp;number=0.0585&amp;sourceID=14","0.0585")</f>
        <v>0.0585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HYPERLINK("http://141.218.60.56/~jnz1568/getInfo.php?workbook=11_06.xlsx&amp;sheet=U0&amp;row=1878&amp;col=6&amp;number=4.4&amp;sourceID=14","4.4")</f>
        <v>4.4</v>
      </c>
      <c r="G1878" s="4" t="str">
        <f>HYPERLINK("http://141.218.60.56/~jnz1568/getInfo.php?workbook=11_06.xlsx&amp;sheet=U0&amp;row=1878&amp;col=7&amp;number=0.0583&amp;sourceID=14","0.0583")</f>
        <v>0.0583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HYPERLINK("http://141.218.60.56/~jnz1568/getInfo.php?workbook=11_06.xlsx&amp;sheet=U0&amp;row=1879&amp;col=6&amp;number=4.5&amp;sourceID=14","4.5")</f>
        <v>4.5</v>
      </c>
      <c r="G1879" s="4" t="str">
        <f>HYPERLINK("http://141.218.60.56/~jnz1568/getInfo.php?workbook=11_06.xlsx&amp;sheet=U0&amp;row=1879&amp;col=7&amp;number=0.0581&amp;sourceID=14","0.0581")</f>
        <v>0.0581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HYPERLINK("http://141.218.60.56/~jnz1568/getInfo.php?workbook=11_06.xlsx&amp;sheet=U0&amp;row=1880&amp;col=6&amp;number=4.6&amp;sourceID=14","4.6")</f>
        <v>4.6</v>
      </c>
      <c r="G1880" s="4" t="str">
        <f>HYPERLINK("http://141.218.60.56/~jnz1568/getInfo.php?workbook=11_06.xlsx&amp;sheet=U0&amp;row=1880&amp;col=7&amp;number=0.0579&amp;sourceID=14","0.0579")</f>
        <v>0.0579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HYPERLINK("http://141.218.60.56/~jnz1568/getInfo.php?workbook=11_06.xlsx&amp;sheet=U0&amp;row=1881&amp;col=6&amp;number=4.7&amp;sourceID=14","4.7")</f>
        <v>4.7</v>
      </c>
      <c r="G1881" s="4" t="str">
        <f>HYPERLINK("http://141.218.60.56/~jnz1568/getInfo.php?workbook=11_06.xlsx&amp;sheet=U0&amp;row=1881&amp;col=7&amp;number=0.0576&amp;sourceID=14","0.0576")</f>
        <v>0.0576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HYPERLINK("http://141.218.60.56/~jnz1568/getInfo.php?workbook=11_06.xlsx&amp;sheet=U0&amp;row=1882&amp;col=6&amp;number=4.8&amp;sourceID=14","4.8")</f>
        <v>4.8</v>
      </c>
      <c r="G1882" s="4" t="str">
        <f>HYPERLINK("http://141.218.60.56/~jnz1568/getInfo.php?workbook=11_06.xlsx&amp;sheet=U0&amp;row=1882&amp;col=7&amp;number=0.0573&amp;sourceID=14","0.0573")</f>
        <v>0.0573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HYPERLINK("http://141.218.60.56/~jnz1568/getInfo.php?workbook=11_06.xlsx&amp;sheet=U0&amp;row=1883&amp;col=6&amp;number=4.9&amp;sourceID=14","4.9")</f>
        <v>4.9</v>
      </c>
      <c r="G1883" s="4" t="str">
        <f>HYPERLINK("http://141.218.60.56/~jnz1568/getInfo.php?workbook=11_06.xlsx&amp;sheet=U0&amp;row=1883&amp;col=7&amp;number=0.0569&amp;sourceID=14","0.0569")</f>
        <v>0.0569</v>
      </c>
    </row>
    <row r="1884" spans="1:7">
      <c r="A1884" s="3">
        <v>11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HYPERLINK("http://141.218.60.56/~jnz1568/getInfo.php?workbook=11_06.xlsx&amp;sheet=U0&amp;row=1884&amp;col=6&amp;number=3&amp;sourceID=14","3")</f>
        <v>3</v>
      </c>
      <c r="G1884" s="4" t="str">
        <f>HYPERLINK("http://141.218.60.56/~jnz1568/getInfo.php?workbook=11_06.xlsx&amp;sheet=U0&amp;row=1884&amp;col=7&amp;number=0.0195&amp;sourceID=14","0.0195")</f>
        <v>0.0195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HYPERLINK("http://141.218.60.56/~jnz1568/getInfo.php?workbook=11_06.xlsx&amp;sheet=U0&amp;row=1885&amp;col=6&amp;number=3.1&amp;sourceID=14","3.1")</f>
        <v>3.1</v>
      </c>
      <c r="G1885" s="4" t="str">
        <f>HYPERLINK("http://141.218.60.56/~jnz1568/getInfo.php?workbook=11_06.xlsx&amp;sheet=U0&amp;row=1885&amp;col=7&amp;number=0.0195&amp;sourceID=14","0.0195")</f>
        <v>0.0195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HYPERLINK("http://141.218.60.56/~jnz1568/getInfo.php?workbook=11_06.xlsx&amp;sheet=U0&amp;row=1886&amp;col=6&amp;number=3.2&amp;sourceID=14","3.2")</f>
        <v>3.2</v>
      </c>
      <c r="G1886" s="4" t="str">
        <f>HYPERLINK("http://141.218.60.56/~jnz1568/getInfo.php?workbook=11_06.xlsx&amp;sheet=U0&amp;row=1886&amp;col=7&amp;number=0.0195&amp;sourceID=14","0.0195")</f>
        <v>0.0195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HYPERLINK("http://141.218.60.56/~jnz1568/getInfo.php?workbook=11_06.xlsx&amp;sheet=U0&amp;row=1887&amp;col=6&amp;number=3.3&amp;sourceID=14","3.3")</f>
        <v>3.3</v>
      </c>
      <c r="G1887" s="4" t="str">
        <f>HYPERLINK("http://141.218.60.56/~jnz1568/getInfo.php?workbook=11_06.xlsx&amp;sheet=U0&amp;row=1887&amp;col=7&amp;number=0.0195&amp;sourceID=14","0.0195")</f>
        <v>0.0195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HYPERLINK("http://141.218.60.56/~jnz1568/getInfo.php?workbook=11_06.xlsx&amp;sheet=U0&amp;row=1888&amp;col=6&amp;number=3.4&amp;sourceID=14","3.4")</f>
        <v>3.4</v>
      </c>
      <c r="G1888" s="4" t="str">
        <f>HYPERLINK("http://141.218.60.56/~jnz1568/getInfo.php?workbook=11_06.xlsx&amp;sheet=U0&amp;row=1888&amp;col=7&amp;number=0.0195&amp;sourceID=14","0.0195")</f>
        <v>0.0195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HYPERLINK("http://141.218.60.56/~jnz1568/getInfo.php?workbook=11_06.xlsx&amp;sheet=U0&amp;row=1889&amp;col=6&amp;number=3.5&amp;sourceID=14","3.5")</f>
        <v>3.5</v>
      </c>
      <c r="G1889" s="4" t="str">
        <f>HYPERLINK("http://141.218.60.56/~jnz1568/getInfo.php?workbook=11_06.xlsx&amp;sheet=U0&amp;row=1889&amp;col=7&amp;number=0.0195&amp;sourceID=14","0.0195")</f>
        <v>0.0195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HYPERLINK("http://141.218.60.56/~jnz1568/getInfo.php?workbook=11_06.xlsx&amp;sheet=U0&amp;row=1890&amp;col=6&amp;number=3.6&amp;sourceID=14","3.6")</f>
        <v>3.6</v>
      </c>
      <c r="G1890" s="4" t="str">
        <f>HYPERLINK("http://141.218.60.56/~jnz1568/getInfo.php?workbook=11_06.xlsx&amp;sheet=U0&amp;row=1890&amp;col=7&amp;number=0.0195&amp;sourceID=14","0.0195")</f>
        <v>0.0195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HYPERLINK("http://141.218.60.56/~jnz1568/getInfo.php?workbook=11_06.xlsx&amp;sheet=U0&amp;row=1891&amp;col=6&amp;number=3.7&amp;sourceID=14","3.7")</f>
        <v>3.7</v>
      </c>
      <c r="G1891" s="4" t="str">
        <f>HYPERLINK("http://141.218.60.56/~jnz1568/getInfo.php?workbook=11_06.xlsx&amp;sheet=U0&amp;row=1891&amp;col=7&amp;number=0.0195&amp;sourceID=14","0.0195")</f>
        <v>0.0195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HYPERLINK("http://141.218.60.56/~jnz1568/getInfo.php?workbook=11_06.xlsx&amp;sheet=U0&amp;row=1892&amp;col=6&amp;number=3.8&amp;sourceID=14","3.8")</f>
        <v>3.8</v>
      </c>
      <c r="G1892" s="4" t="str">
        <f>HYPERLINK("http://141.218.60.56/~jnz1568/getInfo.php?workbook=11_06.xlsx&amp;sheet=U0&amp;row=1892&amp;col=7&amp;number=0.0194&amp;sourceID=14","0.0194")</f>
        <v>0.0194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HYPERLINK("http://141.218.60.56/~jnz1568/getInfo.php?workbook=11_06.xlsx&amp;sheet=U0&amp;row=1893&amp;col=6&amp;number=3.9&amp;sourceID=14","3.9")</f>
        <v>3.9</v>
      </c>
      <c r="G1893" s="4" t="str">
        <f>HYPERLINK("http://141.218.60.56/~jnz1568/getInfo.php?workbook=11_06.xlsx&amp;sheet=U0&amp;row=1893&amp;col=7&amp;number=0.0194&amp;sourceID=14","0.0194")</f>
        <v>0.0194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HYPERLINK("http://141.218.60.56/~jnz1568/getInfo.php?workbook=11_06.xlsx&amp;sheet=U0&amp;row=1894&amp;col=6&amp;number=4&amp;sourceID=14","4")</f>
        <v>4</v>
      </c>
      <c r="G1894" s="4" t="str">
        <f>HYPERLINK("http://141.218.60.56/~jnz1568/getInfo.php?workbook=11_06.xlsx&amp;sheet=U0&amp;row=1894&amp;col=7&amp;number=0.0194&amp;sourceID=14","0.0194")</f>
        <v>0.0194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HYPERLINK("http://141.218.60.56/~jnz1568/getInfo.php?workbook=11_06.xlsx&amp;sheet=U0&amp;row=1895&amp;col=6&amp;number=4.1&amp;sourceID=14","4.1")</f>
        <v>4.1</v>
      </c>
      <c r="G1895" s="4" t="str">
        <f>HYPERLINK("http://141.218.60.56/~jnz1568/getInfo.php?workbook=11_06.xlsx&amp;sheet=U0&amp;row=1895&amp;col=7&amp;number=0.0194&amp;sourceID=14","0.0194")</f>
        <v>0.0194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HYPERLINK("http://141.218.60.56/~jnz1568/getInfo.php?workbook=11_06.xlsx&amp;sheet=U0&amp;row=1896&amp;col=6&amp;number=4.2&amp;sourceID=14","4.2")</f>
        <v>4.2</v>
      </c>
      <c r="G1896" s="4" t="str">
        <f>HYPERLINK("http://141.218.60.56/~jnz1568/getInfo.php?workbook=11_06.xlsx&amp;sheet=U0&amp;row=1896&amp;col=7&amp;number=0.0194&amp;sourceID=14","0.0194")</f>
        <v>0.0194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HYPERLINK("http://141.218.60.56/~jnz1568/getInfo.php?workbook=11_06.xlsx&amp;sheet=U0&amp;row=1897&amp;col=6&amp;number=4.3&amp;sourceID=14","4.3")</f>
        <v>4.3</v>
      </c>
      <c r="G1897" s="4" t="str">
        <f>HYPERLINK("http://141.218.60.56/~jnz1568/getInfo.php?workbook=11_06.xlsx&amp;sheet=U0&amp;row=1897&amp;col=7&amp;number=0.0193&amp;sourceID=14","0.0193")</f>
        <v>0.0193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HYPERLINK("http://141.218.60.56/~jnz1568/getInfo.php?workbook=11_06.xlsx&amp;sheet=U0&amp;row=1898&amp;col=6&amp;number=4.4&amp;sourceID=14","4.4")</f>
        <v>4.4</v>
      </c>
      <c r="G1898" s="4" t="str">
        <f>HYPERLINK("http://141.218.60.56/~jnz1568/getInfo.php?workbook=11_06.xlsx&amp;sheet=U0&amp;row=1898&amp;col=7&amp;number=0.0193&amp;sourceID=14","0.0193")</f>
        <v>0.0193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HYPERLINK("http://141.218.60.56/~jnz1568/getInfo.php?workbook=11_06.xlsx&amp;sheet=U0&amp;row=1899&amp;col=6&amp;number=4.5&amp;sourceID=14","4.5")</f>
        <v>4.5</v>
      </c>
      <c r="G1899" s="4" t="str">
        <f>HYPERLINK("http://141.218.60.56/~jnz1568/getInfo.php?workbook=11_06.xlsx&amp;sheet=U0&amp;row=1899&amp;col=7&amp;number=0.0192&amp;sourceID=14","0.0192")</f>
        <v>0.0192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HYPERLINK("http://141.218.60.56/~jnz1568/getInfo.php?workbook=11_06.xlsx&amp;sheet=U0&amp;row=1900&amp;col=6&amp;number=4.6&amp;sourceID=14","4.6")</f>
        <v>4.6</v>
      </c>
      <c r="G1900" s="4" t="str">
        <f>HYPERLINK("http://141.218.60.56/~jnz1568/getInfo.php?workbook=11_06.xlsx&amp;sheet=U0&amp;row=1900&amp;col=7&amp;number=0.0191&amp;sourceID=14","0.0191")</f>
        <v>0.0191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HYPERLINK("http://141.218.60.56/~jnz1568/getInfo.php?workbook=11_06.xlsx&amp;sheet=U0&amp;row=1901&amp;col=6&amp;number=4.7&amp;sourceID=14","4.7")</f>
        <v>4.7</v>
      </c>
      <c r="G1901" s="4" t="str">
        <f>HYPERLINK("http://141.218.60.56/~jnz1568/getInfo.php?workbook=11_06.xlsx&amp;sheet=U0&amp;row=1901&amp;col=7&amp;number=0.0191&amp;sourceID=14","0.0191")</f>
        <v>0.0191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HYPERLINK("http://141.218.60.56/~jnz1568/getInfo.php?workbook=11_06.xlsx&amp;sheet=U0&amp;row=1902&amp;col=6&amp;number=4.8&amp;sourceID=14","4.8")</f>
        <v>4.8</v>
      </c>
      <c r="G1902" s="4" t="str">
        <f>HYPERLINK("http://141.218.60.56/~jnz1568/getInfo.php?workbook=11_06.xlsx&amp;sheet=U0&amp;row=1902&amp;col=7&amp;number=0.0189&amp;sourceID=14","0.0189")</f>
        <v>0.0189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HYPERLINK("http://141.218.60.56/~jnz1568/getInfo.php?workbook=11_06.xlsx&amp;sheet=U0&amp;row=1903&amp;col=6&amp;number=4.9&amp;sourceID=14","4.9")</f>
        <v>4.9</v>
      </c>
      <c r="G1903" s="4" t="str">
        <f>HYPERLINK("http://141.218.60.56/~jnz1568/getInfo.php?workbook=11_06.xlsx&amp;sheet=U0&amp;row=1903&amp;col=7&amp;number=0.0188&amp;sourceID=14","0.0188")</f>
        <v>0.0188</v>
      </c>
    </row>
    <row r="1904" spans="1:7">
      <c r="A1904" s="3">
        <v>11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HYPERLINK("http://141.218.60.56/~jnz1568/getInfo.php?workbook=11_06.xlsx&amp;sheet=U0&amp;row=1904&amp;col=6&amp;number=3&amp;sourceID=14","3")</f>
        <v>3</v>
      </c>
      <c r="G1904" s="4" t="str">
        <f>HYPERLINK("http://141.218.60.56/~jnz1568/getInfo.php?workbook=11_06.xlsx&amp;sheet=U0&amp;row=1904&amp;col=7&amp;number=2.07e-05&amp;sourceID=14","2.07e-05")</f>
        <v>2.07e-05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HYPERLINK("http://141.218.60.56/~jnz1568/getInfo.php?workbook=11_06.xlsx&amp;sheet=U0&amp;row=1905&amp;col=6&amp;number=3.1&amp;sourceID=14","3.1")</f>
        <v>3.1</v>
      </c>
      <c r="G1905" s="4" t="str">
        <f>HYPERLINK("http://141.218.60.56/~jnz1568/getInfo.php?workbook=11_06.xlsx&amp;sheet=U0&amp;row=1905&amp;col=7&amp;number=2.07e-05&amp;sourceID=14","2.07e-05")</f>
        <v>2.07e-05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HYPERLINK("http://141.218.60.56/~jnz1568/getInfo.php?workbook=11_06.xlsx&amp;sheet=U0&amp;row=1906&amp;col=6&amp;number=3.2&amp;sourceID=14","3.2")</f>
        <v>3.2</v>
      </c>
      <c r="G1906" s="4" t="str">
        <f>HYPERLINK("http://141.218.60.56/~jnz1568/getInfo.php?workbook=11_06.xlsx&amp;sheet=U0&amp;row=1906&amp;col=7&amp;number=2.07e-05&amp;sourceID=14","2.07e-05")</f>
        <v>2.07e-05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HYPERLINK("http://141.218.60.56/~jnz1568/getInfo.php?workbook=11_06.xlsx&amp;sheet=U0&amp;row=1907&amp;col=6&amp;number=3.3&amp;sourceID=14","3.3")</f>
        <v>3.3</v>
      </c>
      <c r="G1907" s="4" t="str">
        <f>HYPERLINK("http://141.218.60.56/~jnz1568/getInfo.php?workbook=11_06.xlsx&amp;sheet=U0&amp;row=1907&amp;col=7&amp;number=2.07e-05&amp;sourceID=14","2.07e-05")</f>
        <v>2.07e-05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HYPERLINK("http://141.218.60.56/~jnz1568/getInfo.php?workbook=11_06.xlsx&amp;sheet=U0&amp;row=1908&amp;col=6&amp;number=3.4&amp;sourceID=14","3.4")</f>
        <v>3.4</v>
      </c>
      <c r="G1908" s="4" t="str">
        <f>HYPERLINK("http://141.218.60.56/~jnz1568/getInfo.php?workbook=11_06.xlsx&amp;sheet=U0&amp;row=1908&amp;col=7&amp;number=2.07e-05&amp;sourceID=14","2.07e-05")</f>
        <v>2.07e-05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HYPERLINK("http://141.218.60.56/~jnz1568/getInfo.php?workbook=11_06.xlsx&amp;sheet=U0&amp;row=1909&amp;col=6&amp;number=3.5&amp;sourceID=14","3.5")</f>
        <v>3.5</v>
      </c>
      <c r="G1909" s="4" t="str">
        <f>HYPERLINK("http://141.218.60.56/~jnz1568/getInfo.php?workbook=11_06.xlsx&amp;sheet=U0&amp;row=1909&amp;col=7&amp;number=2.07e-05&amp;sourceID=14","2.07e-05")</f>
        <v>2.07e-05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HYPERLINK("http://141.218.60.56/~jnz1568/getInfo.php?workbook=11_06.xlsx&amp;sheet=U0&amp;row=1910&amp;col=6&amp;number=3.6&amp;sourceID=14","3.6")</f>
        <v>3.6</v>
      </c>
      <c r="G1910" s="4" t="str">
        <f>HYPERLINK("http://141.218.60.56/~jnz1568/getInfo.php?workbook=11_06.xlsx&amp;sheet=U0&amp;row=1910&amp;col=7&amp;number=2.06e-05&amp;sourceID=14","2.06e-05")</f>
        <v>2.06e-05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HYPERLINK("http://141.218.60.56/~jnz1568/getInfo.php?workbook=11_06.xlsx&amp;sheet=U0&amp;row=1911&amp;col=6&amp;number=3.7&amp;sourceID=14","3.7")</f>
        <v>3.7</v>
      </c>
      <c r="G1911" s="4" t="str">
        <f>HYPERLINK("http://141.218.60.56/~jnz1568/getInfo.php?workbook=11_06.xlsx&amp;sheet=U0&amp;row=1911&amp;col=7&amp;number=2.06e-05&amp;sourceID=14","2.06e-05")</f>
        <v>2.06e-05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HYPERLINK("http://141.218.60.56/~jnz1568/getInfo.php?workbook=11_06.xlsx&amp;sheet=U0&amp;row=1912&amp;col=6&amp;number=3.8&amp;sourceID=14","3.8")</f>
        <v>3.8</v>
      </c>
      <c r="G1912" s="4" t="str">
        <f>HYPERLINK("http://141.218.60.56/~jnz1568/getInfo.php?workbook=11_06.xlsx&amp;sheet=U0&amp;row=1912&amp;col=7&amp;number=2.06e-05&amp;sourceID=14","2.06e-05")</f>
        <v>2.06e-05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HYPERLINK("http://141.218.60.56/~jnz1568/getInfo.php?workbook=11_06.xlsx&amp;sheet=U0&amp;row=1913&amp;col=6&amp;number=3.9&amp;sourceID=14","3.9")</f>
        <v>3.9</v>
      </c>
      <c r="G1913" s="4" t="str">
        <f>HYPERLINK("http://141.218.60.56/~jnz1568/getInfo.php?workbook=11_06.xlsx&amp;sheet=U0&amp;row=1913&amp;col=7&amp;number=2.06e-05&amp;sourceID=14","2.06e-05")</f>
        <v>2.06e-05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HYPERLINK("http://141.218.60.56/~jnz1568/getInfo.php?workbook=11_06.xlsx&amp;sheet=U0&amp;row=1914&amp;col=6&amp;number=4&amp;sourceID=14","4")</f>
        <v>4</v>
      </c>
      <c r="G1914" s="4" t="str">
        <f>HYPERLINK("http://141.218.60.56/~jnz1568/getInfo.php?workbook=11_06.xlsx&amp;sheet=U0&amp;row=1914&amp;col=7&amp;number=2.06e-05&amp;sourceID=14","2.06e-05")</f>
        <v>2.06e-05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HYPERLINK("http://141.218.60.56/~jnz1568/getInfo.php?workbook=11_06.xlsx&amp;sheet=U0&amp;row=1915&amp;col=6&amp;number=4.1&amp;sourceID=14","4.1")</f>
        <v>4.1</v>
      </c>
      <c r="G1915" s="4" t="str">
        <f>HYPERLINK("http://141.218.60.56/~jnz1568/getInfo.php?workbook=11_06.xlsx&amp;sheet=U0&amp;row=1915&amp;col=7&amp;number=2.06e-05&amp;sourceID=14","2.06e-05")</f>
        <v>2.06e-05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HYPERLINK("http://141.218.60.56/~jnz1568/getInfo.php?workbook=11_06.xlsx&amp;sheet=U0&amp;row=1916&amp;col=6&amp;number=4.2&amp;sourceID=14","4.2")</f>
        <v>4.2</v>
      </c>
      <c r="G1916" s="4" t="str">
        <f>HYPERLINK("http://141.218.60.56/~jnz1568/getInfo.php?workbook=11_06.xlsx&amp;sheet=U0&amp;row=1916&amp;col=7&amp;number=2.05e-05&amp;sourceID=14","2.05e-05")</f>
        <v>2.05e-05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HYPERLINK("http://141.218.60.56/~jnz1568/getInfo.php?workbook=11_06.xlsx&amp;sheet=U0&amp;row=1917&amp;col=6&amp;number=4.3&amp;sourceID=14","4.3")</f>
        <v>4.3</v>
      </c>
      <c r="G1917" s="4" t="str">
        <f>HYPERLINK("http://141.218.60.56/~jnz1568/getInfo.php?workbook=11_06.xlsx&amp;sheet=U0&amp;row=1917&amp;col=7&amp;number=2.05e-05&amp;sourceID=14","2.05e-05")</f>
        <v>2.05e-05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HYPERLINK("http://141.218.60.56/~jnz1568/getInfo.php?workbook=11_06.xlsx&amp;sheet=U0&amp;row=1918&amp;col=6&amp;number=4.4&amp;sourceID=14","4.4")</f>
        <v>4.4</v>
      </c>
      <c r="G1918" s="4" t="str">
        <f>HYPERLINK("http://141.218.60.56/~jnz1568/getInfo.php?workbook=11_06.xlsx&amp;sheet=U0&amp;row=1918&amp;col=7&amp;number=2.04e-05&amp;sourceID=14","2.04e-05")</f>
        <v>2.04e-05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HYPERLINK("http://141.218.60.56/~jnz1568/getInfo.php?workbook=11_06.xlsx&amp;sheet=U0&amp;row=1919&amp;col=6&amp;number=4.5&amp;sourceID=14","4.5")</f>
        <v>4.5</v>
      </c>
      <c r="G1919" s="4" t="str">
        <f>HYPERLINK("http://141.218.60.56/~jnz1568/getInfo.php?workbook=11_06.xlsx&amp;sheet=U0&amp;row=1919&amp;col=7&amp;number=2.04e-05&amp;sourceID=14","2.04e-05")</f>
        <v>2.04e-05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HYPERLINK("http://141.218.60.56/~jnz1568/getInfo.php?workbook=11_06.xlsx&amp;sheet=U0&amp;row=1920&amp;col=6&amp;number=4.6&amp;sourceID=14","4.6")</f>
        <v>4.6</v>
      </c>
      <c r="G1920" s="4" t="str">
        <f>HYPERLINK("http://141.218.60.56/~jnz1568/getInfo.php?workbook=11_06.xlsx&amp;sheet=U0&amp;row=1920&amp;col=7&amp;number=2.03e-05&amp;sourceID=14","2.03e-05")</f>
        <v>2.03e-05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HYPERLINK("http://141.218.60.56/~jnz1568/getInfo.php?workbook=11_06.xlsx&amp;sheet=U0&amp;row=1921&amp;col=6&amp;number=4.7&amp;sourceID=14","4.7")</f>
        <v>4.7</v>
      </c>
      <c r="G1921" s="4" t="str">
        <f>HYPERLINK("http://141.218.60.56/~jnz1568/getInfo.php?workbook=11_06.xlsx&amp;sheet=U0&amp;row=1921&amp;col=7&amp;number=2.02e-05&amp;sourceID=14","2.02e-05")</f>
        <v>2.02e-05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HYPERLINK("http://141.218.60.56/~jnz1568/getInfo.php?workbook=11_06.xlsx&amp;sheet=U0&amp;row=1922&amp;col=6&amp;number=4.8&amp;sourceID=14","4.8")</f>
        <v>4.8</v>
      </c>
      <c r="G1922" s="4" t="str">
        <f>HYPERLINK("http://141.218.60.56/~jnz1568/getInfo.php?workbook=11_06.xlsx&amp;sheet=U0&amp;row=1922&amp;col=7&amp;number=2.01e-05&amp;sourceID=14","2.01e-05")</f>
        <v>2.01e-05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HYPERLINK("http://141.218.60.56/~jnz1568/getInfo.php?workbook=11_06.xlsx&amp;sheet=U0&amp;row=1923&amp;col=6&amp;number=4.9&amp;sourceID=14","4.9")</f>
        <v>4.9</v>
      </c>
      <c r="G1923" s="4" t="str">
        <f>HYPERLINK("http://141.218.60.56/~jnz1568/getInfo.php?workbook=11_06.xlsx&amp;sheet=U0&amp;row=1923&amp;col=7&amp;number=2e-05&amp;sourceID=14","2e-05")</f>
        <v>2e-05</v>
      </c>
    </row>
    <row r="1924" spans="1:7">
      <c r="A1924" s="3">
        <v>11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HYPERLINK("http://141.218.60.56/~jnz1568/getInfo.php?workbook=11_06.xlsx&amp;sheet=U0&amp;row=1924&amp;col=6&amp;number=3&amp;sourceID=14","3")</f>
        <v>3</v>
      </c>
      <c r="G1924" s="4" t="str">
        <f>HYPERLINK("http://141.218.60.56/~jnz1568/getInfo.php?workbook=11_06.xlsx&amp;sheet=U0&amp;row=1924&amp;col=7&amp;number=3.3e-07&amp;sourceID=14","3.3e-07")</f>
        <v>3.3e-07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HYPERLINK("http://141.218.60.56/~jnz1568/getInfo.php?workbook=11_06.xlsx&amp;sheet=U0&amp;row=1925&amp;col=6&amp;number=3.1&amp;sourceID=14","3.1")</f>
        <v>3.1</v>
      </c>
      <c r="G1925" s="4" t="str">
        <f>HYPERLINK("http://141.218.60.56/~jnz1568/getInfo.php?workbook=11_06.xlsx&amp;sheet=U0&amp;row=1925&amp;col=7&amp;number=3.3e-07&amp;sourceID=14","3.3e-07")</f>
        <v>3.3e-07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HYPERLINK("http://141.218.60.56/~jnz1568/getInfo.php?workbook=11_06.xlsx&amp;sheet=U0&amp;row=1926&amp;col=6&amp;number=3.2&amp;sourceID=14","3.2")</f>
        <v>3.2</v>
      </c>
      <c r="G1926" s="4" t="str">
        <f>HYPERLINK("http://141.218.60.56/~jnz1568/getInfo.php?workbook=11_06.xlsx&amp;sheet=U0&amp;row=1926&amp;col=7&amp;number=3.3e-07&amp;sourceID=14","3.3e-07")</f>
        <v>3.3e-07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HYPERLINK("http://141.218.60.56/~jnz1568/getInfo.php?workbook=11_06.xlsx&amp;sheet=U0&amp;row=1927&amp;col=6&amp;number=3.3&amp;sourceID=14","3.3")</f>
        <v>3.3</v>
      </c>
      <c r="G1927" s="4" t="str">
        <f>HYPERLINK("http://141.218.60.56/~jnz1568/getInfo.php?workbook=11_06.xlsx&amp;sheet=U0&amp;row=1927&amp;col=7&amp;number=3.3e-07&amp;sourceID=14","3.3e-07")</f>
        <v>3.3e-07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HYPERLINK("http://141.218.60.56/~jnz1568/getInfo.php?workbook=11_06.xlsx&amp;sheet=U0&amp;row=1928&amp;col=6&amp;number=3.4&amp;sourceID=14","3.4")</f>
        <v>3.4</v>
      </c>
      <c r="G1928" s="4" t="str">
        <f>HYPERLINK("http://141.218.60.56/~jnz1568/getInfo.php?workbook=11_06.xlsx&amp;sheet=U0&amp;row=1928&amp;col=7&amp;number=3.29e-07&amp;sourceID=14","3.29e-07")</f>
        <v>3.29e-07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HYPERLINK("http://141.218.60.56/~jnz1568/getInfo.php?workbook=11_06.xlsx&amp;sheet=U0&amp;row=1929&amp;col=6&amp;number=3.5&amp;sourceID=14","3.5")</f>
        <v>3.5</v>
      </c>
      <c r="G1929" s="4" t="str">
        <f>HYPERLINK("http://141.218.60.56/~jnz1568/getInfo.php?workbook=11_06.xlsx&amp;sheet=U0&amp;row=1929&amp;col=7&amp;number=3.29e-07&amp;sourceID=14","3.29e-07")</f>
        <v>3.29e-07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HYPERLINK("http://141.218.60.56/~jnz1568/getInfo.php?workbook=11_06.xlsx&amp;sheet=U0&amp;row=1930&amp;col=6&amp;number=3.6&amp;sourceID=14","3.6")</f>
        <v>3.6</v>
      </c>
      <c r="G1930" s="4" t="str">
        <f>HYPERLINK("http://141.218.60.56/~jnz1568/getInfo.php?workbook=11_06.xlsx&amp;sheet=U0&amp;row=1930&amp;col=7&amp;number=3.29e-07&amp;sourceID=14","3.29e-07")</f>
        <v>3.29e-07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HYPERLINK("http://141.218.60.56/~jnz1568/getInfo.php?workbook=11_06.xlsx&amp;sheet=U0&amp;row=1931&amp;col=6&amp;number=3.7&amp;sourceID=14","3.7")</f>
        <v>3.7</v>
      </c>
      <c r="G1931" s="4" t="str">
        <f>HYPERLINK("http://141.218.60.56/~jnz1568/getInfo.php?workbook=11_06.xlsx&amp;sheet=U0&amp;row=1931&amp;col=7&amp;number=3.29e-07&amp;sourceID=14","3.29e-07")</f>
        <v>3.29e-07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HYPERLINK("http://141.218.60.56/~jnz1568/getInfo.php?workbook=11_06.xlsx&amp;sheet=U0&amp;row=1932&amp;col=6&amp;number=3.8&amp;sourceID=14","3.8")</f>
        <v>3.8</v>
      </c>
      <c r="G1932" s="4" t="str">
        <f>HYPERLINK("http://141.218.60.56/~jnz1568/getInfo.php?workbook=11_06.xlsx&amp;sheet=U0&amp;row=1932&amp;col=7&amp;number=3.29e-07&amp;sourceID=14","3.29e-07")</f>
        <v>3.29e-07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HYPERLINK("http://141.218.60.56/~jnz1568/getInfo.php?workbook=11_06.xlsx&amp;sheet=U0&amp;row=1933&amp;col=6&amp;number=3.9&amp;sourceID=14","3.9")</f>
        <v>3.9</v>
      </c>
      <c r="G1933" s="4" t="str">
        <f>HYPERLINK("http://141.218.60.56/~jnz1568/getInfo.php?workbook=11_06.xlsx&amp;sheet=U0&amp;row=1933&amp;col=7&amp;number=3.29e-07&amp;sourceID=14","3.29e-07")</f>
        <v>3.29e-07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HYPERLINK("http://141.218.60.56/~jnz1568/getInfo.php?workbook=11_06.xlsx&amp;sheet=U0&amp;row=1934&amp;col=6&amp;number=4&amp;sourceID=14","4")</f>
        <v>4</v>
      </c>
      <c r="G1934" s="4" t="str">
        <f>HYPERLINK("http://141.218.60.56/~jnz1568/getInfo.php?workbook=11_06.xlsx&amp;sheet=U0&amp;row=1934&amp;col=7&amp;number=3.29e-07&amp;sourceID=14","3.29e-07")</f>
        <v>3.29e-07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HYPERLINK("http://141.218.60.56/~jnz1568/getInfo.php?workbook=11_06.xlsx&amp;sheet=U0&amp;row=1935&amp;col=6&amp;number=4.1&amp;sourceID=14","4.1")</f>
        <v>4.1</v>
      </c>
      <c r="G1935" s="4" t="str">
        <f>HYPERLINK("http://141.218.60.56/~jnz1568/getInfo.php?workbook=11_06.xlsx&amp;sheet=U0&amp;row=1935&amp;col=7&amp;number=3.28e-07&amp;sourceID=14","3.28e-07")</f>
        <v>3.28e-07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HYPERLINK("http://141.218.60.56/~jnz1568/getInfo.php?workbook=11_06.xlsx&amp;sheet=U0&amp;row=1936&amp;col=6&amp;number=4.2&amp;sourceID=14","4.2")</f>
        <v>4.2</v>
      </c>
      <c r="G1936" s="4" t="str">
        <f>HYPERLINK("http://141.218.60.56/~jnz1568/getInfo.php?workbook=11_06.xlsx&amp;sheet=U0&amp;row=1936&amp;col=7&amp;number=3.28e-07&amp;sourceID=14","3.28e-07")</f>
        <v>3.28e-07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HYPERLINK("http://141.218.60.56/~jnz1568/getInfo.php?workbook=11_06.xlsx&amp;sheet=U0&amp;row=1937&amp;col=6&amp;number=4.3&amp;sourceID=14","4.3")</f>
        <v>4.3</v>
      </c>
      <c r="G1937" s="4" t="str">
        <f>HYPERLINK("http://141.218.60.56/~jnz1568/getInfo.php?workbook=11_06.xlsx&amp;sheet=U0&amp;row=1937&amp;col=7&amp;number=3.27e-07&amp;sourceID=14","3.27e-07")</f>
        <v>3.27e-07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HYPERLINK("http://141.218.60.56/~jnz1568/getInfo.php?workbook=11_06.xlsx&amp;sheet=U0&amp;row=1938&amp;col=6&amp;number=4.4&amp;sourceID=14","4.4")</f>
        <v>4.4</v>
      </c>
      <c r="G1938" s="4" t="str">
        <f>HYPERLINK("http://141.218.60.56/~jnz1568/getInfo.php?workbook=11_06.xlsx&amp;sheet=U0&amp;row=1938&amp;col=7&amp;number=3.27e-07&amp;sourceID=14","3.27e-07")</f>
        <v>3.27e-07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HYPERLINK("http://141.218.60.56/~jnz1568/getInfo.php?workbook=11_06.xlsx&amp;sheet=U0&amp;row=1939&amp;col=6&amp;number=4.5&amp;sourceID=14","4.5")</f>
        <v>4.5</v>
      </c>
      <c r="G1939" s="4" t="str">
        <f>HYPERLINK("http://141.218.60.56/~jnz1568/getInfo.php?workbook=11_06.xlsx&amp;sheet=U0&amp;row=1939&amp;col=7&amp;number=3.26e-07&amp;sourceID=14","3.26e-07")</f>
        <v>3.26e-07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HYPERLINK("http://141.218.60.56/~jnz1568/getInfo.php?workbook=11_06.xlsx&amp;sheet=U0&amp;row=1940&amp;col=6&amp;number=4.6&amp;sourceID=14","4.6")</f>
        <v>4.6</v>
      </c>
      <c r="G1940" s="4" t="str">
        <f>HYPERLINK("http://141.218.60.56/~jnz1568/getInfo.php?workbook=11_06.xlsx&amp;sheet=U0&amp;row=1940&amp;col=7&amp;number=3.25e-07&amp;sourceID=14","3.25e-07")</f>
        <v>3.25e-07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HYPERLINK("http://141.218.60.56/~jnz1568/getInfo.php?workbook=11_06.xlsx&amp;sheet=U0&amp;row=1941&amp;col=6&amp;number=4.7&amp;sourceID=14","4.7")</f>
        <v>4.7</v>
      </c>
      <c r="G1941" s="4" t="str">
        <f>HYPERLINK("http://141.218.60.56/~jnz1568/getInfo.php?workbook=11_06.xlsx&amp;sheet=U0&amp;row=1941&amp;col=7&amp;number=3.23e-07&amp;sourceID=14","3.23e-07")</f>
        <v>3.23e-07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HYPERLINK("http://141.218.60.56/~jnz1568/getInfo.php?workbook=11_06.xlsx&amp;sheet=U0&amp;row=1942&amp;col=6&amp;number=4.8&amp;sourceID=14","4.8")</f>
        <v>4.8</v>
      </c>
      <c r="G1942" s="4" t="str">
        <f>HYPERLINK("http://141.218.60.56/~jnz1568/getInfo.php?workbook=11_06.xlsx&amp;sheet=U0&amp;row=1942&amp;col=7&amp;number=3.22e-07&amp;sourceID=14","3.22e-07")</f>
        <v>3.22e-07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HYPERLINK("http://141.218.60.56/~jnz1568/getInfo.php?workbook=11_06.xlsx&amp;sheet=U0&amp;row=1943&amp;col=6&amp;number=4.9&amp;sourceID=14","4.9")</f>
        <v>4.9</v>
      </c>
      <c r="G1943" s="4" t="str">
        <f>HYPERLINK("http://141.218.60.56/~jnz1568/getInfo.php?workbook=11_06.xlsx&amp;sheet=U0&amp;row=1943&amp;col=7&amp;number=3.2e-07&amp;sourceID=14","3.2e-07")</f>
        <v>3.2e-07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2015-05-03T20:02:44Z</dcterms:created>
  <dcterms:modified xsi:type="dcterms:W3CDTF">2015-05-03T20:02:44Z</dcterms:modified>
</cp:coreProperties>
</file>