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<sst xmlns="http://schemas.openxmlformats.org/spreadsheetml/2006/main" count="62" uniqueCount="34">
  <si>
    <t>Fine Structure Energy Levels for Mg 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</si>
  <si>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</si>
  <si>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</si>
  <si>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</si>
  <si>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</si>
  <si>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</si>
  <si>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</si>
  <si>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</si>
  <si>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</si>
  <si>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</si>
  <si>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</si>
  <si>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</si>
  <si>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2p6.3s</t>
  </si>
  <si>
    <t>2S</t>
  </si>
  <si>
    <t>2p6.3p</t>
  </si>
  <si>
    <t>2P</t>
  </si>
  <si>
    <t>2p6.4s</t>
  </si>
  <si>
    <t>2p6.3d</t>
  </si>
  <si>
    <t>2D</t>
  </si>
  <si>
    <t>2p6.4p</t>
  </si>
  <si>
    <t>2p6.5s</t>
  </si>
  <si>
    <t>2p6.4d</t>
  </si>
  <si>
    <t>2p6.4f</t>
  </si>
  <si>
    <t>2F</t>
  </si>
  <si>
    <t>2p6.5p</t>
  </si>
  <si>
    <t>A-values for fine-structure transitions in Mg II</t>
  </si>
  <si>
    <t>k</t>
  </si>
  <si>
    <t>WL Vac (A)</t>
  </si>
  <si>
    <t>A (s-1)</t>
  </si>
  <si>
    <t>A2E1(s-1)</t>
  </si>
  <si>
    <t>Effective Collision Strengths for Mg 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</si>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</sst>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12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HYPERLINK("http://141.218.60.56/~jnz1568/getInfo.php?workbook=12_11.xlsx&amp;sheet=E0&amp;row=4&amp;col=10&amp;number=0&amp;sourceID=14","0")</f>
        <v>0</v>
      </c>
    </row>
    <row r="5" spans="1:10">
      <c r="A5" s="3">
        <v>12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HYPERLINK("http://141.218.60.56/~jnz1568/getInfo.php?workbook=12_11.xlsx&amp;sheet=E0&amp;row=5&amp;col=10&amp;number=35669.31&amp;sourceID=14","35669.31")</f>
        <v>35669.31</v>
      </c>
    </row>
    <row r="6" spans="1:10">
      <c r="A6" s="3">
        <v>12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HYPERLINK("http://141.218.60.56/~jnz1568/getInfo.php?workbook=12_11.xlsx&amp;sheet=E0&amp;row=6&amp;col=10&amp;number=35760.88&amp;sourceID=14","35760.88")</f>
        <v>35760.88</v>
      </c>
    </row>
    <row r="7" spans="1:10">
      <c r="A7" s="3">
        <v>12</v>
      </c>
      <c r="B7" s="3">
        <v>11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HYPERLINK("http://141.218.60.56/~jnz1568/getInfo.php?workbook=12_11.xlsx&amp;sheet=E0&amp;row=7&amp;col=10&amp;number=69804.95&amp;sourceID=14","69804.95")</f>
        <v>69804.95</v>
      </c>
    </row>
    <row r="8" spans="1:10">
      <c r="A8" s="3">
        <v>12</v>
      </c>
      <c r="B8" s="3">
        <v>11</v>
      </c>
      <c r="C8" s="3">
        <v>5</v>
      </c>
      <c r="D8" s="3" t="s">
        <v>17</v>
      </c>
      <c r="E8" s="3" t="s">
        <v>18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HYPERLINK("http://141.218.60.56/~jnz1568/getInfo.php?workbook=12_11.xlsx&amp;sheet=E0&amp;row=8&amp;col=10&amp;number=71490.19&amp;sourceID=14","71490.19")</f>
        <v>71490.19</v>
      </c>
    </row>
    <row r="9" spans="1:10">
      <c r="A9" s="3">
        <v>12</v>
      </c>
      <c r="B9" s="3">
        <v>11</v>
      </c>
      <c r="C9" s="3">
        <v>6</v>
      </c>
      <c r="D9" s="3" t="s">
        <v>17</v>
      </c>
      <c r="E9" s="3" t="s">
        <v>18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HYPERLINK("http://141.218.60.56/~jnz1568/getInfo.php?workbook=12_11.xlsx&amp;sheet=E0&amp;row=9&amp;col=10&amp;number=71491.06&amp;sourceID=14","71491.06")</f>
        <v>71491.06</v>
      </c>
    </row>
    <row r="10" spans="1:10">
      <c r="A10" s="3">
        <v>12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HYPERLINK("http://141.218.60.56/~jnz1568/getInfo.php?workbook=12_11.xlsx&amp;sheet=E0&amp;row=10&amp;col=10&amp;number=80619.5&amp;sourceID=14","80619.5")</f>
        <v>80619.5</v>
      </c>
    </row>
    <row r="11" spans="1:10">
      <c r="A11" s="3">
        <v>12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HYPERLINK("http://141.218.60.56/~jnz1568/getInfo.php?workbook=12_11.xlsx&amp;sheet=E0&amp;row=11&amp;col=10&amp;number=80650.02&amp;sourceID=14","80650.02")</f>
        <v>80650.02</v>
      </c>
    </row>
    <row r="12" spans="1:10">
      <c r="A12" s="3">
        <v>12</v>
      </c>
      <c r="B12" s="3">
        <v>11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HYPERLINK("http://141.218.60.56/~jnz1568/getInfo.php?workbook=12_11.xlsx&amp;sheet=E0&amp;row=12&amp;col=10&amp;number=92790.51&amp;sourceID=14","92790.51")</f>
        <v>92790.51</v>
      </c>
    </row>
    <row r="13" spans="1:10">
      <c r="A13" s="3">
        <v>12</v>
      </c>
      <c r="B13" s="3">
        <v>11</v>
      </c>
      <c r="C13" s="3">
        <v>10</v>
      </c>
      <c r="D13" s="3" t="s">
        <v>21</v>
      </c>
      <c r="E13" s="3" t="s">
        <v>18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HYPERLINK("http://141.218.60.56/~jnz1568/getInfo.php?workbook=12_11.xlsx&amp;sheet=E0&amp;row=13&amp;col=10&amp;number=93310.59&amp;sourceID=14","93310.59")</f>
        <v>93310.59</v>
      </c>
    </row>
    <row r="14" spans="1:10">
      <c r="A14" s="3">
        <v>12</v>
      </c>
      <c r="B14" s="3">
        <v>11</v>
      </c>
      <c r="C14" s="3">
        <v>11</v>
      </c>
      <c r="D14" s="3" t="s">
        <v>21</v>
      </c>
      <c r="E14" s="3" t="s">
        <v>18</v>
      </c>
      <c r="F14" s="3">
        <v>2</v>
      </c>
      <c r="G14" s="3">
        <v>2</v>
      </c>
      <c r="H14" s="3">
        <v>0</v>
      </c>
      <c r="I14" s="3">
        <v>1.5</v>
      </c>
      <c r="J14" s="4" t="str">
        <f>HYPERLINK("http://141.218.60.56/~jnz1568/getInfo.php?workbook=12_11.xlsx&amp;sheet=E0&amp;row=14&amp;col=10&amp;number=93311.11&amp;sourceID=14","93311.11")</f>
        <v>93311.11</v>
      </c>
    </row>
    <row r="15" spans="1:10">
      <c r="A15" s="3">
        <v>12</v>
      </c>
      <c r="B15" s="3">
        <v>11</v>
      </c>
      <c r="C15" s="3">
        <v>12</v>
      </c>
      <c r="D15" s="3" t="s">
        <v>22</v>
      </c>
      <c r="E15" s="3" t="s">
        <v>23</v>
      </c>
      <c r="F15" s="3">
        <v>2</v>
      </c>
      <c r="G15" s="3">
        <v>3</v>
      </c>
      <c r="H15" s="3">
        <v>1</v>
      </c>
      <c r="I15" s="3">
        <v>2.5</v>
      </c>
      <c r="J15" s="4" t="str">
        <f>HYPERLINK("http://141.218.60.56/~jnz1568/getInfo.php?workbook=12_11.xlsx&amp;sheet=E0&amp;row=15&amp;col=10&amp;number=93799.63&amp;sourceID=14","93799.63")</f>
        <v>93799.63</v>
      </c>
    </row>
    <row r="16" spans="1:10">
      <c r="A16" s="3">
        <v>12</v>
      </c>
      <c r="B16" s="3">
        <v>11</v>
      </c>
      <c r="C16" s="3">
        <v>13</v>
      </c>
      <c r="D16" s="3" t="s">
        <v>22</v>
      </c>
      <c r="E16" s="3" t="s">
        <v>23</v>
      </c>
      <c r="F16" s="3">
        <v>2</v>
      </c>
      <c r="G16" s="3">
        <v>3</v>
      </c>
      <c r="H16" s="3">
        <v>1</v>
      </c>
      <c r="I16" s="3">
        <v>3.5</v>
      </c>
      <c r="J16" s="4" t="str">
        <f>HYPERLINK("http://141.218.60.56/~jnz1568/getInfo.php?workbook=12_11.xlsx&amp;sheet=E0&amp;row=16&amp;col=10&amp;number=93799.75&amp;sourceID=14","93799.75")</f>
        <v>93799.75</v>
      </c>
    </row>
    <row r="17" spans="1:10">
      <c r="A17" s="3">
        <v>12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HYPERLINK("http://141.218.60.56/~jnz1568/getInfo.php?workbook=12_11.xlsx&amp;sheet=E0&amp;row=17&amp;col=10&amp;number=97455.12&amp;sourceID=14","97455.12")</f>
        <v>97455.12</v>
      </c>
    </row>
    <row r="18" spans="1:10">
      <c r="A18" s="3">
        <v>12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HYPERLINK("http://141.218.60.56/~jnz1568/getInfo.php?workbook=12_11.xlsx&amp;sheet=E0&amp;row=18&amp;col=10&amp;number=97468.92&amp;sourceID=14","97468.92")</f>
        <v>97468.92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0.7109375" customWidth="1"/>
    <col min="7" max="7" width="10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26</v>
      </c>
      <c r="D3" s="2" t="s">
        <v>4</v>
      </c>
      <c r="E3" s="2" t="s">
        <v>27</v>
      </c>
      <c r="F3" s="2" t="s">
        <v>28</v>
      </c>
      <c r="G3" s="2" t="s">
        <v>29</v>
      </c>
    </row>
    <row r="4" spans="1:7">
      <c r="A4" s="3">
        <v>12</v>
      </c>
      <c r="B4" s="3">
        <v>11</v>
      </c>
      <c r="C4" s="3">
        <v>2</v>
      </c>
      <c r="D4" s="3">
        <v>1</v>
      </c>
      <c r="E4" s="3">
        <v>2803.531</v>
      </c>
      <c r="F4" s="4" t="str">
        <f>HYPERLINK("http://141.218.60.56/~jnz1568/getInfo.php?workbook=12_11.xlsx&amp;sheet=A0&amp;row=4&amp;col=6&amp;number=257500000&amp;sourceID=14","257500000")</f>
        <v>257500000</v>
      </c>
      <c r="G4" s="4" t="str">
        <f>HYPERLINK("http://141.218.60.56/~jnz1568/getInfo.php?workbook=12_11.xlsx&amp;sheet=A0&amp;row=4&amp;col=7&amp;number=0&amp;sourceID=14","0")</f>
        <v>0</v>
      </c>
    </row>
    <row r="5" spans="1:7">
      <c r="A5" s="3">
        <v>12</v>
      </c>
      <c r="B5" s="3">
        <v>11</v>
      </c>
      <c r="C5" s="3">
        <v>3</v>
      </c>
      <c r="D5" s="3">
        <v>1</v>
      </c>
      <c r="E5" s="3">
        <v>2796.352</v>
      </c>
      <c r="F5" s="4" t="str">
        <f>HYPERLINK("http://141.218.60.56/~jnz1568/getInfo.php?workbook=12_11.xlsx&amp;sheet=A0&amp;row=5&amp;col=6&amp;number=259800000&amp;sourceID=14","259800000")</f>
        <v>259800000</v>
      </c>
      <c r="G5" s="4" t="str">
        <f>HYPERLINK("http://141.218.60.56/~jnz1568/getInfo.php?workbook=12_11.xlsx&amp;sheet=A0&amp;row=5&amp;col=7&amp;number=0&amp;sourceID=14","0")</f>
        <v>0</v>
      </c>
    </row>
    <row r="6" spans="1:7">
      <c r="A6" s="3">
        <v>12</v>
      </c>
      <c r="B6" s="3">
        <v>11</v>
      </c>
      <c r="C6" s="3">
        <v>4</v>
      </c>
      <c r="D6" s="3">
        <v>3</v>
      </c>
      <c r="E6" s="3">
        <v>2937.369</v>
      </c>
      <c r="F6" s="4" t="str">
        <f>HYPERLINK("http://141.218.60.56/~jnz1568/getInfo.php?workbook=12_11.xlsx&amp;sheet=A0&amp;row=6&amp;col=6&amp;number=233400000&amp;sourceID=14","233400000")</f>
        <v>233400000</v>
      </c>
      <c r="G6" s="4" t="str">
        <f>HYPERLINK("http://141.218.60.56/~jnz1568/getInfo.php?workbook=12_11.xlsx&amp;sheet=A0&amp;row=6&amp;col=7&amp;number=0&amp;sourceID=14","0")</f>
        <v>0</v>
      </c>
    </row>
    <row r="7" spans="1:7">
      <c r="A7" s="3">
        <v>12</v>
      </c>
      <c r="B7" s="3">
        <v>11</v>
      </c>
      <c r="C7" s="3">
        <v>4</v>
      </c>
      <c r="D7" s="3">
        <v>2</v>
      </c>
      <c r="E7" s="3">
        <v>2929.489</v>
      </c>
      <c r="F7" s="4" t="str">
        <f>HYPERLINK("http://141.218.60.56/~jnz1568/getInfo.php?workbook=12_11.xlsx&amp;sheet=A0&amp;row=7&amp;col=6&amp;number=117300000&amp;sourceID=14","117300000")</f>
        <v>117300000</v>
      </c>
      <c r="G7" s="4" t="str">
        <f>HYPERLINK("http://141.218.60.56/~jnz1568/getInfo.php?workbook=12_11.xlsx&amp;sheet=A0&amp;row=7&amp;col=7&amp;number=0&amp;sourceID=14","0")</f>
        <v>0</v>
      </c>
    </row>
    <row r="8" spans="1:7">
      <c r="A8" s="3">
        <v>12</v>
      </c>
      <c r="B8" s="3">
        <v>11</v>
      </c>
      <c r="C8" s="3">
        <v>5</v>
      </c>
      <c r="D8" s="3">
        <v>3</v>
      </c>
      <c r="E8" s="3">
        <v>2798.823</v>
      </c>
      <c r="F8" s="4" t="str">
        <f>HYPERLINK("http://141.218.60.56/~jnz1568/getInfo.php?workbook=12_11.xlsx&amp;sheet=A0&amp;row=8&amp;col=6&amp;number=493800000&amp;sourceID=14","493800000")</f>
        <v>493800000</v>
      </c>
      <c r="G8" s="4" t="str">
        <f>HYPERLINK("http://141.218.60.56/~jnz1568/getInfo.php?workbook=12_11.xlsx&amp;sheet=A0&amp;row=8&amp;col=7&amp;number=0&amp;sourceID=14","0")</f>
        <v>0</v>
      </c>
    </row>
    <row r="9" spans="1:7">
      <c r="A9" s="3">
        <v>12</v>
      </c>
      <c r="B9" s="3">
        <v>11</v>
      </c>
      <c r="C9" s="3">
        <v>6</v>
      </c>
      <c r="D9" s="3">
        <v>3</v>
      </c>
      <c r="E9" s="3">
        <v>2798.754</v>
      </c>
      <c r="F9" s="4" t="str">
        <f>HYPERLINK("http://141.218.60.56/~jnz1568/getInfo.php?workbook=12_11.xlsx&amp;sheet=A0&amp;row=9&amp;col=6&amp;number=82300000&amp;sourceID=14","82300000")</f>
        <v>82300000</v>
      </c>
      <c r="G9" s="4" t="str">
        <f>HYPERLINK("http://141.218.60.56/~jnz1568/getInfo.php?workbook=12_11.xlsx&amp;sheet=A0&amp;row=9&amp;col=7&amp;number=0&amp;sourceID=14","0")</f>
        <v>0</v>
      </c>
    </row>
    <row r="10" spans="1:7">
      <c r="A10" s="3">
        <v>12</v>
      </c>
      <c r="B10" s="3">
        <v>11</v>
      </c>
      <c r="C10" s="3">
        <v>6</v>
      </c>
      <c r="D10" s="3">
        <v>2</v>
      </c>
      <c r="E10" s="3">
        <v>2791.6</v>
      </c>
      <c r="F10" s="4" t="str">
        <f>HYPERLINK("http://141.218.60.56/~jnz1568/getInfo.php?workbook=12_11.xlsx&amp;sheet=A0&amp;row=10&amp;col=6&amp;number=414200000&amp;sourceID=14","414200000")</f>
        <v>414200000</v>
      </c>
      <c r="G10" s="4" t="str">
        <f>HYPERLINK("http://141.218.60.56/~jnz1568/getInfo.php?workbook=12_11.xlsx&amp;sheet=A0&amp;row=10&amp;col=7&amp;number=0&amp;sourceID=14","0")</f>
        <v>0</v>
      </c>
    </row>
    <row r="11" spans="1:7">
      <c r="A11" s="3">
        <v>12</v>
      </c>
      <c r="B11" s="3">
        <v>11</v>
      </c>
      <c r="C11" s="3">
        <v>7</v>
      </c>
      <c r="D11" s="3">
        <v>3</v>
      </c>
      <c r="E11" s="3">
        <v>2229.226</v>
      </c>
      <c r="F11" s="4" t="str">
        <f>HYPERLINK("http://141.218.60.56/~jnz1568/getInfo.php?workbook=12_11.xlsx&amp;sheet=A0&amp;row=11&amp;col=6&amp;number=837.2&amp;sourceID=14","837.2")</f>
        <v>837.2</v>
      </c>
      <c r="G11" s="4" t="str">
        <f>HYPERLINK("http://141.218.60.56/~jnz1568/getInfo.php?workbook=12_11.xlsx&amp;sheet=A0&amp;row=11&amp;col=7&amp;number=0&amp;sourceID=14","0")</f>
        <v>0</v>
      </c>
    </row>
    <row r="12" spans="1:7">
      <c r="A12" s="3">
        <v>12</v>
      </c>
      <c r="B12" s="3">
        <v>11</v>
      </c>
      <c r="C12" s="3">
        <v>7</v>
      </c>
      <c r="D12" s="3">
        <v>1</v>
      </c>
      <c r="E12" s="3">
        <v>1240.395</v>
      </c>
      <c r="F12" s="4" t="str">
        <f>HYPERLINK("http://141.218.60.56/~jnz1568/getInfo.php?workbook=12_11.xlsx&amp;sheet=A0&amp;row=12&amp;col=6&amp;number=1937000&amp;sourceID=14","1937000")</f>
        <v>1937000</v>
      </c>
      <c r="G12" s="4" t="str">
        <f>HYPERLINK("http://141.218.60.56/~jnz1568/getInfo.php?workbook=12_11.xlsx&amp;sheet=A0&amp;row=12&amp;col=7&amp;number=0&amp;sourceID=14","0")</f>
        <v>0</v>
      </c>
    </row>
    <row r="13" spans="1:7">
      <c r="A13" s="3">
        <v>12</v>
      </c>
      <c r="B13" s="3">
        <v>11</v>
      </c>
      <c r="C13" s="3">
        <v>7</v>
      </c>
      <c r="D13" s="3">
        <v>4</v>
      </c>
      <c r="E13" s="3">
        <v>9246.804</v>
      </c>
      <c r="F13" s="4" t="str">
        <f>HYPERLINK("http://141.218.60.56/~jnz1568/getInfo.php?workbook=12_11.xlsx&amp;sheet=A0&amp;row=13&amp;col=6&amp;number=36120000&amp;sourceID=14","36120000")</f>
        <v>36120000</v>
      </c>
      <c r="G13" s="4" t="str">
        <f>HYPERLINK("http://141.218.60.56/~jnz1568/getInfo.php?workbook=12_11.xlsx&amp;sheet=A0&amp;row=13&amp;col=7&amp;number=0&amp;sourceID=14","0")</f>
        <v>0</v>
      </c>
    </row>
    <row r="14" spans="1:7">
      <c r="A14" s="3">
        <v>12</v>
      </c>
      <c r="B14" s="3">
        <v>11</v>
      </c>
      <c r="C14" s="3">
        <v>7</v>
      </c>
      <c r="D14" s="3">
        <v>6</v>
      </c>
      <c r="E14" s="3">
        <v>10954.777</v>
      </c>
      <c r="F14" s="4" t="str">
        <f>HYPERLINK("http://141.218.60.56/~jnz1568/getInfo.php?workbook=12_11.xlsx&amp;sheet=A0&amp;row=14&amp;col=6&amp;number=15860000&amp;sourceID=14","15860000")</f>
        <v>15860000</v>
      </c>
      <c r="G14" s="4" t="str">
        <f>HYPERLINK("http://141.218.60.56/~jnz1568/getInfo.php?workbook=12_11.xlsx&amp;sheet=A0&amp;row=14&amp;col=7&amp;number=0&amp;sourceID=14","0")</f>
        <v>0</v>
      </c>
    </row>
    <row r="15" spans="1:7">
      <c r="A15" s="3">
        <v>12</v>
      </c>
      <c r="B15" s="3">
        <v>11</v>
      </c>
      <c r="C15" s="3">
        <v>8</v>
      </c>
      <c r="D15" s="3">
        <v>3</v>
      </c>
      <c r="E15" s="3">
        <v>2227.71</v>
      </c>
      <c r="F15" s="4" t="str">
        <f>HYPERLINK("http://141.218.60.56/~jnz1568/getInfo.php?workbook=12_11.xlsx&amp;sheet=A0&amp;row=15&amp;col=6&amp;number=418.6&amp;sourceID=14","418.6")</f>
        <v>418.6</v>
      </c>
      <c r="G15" s="4" t="str">
        <f>HYPERLINK("http://141.218.60.56/~jnz1568/getInfo.php?workbook=12_11.xlsx&amp;sheet=A0&amp;row=15&amp;col=7&amp;number=0&amp;sourceID=14","0")</f>
        <v>0</v>
      </c>
    </row>
    <row r="16" spans="1:7">
      <c r="A16" s="3">
        <v>12</v>
      </c>
      <c r="B16" s="3">
        <v>11</v>
      </c>
      <c r="C16" s="3">
        <v>8</v>
      </c>
      <c r="D16" s="3">
        <v>2</v>
      </c>
      <c r="E16" s="3">
        <v>2223.175</v>
      </c>
      <c r="F16" s="4" t="str">
        <f>HYPERLINK("http://141.218.60.56/~jnz1568/getInfo.php?workbook=12_11.xlsx&amp;sheet=A0&amp;row=16&amp;col=6&amp;number=422&amp;sourceID=14","422")</f>
        <v>422</v>
      </c>
      <c r="G16" s="4" t="str">
        <f>HYPERLINK("http://141.218.60.56/~jnz1568/getInfo.php?workbook=12_11.xlsx&amp;sheet=A0&amp;row=16&amp;col=7&amp;number=0&amp;sourceID=14","0")</f>
        <v>0</v>
      </c>
    </row>
    <row r="17" spans="1:7">
      <c r="A17" s="3">
        <v>12</v>
      </c>
      <c r="B17" s="3">
        <v>11</v>
      </c>
      <c r="C17" s="3">
        <v>8</v>
      </c>
      <c r="D17" s="3">
        <v>1</v>
      </c>
      <c r="E17" s="3">
        <v>1239.925</v>
      </c>
      <c r="F17" s="4" t="str">
        <f>HYPERLINK("http://141.218.60.56/~jnz1568/getInfo.php?workbook=12_11.xlsx&amp;sheet=A0&amp;row=17&amp;col=6&amp;number=1746000&amp;sourceID=14","1746000")</f>
        <v>1746000</v>
      </c>
      <c r="G17" s="4" t="str">
        <f>HYPERLINK("http://141.218.60.56/~jnz1568/getInfo.php?workbook=12_11.xlsx&amp;sheet=A0&amp;row=17&amp;col=7&amp;number=0&amp;sourceID=14","0")</f>
        <v>0</v>
      </c>
    </row>
    <row r="18" spans="1:7">
      <c r="A18" s="3">
        <v>12</v>
      </c>
      <c r="B18" s="3">
        <v>11</v>
      </c>
      <c r="C18" s="3">
        <v>8</v>
      </c>
      <c r="D18" s="3">
        <v>4</v>
      </c>
      <c r="E18" s="3">
        <v>9220.779</v>
      </c>
      <c r="F18" s="4" t="str">
        <f>HYPERLINK("http://141.218.60.56/~jnz1568/getInfo.php?workbook=12_11.xlsx&amp;sheet=A0&amp;row=18&amp;col=6&amp;number=36430000&amp;sourceID=14","36430000")</f>
        <v>36430000</v>
      </c>
      <c r="G18" s="4" t="str">
        <f>HYPERLINK("http://141.218.60.56/~jnz1568/getInfo.php?workbook=12_11.xlsx&amp;sheet=A0&amp;row=18&amp;col=7&amp;number=0&amp;sourceID=14","0")</f>
        <v>0</v>
      </c>
    </row>
    <row r="19" spans="1:7">
      <c r="A19" s="3">
        <v>12</v>
      </c>
      <c r="B19" s="3">
        <v>11</v>
      </c>
      <c r="C19" s="3">
        <v>8</v>
      </c>
      <c r="D19" s="3">
        <v>5</v>
      </c>
      <c r="E19" s="3">
        <v>10917.226</v>
      </c>
      <c r="F19" s="4" t="str">
        <f>HYPERLINK("http://141.218.60.56/~jnz1568/getInfo.php?workbook=12_11.xlsx&amp;sheet=A0&amp;row=19&amp;col=6&amp;number=14410000&amp;sourceID=14","14410000")</f>
        <v>14410000</v>
      </c>
      <c r="G19" s="4" t="str">
        <f>HYPERLINK("http://141.218.60.56/~jnz1568/getInfo.php?workbook=12_11.xlsx&amp;sheet=A0&amp;row=19&amp;col=7&amp;number=0&amp;sourceID=14","0")</f>
        <v>0</v>
      </c>
    </row>
    <row r="20" spans="1:7">
      <c r="A20" s="3">
        <v>12</v>
      </c>
      <c r="B20" s="3">
        <v>11</v>
      </c>
      <c r="C20" s="3">
        <v>8</v>
      </c>
      <c r="D20" s="3">
        <v>6</v>
      </c>
      <c r="E20" s="3">
        <v>10918.269</v>
      </c>
      <c r="F20" s="4" t="str">
        <f>HYPERLINK("http://141.218.60.56/~jnz1568/getInfo.php?workbook=12_11.xlsx&amp;sheet=A0&amp;row=20&amp;col=6&amp;number=1601000&amp;sourceID=14","1601000")</f>
        <v>1601000</v>
      </c>
      <c r="G20" s="4" t="str">
        <f>HYPERLINK("http://141.218.60.56/~jnz1568/getInfo.php?workbook=12_11.xlsx&amp;sheet=A0&amp;row=20&amp;col=7&amp;number=0&amp;sourceID=14","0")</f>
        <v>0</v>
      </c>
    </row>
    <row r="21" spans="1:7">
      <c r="A21" s="3">
        <v>12</v>
      </c>
      <c r="B21" s="3">
        <v>11</v>
      </c>
      <c r="C21" s="3">
        <v>9</v>
      </c>
      <c r="D21" s="3">
        <v>2</v>
      </c>
      <c r="E21" s="3">
        <v>1750.664</v>
      </c>
      <c r="F21" s="4" t="str">
        <f>HYPERLINK("http://141.218.60.56/~jnz1568/getInfo.php?workbook=12_11.xlsx&amp;sheet=A0&amp;row=21&amp;col=6&amp;number=40040000&amp;sourceID=14","40040000")</f>
        <v>40040000</v>
      </c>
      <c r="G21" s="4" t="str">
        <f>HYPERLINK("http://141.218.60.56/~jnz1568/getInfo.php?workbook=12_11.xlsx&amp;sheet=A0&amp;row=21&amp;col=7&amp;number=0&amp;sourceID=14","0")</f>
        <v>0</v>
      </c>
    </row>
    <row r="22" spans="1:7">
      <c r="A22" s="3">
        <v>12</v>
      </c>
      <c r="B22" s="3">
        <v>11</v>
      </c>
      <c r="C22" s="3">
        <v>9</v>
      </c>
      <c r="D22" s="3">
        <v>3</v>
      </c>
      <c r="E22" s="3">
        <v>1753.474</v>
      </c>
      <c r="F22" s="4" t="str">
        <f>HYPERLINK("http://141.218.60.56/~jnz1568/getInfo.php?workbook=12_11.xlsx&amp;sheet=A0&amp;row=22&amp;col=6&amp;number=79830000&amp;sourceID=14","79830000")</f>
        <v>79830000</v>
      </c>
      <c r="G22" s="4" t="str">
        <f>HYPERLINK("http://141.218.60.56/~jnz1568/getInfo.php?workbook=12_11.xlsx&amp;sheet=A0&amp;row=22&amp;col=7&amp;number=0&amp;sourceID=14","0")</f>
        <v>0</v>
      </c>
    </row>
    <row r="23" spans="1:7">
      <c r="A23" s="3">
        <v>12</v>
      </c>
      <c r="B23" s="3">
        <v>11</v>
      </c>
      <c r="C23" s="3">
        <v>9</v>
      </c>
      <c r="D23" s="3">
        <v>7</v>
      </c>
      <c r="E23" s="3">
        <v>8216.246</v>
      </c>
      <c r="F23" s="4" t="str">
        <f>HYPERLINK("http://141.218.60.56/~jnz1568/getInfo.php?workbook=12_11.xlsx&amp;sheet=A0&amp;row=23&amp;col=6&amp;number=26640000&amp;sourceID=14","26640000")</f>
        <v>26640000</v>
      </c>
      <c r="G23" s="4" t="str">
        <f>HYPERLINK("http://141.218.60.56/~jnz1568/getInfo.php?workbook=12_11.xlsx&amp;sheet=A0&amp;row=23&amp;col=7&amp;number=0&amp;sourceID=14","0")</f>
        <v>0</v>
      </c>
    </row>
    <row r="24" spans="1:7">
      <c r="A24" s="3">
        <v>12</v>
      </c>
      <c r="B24" s="3">
        <v>11</v>
      </c>
      <c r="C24" s="3">
        <v>9</v>
      </c>
      <c r="D24" s="3">
        <v>8</v>
      </c>
      <c r="E24" s="3">
        <v>8236.904</v>
      </c>
      <c r="F24" s="4" t="str">
        <f>HYPERLINK("http://141.218.60.56/~jnz1568/getInfo.php?workbook=12_11.xlsx&amp;sheet=A0&amp;row=24&amp;col=6&amp;number=53040000&amp;sourceID=14","53040000")</f>
        <v>53040000</v>
      </c>
      <c r="G24" s="4" t="str">
        <f>HYPERLINK("http://141.218.60.56/~jnz1568/getInfo.php?workbook=12_11.xlsx&amp;sheet=A0&amp;row=24&amp;col=7&amp;number=0&amp;sourceID=14","0")</f>
        <v>0</v>
      </c>
    </row>
    <row r="25" spans="1:7">
      <c r="A25" s="3">
        <v>12</v>
      </c>
      <c r="B25" s="3">
        <v>11</v>
      </c>
      <c r="C25" s="3">
        <v>10</v>
      </c>
      <c r="D25" s="3">
        <v>3</v>
      </c>
      <c r="E25" s="3">
        <v>1737.628</v>
      </c>
      <c r="F25" s="4" t="str">
        <f>HYPERLINK("http://141.218.60.56/~jnz1568/getInfo.php?workbook=12_11.xlsx&amp;sheet=A0&amp;row=25&amp;col=6&amp;number=51170000&amp;sourceID=14","51170000")</f>
        <v>51170000</v>
      </c>
      <c r="G25" s="4" t="str">
        <f>HYPERLINK("http://141.218.60.56/~jnz1568/getInfo.php?workbook=12_11.xlsx&amp;sheet=A0&amp;row=25&amp;col=7&amp;number=0&amp;sourceID=14","0")</f>
        <v>0</v>
      </c>
    </row>
    <row r="26" spans="1:7">
      <c r="A26" s="3">
        <v>12</v>
      </c>
      <c r="B26" s="3">
        <v>11</v>
      </c>
      <c r="C26" s="3">
        <v>10</v>
      </c>
      <c r="D26" s="3">
        <v>8</v>
      </c>
      <c r="E26" s="3">
        <v>7898.538</v>
      </c>
      <c r="F26" s="4" t="str">
        <f>HYPERLINK("http://141.218.60.56/~jnz1568/getInfo.php?workbook=12_11.xlsx&amp;sheet=A0&amp;row=26&amp;col=6&amp;number=81060000&amp;sourceID=14","81060000")</f>
        <v>81060000</v>
      </c>
      <c r="G26" s="4" t="str">
        <f>HYPERLINK("http://141.218.60.56/~jnz1568/getInfo.php?workbook=12_11.xlsx&amp;sheet=A0&amp;row=26&amp;col=7&amp;number=0&amp;sourceID=14","0")</f>
        <v>0</v>
      </c>
    </row>
    <row r="27" spans="1:7">
      <c r="A27" s="3">
        <v>12</v>
      </c>
      <c r="B27" s="3">
        <v>11</v>
      </c>
      <c r="C27" s="3">
        <v>11</v>
      </c>
      <c r="D27" s="3">
        <v>3</v>
      </c>
      <c r="E27" s="3">
        <v>1737.613</v>
      </c>
      <c r="F27" s="4" t="str">
        <f>HYPERLINK("http://141.218.60.56/~jnz1568/getInfo.php?workbook=12_11.xlsx&amp;sheet=A0&amp;row=27&amp;col=6&amp;number=8534000&amp;sourceID=14","8534000")</f>
        <v>8534000</v>
      </c>
      <c r="G27" s="4" t="str">
        <f>HYPERLINK("http://141.218.60.56/~jnz1568/getInfo.php?workbook=12_11.xlsx&amp;sheet=A0&amp;row=27&amp;col=7&amp;number=0&amp;sourceID=14","0")</f>
        <v>0</v>
      </c>
    </row>
    <row r="28" spans="1:7">
      <c r="A28" s="3">
        <v>12</v>
      </c>
      <c r="B28" s="3">
        <v>11</v>
      </c>
      <c r="C28" s="3">
        <v>11</v>
      </c>
      <c r="D28" s="3">
        <v>2</v>
      </c>
      <c r="E28" s="3">
        <v>1734.852</v>
      </c>
      <c r="F28" s="4" t="str">
        <f>HYPERLINK("http://141.218.60.56/~jnz1568/getInfo.php?workbook=12_11.xlsx&amp;sheet=A0&amp;row=28&amp;col=6&amp;number=42940000&amp;sourceID=14","42940000")</f>
        <v>42940000</v>
      </c>
      <c r="G28" s="4" t="str">
        <f>HYPERLINK("http://141.218.60.56/~jnz1568/getInfo.php?workbook=12_11.xlsx&amp;sheet=A0&amp;row=28&amp;col=7&amp;number=0&amp;sourceID=14","0")</f>
        <v>0</v>
      </c>
    </row>
    <row r="29" spans="1:7">
      <c r="A29" s="3">
        <v>12</v>
      </c>
      <c r="B29" s="3">
        <v>11</v>
      </c>
      <c r="C29" s="3">
        <v>11</v>
      </c>
      <c r="D29" s="3">
        <v>8</v>
      </c>
      <c r="E29" s="3">
        <v>7898.217</v>
      </c>
      <c r="F29" s="4" t="str">
        <f>HYPERLINK("http://141.218.60.56/~jnz1568/getInfo.php?workbook=12_11.xlsx&amp;sheet=A0&amp;row=29&amp;col=6&amp;number=13510000&amp;sourceID=14","13510000")</f>
        <v>13510000</v>
      </c>
      <c r="G29" s="4" t="str">
        <f>HYPERLINK("http://141.218.60.56/~jnz1568/getInfo.php?workbook=12_11.xlsx&amp;sheet=A0&amp;row=29&amp;col=7&amp;number=0&amp;sourceID=14","0")</f>
        <v>0</v>
      </c>
    </row>
    <row r="30" spans="1:7">
      <c r="A30" s="3">
        <v>12</v>
      </c>
      <c r="B30" s="3">
        <v>11</v>
      </c>
      <c r="C30" s="3">
        <v>11</v>
      </c>
      <c r="D30" s="3">
        <v>7</v>
      </c>
      <c r="E30" s="3">
        <v>7879.221</v>
      </c>
      <c r="F30" s="4" t="str">
        <f>HYPERLINK("http://141.218.60.56/~jnz1568/getInfo.php?workbook=12_11.xlsx&amp;sheet=A0&amp;row=30&amp;col=6&amp;number=68020000&amp;sourceID=14","68020000")</f>
        <v>68020000</v>
      </c>
      <c r="G30" s="4" t="str">
        <f>HYPERLINK("http://141.218.60.56/~jnz1568/getInfo.php?workbook=12_11.xlsx&amp;sheet=A0&amp;row=30&amp;col=7&amp;number=0&amp;sourceID=14","0")</f>
        <v>0</v>
      </c>
    </row>
    <row r="31" spans="1:7">
      <c r="A31" s="3">
        <v>12</v>
      </c>
      <c r="B31" s="3">
        <v>11</v>
      </c>
      <c r="C31" s="3">
        <v>12</v>
      </c>
      <c r="D31" s="3">
        <v>5</v>
      </c>
      <c r="E31" s="3">
        <v>4482.406</v>
      </c>
      <c r="F31" s="4" t="str">
        <f>HYPERLINK("http://141.218.60.56/~jnz1568/getInfo.php?workbook=12_11.xlsx&amp;sheet=A0&amp;row=31&amp;col=6&amp;number=15260000&amp;sourceID=14","15260000")</f>
        <v>15260000</v>
      </c>
      <c r="G31" s="4" t="str">
        <f>HYPERLINK("http://141.218.60.56/~jnz1568/getInfo.php?workbook=12_11.xlsx&amp;sheet=A0&amp;row=31&amp;col=7&amp;number=0&amp;sourceID=14","0")</f>
        <v>0</v>
      </c>
    </row>
    <row r="32" spans="1:7">
      <c r="A32" s="3">
        <v>12</v>
      </c>
      <c r="B32" s="3">
        <v>11</v>
      </c>
      <c r="C32" s="3">
        <v>12</v>
      </c>
      <c r="D32" s="3">
        <v>6</v>
      </c>
      <c r="E32" s="3">
        <v>4482.582</v>
      </c>
      <c r="F32" s="4" t="str">
        <f>HYPERLINK("http://141.218.60.56/~jnz1568/getInfo.php?workbook=12_11.xlsx&amp;sheet=A0&amp;row=32&amp;col=6&amp;number=213700000&amp;sourceID=14","213700000")</f>
        <v>213700000</v>
      </c>
      <c r="G32" s="4" t="str">
        <f>HYPERLINK("http://141.218.60.56/~jnz1568/getInfo.php?workbook=12_11.xlsx&amp;sheet=A0&amp;row=32&amp;col=7&amp;number=0&amp;sourceID=14","0")</f>
        <v>0</v>
      </c>
    </row>
    <row r="33" spans="1:7">
      <c r="A33" s="3">
        <v>12</v>
      </c>
      <c r="B33" s="3">
        <v>11</v>
      </c>
      <c r="C33" s="3">
        <v>12</v>
      </c>
      <c r="D33" s="3">
        <v>11</v>
      </c>
      <c r="E33" s="3">
        <v>204698.47</v>
      </c>
      <c r="F33" s="4" t="str">
        <f>HYPERLINK("http://141.218.60.56/~jnz1568/getInfo.php?workbook=12_11.xlsx&amp;sheet=A0&amp;row=33&amp;col=6&amp;number=6323&amp;sourceID=14","6323")</f>
        <v>6323</v>
      </c>
      <c r="G33" s="4" t="str">
        <f>HYPERLINK("http://141.218.60.56/~jnz1568/getInfo.php?workbook=12_11.xlsx&amp;sheet=A0&amp;row=33&amp;col=7&amp;number=0&amp;sourceID=14","0")</f>
        <v>0</v>
      </c>
    </row>
    <row r="34" spans="1:7">
      <c r="A34" s="3">
        <v>12</v>
      </c>
      <c r="B34" s="3">
        <v>11</v>
      </c>
      <c r="C34" s="3">
        <v>13</v>
      </c>
      <c r="D34" s="3">
        <v>5</v>
      </c>
      <c r="E34" s="3">
        <v>4482.383</v>
      </c>
      <c r="F34" s="4" t="str">
        <f>HYPERLINK("http://141.218.60.56/~jnz1568/getInfo.php?workbook=12_11.xlsx&amp;sheet=A0&amp;row=34&amp;col=6&amp;number=229000000&amp;sourceID=14","229000000")</f>
        <v>229000000</v>
      </c>
      <c r="G34" s="4" t="str">
        <f>HYPERLINK("http://141.218.60.56/~jnz1568/getInfo.php?workbook=12_11.xlsx&amp;sheet=A0&amp;row=34&amp;col=7&amp;number=0&amp;sourceID=14","0")</f>
        <v>0</v>
      </c>
    </row>
    <row r="35" spans="1:7">
      <c r="A35" s="3">
        <v>12</v>
      </c>
      <c r="B35" s="3">
        <v>11</v>
      </c>
      <c r="C35" s="3">
        <v>13</v>
      </c>
      <c r="D35" s="3">
        <v>10</v>
      </c>
      <c r="E35" s="3">
        <v>204433.655</v>
      </c>
      <c r="F35" s="4" t="str">
        <f>HYPERLINK("http://141.218.60.56/~jnz1568/getInfo.php?workbook=12_11.xlsx&amp;sheet=A0&amp;row=35&amp;col=6&amp;number=6786&amp;sourceID=14","6786")</f>
        <v>6786</v>
      </c>
      <c r="G35" s="4" t="str">
        <f>HYPERLINK("http://141.218.60.56/~jnz1568/getInfo.php?workbook=12_11.xlsx&amp;sheet=A0&amp;row=35&amp;col=7&amp;number=0&amp;sourceID=14","0")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30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26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12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HYPERLINK("http://141.218.60.56/~jnz1568/getInfo.php?workbook=12_11.xlsx&amp;sheet=U0&amp;row=4&amp;col=6&amp;number=3&amp;sourceID=14","3")</f>
        <v>3</v>
      </c>
      <c r="G4" s="4" t="str">
        <f>HYPERLINK("http://141.218.60.56/~jnz1568/getInfo.php?workbook=12_11.xlsx&amp;sheet=U0&amp;row=4&amp;col=7&amp;number=5.03&amp;sourceID=14","5.03")</f>
        <v>5.03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HYPERLINK("http://141.218.60.56/~jnz1568/getInfo.php?workbook=12_11.xlsx&amp;sheet=U0&amp;row=5&amp;col=6&amp;number=3.1&amp;sourceID=14","3.1")</f>
        <v>3.1</v>
      </c>
      <c r="G5" s="4" t="str">
        <f>HYPERLINK("http://141.218.60.56/~jnz1568/getInfo.php?workbook=12_11.xlsx&amp;sheet=U0&amp;row=5&amp;col=7&amp;number=5.05&amp;sourceID=14","5.05")</f>
        <v>5.05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HYPERLINK("http://141.218.60.56/~jnz1568/getInfo.php?workbook=12_11.xlsx&amp;sheet=U0&amp;row=6&amp;col=6&amp;number=3.2&amp;sourceID=14","3.2")</f>
        <v>3.2</v>
      </c>
      <c r="G6" s="4" t="str">
        <f>HYPERLINK("http://141.218.60.56/~jnz1568/getInfo.php?workbook=12_11.xlsx&amp;sheet=U0&amp;row=6&amp;col=7&amp;number=5.07&amp;sourceID=14","5.07")</f>
        <v>5.07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HYPERLINK("http://141.218.60.56/~jnz1568/getInfo.php?workbook=12_11.xlsx&amp;sheet=U0&amp;row=7&amp;col=6&amp;number=3.3&amp;sourceID=14","3.3")</f>
        <v>3.3</v>
      </c>
      <c r="G7" s="4" t="str">
        <f>HYPERLINK("http://141.218.60.56/~jnz1568/getInfo.php?workbook=12_11.xlsx&amp;sheet=U0&amp;row=7&amp;col=7&amp;number=5.1&amp;sourceID=14","5.1")</f>
        <v>5.1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HYPERLINK("http://141.218.60.56/~jnz1568/getInfo.php?workbook=12_11.xlsx&amp;sheet=U0&amp;row=8&amp;col=6&amp;number=3.4&amp;sourceID=14","3.4")</f>
        <v>3.4</v>
      </c>
      <c r="G8" s="4" t="str">
        <f>HYPERLINK("http://141.218.60.56/~jnz1568/getInfo.php?workbook=12_11.xlsx&amp;sheet=U0&amp;row=8&amp;col=7&amp;number=5.13&amp;sourceID=14","5.13")</f>
        <v>5.13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HYPERLINK("http://141.218.60.56/~jnz1568/getInfo.php?workbook=12_11.xlsx&amp;sheet=U0&amp;row=9&amp;col=6&amp;number=3.5&amp;sourceID=14","3.5")</f>
        <v>3.5</v>
      </c>
      <c r="G9" s="4" t="str">
        <f>HYPERLINK("http://141.218.60.56/~jnz1568/getInfo.php?workbook=12_11.xlsx&amp;sheet=U0&amp;row=9&amp;col=7&amp;number=5.18&amp;sourceID=14","5.18")</f>
        <v>5.18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HYPERLINK("http://141.218.60.56/~jnz1568/getInfo.php?workbook=12_11.xlsx&amp;sheet=U0&amp;row=10&amp;col=6&amp;number=3.6&amp;sourceID=14","3.6")</f>
        <v>3.6</v>
      </c>
      <c r="G10" s="4" t="str">
        <f>HYPERLINK("http://141.218.60.56/~jnz1568/getInfo.php?workbook=12_11.xlsx&amp;sheet=U0&amp;row=10&amp;col=7&amp;number=5.23&amp;sourceID=14","5.23")</f>
        <v>5.23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HYPERLINK("http://141.218.60.56/~jnz1568/getInfo.php?workbook=12_11.xlsx&amp;sheet=U0&amp;row=11&amp;col=6&amp;number=3.7&amp;sourceID=14","3.7")</f>
        <v>3.7</v>
      </c>
      <c r="G11" s="4" t="str">
        <f>HYPERLINK("http://141.218.60.56/~jnz1568/getInfo.php?workbook=12_11.xlsx&amp;sheet=U0&amp;row=11&amp;col=7&amp;number=5.3&amp;sourceID=14","5.3")</f>
        <v>5.3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HYPERLINK("http://141.218.60.56/~jnz1568/getInfo.php?workbook=12_11.xlsx&amp;sheet=U0&amp;row=12&amp;col=6&amp;number=3.8&amp;sourceID=14","3.8")</f>
        <v>3.8</v>
      </c>
      <c r="G12" s="4" t="str">
        <f>HYPERLINK("http://141.218.60.56/~jnz1568/getInfo.php?workbook=12_11.xlsx&amp;sheet=U0&amp;row=12&amp;col=7&amp;number=5.39&amp;sourceID=14","5.39")</f>
        <v>5.39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HYPERLINK("http://141.218.60.56/~jnz1568/getInfo.php?workbook=12_11.xlsx&amp;sheet=U0&amp;row=13&amp;col=6&amp;number=3.9&amp;sourceID=14","3.9")</f>
        <v>3.9</v>
      </c>
      <c r="G13" s="4" t="str">
        <f>HYPERLINK("http://141.218.60.56/~jnz1568/getInfo.php?workbook=12_11.xlsx&amp;sheet=U0&amp;row=13&amp;col=7&amp;number=5.5&amp;sourceID=14","5.5")</f>
        <v>5.5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HYPERLINK("http://141.218.60.56/~jnz1568/getInfo.php?workbook=12_11.xlsx&amp;sheet=U0&amp;row=14&amp;col=6&amp;number=4&amp;sourceID=14","4")</f>
        <v>4</v>
      </c>
      <c r="G14" s="4" t="str">
        <f>HYPERLINK("http://141.218.60.56/~jnz1568/getInfo.php?workbook=12_11.xlsx&amp;sheet=U0&amp;row=14&amp;col=7&amp;number=5.63&amp;sourceID=14","5.63")</f>
        <v>5.63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HYPERLINK("http://141.218.60.56/~jnz1568/getInfo.php?workbook=12_11.xlsx&amp;sheet=U0&amp;row=15&amp;col=6&amp;number=4.1&amp;sourceID=14","4.1")</f>
        <v>4.1</v>
      </c>
      <c r="G15" s="4" t="str">
        <f>HYPERLINK("http://141.218.60.56/~jnz1568/getInfo.php?workbook=12_11.xlsx&amp;sheet=U0&amp;row=15&amp;col=7&amp;number=5.79&amp;sourceID=14","5.79")</f>
        <v>5.79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HYPERLINK("http://141.218.60.56/~jnz1568/getInfo.php?workbook=12_11.xlsx&amp;sheet=U0&amp;row=16&amp;col=6&amp;number=4.2&amp;sourceID=14","4.2")</f>
        <v>4.2</v>
      </c>
      <c r="G16" s="4" t="str">
        <f>HYPERLINK("http://141.218.60.56/~jnz1568/getInfo.php?workbook=12_11.xlsx&amp;sheet=U0&amp;row=16&amp;col=7&amp;number=5.98&amp;sourceID=14","5.98")</f>
        <v>5.98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HYPERLINK("http://141.218.60.56/~jnz1568/getInfo.php?workbook=12_11.xlsx&amp;sheet=U0&amp;row=17&amp;col=6&amp;number=4.3&amp;sourceID=14","4.3")</f>
        <v>4.3</v>
      </c>
      <c r="G17" s="4" t="str">
        <f>HYPERLINK("http://141.218.60.56/~jnz1568/getInfo.php?workbook=12_11.xlsx&amp;sheet=U0&amp;row=17&amp;col=7&amp;number=6.2&amp;sourceID=14","6.2")</f>
        <v>6.2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HYPERLINK("http://141.218.60.56/~jnz1568/getInfo.php?workbook=12_11.xlsx&amp;sheet=U0&amp;row=18&amp;col=6&amp;number=4.4&amp;sourceID=14","4.4")</f>
        <v>4.4</v>
      </c>
      <c r="G18" s="4" t="str">
        <f>HYPERLINK("http://141.218.60.56/~jnz1568/getInfo.php?workbook=12_11.xlsx&amp;sheet=U0&amp;row=18&amp;col=7&amp;number=6.48&amp;sourceID=14","6.48")</f>
        <v>6.48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HYPERLINK("http://141.218.60.56/~jnz1568/getInfo.php?workbook=12_11.xlsx&amp;sheet=U0&amp;row=19&amp;col=6&amp;number=4.5&amp;sourceID=14","4.5")</f>
        <v>4.5</v>
      </c>
      <c r="G19" s="4" t="str">
        <f>HYPERLINK("http://141.218.60.56/~jnz1568/getInfo.php?workbook=12_11.xlsx&amp;sheet=U0&amp;row=19&amp;col=7&amp;number=6.82&amp;sourceID=14","6.82")</f>
        <v>6.82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HYPERLINK("http://141.218.60.56/~jnz1568/getInfo.php?workbook=12_11.xlsx&amp;sheet=U0&amp;row=20&amp;col=6&amp;number=4.6&amp;sourceID=14","4.6")</f>
        <v>4.6</v>
      </c>
      <c r="G20" s="4" t="str">
        <f>HYPERLINK("http://141.218.60.56/~jnz1568/getInfo.php?workbook=12_11.xlsx&amp;sheet=U0&amp;row=20&amp;col=7&amp;number=7.23&amp;sourceID=14","7.23")</f>
        <v>7.23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HYPERLINK("http://141.218.60.56/~jnz1568/getInfo.php?workbook=12_11.xlsx&amp;sheet=U0&amp;row=21&amp;col=6&amp;number=4.7&amp;sourceID=14","4.7")</f>
        <v>4.7</v>
      </c>
      <c r="G21" s="4" t="str">
        <f>HYPERLINK("http://141.218.60.56/~jnz1568/getInfo.php?workbook=12_11.xlsx&amp;sheet=U0&amp;row=21&amp;col=7&amp;number=7.72&amp;sourceID=14","7.72")</f>
        <v>7.72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HYPERLINK("http://141.218.60.56/~jnz1568/getInfo.php?workbook=12_11.xlsx&amp;sheet=U0&amp;row=22&amp;col=6&amp;number=4.8&amp;sourceID=14","4.8")</f>
        <v>4.8</v>
      </c>
      <c r="G22" s="4" t="str">
        <f>HYPERLINK("http://141.218.60.56/~jnz1568/getInfo.php?workbook=12_11.xlsx&amp;sheet=U0&amp;row=22&amp;col=7&amp;number=8.3&amp;sourceID=14","8.3")</f>
        <v>8.3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HYPERLINK("http://141.218.60.56/~jnz1568/getInfo.php?workbook=12_11.xlsx&amp;sheet=U0&amp;row=23&amp;col=6&amp;number=4.9&amp;sourceID=14","4.9")</f>
        <v>4.9</v>
      </c>
      <c r="G23" s="4" t="str">
        <f>HYPERLINK("http://141.218.60.56/~jnz1568/getInfo.php?workbook=12_11.xlsx&amp;sheet=U0&amp;row=23&amp;col=7&amp;number=8.96&amp;sourceID=14","8.96")</f>
        <v>8.96</v>
      </c>
    </row>
    <row r="24" spans="1:7">
      <c r="A24" s="3">
        <v>12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HYPERLINK("http://141.218.60.56/~jnz1568/getInfo.php?workbook=12_11.xlsx&amp;sheet=U0&amp;row=24&amp;col=6&amp;number=3&amp;sourceID=14","3")</f>
        <v>3</v>
      </c>
      <c r="G24" s="4" t="str">
        <f>HYPERLINK("http://141.218.60.56/~jnz1568/getInfo.php?workbook=12_11.xlsx&amp;sheet=U0&amp;row=24&amp;col=7&amp;number=10.1&amp;sourceID=14","10.1")</f>
        <v>10.1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HYPERLINK("http://141.218.60.56/~jnz1568/getInfo.php?workbook=12_11.xlsx&amp;sheet=U0&amp;row=25&amp;col=6&amp;number=3.1&amp;sourceID=14","3.1")</f>
        <v>3.1</v>
      </c>
      <c r="G25" s="4" t="str">
        <f>HYPERLINK("http://141.218.60.56/~jnz1568/getInfo.php?workbook=12_11.xlsx&amp;sheet=U0&amp;row=25&amp;col=7&amp;number=10.1&amp;sourceID=14","10.1")</f>
        <v>10.1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HYPERLINK("http://141.218.60.56/~jnz1568/getInfo.php?workbook=12_11.xlsx&amp;sheet=U0&amp;row=26&amp;col=6&amp;number=3.2&amp;sourceID=14","3.2")</f>
        <v>3.2</v>
      </c>
      <c r="G26" s="4" t="str">
        <f>HYPERLINK("http://141.218.60.56/~jnz1568/getInfo.php?workbook=12_11.xlsx&amp;sheet=U0&amp;row=26&amp;col=7&amp;number=10.1&amp;sourceID=14","10.1")</f>
        <v>10.1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HYPERLINK("http://141.218.60.56/~jnz1568/getInfo.php?workbook=12_11.xlsx&amp;sheet=U0&amp;row=27&amp;col=6&amp;number=3.3&amp;sourceID=14","3.3")</f>
        <v>3.3</v>
      </c>
      <c r="G27" s="4" t="str">
        <f>HYPERLINK("http://141.218.60.56/~jnz1568/getInfo.php?workbook=12_11.xlsx&amp;sheet=U0&amp;row=27&amp;col=7&amp;number=10.2&amp;sourceID=14","10.2")</f>
        <v>10.2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HYPERLINK("http://141.218.60.56/~jnz1568/getInfo.php?workbook=12_11.xlsx&amp;sheet=U0&amp;row=28&amp;col=6&amp;number=3.4&amp;sourceID=14","3.4")</f>
        <v>3.4</v>
      </c>
      <c r="G28" s="4" t="str">
        <f>HYPERLINK("http://141.218.60.56/~jnz1568/getInfo.php?workbook=12_11.xlsx&amp;sheet=U0&amp;row=28&amp;col=7&amp;number=10.3&amp;sourceID=14","10.3")</f>
        <v>10.3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HYPERLINK("http://141.218.60.56/~jnz1568/getInfo.php?workbook=12_11.xlsx&amp;sheet=U0&amp;row=29&amp;col=6&amp;number=3.5&amp;sourceID=14","3.5")</f>
        <v>3.5</v>
      </c>
      <c r="G29" s="4" t="str">
        <f>HYPERLINK("http://141.218.60.56/~jnz1568/getInfo.php?workbook=12_11.xlsx&amp;sheet=U0&amp;row=29&amp;col=7&amp;number=10.3&amp;sourceID=14","10.3")</f>
        <v>10.3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HYPERLINK("http://141.218.60.56/~jnz1568/getInfo.php?workbook=12_11.xlsx&amp;sheet=U0&amp;row=30&amp;col=6&amp;number=3.6&amp;sourceID=14","3.6")</f>
        <v>3.6</v>
      </c>
      <c r="G30" s="4" t="str">
        <f>HYPERLINK("http://141.218.60.56/~jnz1568/getInfo.php?workbook=12_11.xlsx&amp;sheet=U0&amp;row=30&amp;col=7&amp;number=10.5&amp;sourceID=14","10.5")</f>
        <v>10.5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HYPERLINK("http://141.218.60.56/~jnz1568/getInfo.php?workbook=12_11.xlsx&amp;sheet=U0&amp;row=31&amp;col=6&amp;number=3.7&amp;sourceID=14","3.7")</f>
        <v>3.7</v>
      </c>
      <c r="G31" s="4" t="str">
        <f>HYPERLINK("http://141.218.60.56/~jnz1568/getInfo.php?workbook=12_11.xlsx&amp;sheet=U0&amp;row=31&amp;col=7&amp;number=10.6&amp;sourceID=14","10.6")</f>
        <v>10.6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HYPERLINK("http://141.218.60.56/~jnz1568/getInfo.php?workbook=12_11.xlsx&amp;sheet=U0&amp;row=32&amp;col=6&amp;number=3.8&amp;sourceID=14","3.8")</f>
        <v>3.8</v>
      </c>
      <c r="G32" s="4" t="str">
        <f>HYPERLINK("http://141.218.60.56/~jnz1568/getInfo.php?workbook=12_11.xlsx&amp;sheet=U0&amp;row=32&amp;col=7&amp;number=10.8&amp;sourceID=14","10.8")</f>
        <v>10.8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HYPERLINK("http://141.218.60.56/~jnz1568/getInfo.php?workbook=12_11.xlsx&amp;sheet=U0&amp;row=33&amp;col=6&amp;number=3.9&amp;sourceID=14","3.9")</f>
        <v>3.9</v>
      </c>
      <c r="G33" s="4" t="str">
        <f>HYPERLINK("http://141.218.60.56/~jnz1568/getInfo.php?workbook=12_11.xlsx&amp;sheet=U0&amp;row=33&amp;col=7&amp;number=11&amp;sourceID=14","11")</f>
        <v>11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HYPERLINK("http://141.218.60.56/~jnz1568/getInfo.php?workbook=12_11.xlsx&amp;sheet=U0&amp;row=34&amp;col=6&amp;number=4&amp;sourceID=14","4")</f>
        <v>4</v>
      </c>
      <c r="G34" s="4" t="str">
        <f>HYPERLINK("http://141.218.60.56/~jnz1568/getInfo.php?workbook=12_11.xlsx&amp;sheet=U0&amp;row=34&amp;col=7&amp;number=11.3&amp;sourceID=14","11.3")</f>
        <v>11.3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HYPERLINK("http://141.218.60.56/~jnz1568/getInfo.php?workbook=12_11.xlsx&amp;sheet=U0&amp;row=35&amp;col=6&amp;number=4.1&amp;sourceID=14","4.1")</f>
        <v>4.1</v>
      </c>
      <c r="G35" s="4" t="str">
        <f>HYPERLINK("http://141.218.60.56/~jnz1568/getInfo.php?workbook=12_11.xlsx&amp;sheet=U0&amp;row=35&amp;col=7&amp;number=11.6&amp;sourceID=14","11.6")</f>
        <v>11.6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HYPERLINK("http://141.218.60.56/~jnz1568/getInfo.php?workbook=12_11.xlsx&amp;sheet=U0&amp;row=36&amp;col=6&amp;number=4.2&amp;sourceID=14","4.2")</f>
        <v>4.2</v>
      </c>
      <c r="G36" s="4" t="str">
        <f>HYPERLINK("http://141.218.60.56/~jnz1568/getInfo.php?workbook=12_11.xlsx&amp;sheet=U0&amp;row=36&amp;col=7&amp;number=12&amp;sourceID=14","12")</f>
        <v>12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HYPERLINK("http://141.218.60.56/~jnz1568/getInfo.php?workbook=12_11.xlsx&amp;sheet=U0&amp;row=37&amp;col=6&amp;number=4.3&amp;sourceID=14","4.3")</f>
        <v>4.3</v>
      </c>
      <c r="G37" s="4" t="str">
        <f>HYPERLINK("http://141.218.60.56/~jnz1568/getInfo.php?workbook=12_11.xlsx&amp;sheet=U0&amp;row=37&amp;col=7&amp;number=12.4&amp;sourceID=14","12.4")</f>
        <v>12.4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HYPERLINK("http://141.218.60.56/~jnz1568/getInfo.php?workbook=12_11.xlsx&amp;sheet=U0&amp;row=38&amp;col=6&amp;number=4.4&amp;sourceID=14","4.4")</f>
        <v>4.4</v>
      </c>
      <c r="G38" s="4" t="str">
        <f>HYPERLINK("http://141.218.60.56/~jnz1568/getInfo.php?workbook=12_11.xlsx&amp;sheet=U0&amp;row=38&amp;col=7&amp;number=13&amp;sourceID=14","13")</f>
        <v>13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HYPERLINK("http://141.218.60.56/~jnz1568/getInfo.php?workbook=12_11.xlsx&amp;sheet=U0&amp;row=39&amp;col=6&amp;number=4.5&amp;sourceID=14","4.5")</f>
        <v>4.5</v>
      </c>
      <c r="G39" s="4" t="str">
        <f>HYPERLINK("http://141.218.60.56/~jnz1568/getInfo.php?workbook=12_11.xlsx&amp;sheet=U0&amp;row=39&amp;col=7&amp;number=13.6&amp;sourceID=14","13.6")</f>
        <v>13.6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HYPERLINK("http://141.218.60.56/~jnz1568/getInfo.php?workbook=12_11.xlsx&amp;sheet=U0&amp;row=40&amp;col=6&amp;number=4.6&amp;sourceID=14","4.6")</f>
        <v>4.6</v>
      </c>
      <c r="G40" s="4" t="str">
        <f>HYPERLINK("http://141.218.60.56/~jnz1568/getInfo.php?workbook=12_11.xlsx&amp;sheet=U0&amp;row=40&amp;col=7&amp;number=14.5&amp;sourceID=14","14.5")</f>
        <v>14.5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HYPERLINK("http://141.218.60.56/~jnz1568/getInfo.php?workbook=12_11.xlsx&amp;sheet=U0&amp;row=41&amp;col=6&amp;number=4.7&amp;sourceID=14","4.7")</f>
        <v>4.7</v>
      </c>
      <c r="G41" s="4" t="str">
        <f>HYPERLINK("http://141.218.60.56/~jnz1568/getInfo.php?workbook=12_11.xlsx&amp;sheet=U0&amp;row=41&amp;col=7&amp;number=15.5&amp;sourceID=14","15.5")</f>
        <v>15.5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HYPERLINK("http://141.218.60.56/~jnz1568/getInfo.php?workbook=12_11.xlsx&amp;sheet=U0&amp;row=42&amp;col=6&amp;number=4.8&amp;sourceID=14","4.8")</f>
        <v>4.8</v>
      </c>
      <c r="G42" s="4" t="str">
        <f>HYPERLINK("http://141.218.60.56/~jnz1568/getInfo.php?workbook=12_11.xlsx&amp;sheet=U0&amp;row=42&amp;col=7&amp;number=16.6&amp;sourceID=14","16.6")</f>
        <v>16.6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HYPERLINK("http://141.218.60.56/~jnz1568/getInfo.php?workbook=12_11.xlsx&amp;sheet=U0&amp;row=43&amp;col=6&amp;number=4.9&amp;sourceID=14","4.9")</f>
        <v>4.9</v>
      </c>
      <c r="G43" s="4" t="str">
        <f>HYPERLINK("http://141.218.60.56/~jnz1568/getInfo.php?workbook=12_11.xlsx&amp;sheet=U0&amp;row=43&amp;col=7&amp;number=18&amp;sourceID=14","18")</f>
        <v>18</v>
      </c>
    </row>
    <row r="44" spans="1:7">
      <c r="A44" s="3">
        <v>12</v>
      </c>
      <c r="B44" s="3">
        <v>11</v>
      </c>
      <c r="C44" s="3">
        <v>1</v>
      </c>
      <c r="D44" s="3">
        <v>6</v>
      </c>
      <c r="E44" s="3">
        <v>1</v>
      </c>
      <c r="F44" s="4" t="str">
        <f>HYPERLINK("http://141.218.60.56/~jnz1568/getInfo.php?workbook=12_11.xlsx&amp;sheet=U0&amp;row=44&amp;col=6&amp;number=3&amp;sourceID=14","3")</f>
        <v>3</v>
      </c>
      <c r="G44" s="4" t="str">
        <f>HYPERLINK("http://141.218.60.56/~jnz1568/getInfo.php?workbook=12_11.xlsx&amp;sheet=U0&amp;row=44&amp;col=7&amp;number=1.08&amp;sourceID=14","1.08")</f>
        <v>1.08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HYPERLINK("http://141.218.60.56/~jnz1568/getInfo.php?workbook=12_11.xlsx&amp;sheet=U0&amp;row=45&amp;col=6&amp;number=3.1&amp;sourceID=14","3.1")</f>
        <v>3.1</v>
      </c>
      <c r="G45" s="4" t="str">
        <f>HYPERLINK("http://141.218.60.56/~jnz1568/getInfo.php?workbook=12_11.xlsx&amp;sheet=U0&amp;row=45&amp;col=7&amp;number=1.09&amp;sourceID=14","1.09")</f>
        <v>1.09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HYPERLINK("http://141.218.60.56/~jnz1568/getInfo.php?workbook=12_11.xlsx&amp;sheet=U0&amp;row=46&amp;col=6&amp;number=3.2&amp;sourceID=14","3.2")</f>
        <v>3.2</v>
      </c>
      <c r="G46" s="4" t="str">
        <f>HYPERLINK("http://141.218.60.56/~jnz1568/getInfo.php?workbook=12_11.xlsx&amp;sheet=U0&amp;row=46&amp;col=7&amp;number=1.1&amp;sourceID=14","1.1")</f>
        <v>1.1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HYPERLINK("http://141.218.60.56/~jnz1568/getInfo.php?workbook=12_11.xlsx&amp;sheet=U0&amp;row=47&amp;col=6&amp;number=3.3&amp;sourceID=14","3.3")</f>
        <v>3.3</v>
      </c>
      <c r="G47" s="4" t="str">
        <f>HYPERLINK("http://141.218.60.56/~jnz1568/getInfo.php?workbook=12_11.xlsx&amp;sheet=U0&amp;row=47&amp;col=7&amp;number=1.11&amp;sourceID=14","1.11")</f>
        <v>1.11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HYPERLINK("http://141.218.60.56/~jnz1568/getInfo.php?workbook=12_11.xlsx&amp;sheet=U0&amp;row=48&amp;col=6&amp;number=3.4&amp;sourceID=14","3.4")</f>
        <v>3.4</v>
      </c>
      <c r="G48" s="4" t="str">
        <f>HYPERLINK("http://141.218.60.56/~jnz1568/getInfo.php?workbook=12_11.xlsx&amp;sheet=U0&amp;row=48&amp;col=7&amp;number=1.12&amp;sourceID=14","1.12")</f>
        <v>1.12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HYPERLINK("http://141.218.60.56/~jnz1568/getInfo.php?workbook=12_11.xlsx&amp;sheet=U0&amp;row=49&amp;col=6&amp;number=3.5&amp;sourceID=14","3.5")</f>
        <v>3.5</v>
      </c>
      <c r="G49" s="4" t="str">
        <f>HYPERLINK("http://141.218.60.56/~jnz1568/getInfo.php?workbook=12_11.xlsx&amp;sheet=U0&amp;row=49&amp;col=7&amp;number=1.13&amp;sourceID=14","1.13")</f>
        <v>1.13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HYPERLINK("http://141.218.60.56/~jnz1568/getInfo.php?workbook=12_11.xlsx&amp;sheet=U0&amp;row=50&amp;col=6&amp;number=3.6&amp;sourceID=14","3.6")</f>
        <v>3.6</v>
      </c>
      <c r="G50" s="4" t="str">
        <f>HYPERLINK("http://141.218.60.56/~jnz1568/getInfo.php?workbook=12_11.xlsx&amp;sheet=U0&amp;row=50&amp;col=7&amp;number=1.14&amp;sourceID=14","1.14")</f>
        <v>1.14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HYPERLINK("http://141.218.60.56/~jnz1568/getInfo.php?workbook=12_11.xlsx&amp;sheet=U0&amp;row=51&amp;col=6&amp;number=3.7&amp;sourceID=14","3.7")</f>
        <v>3.7</v>
      </c>
      <c r="G51" s="4" t="str">
        <f>HYPERLINK("http://141.218.60.56/~jnz1568/getInfo.php?workbook=12_11.xlsx&amp;sheet=U0&amp;row=51&amp;col=7&amp;number=1.16&amp;sourceID=14","1.16")</f>
        <v>1.16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HYPERLINK("http://141.218.60.56/~jnz1568/getInfo.php?workbook=12_11.xlsx&amp;sheet=U0&amp;row=52&amp;col=6&amp;number=3.8&amp;sourceID=14","3.8")</f>
        <v>3.8</v>
      </c>
      <c r="G52" s="4" t="str">
        <f>HYPERLINK("http://141.218.60.56/~jnz1568/getInfo.php?workbook=12_11.xlsx&amp;sheet=U0&amp;row=52&amp;col=7&amp;number=1.17&amp;sourceID=14","1.17")</f>
        <v>1.17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HYPERLINK("http://141.218.60.56/~jnz1568/getInfo.php?workbook=12_11.xlsx&amp;sheet=U0&amp;row=53&amp;col=6&amp;number=3.9&amp;sourceID=14","3.9")</f>
        <v>3.9</v>
      </c>
      <c r="G53" s="4" t="str">
        <f>HYPERLINK("http://141.218.60.56/~jnz1568/getInfo.php?workbook=12_11.xlsx&amp;sheet=U0&amp;row=53&amp;col=7&amp;number=1.18&amp;sourceID=14","1.18")</f>
        <v>1.18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HYPERLINK("http://141.218.60.56/~jnz1568/getInfo.php?workbook=12_11.xlsx&amp;sheet=U0&amp;row=54&amp;col=6&amp;number=4&amp;sourceID=14","4")</f>
        <v>4</v>
      </c>
      <c r="G54" s="4" t="str">
        <f>HYPERLINK("http://141.218.60.56/~jnz1568/getInfo.php?workbook=12_11.xlsx&amp;sheet=U0&amp;row=54&amp;col=7&amp;number=1.2&amp;sourceID=14","1.2")</f>
        <v>1.2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HYPERLINK("http://141.218.60.56/~jnz1568/getInfo.php?workbook=12_11.xlsx&amp;sheet=U0&amp;row=55&amp;col=6&amp;number=4.1&amp;sourceID=14","4.1")</f>
        <v>4.1</v>
      </c>
      <c r="G55" s="4" t="str">
        <f>HYPERLINK("http://141.218.60.56/~jnz1568/getInfo.php?workbook=12_11.xlsx&amp;sheet=U0&amp;row=55&amp;col=7&amp;number=1.21&amp;sourceID=14","1.21")</f>
        <v>1.21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HYPERLINK("http://141.218.60.56/~jnz1568/getInfo.php?workbook=12_11.xlsx&amp;sheet=U0&amp;row=56&amp;col=6&amp;number=4.2&amp;sourceID=14","4.2")</f>
        <v>4.2</v>
      </c>
      <c r="G56" s="4" t="str">
        <f>HYPERLINK("http://141.218.60.56/~jnz1568/getInfo.php?workbook=12_11.xlsx&amp;sheet=U0&amp;row=56&amp;col=7&amp;number=1.22&amp;sourceID=14","1.22")</f>
        <v>1.22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HYPERLINK("http://141.218.60.56/~jnz1568/getInfo.php?workbook=12_11.xlsx&amp;sheet=U0&amp;row=57&amp;col=6&amp;number=4.3&amp;sourceID=14","4.3")</f>
        <v>4.3</v>
      </c>
      <c r="G57" s="4" t="str">
        <f>HYPERLINK("http://141.218.60.56/~jnz1568/getInfo.php?workbook=12_11.xlsx&amp;sheet=U0&amp;row=57&amp;col=7&amp;number=1.23&amp;sourceID=14","1.23")</f>
        <v>1.23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HYPERLINK("http://141.218.60.56/~jnz1568/getInfo.php?workbook=12_11.xlsx&amp;sheet=U0&amp;row=58&amp;col=6&amp;number=4.4&amp;sourceID=14","4.4")</f>
        <v>4.4</v>
      </c>
      <c r="G58" s="4" t="str">
        <f>HYPERLINK("http://141.218.60.56/~jnz1568/getInfo.php?workbook=12_11.xlsx&amp;sheet=U0&amp;row=58&amp;col=7&amp;number=1.24&amp;sourceID=14","1.24")</f>
        <v>1.24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HYPERLINK("http://141.218.60.56/~jnz1568/getInfo.php?workbook=12_11.xlsx&amp;sheet=U0&amp;row=59&amp;col=6&amp;number=4.5&amp;sourceID=14","4.5")</f>
        <v>4.5</v>
      </c>
      <c r="G59" s="4" t="str">
        <f>HYPERLINK("http://141.218.60.56/~jnz1568/getInfo.php?workbook=12_11.xlsx&amp;sheet=U0&amp;row=59&amp;col=7&amp;number=1.24&amp;sourceID=14","1.24")</f>
        <v>1.24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HYPERLINK("http://141.218.60.56/~jnz1568/getInfo.php?workbook=12_11.xlsx&amp;sheet=U0&amp;row=60&amp;col=6&amp;number=4.6&amp;sourceID=14","4.6")</f>
        <v>4.6</v>
      </c>
      <c r="G60" s="4" t="str">
        <f>HYPERLINK("http://141.218.60.56/~jnz1568/getInfo.php?workbook=12_11.xlsx&amp;sheet=U0&amp;row=60&amp;col=7&amp;number=1.25&amp;sourceID=14","1.25")</f>
        <v>1.25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HYPERLINK("http://141.218.60.56/~jnz1568/getInfo.php?workbook=12_11.xlsx&amp;sheet=U0&amp;row=61&amp;col=6&amp;number=4.7&amp;sourceID=14","4.7")</f>
        <v>4.7</v>
      </c>
      <c r="G61" s="4" t="str">
        <f>HYPERLINK("http://141.218.60.56/~jnz1568/getInfo.php?workbook=12_11.xlsx&amp;sheet=U0&amp;row=61&amp;col=7&amp;number=1.25&amp;sourceID=14","1.25")</f>
        <v>1.25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HYPERLINK("http://141.218.60.56/~jnz1568/getInfo.php?workbook=12_11.xlsx&amp;sheet=U0&amp;row=62&amp;col=6&amp;number=4.8&amp;sourceID=14","4.8")</f>
        <v>4.8</v>
      </c>
      <c r="G62" s="4" t="str">
        <f>HYPERLINK("http://141.218.60.56/~jnz1568/getInfo.php?workbook=12_11.xlsx&amp;sheet=U0&amp;row=62&amp;col=7&amp;number=1.25&amp;sourceID=14","1.25")</f>
        <v>1.25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HYPERLINK("http://141.218.60.56/~jnz1568/getInfo.php?workbook=12_11.xlsx&amp;sheet=U0&amp;row=63&amp;col=6&amp;number=4.9&amp;sourceID=14","4.9")</f>
        <v>4.9</v>
      </c>
      <c r="G63" s="4" t="str">
        <f>HYPERLINK("http://141.218.60.56/~jnz1568/getInfo.php?workbook=12_11.xlsx&amp;sheet=U0&amp;row=63&amp;col=7&amp;number=1.26&amp;sourceID=14","1.26")</f>
        <v>1.26</v>
      </c>
    </row>
    <row r="64" spans="1:7">
      <c r="A64" s="3">
        <v>12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HYPERLINK("http://141.218.60.56/~jnz1568/getInfo.php?workbook=12_11.xlsx&amp;sheet=U0&amp;row=64&amp;col=6&amp;number=3&amp;sourceID=14","3")</f>
        <v>3</v>
      </c>
      <c r="G64" s="4" t="str">
        <f>HYPERLINK("http://141.218.60.56/~jnz1568/getInfo.php?workbook=12_11.xlsx&amp;sheet=U0&amp;row=64&amp;col=7&amp;number=1.62&amp;sourceID=14","1.62")</f>
        <v>1.62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HYPERLINK("http://141.218.60.56/~jnz1568/getInfo.php?workbook=12_11.xlsx&amp;sheet=U0&amp;row=65&amp;col=6&amp;number=3.1&amp;sourceID=14","3.1")</f>
        <v>3.1</v>
      </c>
      <c r="G65" s="4" t="str">
        <f>HYPERLINK("http://141.218.60.56/~jnz1568/getInfo.php?workbook=12_11.xlsx&amp;sheet=U0&amp;row=65&amp;col=7&amp;number=1.63&amp;sourceID=14","1.63")</f>
        <v>1.63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HYPERLINK("http://141.218.60.56/~jnz1568/getInfo.php?workbook=12_11.xlsx&amp;sheet=U0&amp;row=66&amp;col=6&amp;number=3.2&amp;sourceID=14","3.2")</f>
        <v>3.2</v>
      </c>
      <c r="G66" s="4" t="str">
        <f>HYPERLINK("http://141.218.60.56/~jnz1568/getInfo.php?workbook=12_11.xlsx&amp;sheet=U0&amp;row=66&amp;col=7&amp;number=1.65&amp;sourceID=14","1.65")</f>
        <v>1.65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HYPERLINK("http://141.218.60.56/~jnz1568/getInfo.php?workbook=12_11.xlsx&amp;sheet=U0&amp;row=67&amp;col=6&amp;number=3.3&amp;sourceID=14","3.3")</f>
        <v>3.3</v>
      </c>
      <c r="G67" s="4" t="str">
        <f>HYPERLINK("http://141.218.60.56/~jnz1568/getInfo.php?workbook=12_11.xlsx&amp;sheet=U0&amp;row=67&amp;col=7&amp;number=1.66&amp;sourceID=14","1.66")</f>
        <v>1.66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HYPERLINK("http://141.218.60.56/~jnz1568/getInfo.php?workbook=12_11.xlsx&amp;sheet=U0&amp;row=68&amp;col=6&amp;number=3.4&amp;sourceID=14","3.4")</f>
        <v>3.4</v>
      </c>
      <c r="G68" s="4" t="str">
        <f>HYPERLINK("http://141.218.60.56/~jnz1568/getInfo.php?workbook=12_11.xlsx&amp;sheet=U0&amp;row=68&amp;col=7&amp;number=1.68&amp;sourceID=14","1.68")</f>
        <v>1.68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HYPERLINK("http://141.218.60.56/~jnz1568/getInfo.php?workbook=12_11.xlsx&amp;sheet=U0&amp;row=69&amp;col=6&amp;number=3.5&amp;sourceID=14","3.5")</f>
        <v>3.5</v>
      </c>
      <c r="G69" s="4" t="str">
        <f>HYPERLINK("http://141.218.60.56/~jnz1568/getInfo.php?workbook=12_11.xlsx&amp;sheet=U0&amp;row=69&amp;col=7&amp;number=1.7&amp;sourceID=14","1.7")</f>
        <v>1.7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HYPERLINK("http://141.218.60.56/~jnz1568/getInfo.php?workbook=12_11.xlsx&amp;sheet=U0&amp;row=70&amp;col=6&amp;number=3.6&amp;sourceID=14","3.6")</f>
        <v>3.6</v>
      </c>
      <c r="G70" s="4" t="str">
        <f>HYPERLINK("http://141.218.60.56/~jnz1568/getInfo.php?workbook=12_11.xlsx&amp;sheet=U0&amp;row=70&amp;col=7&amp;number=1.72&amp;sourceID=14","1.72")</f>
        <v>1.72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HYPERLINK("http://141.218.60.56/~jnz1568/getInfo.php?workbook=12_11.xlsx&amp;sheet=U0&amp;row=71&amp;col=6&amp;number=3.7&amp;sourceID=14","3.7")</f>
        <v>3.7</v>
      </c>
      <c r="G71" s="4" t="str">
        <f>HYPERLINK("http://141.218.60.56/~jnz1568/getInfo.php?workbook=12_11.xlsx&amp;sheet=U0&amp;row=71&amp;col=7&amp;number=1.73&amp;sourceID=14","1.73")</f>
        <v>1.73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HYPERLINK("http://141.218.60.56/~jnz1568/getInfo.php?workbook=12_11.xlsx&amp;sheet=U0&amp;row=72&amp;col=6&amp;number=3.8&amp;sourceID=14","3.8")</f>
        <v>3.8</v>
      </c>
      <c r="G72" s="4" t="str">
        <f>HYPERLINK("http://141.218.60.56/~jnz1568/getInfo.php?workbook=12_11.xlsx&amp;sheet=U0&amp;row=72&amp;col=7&amp;number=1.75&amp;sourceID=14","1.75")</f>
        <v>1.75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HYPERLINK("http://141.218.60.56/~jnz1568/getInfo.php?workbook=12_11.xlsx&amp;sheet=U0&amp;row=73&amp;col=6&amp;number=3.9&amp;sourceID=14","3.9")</f>
        <v>3.9</v>
      </c>
      <c r="G73" s="4" t="str">
        <f>HYPERLINK("http://141.218.60.56/~jnz1568/getInfo.php?workbook=12_11.xlsx&amp;sheet=U0&amp;row=73&amp;col=7&amp;number=1.77&amp;sourceID=14","1.77")</f>
        <v>1.77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HYPERLINK("http://141.218.60.56/~jnz1568/getInfo.php?workbook=12_11.xlsx&amp;sheet=U0&amp;row=74&amp;col=6&amp;number=4&amp;sourceID=14","4")</f>
        <v>4</v>
      </c>
      <c r="G74" s="4" t="str">
        <f>HYPERLINK("http://141.218.60.56/~jnz1568/getInfo.php?workbook=12_11.xlsx&amp;sheet=U0&amp;row=74&amp;col=7&amp;number=1.79&amp;sourceID=14","1.79")</f>
        <v>1.79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HYPERLINK("http://141.218.60.56/~jnz1568/getInfo.php?workbook=12_11.xlsx&amp;sheet=U0&amp;row=75&amp;col=6&amp;number=4.1&amp;sourceID=14","4.1")</f>
        <v>4.1</v>
      </c>
      <c r="G75" s="4" t="str">
        <f>HYPERLINK("http://141.218.60.56/~jnz1568/getInfo.php?workbook=12_11.xlsx&amp;sheet=U0&amp;row=75&amp;col=7&amp;number=1.81&amp;sourceID=14","1.81")</f>
        <v>1.81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HYPERLINK("http://141.218.60.56/~jnz1568/getInfo.php?workbook=12_11.xlsx&amp;sheet=U0&amp;row=76&amp;col=6&amp;number=4.2&amp;sourceID=14","4.2")</f>
        <v>4.2</v>
      </c>
      <c r="G76" s="4" t="str">
        <f>HYPERLINK("http://141.218.60.56/~jnz1568/getInfo.php?workbook=12_11.xlsx&amp;sheet=U0&amp;row=76&amp;col=7&amp;number=1.83&amp;sourceID=14","1.83")</f>
        <v>1.83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HYPERLINK("http://141.218.60.56/~jnz1568/getInfo.php?workbook=12_11.xlsx&amp;sheet=U0&amp;row=77&amp;col=6&amp;number=4.3&amp;sourceID=14","4.3")</f>
        <v>4.3</v>
      </c>
      <c r="G77" s="4" t="str">
        <f>HYPERLINK("http://141.218.60.56/~jnz1568/getInfo.php?workbook=12_11.xlsx&amp;sheet=U0&amp;row=77&amp;col=7&amp;number=1.84&amp;sourceID=14","1.84")</f>
        <v>1.84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HYPERLINK("http://141.218.60.56/~jnz1568/getInfo.php?workbook=12_11.xlsx&amp;sheet=U0&amp;row=78&amp;col=6&amp;number=4.4&amp;sourceID=14","4.4")</f>
        <v>4.4</v>
      </c>
      <c r="G78" s="4" t="str">
        <f>HYPERLINK("http://141.218.60.56/~jnz1568/getInfo.php?workbook=12_11.xlsx&amp;sheet=U0&amp;row=78&amp;col=7&amp;number=1.85&amp;sourceID=14","1.85")</f>
        <v>1.85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HYPERLINK("http://141.218.60.56/~jnz1568/getInfo.php?workbook=12_11.xlsx&amp;sheet=U0&amp;row=79&amp;col=6&amp;number=4.5&amp;sourceID=14","4.5")</f>
        <v>4.5</v>
      </c>
      <c r="G79" s="4" t="str">
        <f>HYPERLINK("http://141.218.60.56/~jnz1568/getInfo.php?workbook=12_11.xlsx&amp;sheet=U0&amp;row=79&amp;col=7&amp;number=1.86&amp;sourceID=14","1.86")</f>
        <v>1.86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HYPERLINK("http://141.218.60.56/~jnz1568/getInfo.php?workbook=12_11.xlsx&amp;sheet=U0&amp;row=80&amp;col=6&amp;number=4.6&amp;sourceID=14","4.6")</f>
        <v>4.6</v>
      </c>
      <c r="G80" s="4" t="str">
        <f>HYPERLINK("http://141.218.60.56/~jnz1568/getInfo.php?workbook=12_11.xlsx&amp;sheet=U0&amp;row=80&amp;col=7&amp;number=1.87&amp;sourceID=14","1.87")</f>
        <v>1.87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HYPERLINK("http://141.218.60.56/~jnz1568/getInfo.php?workbook=12_11.xlsx&amp;sheet=U0&amp;row=81&amp;col=6&amp;number=4.7&amp;sourceID=14","4.7")</f>
        <v>4.7</v>
      </c>
      <c r="G81" s="4" t="str">
        <f>HYPERLINK("http://141.218.60.56/~jnz1568/getInfo.php?workbook=12_11.xlsx&amp;sheet=U0&amp;row=81&amp;col=7&amp;number=1.87&amp;sourceID=14","1.87")</f>
        <v>1.87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HYPERLINK("http://141.218.60.56/~jnz1568/getInfo.php?workbook=12_11.xlsx&amp;sheet=U0&amp;row=82&amp;col=6&amp;number=4.8&amp;sourceID=14","4.8")</f>
        <v>4.8</v>
      </c>
      <c r="G82" s="4" t="str">
        <f>HYPERLINK("http://141.218.60.56/~jnz1568/getInfo.php?workbook=12_11.xlsx&amp;sheet=U0&amp;row=82&amp;col=7&amp;number=1.88&amp;sourceID=14","1.88")</f>
        <v>1.88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HYPERLINK("http://141.218.60.56/~jnz1568/getInfo.php?workbook=12_11.xlsx&amp;sheet=U0&amp;row=83&amp;col=6&amp;number=4.9&amp;sourceID=14","4.9")</f>
        <v>4.9</v>
      </c>
      <c r="G83" s="4" t="str">
        <f>HYPERLINK("http://141.218.60.56/~jnz1568/getInfo.php?workbook=12_11.xlsx&amp;sheet=U0&amp;row=83&amp;col=7&amp;number=1.88&amp;sourceID=14","1.88")</f>
        <v>1.88</v>
      </c>
    </row>
    <row r="84" spans="1:7">
      <c r="A84" s="3">
        <v>12</v>
      </c>
      <c r="B84" s="3">
        <v>11</v>
      </c>
      <c r="C84" s="3">
        <v>1</v>
      </c>
      <c r="D84" s="3">
        <v>4</v>
      </c>
      <c r="E84" s="3">
        <v>1</v>
      </c>
      <c r="F84" s="4" t="str">
        <f>HYPERLINK("http://141.218.60.56/~jnz1568/getInfo.php?workbook=12_11.xlsx&amp;sheet=U0&amp;row=84&amp;col=6&amp;number=3&amp;sourceID=14","3")</f>
        <v>3</v>
      </c>
      <c r="G84" s="4" t="str">
        <f>HYPERLINK("http://141.218.60.56/~jnz1568/getInfo.php?workbook=12_11.xlsx&amp;sheet=U0&amp;row=84&amp;col=7&amp;number=1.92&amp;sourceID=14","1.92")</f>
        <v>1.92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HYPERLINK("http://141.218.60.56/~jnz1568/getInfo.php?workbook=12_11.xlsx&amp;sheet=U0&amp;row=85&amp;col=6&amp;number=3.1&amp;sourceID=14","3.1")</f>
        <v>3.1</v>
      </c>
      <c r="G85" s="4" t="str">
        <f>HYPERLINK("http://141.218.60.56/~jnz1568/getInfo.php?workbook=12_11.xlsx&amp;sheet=U0&amp;row=85&amp;col=7&amp;number=1.87&amp;sourceID=14","1.87")</f>
        <v>1.87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HYPERLINK("http://141.218.60.56/~jnz1568/getInfo.php?workbook=12_11.xlsx&amp;sheet=U0&amp;row=86&amp;col=6&amp;number=3.2&amp;sourceID=14","3.2")</f>
        <v>3.2</v>
      </c>
      <c r="G86" s="4" t="str">
        <f>HYPERLINK("http://141.218.60.56/~jnz1568/getInfo.php?workbook=12_11.xlsx&amp;sheet=U0&amp;row=86&amp;col=7&amp;number=1.8&amp;sourceID=14","1.8")</f>
        <v>1.8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HYPERLINK("http://141.218.60.56/~jnz1568/getInfo.php?workbook=12_11.xlsx&amp;sheet=U0&amp;row=87&amp;col=6&amp;number=3.3&amp;sourceID=14","3.3")</f>
        <v>3.3</v>
      </c>
      <c r="G87" s="4" t="str">
        <f>HYPERLINK("http://141.218.60.56/~jnz1568/getInfo.php?workbook=12_11.xlsx&amp;sheet=U0&amp;row=87&amp;col=7&amp;number=1.73&amp;sourceID=14","1.73")</f>
        <v>1.73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HYPERLINK("http://141.218.60.56/~jnz1568/getInfo.php?workbook=12_11.xlsx&amp;sheet=U0&amp;row=88&amp;col=6&amp;number=3.4&amp;sourceID=14","3.4")</f>
        <v>3.4</v>
      </c>
      <c r="G88" s="4" t="str">
        <f>HYPERLINK("http://141.218.60.56/~jnz1568/getInfo.php?workbook=12_11.xlsx&amp;sheet=U0&amp;row=88&amp;col=7&amp;number=1.66&amp;sourceID=14","1.66")</f>
        <v>1.66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HYPERLINK("http://141.218.60.56/~jnz1568/getInfo.php?workbook=12_11.xlsx&amp;sheet=U0&amp;row=89&amp;col=6&amp;number=3.5&amp;sourceID=14","3.5")</f>
        <v>3.5</v>
      </c>
      <c r="G89" s="4" t="str">
        <f>HYPERLINK("http://141.218.60.56/~jnz1568/getInfo.php?workbook=12_11.xlsx&amp;sheet=U0&amp;row=89&amp;col=7&amp;number=1.58&amp;sourceID=14","1.58")</f>
        <v>1.58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HYPERLINK("http://141.218.60.56/~jnz1568/getInfo.php?workbook=12_11.xlsx&amp;sheet=U0&amp;row=90&amp;col=6&amp;number=3.6&amp;sourceID=14","3.6")</f>
        <v>3.6</v>
      </c>
      <c r="G90" s="4" t="str">
        <f>HYPERLINK("http://141.218.60.56/~jnz1568/getInfo.php?workbook=12_11.xlsx&amp;sheet=U0&amp;row=90&amp;col=7&amp;number=1.51&amp;sourceID=14","1.51")</f>
        <v>1.51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HYPERLINK("http://141.218.60.56/~jnz1568/getInfo.php?workbook=12_11.xlsx&amp;sheet=U0&amp;row=91&amp;col=6&amp;number=3.7&amp;sourceID=14","3.7")</f>
        <v>3.7</v>
      </c>
      <c r="G91" s="4" t="str">
        <f>HYPERLINK("http://141.218.60.56/~jnz1568/getInfo.php?workbook=12_11.xlsx&amp;sheet=U0&amp;row=91&amp;col=7&amp;number=1.45&amp;sourceID=14","1.45")</f>
        <v>1.45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HYPERLINK("http://141.218.60.56/~jnz1568/getInfo.php?workbook=12_11.xlsx&amp;sheet=U0&amp;row=92&amp;col=6&amp;number=3.8&amp;sourceID=14","3.8")</f>
        <v>3.8</v>
      </c>
      <c r="G92" s="4" t="str">
        <f>HYPERLINK("http://141.218.60.56/~jnz1568/getInfo.php?workbook=12_11.xlsx&amp;sheet=U0&amp;row=92&amp;col=7&amp;number=1.39&amp;sourceID=14","1.39")</f>
        <v>1.39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HYPERLINK("http://141.218.60.56/~jnz1568/getInfo.php?workbook=12_11.xlsx&amp;sheet=U0&amp;row=93&amp;col=6&amp;number=3.9&amp;sourceID=14","3.9")</f>
        <v>3.9</v>
      </c>
      <c r="G93" s="4" t="str">
        <f>HYPERLINK("http://141.218.60.56/~jnz1568/getInfo.php?workbook=12_11.xlsx&amp;sheet=U0&amp;row=93&amp;col=7&amp;number=1.35&amp;sourceID=14","1.35")</f>
        <v>1.35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HYPERLINK("http://141.218.60.56/~jnz1568/getInfo.php?workbook=12_11.xlsx&amp;sheet=U0&amp;row=94&amp;col=6&amp;number=4&amp;sourceID=14","4")</f>
        <v>4</v>
      </c>
      <c r="G94" s="4" t="str">
        <f>HYPERLINK("http://141.218.60.56/~jnz1568/getInfo.php?workbook=12_11.xlsx&amp;sheet=U0&amp;row=94&amp;col=7&amp;number=1.3&amp;sourceID=14","1.3")</f>
        <v>1.3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HYPERLINK("http://141.218.60.56/~jnz1568/getInfo.php?workbook=12_11.xlsx&amp;sheet=U0&amp;row=95&amp;col=6&amp;number=4.1&amp;sourceID=14","4.1")</f>
        <v>4.1</v>
      </c>
      <c r="G95" s="4" t="str">
        <f>HYPERLINK("http://141.218.60.56/~jnz1568/getInfo.php?workbook=12_11.xlsx&amp;sheet=U0&amp;row=95&amp;col=7&amp;number=1.25&amp;sourceID=14","1.25")</f>
        <v>1.25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HYPERLINK("http://141.218.60.56/~jnz1568/getInfo.php?workbook=12_11.xlsx&amp;sheet=U0&amp;row=96&amp;col=6&amp;number=4.2&amp;sourceID=14","4.2")</f>
        <v>4.2</v>
      </c>
      <c r="G96" s="4" t="str">
        <f>HYPERLINK("http://141.218.60.56/~jnz1568/getInfo.php?workbook=12_11.xlsx&amp;sheet=U0&amp;row=96&amp;col=7&amp;number=1.21&amp;sourceID=14","1.21")</f>
        <v>1.21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HYPERLINK("http://141.218.60.56/~jnz1568/getInfo.php?workbook=12_11.xlsx&amp;sheet=U0&amp;row=97&amp;col=6&amp;number=4.3&amp;sourceID=14","4.3")</f>
        <v>4.3</v>
      </c>
      <c r="G97" s="4" t="str">
        <f>HYPERLINK("http://141.218.60.56/~jnz1568/getInfo.php?workbook=12_11.xlsx&amp;sheet=U0&amp;row=97&amp;col=7&amp;number=1.17&amp;sourceID=14","1.17")</f>
        <v>1.17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HYPERLINK("http://141.218.60.56/~jnz1568/getInfo.php?workbook=12_11.xlsx&amp;sheet=U0&amp;row=98&amp;col=6&amp;number=4.4&amp;sourceID=14","4.4")</f>
        <v>4.4</v>
      </c>
      <c r="G98" s="4" t="str">
        <f>HYPERLINK("http://141.218.60.56/~jnz1568/getInfo.php?workbook=12_11.xlsx&amp;sheet=U0&amp;row=98&amp;col=7&amp;number=1.13&amp;sourceID=14","1.13")</f>
        <v>1.13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HYPERLINK("http://141.218.60.56/~jnz1568/getInfo.php?workbook=12_11.xlsx&amp;sheet=U0&amp;row=99&amp;col=6&amp;number=4.5&amp;sourceID=14","4.5")</f>
        <v>4.5</v>
      </c>
      <c r="G99" s="4" t="str">
        <f>HYPERLINK("http://141.218.60.56/~jnz1568/getInfo.php?workbook=12_11.xlsx&amp;sheet=U0&amp;row=99&amp;col=7&amp;number=1.1&amp;sourceID=14","1.1")</f>
        <v>1.1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HYPERLINK("http://141.218.60.56/~jnz1568/getInfo.php?workbook=12_11.xlsx&amp;sheet=U0&amp;row=100&amp;col=6&amp;number=4.6&amp;sourceID=14","4.6")</f>
        <v>4.6</v>
      </c>
      <c r="G100" s="4" t="str">
        <f>HYPERLINK("http://141.218.60.56/~jnz1568/getInfo.php?workbook=12_11.xlsx&amp;sheet=U0&amp;row=100&amp;col=7&amp;number=1.08&amp;sourceID=14","1.08")</f>
        <v>1.08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HYPERLINK("http://141.218.60.56/~jnz1568/getInfo.php?workbook=12_11.xlsx&amp;sheet=U0&amp;row=101&amp;col=6&amp;number=4.7&amp;sourceID=14","4.7")</f>
        <v>4.7</v>
      </c>
      <c r="G101" s="4" t="str">
        <f>HYPERLINK("http://141.218.60.56/~jnz1568/getInfo.php?workbook=12_11.xlsx&amp;sheet=U0&amp;row=101&amp;col=7&amp;number=1.05&amp;sourceID=14","1.05")</f>
        <v>1.05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HYPERLINK("http://141.218.60.56/~jnz1568/getInfo.php?workbook=12_11.xlsx&amp;sheet=U0&amp;row=102&amp;col=6&amp;number=4.8&amp;sourceID=14","4.8")</f>
        <v>4.8</v>
      </c>
      <c r="G102" s="4" t="str">
        <f>HYPERLINK("http://141.218.60.56/~jnz1568/getInfo.php?workbook=12_11.xlsx&amp;sheet=U0&amp;row=102&amp;col=7&amp;number=1.04&amp;sourceID=14","1.04")</f>
        <v>1.04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HYPERLINK("http://141.218.60.56/~jnz1568/getInfo.php?workbook=12_11.xlsx&amp;sheet=U0&amp;row=103&amp;col=6&amp;number=4.9&amp;sourceID=14","4.9")</f>
        <v>4.9</v>
      </c>
      <c r="G103" s="4" t="str">
        <f>HYPERLINK("http://141.218.60.56/~jnz1568/getInfo.php?workbook=12_11.xlsx&amp;sheet=U0&amp;row=103&amp;col=7&amp;number=1.02&amp;sourceID=14","1.02")</f>
        <v>1.02</v>
      </c>
    </row>
    <row r="104" spans="1:7">
      <c r="A104" s="3">
        <v>12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HYPERLINK("http://141.218.60.56/~jnz1568/getInfo.php?workbook=12_11.xlsx&amp;sheet=U0&amp;row=104&amp;col=6&amp;number=3&amp;sourceID=14","3")</f>
        <v>3</v>
      </c>
      <c r="G104" s="4" t="str">
        <f>HYPERLINK("http://141.218.60.56/~jnz1568/getInfo.php?workbook=12_11.xlsx&amp;sheet=U0&amp;row=104&amp;col=7&amp;number=0.199&amp;sourceID=14","0.199")</f>
        <v>0.199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HYPERLINK("http://141.218.60.56/~jnz1568/getInfo.php?workbook=12_11.xlsx&amp;sheet=U0&amp;row=105&amp;col=6&amp;number=3.1&amp;sourceID=14","3.1")</f>
        <v>3.1</v>
      </c>
      <c r="G105" s="4" t="str">
        <f>HYPERLINK("http://141.218.60.56/~jnz1568/getInfo.php?workbook=12_11.xlsx&amp;sheet=U0&amp;row=105&amp;col=7&amp;number=0.205&amp;sourceID=14","0.205")</f>
        <v>0.205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HYPERLINK("http://141.218.60.56/~jnz1568/getInfo.php?workbook=12_11.xlsx&amp;sheet=U0&amp;row=106&amp;col=6&amp;number=3.2&amp;sourceID=14","3.2")</f>
        <v>3.2</v>
      </c>
      <c r="G106" s="4" t="str">
        <f>HYPERLINK("http://141.218.60.56/~jnz1568/getInfo.php?workbook=12_11.xlsx&amp;sheet=U0&amp;row=106&amp;col=7&amp;number=0.211&amp;sourceID=14","0.211")</f>
        <v>0.211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HYPERLINK("http://141.218.60.56/~jnz1568/getInfo.php?workbook=12_11.xlsx&amp;sheet=U0&amp;row=107&amp;col=6&amp;number=3.3&amp;sourceID=14","3.3")</f>
        <v>3.3</v>
      </c>
      <c r="G107" s="4" t="str">
        <f>HYPERLINK("http://141.218.60.56/~jnz1568/getInfo.php?workbook=12_11.xlsx&amp;sheet=U0&amp;row=107&amp;col=7&amp;number=0.219&amp;sourceID=14","0.219")</f>
        <v>0.219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HYPERLINK("http://141.218.60.56/~jnz1568/getInfo.php?workbook=12_11.xlsx&amp;sheet=U0&amp;row=108&amp;col=6&amp;number=3.4&amp;sourceID=14","3.4")</f>
        <v>3.4</v>
      </c>
      <c r="G108" s="4" t="str">
        <f>HYPERLINK("http://141.218.60.56/~jnz1568/getInfo.php?workbook=12_11.xlsx&amp;sheet=U0&amp;row=108&amp;col=7&amp;number=0.228&amp;sourceID=14","0.228")</f>
        <v>0.228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HYPERLINK("http://141.218.60.56/~jnz1568/getInfo.php?workbook=12_11.xlsx&amp;sheet=U0&amp;row=109&amp;col=6&amp;number=3.5&amp;sourceID=14","3.5")</f>
        <v>3.5</v>
      </c>
      <c r="G109" s="4" t="str">
        <f>HYPERLINK("http://141.218.60.56/~jnz1568/getInfo.php?workbook=12_11.xlsx&amp;sheet=U0&amp;row=109&amp;col=7&amp;number=0.237&amp;sourceID=14","0.237")</f>
        <v>0.237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HYPERLINK("http://141.218.60.56/~jnz1568/getInfo.php?workbook=12_11.xlsx&amp;sheet=U0&amp;row=110&amp;col=6&amp;number=3.6&amp;sourceID=14","3.6")</f>
        <v>3.6</v>
      </c>
      <c r="G110" s="4" t="str">
        <f>HYPERLINK("http://141.218.60.56/~jnz1568/getInfo.php?workbook=12_11.xlsx&amp;sheet=U0&amp;row=110&amp;col=7&amp;number=0.247&amp;sourceID=14","0.247")</f>
        <v>0.247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HYPERLINK("http://141.218.60.56/~jnz1568/getInfo.php?workbook=12_11.xlsx&amp;sheet=U0&amp;row=111&amp;col=6&amp;number=3.7&amp;sourceID=14","3.7")</f>
        <v>3.7</v>
      </c>
      <c r="G111" s="4" t="str">
        <f>HYPERLINK("http://141.218.60.56/~jnz1568/getInfo.php?workbook=12_11.xlsx&amp;sheet=U0&amp;row=111&amp;col=7&amp;number=0.254&amp;sourceID=14","0.254")</f>
        <v>0.254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HYPERLINK("http://141.218.60.56/~jnz1568/getInfo.php?workbook=12_11.xlsx&amp;sheet=U0&amp;row=112&amp;col=6&amp;number=3.8&amp;sourceID=14","3.8")</f>
        <v>3.8</v>
      </c>
      <c r="G112" s="4" t="str">
        <f>HYPERLINK("http://141.218.60.56/~jnz1568/getInfo.php?workbook=12_11.xlsx&amp;sheet=U0&amp;row=112&amp;col=7&amp;number=0.26&amp;sourceID=14","0.26")</f>
        <v>0.26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HYPERLINK("http://141.218.60.56/~jnz1568/getInfo.php?workbook=12_11.xlsx&amp;sheet=U0&amp;row=113&amp;col=6&amp;number=3.9&amp;sourceID=14","3.9")</f>
        <v>3.9</v>
      </c>
      <c r="G113" s="4" t="str">
        <f>HYPERLINK("http://141.218.60.56/~jnz1568/getInfo.php?workbook=12_11.xlsx&amp;sheet=U0&amp;row=113&amp;col=7&amp;number=0.263&amp;sourceID=14","0.263")</f>
        <v>0.263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HYPERLINK("http://141.218.60.56/~jnz1568/getInfo.php?workbook=12_11.xlsx&amp;sheet=U0&amp;row=114&amp;col=6&amp;number=4&amp;sourceID=14","4")</f>
        <v>4</v>
      </c>
      <c r="G114" s="4" t="str">
        <f>HYPERLINK("http://141.218.60.56/~jnz1568/getInfo.php?workbook=12_11.xlsx&amp;sheet=U0&amp;row=114&amp;col=7&amp;number=0.264&amp;sourceID=14","0.264")</f>
        <v>0.264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HYPERLINK("http://141.218.60.56/~jnz1568/getInfo.php?workbook=12_11.xlsx&amp;sheet=U0&amp;row=115&amp;col=6&amp;number=4.1&amp;sourceID=14","4.1")</f>
        <v>4.1</v>
      </c>
      <c r="G115" s="4" t="str">
        <f>HYPERLINK("http://141.218.60.56/~jnz1568/getInfo.php?workbook=12_11.xlsx&amp;sheet=U0&amp;row=115&amp;col=7&amp;number=0.261&amp;sourceID=14","0.261")</f>
        <v>0.261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HYPERLINK("http://141.218.60.56/~jnz1568/getInfo.php?workbook=12_11.xlsx&amp;sheet=U0&amp;row=116&amp;col=6&amp;number=4.2&amp;sourceID=14","4.2")</f>
        <v>4.2</v>
      </c>
      <c r="G116" s="4" t="str">
        <f>HYPERLINK("http://141.218.60.56/~jnz1568/getInfo.php?workbook=12_11.xlsx&amp;sheet=U0&amp;row=116&amp;col=7&amp;number=0.257&amp;sourceID=14","0.257")</f>
        <v>0.257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HYPERLINK("http://141.218.60.56/~jnz1568/getInfo.php?workbook=12_11.xlsx&amp;sheet=U0&amp;row=117&amp;col=6&amp;number=4.3&amp;sourceID=14","4.3")</f>
        <v>4.3</v>
      </c>
      <c r="G117" s="4" t="str">
        <f>HYPERLINK("http://141.218.60.56/~jnz1568/getInfo.php?workbook=12_11.xlsx&amp;sheet=U0&amp;row=117&amp;col=7&amp;number=0.251&amp;sourceID=14","0.251")</f>
        <v>0.251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HYPERLINK("http://141.218.60.56/~jnz1568/getInfo.php?workbook=12_11.xlsx&amp;sheet=U0&amp;row=118&amp;col=6&amp;number=4.4&amp;sourceID=14","4.4")</f>
        <v>4.4</v>
      </c>
      <c r="G118" s="4" t="str">
        <f>HYPERLINK("http://141.218.60.56/~jnz1568/getInfo.php?workbook=12_11.xlsx&amp;sheet=U0&amp;row=118&amp;col=7&amp;number=0.244&amp;sourceID=14","0.244")</f>
        <v>0.244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HYPERLINK("http://141.218.60.56/~jnz1568/getInfo.php?workbook=12_11.xlsx&amp;sheet=U0&amp;row=119&amp;col=6&amp;number=4.5&amp;sourceID=14","4.5")</f>
        <v>4.5</v>
      </c>
      <c r="G119" s="4" t="str">
        <f>HYPERLINK("http://141.218.60.56/~jnz1568/getInfo.php?workbook=12_11.xlsx&amp;sheet=U0&amp;row=119&amp;col=7&amp;number=0.237&amp;sourceID=14","0.237")</f>
        <v>0.237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HYPERLINK("http://141.218.60.56/~jnz1568/getInfo.php?workbook=12_11.xlsx&amp;sheet=U0&amp;row=120&amp;col=6&amp;number=4.6&amp;sourceID=14","4.6")</f>
        <v>4.6</v>
      </c>
      <c r="G120" s="4" t="str">
        <f>HYPERLINK("http://141.218.60.56/~jnz1568/getInfo.php?workbook=12_11.xlsx&amp;sheet=U0&amp;row=120&amp;col=7&amp;number=0.231&amp;sourceID=14","0.231")</f>
        <v>0.231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HYPERLINK("http://141.218.60.56/~jnz1568/getInfo.php?workbook=12_11.xlsx&amp;sheet=U0&amp;row=121&amp;col=6&amp;number=4.7&amp;sourceID=14","4.7")</f>
        <v>4.7</v>
      </c>
      <c r="G121" s="4" t="str">
        <f>HYPERLINK("http://141.218.60.56/~jnz1568/getInfo.php?workbook=12_11.xlsx&amp;sheet=U0&amp;row=121&amp;col=7&amp;number=0.227&amp;sourceID=14","0.227")</f>
        <v>0.227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HYPERLINK("http://141.218.60.56/~jnz1568/getInfo.php?workbook=12_11.xlsx&amp;sheet=U0&amp;row=122&amp;col=6&amp;number=4.8&amp;sourceID=14","4.8")</f>
        <v>4.8</v>
      </c>
      <c r="G122" s="4" t="str">
        <f>HYPERLINK("http://141.218.60.56/~jnz1568/getInfo.php?workbook=12_11.xlsx&amp;sheet=U0&amp;row=122&amp;col=7&amp;number=0.224&amp;sourceID=14","0.224")</f>
        <v>0.224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HYPERLINK("http://141.218.60.56/~jnz1568/getInfo.php?workbook=12_11.xlsx&amp;sheet=U0&amp;row=123&amp;col=6&amp;number=4.9&amp;sourceID=14","4.9")</f>
        <v>4.9</v>
      </c>
      <c r="G123" s="4" t="str">
        <f>HYPERLINK("http://141.218.60.56/~jnz1568/getInfo.php?workbook=12_11.xlsx&amp;sheet=U0&amp;row=123&amp;col=7&amp;number=0.222&amp;sourceID=14","0.222")</f>
        <v>0.222</v>
      </c>
    </row>
    <row r="124" spans="1:7">
      <c r="A124" s="3">
        <v>12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HYPERLINK("http://141.218.60.56/~jnz1568/getInfo.php?workbook=12_11.xlsx&amp;sheet=U0&amp;row=124&amp;col=6&amp;number=3&amp;sourceID=14","3")</f>
        <v>3</v>
      </c>
      <c r="G124" s="4" t="str">
        <f>HYPERLINK("http://141.218.60.56/~jnz1568/getInfo.php?workbook=12_11.xlsx&amp;sheet=U0&amp;row=124&amp;col=7&amp;number=0.398&amp;sourceID=14","0.398")</f>
        <v>0.398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HYPERLINK("http://141.218.60.56/~jnz1568/getInfo.php?workbook=12_11.xlsx&amp;sheet=U0&amp;row=125&amp;col=6&amp;number=3.1&amp;sourceID=14","3.1")</f>
        <v>3.1</v>
      </c>
      <c r="G125" s="4" t="str">
        <f>HYPERLINK("http://141.218.60.56/~jnz1568/getInfo.php?workbook=12_11.xlsx&amp;sheet=U0&amp;row=125&amp;col=7&amp;number=0.409&amp;sourceID=14","0.409")</f>
        <v>0.409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HYPERLINK("http://141.218.60.56/~jnz1568/getInfo.php?workbook=12_11.xlsx&amp;sheet=U0&amp;row=126&amp;col=6&amp;number=3.2&amp;sourceID=14","3.2")</f>
        <v>3.2</v>
      </c>
      <c r="G126" s="4" t="str">
        <f>HYPERLINK("http://141.218.60.56/~jnz1568/getInfo.php?workbook=12_11.xlsx&amp;sheet=U0&amp;row=126&amp;col=7&amp;number=0.423&amp;sourceID=14","0.423")</f>
        <v>0.423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HYPERLINK("http://141.218.60.56/~jnz1568/getInfo.php?workbook=12_11.xlsx&amp;sheet=U0&amp;row=127&amp;col=6&amp;number=3.3&amp;sourceID=14","3.3")</f>
        <v>3.3</v>
      </c>
      <c r="G127" s="4" t="str">
        <f>HYPERLINK("http://141.218.60.56/~jnz1568/getInfo.php?workbook=12_11.xlsx&amp;sheet=U0&amp;row=127&amp;col=7&amp;number=0.438&amp;sourceID=14","0.438")</f>
        <v>0.438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HYPERLINK("http://141.218.60.56/~jnz1568/getInfo.php?workbook=12_11.xlsx&amp;sheet=U0&amp;row=128&amp;col=6&amp;number=3.4&amp;sourceID=14","3.4")</f>
        <v>3.4</v>
      </c>
      <c r="G128" s="4" t="str">
        <f>HYPERLINK("http://141.218.60.56/~jnz1568/getInfo.php?workbook=12_11.xlsx&amp;sheet=U0&amp;row=128&amp;col=7&amp;number=0.455&amp;sourceID=14","0.455")</f>
        <v>0.455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HYPERLINK("http://141.218.60.56/~jnz1568/getInfo.php?workbook=12_11.xlsx&amp;sheet=U0&amp;row=129&amp;col=6&amp;number=3.5&amp;sourceID=14","3.5")</f>
        <v>3.5</v>
      </c>
      <c r="G129" s="4" t="str">
        <f>HYPERLINK("http://141.218.60.56/~jnz1568/getInfo.php?workbook=12_11.xlsx&amp;sheet=U0&amp;row=129&amp;col=7&amp;number=0.474&amp;sourceID=14","0.474")</f>
        <v>0.474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HYPERLINK("http://141.218.60.56/~jnz1568/getInfo.php?workbook=12_11.xlsx&amp;sheet=U0&amp;row=130&amp;col=6&amp;number=3.6&amp;sourceID=14","3.6")</f>
        <v>3.6</v>
      </c>
      <c r="G130" s="4" t="str">
        <f>HYPERLINK("http://141.218.60.56/~jnz1568/getInfo.php?workbook=12_11.xlsx&amp;sheet=U0&amp;row=130&amp;col=7&amp;number=0.493&amp;sourceID=14","0.493")</f>
        <v>0.493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HYPERLINK("http://141.218.60.56/~jnz1568/getInfo.php?workbook=12_11.xlsx&amp;sheet=U0&amp;row=131&amp;col=6&amp;number=3.7&amp;sourceID=14","3.7")</f>
        <v>3.7</v>
      </c>
      <c r="G131" s="4" t="str">
        <f>HYPERLINK("http://141.218.60.56/~jnz1568/getInfo.php?workbook=12_11.xlsx&amp;sheet=U0&amp;row=131&amp;col=7&amp;number=0.509&amp;sourceID=14","0.509")</f>
        <v>0.509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HYPERLINK("http://141.218.60.56/~jnz1568/getInfo.php?workbook=12_11.xlsx&amp;sheet=U0&amp;row=132&amp;col=6&amp;number=3.8&amp;sourceID=14","3.8")</f>
        <v>3.8</v>
      </c>
      <c r="G132" s="4" t="str">
        <f>HYPERLINK("http://141.218.60.56/~jnz1568/getInfo.php?workbook=12_11.xlsx&amp;sheet=U0&amp;row=132&amp;col=7&amp;number=0.521&amp;sourceID=14","0.521")</f>
        <v>0.521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HYPERLINK("http://141.218.60.56/~jnz1568/getInfo.php?workbook=12_11.xlsx&amp;sheet=U0&amp;row=133&amp;col=6&amp;number=3.9&amp;sourceID=14","3.9")</f>
        <v>3.9</v>
      </c>
      <c r="G133" s="4" t="str">
        <f>HYPERLINK("http://141.218.60.56/~jnz1568/getInfo.php?workbook=12_11.xlsx&amp;sheet=U0&amp;row=133&amp;col=7&amp;number=0.527&amp;sourceID=14","0.527")</f>
        <v>0.527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HYPERLINK("http://141.218.60.56/~jnz1568/getInfo.php?workbook=12_11.xlsx&amp;sheet=U0&amp;row=134&amp;col=6&amp;number=4&amp;sourceID=14","4")</f>
        <v>4</v>
      </c>
      <c r="G134" s="4" t="str">
        <f>HYPERLINK("http://141.218.60.56/~jnz1568/getInfo.php?workbook=12_11.xlsx&amp;sheet=U0&amp;row=134&amp;col=7&amp;number=0.526&amp;sourceID=14","0.526")</f>
        <v>0.526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HYPERLINK("http://141.218.60.56/~jnz1568/getInfo.php?workbook=12_11.xlsx&amp;sheet=U0&amp;row=135&amp;col=6&amp;number=4.1&amp;sourceID=14","4.1")</f>
        <v>4.1</v>
      </c>
      <c r="G135" s="4" t="str">
        <f>HYPERLINK("http://141.218.60.56/~jnz1568/getInfo.php?workbook=12_11.xlsx&amp;sheet=U0&amp;row=135&amp;col=7&amp;number=0.52&amp;sourceID=14","0.52")</f>
        <v>0.52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HYPERLINK("http://141.218.60.56/~jnz1568/getInfo.php?workbook=12_11.xlsx&amp;sheet=U0&amp;row=136&amp;col=6&amp;number=4.2&amp;sourceID=14","4.2")</f>
        <v>4.2</v>
      </c>
      <c r="G136" s="4" t="str">
        <f>HYPERLINK("http://141.218.60.56/~jnz1568/getInfo.php?workbook=12_11.xlsx&amp;sheet=U0&amp;row=136&amp;col=7&amp;number=0.511&amp;sourceID=14","0.511")</f>
        <v>0.511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HYPERLINK("http://141.218.60.56/~jnz1568/getInfo.php?workbook=12_11.xlsx&amp;sheet=U0&amp;row=137&amp;col=6&amp;number=4.3&amp;sourceID=14","4.3")</f>
        <v>4.3</v>
      </c>
      <c r="G137" s="4" t="str">
        <f>HYPERLINK("http://141.218.60.56/~jnz1568/getInfo.php?workbook=12_11.xlsx&amp;sheet=U0&amp;row=137&amp;col=7&amp;number=0.501&amp;sourceID=14","0.501")</f>
        <v>0.501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HYPERLINK("http://141.218.60.56/~jnz1568/getInfo.php?workbook=12_11.xlsx&amp;sheet=U0&amp;row=138&amp;col=6&amp;number=4.4&amp;sourceID=14","4.4")</f>
        <v>4.4</v>
      </c>
      <c r="G138" s="4" t="str">
        <f>HYPERLINK("http://141.218.60.56/~jnz1568/getInfo.php?workbook=12_11.xlsx&amp;sheet=U0&amp;row=138&amp;col=7&amp;number=0.489&amp;sourceID=14","0.489")</f>
        <v>0.489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HYPERLINK("http://141.218.60.56/~jnz1568/getInfo.php?workbook=12_11.xlsx&amp;sheet=U0&amp;row=139&amp;col=6&amp;number=4.5&amp;sourceID=14","4.5")</f>
        <v>4.5</v>
      </c>
      <c r="G139" s="4" t="str">
        <f>HYPERLINK("http://141.218.60.56/~jnz1568/getInfo.php?workbook=12_11.xlsx&amp;sheet=U0&amp;row=139&amp;col=7&amp;number=0.472&amp;sourceID=14","0.472")</f>
        <v>0.472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HYPERLINK("http://141.218.60.56/~jnz1568/getInfo.php?workbook=12_11.xlsx&amp;sheet=U0&amp;row=140&amp;col=6&amp;number=4.6&amp;sourceID=14","4.6")</f>
        <v>4.6</v>
      </c>
      <c r="G140" s="4" t="str">
        <f>HYPERLINK("http://141.218.60.56/~jnz1568/getInfo.php?workbook=12_11.xlsx&amp;sheet=U0&amp;row=140&amp;col=7&amp;number=0.451&amp;sourceID=14","0.451")</f>
        <v>0.451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HYPERLINK("http://141.218.60.56/~jnz1568/getInfo.php?workbook=12_11.xlsx&amp;sheet=U0&amp;row=141&amp;col=6&amp;number=4.7&amp;sourceID=14","4.7")</f>
        <v>4.7</v>
      </c>
      <c r="G141" s="4" t="str">
        <f>HYPERLINK("http://141.218.60.56/~jnz1568/getInfo.php?workbook=12_11.xlsx&amp;sheet=U0&amp;row=141&amp;col=7&amp;number=0.426&amp;sourceID=14","0.426")</f>
        <v>0.426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HYPERLINK("http://141.218.60.56/~jnz1568/getInfo.php?workbook=12_11.xlsx&amp;sheet=U0&amp;row=142&amp;col=6&amp;number=4.8&amp;sourceID=14","4.8")</f>
        <v>4.8</v>
      </c>
      <c r="G142" s="4" t="str">
        <f>HYPERLINK("http://141.218.60.56/~jnz1568/getInfo.php?workbook=12_11.xlsx&amp;sheet=U0&amp;row=142&amp;col=7&amp;number=0.397&amp;sourceID=14","0.397")</f>
        <v>0.397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HYPERLINK("http://141.218.60.56/~jnz1568/getInfo.php?workbook=12_11.xlsx&amp;sheet=U0&amp;row=143&amp;col=6&amp;number=4.9&amp;sourceID=14","4.9")</f>
        <v>4.9</v>
      </c>
      <c r="G143" s="4" t="str">
        <f>HYPERLINK("http://141.218.60.56/~jnz1568/getInfo.php?workbook=12_11.xlsx&amp;sheet=U0&amp;row=143&amp;col=7&amp;number=0.368&amp;sourceID=14","0.368")</f>
        <v>0.368</v>
      </c>
    </row>
    <row r="144" spans="1:7">
      <c r="A144" s="3">
        <v>12</v>
      </c>
      <c r="B144" s="3">
        <v>11</v>
      </c>
      <c r="C144" s="3">
        <v>1</v>
      </c>
      <c r="D144" s="3">
        <v>11</v>
      </c>
      <c r="E144" s="3">
        <v>1</v>
      </c>
      <c r="F144" s="4" t="str">
        <f>HYPERLINK("http://141.218.60.56/~jnz1568/getInfo.php?workbook=12_11.xlsx&amp;sheet=U0&amp;row=144&amp;col=6&amp;number=3&amp;sourceID=14","3")</f>
        <v>3</v>
      </c>
      <c r="G144" s="4" t="str">
        <f>HYPERLINK("http://141.218.60.56/~jnz1568/getInfo.php?workbook=12_11.xlsx&amp;sheet=U0&amp;row=144&amp;col=7&amp;number=0.288&amp;sourceID=14","0.288")</f>
        <v>0.288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HYPERLINK("http://141.218.60.56/~jnz1568/getInfo.php?workbook=12_11.xlsx&amp;sheet=U0&amp;row=145&amp;col=6&amp;number=3.1&amp;sourceID=14","3.1")</f>
        <v>3.1</v>
      </c>
      <c r="G145" s="4" t="str">
        <f>HYPERLINK("http://141.218.60.56/~jnz1568/getInfo.php?workbook=12_11.xlsx&amp;sheet=U0&amp;row=145&amp;col=7&amp;number=0.289&amp;sourceID=14","0.289")</f>
        <v>0.289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HYPERLINK("http://141.218.60.56/~jnz1568/getInfo.php?workbook=12_11.xlsx&amp;sheet=U0&amp;row=146&amp;col=6&amp;number=3.2&amp;sourceID=14","3.2")</f>
        <v>3.2</v>
      </c>
      <c r="G146" s="4" t="str">
        <f>HYPERLINK("http://141.218.60.56/~jnz1568/getInfo.php?workbook=12_11.xlsx&amp;sheet=U0&amp;row=146&amp;col=7&amp;number=0.29&amp;sourceID=14","0.29")</f>
        <v>0.29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HYPERLINK("http://141.218.60.56/~jnz1568/getInfo.php?workbook=12_11.xlsx&amp;sheet=U0&amp;row=147&amp;col=6&amp;number=3.3&amp;sourceID=14","3.3")</f>
        <v>3.3</v>
      </c>
      <c r="G147" s="4" t="str">
        <f>HYPERLINK("http://141.218.60.56/~jnz1568/getInfo.php?workbook=12_11.xlsx&amp;sheet=U0&amp;row=147&amp;col=7&amp;number=0.291&amp;sourceID=14","0.291")</f>
        <v>0.291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HYPERLINK("http://141.218.60.56/~jnz1568/getInfo.php?workbook=12_11.xlsx&amp;sheet=U0&amp;row=148&amp;col=6&amp;number=3.4&amp;sourceID=14","3.4")</f>
        <v>3.4</v>
      </c>
      <c r="G148" s="4" t="str">
        <f>HYPERLINK("http://141.218.60.56/~jnz1568/getInfo.php?workbook=12_11.xlsx&amp;sheet=U0&amp;row=148&amp;col=7&amp;number=0.293&amp;sourceID=14","0.293")</f>
        <v>0.293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HYPERLINK("http://141.218.60.56/~jnz1568/getInfo.php?workbook=12_11.xlsx&amp;sheet=U0&amp;row=149&amp;col=6&amp;number=3.5&amp;sourceID=14","3.5")</f>
        <v>3.5</v>
      </c>
      <c r="G149" s="4" t="str">
        <f>HYPERLINK("http://141.218.60.56/~jnz1568/getInfo.php?workbook=12_11.xlsx&amp;sheet=U0&amp;row=149&amp;col=7&amp;number=0.293&amp;sourceID=14","0.293")</f>
        <v>0.293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HYPERLINK("http://141.218.60.56/~jnz1568/getInfo.php?workbook=12_11.xlsx&amp;sheet=U0&amp;row=150&amp;col=6&amp;number=3.6&amp;sourceID=14","3.6")</f>
        <v>3.6</v>
      </c>
      <c r="G150" s="4" t="str">
        <f>HYPERLINK("http://141.218.60.56/~jnz1568/getInfo.php?workbook=12_11.xlsx&amp;sheet=U0&amp;row=150&amp;col=7&amp;number=0.294&amp;sourceID=14","0.294")</f>
        <v>0.294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HYPERLINK("http://141.218.60.56/~jnz1568/getInfo.php?workbook=12_11.xlsx&amp;sheet=U0&amp;row=151&amp;col=6&amp;number=3.7&amp;sourceID=14","3.7")</f>
        <v>3.7</v>
      </c>
      <c r="G151" s="4" t="str">
        <f>HYPERLINK("http://141.218.60.56/~jnz1568/getInfo.php?workbook=12_11.xlsx&amp;sheet=U0&amp;row=151&amp;col=7&amp;number=0.293&amp;sourceID=14","0.293")</f>
        <v>0.293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HYPERLINK("http://141.218.60.56/~jnz1568/getInfo.php?workbook=12_11.xlsx&amp;sheet=U0&amp;row=152&amp;col=6&amp;number=3.8&amp;sourceID=14","3.8")</f>
        <v>3.8</v>
      </c>
      <c r="G152" s="4" t="str">
        <f>HYPERLINK("http://141.218.60.56/~jnz1568/getInfo.php?workbook=12_11.xlsx&amp;sheet=U0&amp;row=152&amp;col=7&amp;number=0.292&amp;sourceID=14","0.292")</f>
        <v>0.292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HYPERLINK("http://141.218.60.56/~jnz1568/getInfo.php?workbook=12_11.xlsx&amp;sheet=U0&amp;row=153&amp;col=6&amp;number=3.9&amp;sourceID=14","3.9")</f>
        <v>3.9</v>
      </c>
      <c r="G153" s="4" t="str">
        <f>HYPERLINK("http://141.218.60.56/~jnz1568/getInfo.php?workbook=12_11.xlsx&amp;sheet=U0&amp;row=153&amp;col=7&amp;number=0.29&amp;sourceID=14","0.29")</f>
        <v>0.29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HYPERLINK("http://141.218.60.56/~jnz1568/getInfo.php?workbook=12_11.xlsx&amp;sheet=U0&amp;row=154&amp;col=6&amp;number=4&amp;sourceID=14","4")</f>
        <v>4</v>
      </c>
      <c r="G154" s="4" t="str">
        <f>HYPERLINK("http://141.218.60.56/~jnz1568/getInfo.php?workbook=12_11.xlsx&amp;sheet=U0&amp;row=154&amp;col=7&amp;number=0.287&amp;sourceID=14","0.287")</f>
        <v>0.287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HYPERLINK("http://141.218.60.56/~jnz1568/getInfo.php?workbook=12_11.xlsx&amp;sheet=U0&amp;row=155&amp;col=6&amp;number=4.1&amp;sourceID=14","4.1")</f>
        <v>4.1</v>
      </c>
      <c r="G155" s="4" t="str">
        <f>HYPERLINK("http://141.218.60.56/~jnz1568/getInfo.php?workbook=12_11.xlsx&amp;sheet=U0&amp;row=155&amp;col=7&amp;number=0.285&amp;sourceID=14","0.285")</f>
        <v>0.285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HYPERLINK("http://141.218.60.56/~jnz1568/getInfo.php?workbook=12_11.xlsx&amp;sheet=U0&amp;row=156&amp;col=6&amp;number=4.2&amp;sourceID=14","4.2")</f>
        <v>4.2</v>
      </c>
      <c r="G156" s="4" t="str">
        <f>HYPERLINK("http://141.218.60.56/~jnz1568/getInfo.php?workbook=12_11.xlsx&amp;sheet=U0&amp;row=156&amp;col=7&amp;number=0.282&amp;sourceID=14","0.282")</f>
        <v>0.282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HYPERLINK("http://141.218.60.56/~jnz1568/getInfo.php?workbook=12_11.xlsx&amp;sheet=U0&amp;row=157&amp;col=6&amp;number=4.3&amp;sourceID=14","4.3")</f>
        <v>4.3</v>
      </c>
      <c r="G157" s="4" t="str">
        <f>HYPERLINK("http://141.218.60.56/~jnz1568/getInfo.php?workbook=12_11.xlsx&amp;sheet=U0&amp;row=157&amp;col=7&amp;number=0.279&amp;sourceID=14","0.279")</f>
        <v>0.279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HYPERLINK("http://141.218.60.56/~jnz1568/getInfo.php?workbook=12_11.xlsx&amp;sheet=U0&amp;row=158&amp;col=6&amp;number=4.4&amp;sourceID=14","4.4")</f>
        <v>4.4</v>
      </c>
      <c r="G158" s="4" t="str">
        <f>HYPERLINK("http://141.218.60.56/~jnz1568/getInfo.php?workbook=12_11.xlsx&amp;sheet=U0&amp;row=158&amp;col=7&amp;number=0.277&amp;sourceID=14","0.277")</f>
        <v>0.277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HYPERLINK("http://141.218.60.56/~jnz1568/getInfo.php?workbook=12_11.xlsx&amp;sheet=U0&amp;row=159&amp;col=6&amp;number=4.5&amp;sourceID=14","4.5")</f>
        <v>4.5</v>
      </c>
      <c r="G159" s="4" t="str">
        <f>HYPERLINK("http://141.218.60.56/~jnz1568/getInfo.php?workbook=12_11.xlsx&amp;sheet=U0&amp;row=159&amp;col=7&amp;number=0.274&amp;sourceID=14","0.274")</f>
        <v>0.274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HYPERLINK("http://141.218.60.56/~jnz1568/getInfo.php?workbook=12_11.xlsx&amp;sheet=U0&amp;row=160&amp;col=6&amp;number=4.6&amp;sourceID=14","4.6")</f>
        <v>4.6</v>
      </c>
      <c r="G160" s="4" t="str">
        <f>HYPERLINK("http://141.218.60.56/~jnz1568/getInfo.php?workbook=12_11.xlsx&amp;sheet=U0&amp;row=160&amp;col=7&amp;number=0.272&amp;sourceID=14","0.272")</f>
        <v>0.272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HYPERLINK("http://141.218.60.56/~jnz1568/getInfo.php?workbook=12_11.xlsx&amp;sheet=U0&amp;row=161&amp;col=6&amp;number=4.7&amp;sourceID=14","4.7")</f>
        <v>4.7</v>
      </c>
      <c r="G161" s="4" t="str">
        <f>HYPERLINK("http://141.218.60.56/~jnz1568/getInfo.php?workbook=12_11.xlsx&amp;sheet=U0&amp;row=161&amp;col=7&amp;number=0.27&amp;sourceID=14","0.27")</f>
        <v>0.27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HYPERLINK("http://141.218.60.56/~jnz1568/getInfo.php?workbook=12_11.xlsx&amp;sheet=U0&amp;row=162&amp;col=6&amp;number=4.8&amp;sourceID=14","4.8")</f>
        <v>4.8</v>
      </c>
      <c r="G162" s="4" t="str">
        <f>HYPERLINK("http://141.218.60.56/~jnz1568/getInfo.php?workbook=12_11.xlsx&amp;sheet=U0&amp;row=162&amp;col=7&amp;number=0.268&amp;sourceID=14","0.268")</f>
        <v>0.268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HYPERLINK("http://141.218.60.56/~jnz1568/getInfo.php?workbook=12_11.xlsx&amp;sheet=U0&amp;row=163&amp;col=6&amp;number=4.9&amp;sourceID=14","4.9")</f>
        <v>4.9</v>
      </c>
      <c r="G163" s="4" t="str">
        <f>HYPERLINK("http://141.218.60.56/~jnz1568/getInfo.php?workbook=12_11.xlsx&amp;sheet=U0&amp;row=163&amp;col=7&amp;number=0.267&amp;sourceID=14","0.267")</f>
        <v>0.267</v>
      </c>
    </row>
    <row r="164" spans="1:7">
      <c r="A164" s="3">
        <v>12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HYPERLINK("http://141.218.60.56/~jnz1568/getInfo.php?workbook=12_11.xlsx&amp;sheet=U0&amp;row=164&amp;col=6&amp;number=3&amp;sourceID=14","3")</f>
        <v>3</v>
      </c>
      <c r="G164" s="4" t="str">
        <f>HYPERLINK("http://141.218.60.56/~jnz1568/getInfo.php?workbook=12_11.xlsx&amp;sheet=U0&amp;row=164&amp;col=7&amp;number=0.431&amp;sourceID=14","0.431")</f>
        <v>0.431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HYPERLINK("http://141.218.60.56/~jnz1568/getInfo.php?workbook=12_11.xlsx&amp;sheet=U0&amp;row=165&amp;col=6&amp;number=3.1&amp;sourceID=14","3.1")</f>
        <v>3.1</v>
      </c>
      <c r="G165" s="4" t="str">
        <f>HYPERLINK("http://141.218.60.56/~jnz1568/getInfo.php?workbook=12_11.xlsx&amp;sheet=U0&amp;row=165&amp;col=7&amp;number=0.433&amp;sourceID=14","0.433")</f>
        <v>0.433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HYPERLINK("http://141.218.60.56/~jnz1568/getInfo.php?workbook=12_11.xlsx&amp;sheet=U0&amp;row=166&amp;col=6&amp;number=3.2&amp;sourceID=14","3.2")</f>
        <v>3.2</v>
      </c>
      <c r="G166" s="4" t="str">
        <f>HYPERLINK("http://141.218.60.56/~jnz1568/getInfo.php?workbook=12_11.xlsx&amp;sheet=U0&amp;row=166&amp;col=7&amp;number=0.435&amp;sourceID=14","0.435")</f>
        <v>0.435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HYPERLINK("http://141.218.60.56/~jnz1568/getInfo.php?workbook=12_11.xlsx&amp;sheet=U0&amp;row=167&amp;col=6&amp;number=3.3&amp;sourceID=14","3.3")</f>
        <v>3.3</v>
      </c>
      <c r="G167" s="4" t="str">
        <f>HYPERLINK("http://141.218.60.56/~jnz1568/getInfo.php?workbook=12_11.xlsx&amp;sheet=U0&amp;row=167&amp;col=7&amp;number=0.437&amp;sourceID=14","0.437")</f>
        <v>0.437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HYPERLINK("http://141.218.60.56/~jnz1568/getInfo.php?workbook=12_11.xlsx&amp;sheet=U0&amp;row=168&amp;col=6&amp;number=3.4&amp;sourceID=14","3.4")</f>
        <v>3.4</v>
      </c>
      <c r="G168" s="4" t="str">
        <f>HYPERLINK("http://141.218.60.56/~jnz1568/getInfo.php?workbook=12_11.xlsx&amp;sheet=U0&amp;row=168&amp;col=7&amp;number=0.439&amp;sourceID=14","0.439")</f>
        <v>0.439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HYPERLINK("http://141.218.60.56/~jnz1568/getInfo.php?workbook=12_11.xlsx&amp;sheet=U0&amp;row=169&amp;col=6&amp;number=3.5&amp;sourceID=14","3.5")</f>
        <v>3.5</v>
      </c>
      <c r="G169" s="4" t="str">
        <f>HYPERLINK("http://141.218.60.56/~jnz1568/getInfo.php?workbook=12_11.xlsx&amp;sheet=U0&amp;row=169&amp;col=7&amp;number=0.44&amp;sourceID=14","0.44")</f>
        <v>0.44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HYPERLINK("http://141.218.60.56/~jnz1568/getInfo.php?workbook=12_11.xlsx&amp;sheet=U0&amp;row=170&amp;col=6&amp;number=3.6&amp;sourceID=14","3.6")</f>
        <v>3.6</v>
      </c>
      <c r="G170" s="4" t="str">
        <f>HYPERLINK("http://141.218.60.56/~jnz1568/getInfo.php?workbook=12_11.xlsx&amp;sheet=U0&amp;row=170&amp;col=7&amp;number=0.441&amp;sourceID=14","0.441")</f>
        <v>0.441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HYPERLINK("http://141.218.60.56/~jnz1568/getInfo.php?workbook=12_11.xlsx&amp;sheet=U0&amp;row=171&amp;col=6&amp;number=3.7&amp;sourceID=14","3.7")</f>
        <v>3.7</v>
      </c>
      <c r="G171" s="4" t="str">
        <f>HYPERLINK("http://141.218.60.56/~jnz1568/getInfo.php?workbook=12_11.xlsx&amp;sheet=U0&amp;row=171&amp;col=7&amp;number=0.44&amp;sourceID=14","0.44")</f>
        <v>0.44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HYPERLINK("http://141.218.60.56/~jnz1568/getInfo.php?workbook=12_11.xlsx&amp;sheet=U0&amp;row=172&amp;col=6&amp;number=3.8&amp;sourceID=14","3.8")</f>
        <v>3.8</v>
      </c>
      <c r="G172" s="4" t="str">
        <f>HYPERLINK("http://141.218.60.56/~jnz1568/getInfo.php?workbook=12_11.xlsx&amp;sheet=U0&amp;row=172&amp;col=7&amp;number=0.438&amp;sourceID=14","0.438")</f>
        <v>0.438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HYPERLINK("http://141.218.60.56/~jnz1568/getInfo.php?workbook=12_11.xlsx&amp;sheet=U0&amp;row=173&amp;col=6&amp;number=3.9&amp;sourceID=14","3.9")</f>
        <v>3.9</v>
      </c>
      <c r="G173" s="4" t="str">
        <f>HYPERLINK("http://141.218.60.56/~jnz1568/getInfo.php?workbook=12_11.xlsx&amp;sheet=U0&amp;row=173&amp;col=7&amp;number=0.435&amp;sourceID=14","0.435")</f>
        <v>0.435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HYPERLINK("http://141.218.60.56/~jnz1568/getInfo.php?workbook=12_11.xlsx&amp;sheet=U0&amp;row=174&amp;col=6&amp;number=4&amp;sourceID=14","4")</f>
        <v>4</v>
      </c>
      <c r="G174" s="4" t="str">
        <f>HYPERLINK("http://141.218.60.56/~jnz1568/getInfo.php?workbook=12_11.xlsx&amp;sheet=U0&amp;row=174&amp;col=7&amp;number=0.431&amp;sourceID=14","0.431")</f>
        <v>0.431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HYPERLINK("http://141.218.60.56/~jnz1568/getInfo.php?workbook=12_11.xlsx&amp;sheet=U0&amp;row=175&amp;col=6&amp;number=4.1&amp;sourceID=14","4.1")</f>
        <v>4.1</v>
      </c>
      <c r="G175" s="4" t="str">
        <f>HYPERLINK("http://141.218.60.56/~jnz1568/getInfo.php?workbook=12_11.xlsx&amp;sheet=U0&amp;row=175&amp;col=7&amp;number=0.427&amp;sourceID=14","0.427")</f>
        <v>0.427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HYPERLINK("http://141.218.60.56/~jnz1568/getInfo.php?workbook=12_11.xlsx&amp;sheet=U0&amp;row=176&amp;col=6&amp;number=4.2&amp;sourceID=14","4.2")</f>
        <v>4.2</v>
      </c>
      <c r="G176" s="4" t="str">
        <f>HYPERLINK("http://141.218.60.56/~jnz1568/getInfo.php?workbook=12_11.xlsx&amp;sheet=U0&amp;row=176&amp;col=7&amp;number=0.423&amp;sourceID=14","0.423")</f>
        <v>0.423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HYPERLINK("http://141.218.60.56/~jnz1568/getInfo.php?workbook=12_11.xlsx&amp;sheet=U0&amp;row=177&amp;col=6&amp;number=4.3&amp;sourceID=14","4.3")</f>
        <v>4.3</v>
      </c>
      <c r="G177" s="4" t="str">
        <f>HYPERLINK("http://141.218.60.56/~jnz1568/getInfo.php?workbook=12_11.xlsx&amp;sheet=U0&amp;row=177&amp;col=7&amp;number=0.419&amp;sourceID=14","0.419")</f>
        <v>0.419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HYPERLINK("http://141.218.60.56/~jnz1568/getInfo.php?workbook=12_11.xlsx&amp;sheet=U0&amp;row=178&amp;col=6&amp;number=4.4&amp;sourceID=14","4.4")</f>
        <v>4.4</v>
      </c>
      <c r="G178" s="4" t="str">
        <f>HYPERLINK("http://141.218.60.56/~jnz1568/getInfo.php?workbook=12_11.xlsx&amp;sheet=U0&amp;row=178&amp;col=7&amp;number=0.415&amp;sourceID=14","0.415")</f>
        <v>0.415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HYPERLINK("http://141.218.60.56/~jnz1568/getInfo.php?workbook=12_11.xlsx&amp;sheet=U0&amp;row=179&amp;col=6&amp;number=4.5&amp;sourceID=14","4.5")</f>
        <v>4.5</v>
      </c>
      <c r="G179" s="4" t="str">
        <f>HYPERLINK("http://141.218.60.56/~jnz1568/getInfo.php?workbook=12_11.xlsx&amp;sheet=U0&amp;row=179&amp;col=7&amp;number=0.411&amp;sourceID=14","0.411")</f>
        <v>0.411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HYPERLINK("http://141.218.60.56/~jnz1568/getInfo.php?workbook=12_11.xlsx&amp;sheet=U0&amp;row=180&amp;col=6&amp;number=4.6&amp;sourceID=14","4.6")</f>
        <v>4.6</v>
      </c>
      <c r="G180" s="4" t="str">
        <f>HYPERLINK("http://141.218.60.56/~jnz1568/getInfo.php?workbook=12_11.xlsx&amp;sheet=U0&amp;row=180&amp;col=7&amp;number=0.408&amp;sourceID=14","0.408")</f>
        <v>0.408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HYPERLINK("http://141.218.60.56/~jnz1568/getInfo.php?workbook=12_11.xlsx&amp;sheet=U0&amp;row=181&amp;col=6&amp;number=4.7&amp;sourceID=14","4.7")</f>
        <v>4.7</v>
      </c>
      <c r="G181" s="4" t="str">
        <f>HYPERLINK("http://141.218.60.56/~jnz1568/getInfo.php?workbook=12_11.xlsx&amp;sheet=U0&amp;row=181&amp;col=7&amp;number=0.405&amp;sourceID=14","0.405")</f>
        <v>0.405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HYPERLINK("http://141.218.60.56/~jnz1568/getInfo.php?workbook=12_11.xlsx&amp;sheet=U0&amp;row=182&amp;col=6&amp;number=4.8&amp;sourceID=14","4.8")</f>
        <v>4.8</v>
      </c>
      <c r="G182" s="4" t="str">
        <f>HYPERLINK("http://141.218.60.56/~jnz1568/getInfo.php?workbook=12_11.xlsx&amp;sheet=U0&amp;row=182&amp;col=7&amp;number=0.402&amp;sourceID=14","0.402")</f>
        <v>0.402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HYPERLINK("http://141.218.60.56/~jnz1568/getInfo.php?workbook=12_11.xlsx&amp;sheet=U0&amp;row=183&amp;col=6&amp;number=4.9&amp;sourceID=14","4.9")</f>
        <v>4.9</v>
      </c>
      <c r="G183" s="4" t="str">
        <f>HYPERLINK("http://141.218.60.56/~jnz1568/getInfo.php?workbook=12_11.xlsx&amp;sheet=U0&amp;row=183&amp;col=7&amp;number=0.4&amp;sourceID=14","0.4")</f>
        <v>0.4</v>
      </c>
    </row>
    <row r="184" spans="1:7">
      <c r="A184" s="3">
        <v>12</v>
      </c>
      <c r="B184" s="3">
        <v>11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HYPERLINK("http://141.218.60.56/~jnz1568/getInfo.php?workbook=12_11.xlsx&amp;sheet=U0&amp;row=184&amp;col=6&amp;number=3&amp;sourceID=14","3")</f>
        <v>3</v>
      </c>
      <c r="G184" s="4" t="str">
        <f>HYPERLINK("http://141.218.60.56/~jnz1568/getInfo.php?workbook=12_11.xlsx&amp;sheet=U0&amp;row=184&amp;col=7&amp;number=0.253&amp;sourceID=14","0.253")</f>
        <v>0.253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HYPERLINK("http://141.218.60.56/~jnz1568/getInfo.php?workbook=12_11.xlsx&amp;sheet=U0&amp;row=185&amp;col=6&amp;number=3.1&amp;sourceID=14","3.1")</f>
        <v>3.1</v>
      </c>
      <c r="G185" s="4" t="str">
        <f>HYPERLINK("http://141.218.60.56/~jnz1568/getInfo.php?workbook=12_11.xlsx&amp;sheet=U0&amp;row=185&amp;col=7&amp;number=0.255&amp;sourceID=14","0.255")</f>
        <v>0.255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HYPERLINK("http://141.218.60.56/~jnz1568/getInfo.php?workbook=12_11.xlsx&amp;sheet=U0&amp;row=186&amp;col=6&amp;number=3.2&amp;sourceID=14","3.2")</f>
        <v>3.2</v>
      </c>
      <c r="G186" s="4" t="str">
        <f>HYPERLINK("http://141.218.60.56/~jnz1568/getInfo.php?workbook=12_11.xlsx&amp;sheet=U0&amp;row=186&amp;col=7&amp;number=0.257&amp;sourceID=14","0.257")</f>
        <v>0.257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HYPERLINK("http://141.218.60.56/~jnz1568/getInfo.php?workbook=12_11.xlsx&amp;sheet=U0&amp;row=187&amp;col=6&amp;number=3.3&amp;sourceID=14","3.3")</f>
        <v>3.3</v>
      </c>
      <c r="G187" s="4" t="str">
        <f>HYPERLINK("http://141.218.60.56/~jnz1568/getInfo.php?workbook=12_11.xlsx&amp;sheet=U0&amp;row=187&amp;col=7&amp;number=0.26&amp;sourceID=14","0.26")</f>
        <v>0.26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HYPERLINK("http://141.218.60.56/~jnz1568/getInfo.php?workbook=12_11.xlsx&amp;sheet=U0&amp;row=188&amp;col=6&amp;number=3.4&amp;sourceID=14","3.4")</f>
        <v>3.4</v>
      </c>
      <c r="G188" s="4" t="str">
        <f>HYPERLINK("http://141.218.60.56/~jnz1568/getInfo.php?workbook=12_11.xlsx&amp;sheet=U0&amp;row=188&amp;col=7&amp;number=0.262&amp;sourceID=14","0.262")</f>
        <v>0.262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HYPERLINK("http://141.218.60.56/~jnz1568/getInfo.php?workbook=12_11.xlsx&amp;sheet=U0&amp;row=189&amp;col=6&amp;number=3.5&amp;sourceID=14","3.5")</f>
        <v>3.5</v>
      </c>
      <c r="G189" s="4" t="str">
        <f>HYPERLINK("http://141.218.60.56/~jnz1568/getInfo.php?workbook=12_11.xlsx&amp;sheet=U0&amp;row=189&amp;col=7&amp;number=0.263&amp;sourceID=14","0.263")</f>
        <v>0.263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HYPERLINK("http://141.218.60.56/~jnz1568/getInfo.php?workbook=12_11.xlsx&amp;sheet=U0&amp;row=190&amp;col=6&amp;number=3.6&amp;sourceID=14","3.6")</f>
        <v>3.6</v>
      </c>
      <c r="G190" s="4" t="str">
        <f>HYPERLINK("http://141.218.60.56/~jnz1568/getInfo.php?workbook=12_11.xlsx&amp;sheet=U0&amp;row=190&amp;col=7&amp;number=0.264&amp;sourceID=14","0.264")</f>
        <v>0.264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HYPERLINK("http://141.218.60.56/~jnz1568/getInfo.php?workbook=12_11.xlsx&amp;sheet=U0&amp;row=191&amp;col=6&amp;number=3.7&amp;sourceID=14","3.7")</f>
        <v>3.7</v>
      </c>
      <c r="G191" s="4" t="str">
        <f>HYPERLINK("http://141.218.60.56/~jnz1568/getInfo.php?workbook=12_11.xlsx&amp;sheet=U0&amp;row=191&amp;col=7&amp;number=0.265&amp;sourceID=14","0.265")</f>
        <v>0.265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HYPERLINK("http://141.218.60.56/~jnz1568/getInfo.php?workbook=12_11.xlsx&amp;sheet=U0&amp;row=192&amp;col=6&amp;number=3.8&amp;sourceID=14","3.8")</f>
        <v>3.8</v>
      </c>
      <c r="G192" s="4" t="str">
        <f>HYPERLINK("http://141.218.60.56/~jnz1568/getInfo.php?workbook=12_11.xlsx&amp;sheet=U0&amp;row=192&amp;col=7&amp;number=0.265&amp;sourceID=14","0.265")</f>
        <v>0.265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HYPERLINK("http://141.218.60.56/~jnz1568/getInfo.php?workbook=12_11.xlsx&amp;sheet=U0&amp;row=193&amp;col=6&amp;number=3.9&amp;sourceID=14","3.9")</f>
        <v>3.9</v>
      </c>
      <c r="G193" s="4" t="str">
        <f>HYPERLINK("http://141.218.60.56/~jnz1568/getInfo.php?workbook=12_11.xlsx&amp;sheet=U0&amp;row=193&amp;col=7&amp;number=0.265&amp;sourceID=14","0.265")</f>
        <v>0.265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HYPERLINK("http://141.218.60.56/~jnz1568/getInfo.php?workbook=12_11.xlsx&amp;sheet=U0&amp;row=194&amp;col=6&amp;number=4&amp;sourceID=14","4")</f>
        <v>4</v>
      </c>
      <c r="G194" s="4" t="str">
        <f>HYPERLINK("http://141.218.60.56/~jnz1568/getInfo.php?workbook=12_11.xlsx&amp;sheet=U0&amp;row=194&amp;col=7&amp;number=0.265&amp;sourceID=14","0.265")</f>
        <v>0.265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HYPERLINK("http://141.218.60.56/~jnz1568/getInfo.php?workbook=12_11.xlsx&amp;sheet=U0&amp;row=195&amp;col=6&amp;number=4.1&amp;sourceID=14","4.1")</f>
        <v>4.1</v>
      </c>
      <c r="G195" s="4" t="str">
        <f>HYPERLINK("http://141.218.60.56/~jnz1568/getInfo.php?workbook=12_11.xlsx&amp;sheet=U0&amp;row=195&amp;col=7&amp;number=0.265&amp;sourceID=14","0.265")</f>
        <v>0.265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HYPERLINK("http://141.218.60.56/~jnz1568/getInfo.php?workbook=12_11.xlsx&amp;sheet=U0&amp;row=196&amp;col=6&amp;number=4.2&amp;sourceID=14","4.2")</f>
        <v>4.2</v>
      </c>
      <c r="G196" s="4" t="str">
        <f>HYPERLINK("http://141.218.60.56/~jnz1568/getInfo.php?workbook=12_11.xlsx&amp;sheet=U0&amp;row=196&amp;col=7&amp;number=0.264&amp;sourceID=14","0.264")</f>
        <v>0.264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HYPERLINK("http://141.218.60.56/~jnz1568/getInfo.php?workbook=12_11.xlsx&amp;sheet=U0&amp;row=197&amp;col=6&amp;number=4.3&amp;sourceID=14","4.3")</f>
        <v>4.3</v>
      </c>
      <c r="G197" s="4" t="str">
        <f>HYPERLINK("http://141.218.60.56/~jnz1568/getInfo.php?workbook=12_11.xlsx&amp;sheet=U0&amp;row=197&amp;col=7&amp;number=0.263&amp;sourceID=14","0.263")</f>
        <v>0.263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HYPERLINK("http://141.218.60.56/~jnz1568/getInfo.php?workbook=12_11.xlsx&amp;sheet=U0&amp;row=198&amp;col=6&amp;number=4.4&amp;sourceID=14","4.4")</f>
        <v>4.4</v>
      </c>
      <c r="G198" s="4" t="str">
        <f>HYPERLINK("http://141.218.60.56/~jnz1568/getInfo.php?workbook=12_11.xlsx&amp;sheet=U0&amp;row=198&amp;col=7&amp;number=0.262&amp;sourceID=14","0.262")</f>
        <v>0.262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HYPERLINK("http://141.218.60.56/~jnz1568/getInfo.php?workbook=12_11.xlsx&amp;sheet=U0&amp;row=199&amp;col=6&amp;number=4.5&amp;sourceID=14","4.5")</f>
        <v>4.5</v>
      </c>
      <c r="G199" s="4" t="str">
        <f>HYPERLINK("http://141.218.60.56/~jnz1568/getInfo.php?workbook=12_11.xlsx&amp;sheet=U0&amp;row=199&amp;col=7&amp;number=0.261&amp;sourceID=14","0.261")</f>
        <v>0.261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HYPERLINK("http://141.218.60.56/~jnz1568/getInfo.php?workbook=12_11.xlsx&amp;sheet=U0&amp;row=200&amp;col=6&amp;number=4.6&amp;sourceID=14","4.6")</f>
        <v>4.6</v>
      </c>
      <c r="G200" s="4" t="str">
        <f>HYPERLINK("http://141.218.60.56/~jnz1568/getInfo.php?workbook=12_11.xlsx&amp;sheet=U0&amp;row=200&amp;col=7&amp;number=0.26&amp;sourceID=14","0.26")</f>
        <v>0.26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HYPERLINK("http://141.218.60.56/~jnz1568/getInfo.php?workbook=12_11.xlsx&amp;sheet=U0&amp;row=201&amp;col=6&amp;number=4.7&amp;sourceID=14","4.7")</f>
        <v>4.7</v>
      </c>
      <c r="G201" s="4" t="str">
        <f>HYPERLINK("http://141.218.60.56/~jnz1568/getInfo.php?workbook=12_11.xlsx&amp;sheet=U0&amp;row=201&amp;col=7&amp;number=0.26&amp;sourceID=14","0.26")</f>
        <v>0.26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HYPERLINK("http://141.218.60.56/~jnz1568/getInfo.php?workbook=12_11.xlsx&amp;sheet=U0&amp;row=202&amp;col=6&amp;number=4.8&amp;sourceID=14","4.8")</f>
        <v>4.8</v>
      </c>
      <c r="G202" s="4" t="str">
        <f>HYPERLINK("http://141.218.60.56/~jnz1568/getInfo.php?workbook=12_11.xlsx&amp;sheet=U0&amp;row=202&amp;col=7&amp;number=0.259&amp;sourceID=14","0.259")</f>
        <v>0.259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HYPERLINK("http://141.218.60.56/~jnz1568/getInfo.php?workbook=12_11.xlsx&amp;sheet=U0&amp;row=203&amp;col=6&amp;number=4.9&amp;sourceID=14","4.9")</f>
        <v>4.9</v>
      </c>
      <c r="G203" s="4" t="str">
        <f>HYPERLINK("http://141.218.60.56/~jnz1568/getInfo.php?workbook=12_11.xlsx&amp;sheet=U0&amp;row=203&amp;col=7&amp;number=0.258&amp;sourceID=14","0.258")</f>
        <v>0.258</v>
      </c>
    </row>
    <row r="204" spans="1:7">
      <c r="A204" s="3">
        <v>12</v>
      </c>
      <c r="B204" s="3">
        <v>11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HYPERLINK("http://141.218.60.56/~jnz1568/getInfo.php?workbook=12_11.xlsx&amp;sheet=U0&amp;row=204&amp;col=6&amp;number=3&amp;sourceID=14","3")</f>
        <v>3</v>
      </c>
      <c r="G204" s="4" t="str">
        <f>HYPERLINK("http://141.218.60.56/~jnz1568/getInfo.php?workbook=12_11.xlsx&amp;sheet=U0&amp;row=204&amp;col=7&amp;number=0.337&amp;sourceID=14","0.337")</f>
        <v>0.337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HYPERLINK("http://141.218.60.56/~jnz1568/getInfo.php?workbook=12_11.xlsx&amp;sheet=U0&amp;row=205&amp;col=6&amp;number=3.1&amp;sourceID=14","3.1")</f>
        <v>3.1</v>
      </c>
      <c r="G205" s="4" t="str">
        <f>HYPERLINK("http://141.218.60.56/~jnz1568/getInfo.php?workbook=12_11.xlsx&amp;sheet=U0&amp;row=205&amp;col=7&amp;number=0.34&amp;sourceID=14","0.34")</f>
        <v>0.34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HYPERLINK("http://141.218.60.56/~jnz1568/getInfo.php?workbook=12_11.xlsx&amp;sheet=U0&amp;row=206&amp;col=6&amp;number=3.2&amp;sourceID=14","3.2")</f>
        <v>3.2</v>
      </c>
      <c r="G206" s="4" t="str">
        <f>HYPERLINK("http://141.218.60.56/~jnz1568/getInfo.php?workbook=12_11.xlsx&amp;sheet=U0&amp;row=206&amp;col=7&amp;number=0.343&amp;sourceID=14","0.343")</f>
        <v>0.343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HYPERLINK("http://141.218.60.56/~jnz1568/getInfo.php?workbook=12_11.xlsx&amp;sheet=U0&amp;row=207&amp;col=6&amp;number=3.3&amp;sourceID=14","3.3")</f>
        <v>3.3</v>
      </c>
      <c r="G207" s="4" t="str">
        <f>HYPERLINK("http://141.218.60.56/~jnz1568/getInfo.php?workbook=12_11.xlsx&amp;sheet=U0&amp;row=207&amp;col=7&amp;number=0.346&amp;sourceID=14","0.346")</f>
        <v>0.346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HYPERLINK("http://141.218.60.56/~jnz1568/getInfo.php?workbook=12_11.xlsx&amp;sheet=U0&amp;row=208&amp;col=6&amp;number=3.4&amp;sourceID=14","3.4")</f>
        <v>3.4</v>
      </c>
      <c r="G208" s="4" t="str">
        <f>HYPERLINK("http://141.218.60.56/~jnz1568/getInfo.php?workbook=12_11.xlsx&amp;sheet=U0&amp;row=208&amp;col=7&amp;number=0.349&amp;sourceID=14","0.349")</f>
        <v>0.349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HYPERLINK("http://141.218.60.56/~jnz1568/getInfo.php?workbook=12_11.xlsx&amp;sheet=U0&amp;row=209&amp;col=6&amp;number=3.5&amp;sourceID=14","3.5")</f>
        <v>3.5</v>
      </c>
      <c r="G209" s="4" t="str">
        <f>HYPERLINK("http://141.218.60.56/~jnz1568/getInfo.php?workbook=12_11.xlsx&amp;sheet=U0&amp;row=209&amp;col=7&amp;number=0.351&amp;sourceID=14","0.351")</f>
        <v>0.351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HYPERLINK("http://141.218.60.56/~jnz1568/getInfo.php?workbook=12_11.xlsx&amp;sheet=U0&amp;row=210&amp;col=6&amp;number=3.6&amp;sourceID=14","3.6")</f>
        <v>3.6</v>
      </c>
      <c r="G210" s="4" t="str">
        <f>HYPERLINK("http://141.218.60.56/~jnz1568/getInfo.php?workbook=12_11.xlsx&amp;sheet=U0&amp;row=210&amp;col=7&amp;number=0.352&amp;sourceID=14","0.352")</f>
        <v>0.352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HYPERLINK("http://141.218.60.56/~jnz1568/getInfo.php?workbook=12_11.xlsx&amp;sheet=U0&amp;row=211&amp;col=6&amp;number=3.7&amp;sourceID=14","3.7")</f>
        <v>3.7</v>
      </c>
      <c r="G211" s="4" t="str">
        <f>HYPERLINK("http://141.218.60.56/~jnz1568/getInfo.php?workbook=12_11.xlsx&amp;sheet=U0&amp;row=211&amp;col=7&amp;number=0.353&amp;sourceID=14","0.353")</f>
        <v>0.353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HYPERLINK("http://141.218.60.56/~jnz1568/getInfo.php?workbook=12_11.xlsx&amp;sheet=U0&amp;row=212&amp;col=6&amp;number=3.8&amp;sourceID=14","3.8")</f>
        <v>3.8</v>
      </c>
      <c r="G212" s="4" t="str">
        <f>HYPERLINK("http://141.218.60.56/~jnz1568/getInfo.php?workbook=12_11.xlsx&amp;sheet=U0&amp;row=212&amp;col=7&amp;number=0.354&amp;sourceID=14","0.354")</f>
        <v>0.354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HYPERLINK("http://141.218.60.56/~jnz1568/getInfo.php?workbook=12_11.xlsx&amp;sheet=U0&amp;row=213&amp;col=6&amp;number=3.9&amp;sourceID=14","3.9")</f>
        <v>3.9</v>
      </c>
      <c r="G213" s="4" t="str">
        <f>HYPERLINK("http://141.218.60.56/~jnz1568/getInfo.php?workbook=12_11.xlsx&amp;sheet=U0&amp;row=213&amp;col=7&amp;number=0.354&amp;sourceID=14","0.354")</f>
        <v>0.354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HYPERLINK("http://141.218.60.56/~jnz1568/getInfo.php?workbook=12_11.xlsx&amp;sheet=U0&amp;row=214&amp;col=6&amp;number=4&amp;sourceID=14","4")</f>
        <v>4</v>
      </c>
      <c r="G214" s="4" t="str">
        <f>HYPERLINK("http://141.218.60.56/~jnz1568/getInfo.php?workbook=12_11.xlsx&amp;sheet=U0&amp;row=214&amp;col=7&amp;number=0.354&amp;sourceID=14","0.354")</f>
        <v>0.354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HYPERLINK("http://141.218.60.56/~jnz1568/getInfo.php?workbook=12_11.xlsx&amp;sheet=U0&amp;row=215&amp;col=6&amp;number=4.1&amp;sourceID=14","4.1")</f>
        <v>4.1</v>
      </c>
      <c r="G215" s="4" t="str">
        <f>HYPERLINK("http://141.218.60.56/~jnz1568/getInfo.php?workbook=12_11.xlsx&amp;sheet=U0&amp;row=215&amp;col=7&amp;number=0.353&amp;sourceID=14","0.353")</f>
        <v>0.353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HYPERLINK("http://141.218.60.56/~jnz1568/getInfo.php?workbook=12_11.xlsx&amp;sheet=U0&amp;row=216&amp;col=6&amp;number=4.2&amp;sourceID=14","4.2")</f>
        <v>4.2</v>
      </c>
      <c r="G216" s="4" t="str">
        <f>HYPERLINK("http://141.218.60.56/~jnz1568/getInfo.php?workbook=12_11.xlsx&amp;sheet=U0&amp;row=216&amp;col=7&amp;number=0.352&amp;sourceID=14","0.352")</f>
        <v>0.352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HYPERLINK("http://141.218.60.56/~jnz1568/getInfo.php?workbook=12_11.xlsx&amp;sheet=U0&amp;row=217&amp;col=6&amp;number=4.3&amp;sourceID=14","4.3")</f>
        <v>4.3</v>
      </c>
      <c r="G217" s="4" t="str">
        <f>HYPERLINK("http://141.218.60.56/~jnz1568/getInfo.php?workbook=12_11.xlsx&amp;sheet=U0&amp;row=217&amp;col=7&amp;number=0.351&amp;sourceID=14","0.351")</f>
        <v>0.351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HYPERLINK("http://141.218.60.56/~jnz1568/getInfo.php?workbook=12_11.xlsx&amp;sheet=U0&amp;row=218&amp;col=6&amp;number=4.4&amp;sourceID=14","4.4")</f>
        <v>4.4</v>
      </c>
      <c r="G218" s="4" t="str">
        <f>HYPERLINK("http://141.218.60.56/~jnz1568/getInfo.php?workbook=12_11.xlsx&amp;sheet=U0&amp;row=218&amp;col=7&amp;number=0.35&amp;sourceID=14","0.35")</f>
        <v>0.35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HYPERLINK("http://141.218.60.56/~jnz1568/getInfo.php?workbook=12_11.xlsx&amp;sheet=U0&amp;row=219&amp;col=6&amp;number=4.5&amp;sourceID=14","4.5")</f>
        <v>4.5</v>
      </c>
      <c r="G219" s="4" t="str">
        <f>HYPERLINK("http://141.218.60.56/~jnz1568/getInfo.php?workbook=12_11.xlsx&amp;sheet=U0&amp;row=219&amp;col=7&amp;number=0.348&amp;sourceID=14","0.348")</f>
        <v>0.348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HYPERLINK("http://141.218.60.56/~jnz1568/getInfo.php?workbook=12_11.xlsx&amp;sheet=U0&amp;row=220&amp;col=6&amp;number=4.6&amp;sourceID=14","4.6")</f>
        <v>4.6</v>
      </c>
      <c r="G220" s="4" t="str">
        <f>HYPERLINK("http://141.218.60.56/~jnz1568/getInfo.php?workbook=12_11.xlsx&amp;sheet=U0&amp;row=220&amp;col=7&amp;number=0.347&amp;sourceID=14","0.347")</f>
        <v>0.347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HYPERLINK("http://141.218.60.56/~jnz1568/getInfo.php?workbook=12_11.xlsx&amp;sheet=U0&amp;row=221&amp;col=6&amp;number=4.7&amp;sourceID=14","4.7")</f>
        <v>4.7</v>
      </c>
      <c r="G221" s="4" t="str">
        <f>HYPERLINK("http://141.218.60.56/~jnz1568/getInfo.php?workbook=12_11.xlsx&amp;sheet=U0&amp;row=221&amp;col=7&amp;number=0.346&amp;sourceID=14","0.346")</f>
        <v>0.346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HYPERLINK("http://141.218.60.56/~jnz1568/getInfo.php?workbook=12_11.xlsx&amp;sheet=U0&amp;row=222&amp;col=6&amp;number=4.8&amp;sourceID=14","4.8")</f>
        <v>4.8</v>
      </c>
      <c r="G222" s="4" t="str">
        <f>HYPERLINK("http://141.218.60.56/~jnz1568/getInfo.php?workbook=12_11.xlsx&amp;sheet=U0&amp;row=222&amp;col=7&amp;number=0.345&amp;sourceID=14","0.345")</f>
        <v>0.345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HYPERLINK("http://141.218.60.56/~jnz1568/getInfo.php?workbook=12_11.xlsx&amp;sheet=U0&amp;row=223&amp;col=6&amp;number=4.9&amp;sourceID=14","4.9")</f>
        <v>4.9</v>
      </c>
      <c r="G223" s="4" t="str">
        <f>HYPERLINK("http://141.218.60.56/~jnz1568/getInfo.php?workbook=12_11.xlsx&amp;sheet=U0&amp;row=223&amp;col=7&amp;number=0.345&amp;sourceID=14","0.345")</f>
        <v>0.345</v>
      </c>
    </row>
    <row r="224" spans="1:7">
      <c r="A224" s="3">
        <v>12</v>
      </c>
      <c r="B224" s="3">
        <v>11</v>
      </c>
      <c r="C224" s="3">
        <v>1</v>
      </c>
      <c r="D224" s="3">
        <v>9</v>
      </c>
      <c r="E224" s="3">
        <v>1</v>
      </c>
      <c r="F224" s="4" t="str">
        <f>HYPERLINK("http://141.218.60.56/~jnz1568/getInfo.php?workbook=12_11.xlsx&amp;sheet=U0&amp;row=224&amp;col=6&amp;number=3&amp;sourceID=14","3")</f>
        <v>3</v>
      </c>
      <c r="G224" s="4" t="str">
        <f>HYPERLINK("http://141.218.60.56/~jnz1568/getInfo.php?workbook=12_11.xlsx&amp;sheet=U0&amp;row=224&amp;col=7&amp;number=0.463&amp;sourceID=14","0.463")</f>
        <v>0.463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HYPERLINK("http://141.218.60.56/~jnz1568/getInfo.php?workbook=12_11.xlsx&amp;sheet=U0&amp;row=225&amp;col=6&amp;number=3.1&amp;sourceID=14","3.1")</f>
        <v>3.1</v>
      </c>
      <c r="G225" s="4" t="str">
        <f>HYPERLINK("http://141.218.60.56/~jnz1568/getInfo.php?workbook=12_11.xlsx&amp;sheet=U0&amp;row=225&amp;col=7&amp;number=0.455&amp;sourceID=14","0.455")</f>
        <v>0.455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HYPERLINK("http://141.218.60.56/~jnz1568/getInfo.php?workbook=12_11.xlsx&amp;sheet=U0&amp;row=226&amp;col=6&amp;number=3.2&amp;sourceID=14","3.2")</f>
        <v>3.2</v>
      </c>
      <c r="G226" s="4" t="str">
        <f>HYPERLINK("http://141.218.60.56/~jnz1568/getInfo.php?workbook=12_11.xlsx&amp;sheet=U0&amp;row=226&amp;col=7&amp;number=0.446&amp;sourceID=14","0.446")</f>
        <v>0.446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HYPERLINK("http://141.218.60.56/~jnz1568/getInfo.php?workbook=12_11.xlsx&amp;sheet=U0&amp;row=227&amp;col=6&amp;number=3.3&amp;sourceID=14","3.3")</f>
        <v>3.3</v>
      </c>
      <c r="G227" s="4" t="str">
        <f>HYPERLINK("http://141.218.60.56/~jnz1568/getInfo.php?workbook=12_11.xlsx&amp;sheet=U0&amp;row=227&amp;col=7&amp;number=0.439&amp;sourceID=14","0.439")</f>
        <v>0.439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HYPERLINK("http://141.218.60.56/~jnz1568/getInfo.php?workbook=12_11.xlsx&amp;sheet=U0&amp;row=228&amp;col=6&amp;number=3.4&amp;sourceID=14","3.4")</f>
        <v>3.4</v>
      </c>
      <c r="G228" s="4" t="str">
        <f>HYPERLINK("http://141.218.60.56/~jnz1568/getInfo.php?workbook=12_11.xlsx&amp;sheet=U0&amp;row=228&amp;col=7&amp;number=0.433&amp;sourceID=14","0.433")</f>
        <v>0.433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HYPERLINK("http://141.218.60.56/~jnz1568/getInfo.php?workbook=12_11.xlsx&amp;sheet=U0&amp;row=229&amp;col=6&amp;number=3.5&amp;sourceID=14","3.5")</f>
        <v>3.5</v>
      </c>
      <c r="G229" s="4" t="str">
        <f>HYPERLINK("http://141.218.60.56/~jnz1568/getInfo.php?workbook=12_11.xlsx&amp;sheet=U0&amp;row=229&amp;col=7&amp;number=0.429&amp;sourceID=14","0.429")</f>
        <v>0.429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HYPERLINK("http://141.218.60.56/~jnz1568/getInfo.php?workbook=12_11.xlsx&amp;sheet=U0&amp;row=230&amp;col=6&amp;number=3.6&amp;sourceID=14","3.6")</f>
        <v>3.6</v>
      </c>
      <c r="G230" s="4" t="str">
        <f>HYPERLINK("http://141.218.60.56/~jnz1568/getInfo.php?workbook=12_11.xlsx&amp;sheet=U0&amp;row=230&amp;col=7&amp;number=0.427&amp;sourceID=14","0.427")</f>
        <v>0.427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HYPERLINK("http://141.218.60.56/~jnz1568/getInfo.php?workbook=12_11.xlsx&amp;sheet=U0&amp;row=231&amp;col=6&amp;number=3.7&amp;sourceID=14","3.7")</f>
        <v>3.7</v>
      </c>
      <c r="G231" s="4" t="str">
        <f>HYPERLINK("http://141.218.60.56/~jnz1568/getInfo.php?workbook=12_11.xlsx&amp;sheet=U0&amp;row=231&amp;col=7&amp;number=0.425&amp;sourceID=14","0.425")</f>
        <v>0.425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HYPERLINK("http://141.218.60.56/~jnz1568/getInfo.php?workbook=12_11.xlsx&amp;sheet=U0&amp;row=232&amp;col=6&amp;number=3.8&amp;sourceID=14","3.8")</f>
        <v>3.8</v>
      </c>
      <c r="G232" s="4" t="str">
        <f>HYPERLINK("http://141.218.60.56/~jnz1568/getInfo.php?workbook=12_11.xlsx&amp;sheet=U0&amp;row=232&amp;col=7&amp;number=0.423&amp;sourceID=14","0.423")</f>
        <v>0.423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HYPERLINK("http://141.218.60.56/~jnz1568/getInfo.php?workbook=12_11.xlsx&amp;sheet=U0&amp;row=233&amp;col=6&amp;number=3.9&amp;sourceID=14","3.9")</f>
        <v>3.9</v>
      </c>
      <c r="G233" s="4" t="str">
        <f>HYPERLINK("http://141.218.60.56/~jnz1568/getInfo.php?workbook=12_11.xlsx&amp;sheet=U0&amp;row=233&amp;col=7&amp;number=0.421&amp;sourceID=14","0.421")</f>
        <v>0.421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HYPERLINK("http://141.218.60.56/~jnz1568/getInfo.php?workbook=12_11.xlsx&amp;sheet=U0&amp;row=234&amp;col=6&amp;number=4&amp;sourceID=14","4")</f>
        <v>4</v>
      </c>
      <c r="G234" s="4" t="str">
        <f>HYPERLINK("http://141.218.60.56/~jnz1568/getInfo.php?workbook=12_11.xlsx&amp;sheet=U0&amp;row=234&amp;col=7&amp;number=0.419&amp;sourceID=14","0.419")</f>
        <v>0.419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HYPERLINK("http://141.218.60.56/~jnz1568/getInfo.php?workbook=12_11.xlsx&amp;sheet=U0&amp;row=235&amp;col=6&amp;number=4.1&amp;sourceID=14","4.1")</f>
        <v>4.1</v>
      </c>
      <c r="G235" s="4" t="str">
        <f>HYPERLINK("http://141.218.60.56/~jnz1568/getInfo.php?workbook=12_11.xlsx&amp;sheet=U0&amp;row=235&amp;col=7&amp;number=0.417&amp;sourceID=14","0.417")</f>
        <v>0.417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HYPERLINK("http://141.218.60.56/~jnz1568/getInfo.php?workbook=12_11.xlsx&amp;sheet=U0&amp;row=236&amp;col=6&amp;number=4.2&amp;sourceID=14","4.2")</f>
        <v>4.2</v>
      </c>
      <c r="G236" s="4" t="str">
        <f>HYPERLINK("http://141.218.60.56/~jnz1568/getInfo.php?workbook=12_11.xlsx&amp;sheet=U0&amp;row=236&amp;col=7&amp;number=0.415&amp;sourceID=14","0.415")</f>
        <v>0.415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HYPERLINK("http://141.218.60.56/~jnz1568/getInfo.php?workbook=12_11.xlsx&amp;sheet=U0&amp;row=237&amp;col=6&amp;number=4.3&amp;sourceID=14","4.3")</f>
        <v>4.3</v>
      </c>
      <c r="G237" s="4" t="str">
        <f>HYPERLINK("http://141.218.60.56/~jnz1568/getInfo.php?workbook=12_11.xlsx&amp;sheet=U0&amp;row=237&amp;col=7&amp;number=0.413&amp;sourceID=14","0.413")</f>
        <v>0.413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HYPERLINK("http://141.218.60.56/~jnz1568/getInfo.php?workbook=12_11.xlsx&amp;sheet=U0&amp;row=238&amp;col=6&amp;number=4.4&amp;sourceID=14","4.4")</f>
        <v>4.4</v>
      </c>
      <c r="G238" s="4" t="str">
        <f>HYPERLINK("http://141.218.60.56/~jnz1568/getInfo.php?workbook=12_11.xlsx&amp;sheet=U0&amp;row=238&amp;col=7&amp;number=0.411&amp;sourceID=14","0.411")</f>
        <v>0.411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HYPERLINK("http://141.218.60.56/~jnz1568/getInfo.php?workbook=12_11.xlsx&amp;sheet=U0&amp;row=239&amp;col=6&amp;number=4.5&amp;sourceID=14","4.5")</f>
        <v>4.5</v>
      </c>
      <c r="G239" s="4" t="str">
        <f>HYPERLINK("http://141.218.60.56/~jnz1568/getInfo.php?workbook=12_11.xlsx&amp;sheet=U0&amp;row=239&amp;col=7&amp;number=0.409&amp;sourceID=14","0.409")</f>
        <v>0.409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HYPERLINK("http://141.218.60.56/~jnz1568/getInfo.php?workbook=12_11.xlsx&amp;sheet=U0&amp;row=240&amp;col=6&amp;number=4.6&amp;sourceID=14","4.6")</f>
        <v>4.6</v>
      </c>
      <c r="G240" s="4" t="str">
        <f>HYPERLINK("http://141.218.60.56/~jnz1568/getInfo.php?workbook=12_11.xlsx&amp;sheet=U0&amp;row=240&amp;col=7&amp;number=0.407&amp;sourceID=14","0.407")</f>
        <v>0.407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HYPERLINK("http://141.218.60.56/~jnz1568/getInfo.php?workbook=12_11.xlsx&amp;sheet=U0&amp;row=241&amp;col=6&amp;number=4.7&amp;sourceID=14","4.7")</f>
        <v>4.7</v>
      </c>
      <c r="G241" s="4" t="str">
        <f>HYPERLINK("http://141.218.60.56/~jnz1568/getInfo.php?workbook=12_11.xlsx&amp;sheet=U0&amp;row=241&amp;col=7&amp;number=0.406&amp;sourceID=14","0.406")</f>
        <v>0.406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HYPERLINK("http://141.218.60.56/~jnz1568/getInfo.php?workbook=12_11.xlsx&amp;sheet=U0&amp;row=242&amp;col=6&amp;number=4.8&amp;sourceID=14","4.8")</f>
        <v>4.8</v>
      </c>
      <c r="G242" s="4" t="str">
        <f>HYPERLINK("http://141.218.60.56/~jnz1568/getInfo.php?workbook=12_11.xlsx&amp;sheet=U0&amp;row=242&amp;col=7&amp;number=0.404&amp;sourceID=14","0.404")</f>
        <v>0.404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HYPERLINK("http://141.218.60.56/~jnz1568/getInfo.php?workbook=12_11.xlsx&amp;sheet=U0&amp;row=243&amp;col=6&amp;number=4.9&amp;sourceID=14","4.9")</f>
        <v>4.9</v>
      </c>
      <c r="G243" s="4" t="str">
        <f>HYPERLINK("http://141.218.60.56/~jnz1568/getInfo.php?workbook=12_11.xlsx&amp;sheet=U0&amp;row=243&amp;col=7&amp;number=0.403&amp;sourceID=14","0.403")</f>
        <v>0.403</v>
      </c>
    </row>
    <row r="244" spans="1:7">
      <c r="A244" s="3">
        <v>12</v>
      </c>
      <c r="B244" s="3">
        <v>11</v>
      </c>
      <c r="C244" s="3">
        <v>2</v>
      </c>
      <c r="D244" s="3">
        <v>4</v>
      </c>
      <c r="E244" s="3">
        <v>1</v>
      </c>
      <c r="F244" s="4" t="str">
        <f>HYPERLINK("http://141.218.60.56/~jnz1568/getInfo.php?workbook=12_11.xlsx&amp;sheet=U0&amp;row=244&amp;col=6&amp;number=3&amp;sourceID=14","3")</f>
        <v>3</v>
      </c>
      <c r="G244" s="4" t="str">
        <f>HYPERLINK("http://141.218.60.56/~jnz1568/getInfo.php?workbook=12_11.xlsx&amp;sheet=U0&amp;row=244&amp;col=7&amp;number=2.92&amp;sourceID=14","2.92")</f>
        <v>2.92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HYPERLINK("http://141.218.60.56/~jnz1568/getInfo.php?workbook=12_11.xlsx&amp;sheet=U0&amp;row=245&amp;col=6&amp;number=3.1&amp;sourceID=14","3.1")</f>
        <v>3.1</v>
      </c>
      <c r="G245" s="4" t="str">
        <f>HYPERLINK("http://141.218.60.56/~jnz1568/getInfo.php?workbook=12_11.xlsx&amp;sheet=U0&amp;row=245&amp;col=7&amp;number=2.84&amp;sourceID=14","2.84")</f>
        <v>2.84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HYPERLINK("http://141.218.60.56/~jnz1568/getInfo.php?workbook=12_11.xlsx&amp;sheet=U0&amp;row=246&amp;col=6&amp;number=3.2&amp;sourceID=14","3.2")</f>
        <v>3.2</v>
      </c>
      <c r="G246" s="4" t="str">
        <f>HYPERLINK("http://141.218.60.56/~jnz1568/getInfo.php?workbook=12_11.xlsx&amp;sheet=U0&amp;row=246&amp;col=7&amp;number=2.74&amp;sourceID=14","2.74")</f>
        <v>2.74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HYPERLINK("http://141.218.60.56/~jnz1568/getInfo.php?workbook=12_11.xlsx&amp;sheet=U0&amp;row=247&amp;col=6&amp;number=3.3&amp;sourceID=14","3.3")</f>
        <v>3.3</v>
      </c>
      <c r="G247" s="4" t="str">
        <f>HYPERLINK("http://141.218.60.56/~jnz1568/getInfo.php?workbook=12_11.xlsx&amp;sheet=U0&amp;row=247&amp;col=7&amp;number=2.63&amp;sourceID=14","2.63")</f>
        <v>2.63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HYPERLINK("http://141.218.60.56/~jnz1568/getInfo.php?workbook=12_11.xlsx&amp;sheet=U0&amp;row=248&amp;col=6&amp;number=3.4&amp;sourceID=14","3.4")</f>
        <v>3.4</v>
      </c>
      <c r="G248" s="4" t="str">
        <f>HYPERLINK("http://141.218.60.56/~jnz1568/getInfo.php?workbook=12_11.xlsx&amp;sheet=U0&amp;row=248&amp;col=7&amp;number=2.51&amp;sourceID=14","2.51")</f>
        <v>2.51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HYPERLINK("http://141.218.60.56/~jnz1568/getInfo.php?workbook=12_11.xlsx&amp;sheet=U0&amp;row=249&amp;col=6&amp;number=3.5&amp;sourceID=14","3.5")</f>
        <v>3.5</v>
      </c>
      <c r="G249" s="4" t="str">
        <f>HYPERLINK("http://141.218.60.56/~jnz1568/getInfo.php?workbook=12_11.xlsx&amp;sheet=U0&amp;row=249&amp;col=7&amp;number=2.38&amp;sourceID=14","2.38")</f>
        <v>2.38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HYPERLINK("http://141.218.60.56/~jnz1568/getInfo.php?workbook=12_11.xlsx&amp;sheet=U0&amp;row=250&amp;col=6&amp;number=3.6&amp;sourceID=14","3.6")</f>
        <v>3.6</v>
      </c>
      <c r="G250" s="4" t="str">
        <f>HYPERLINK("http://141.218.60.56/~jnz1568/getInfo.php?workbook=12_11.xlsx&amp;sheet=U0&amp;row=250&amp;col=7&amp;number=2.25&amp;sourceID=14","2.25")</f>
        <v>2.25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HYPERLINK("http://141.218.60.56/~jnz1568/getInfo.php?workbook=12_11.xlsx&amp;sheet=U0&amp;row=251&amp;col=6&amp;number=3.7&amp;sourceID=14","3.7")</f>
        <v>3.7</v>
      </c>
      <c r="G251" s="4" t="str">
        <f>HYPERLINK("http://141.218.60.56/~jnz1568/getInfo.php?workbook=12_11.xlsx&amp;sheet=U0&amp;row=251&amp;col=7&amp;number=2.14&amp;sourceID=14","2.14")</f>
        <v>2.14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HYPERLINK("http://141.218.60.56/~jnz1568/getInfo.php?workbook=12_11.xlsx&amp;sheet=U0&amp;row=252&amp;col=6&amp;number=3.8&amp;sourceID=14","3.8")</f>
        <v>3.8</v>
      </c>
      <c r="G252" s="4" t="str">
        <f>HYPERLINK("http://141.218.60.56/~jnz1568/getInfo.php?workbook=12_11.xlsx&amp;sheet=U0&amp;row=252&amp;col=7&amp;number=2.06&amp;sourceID=14","2.06")</f>
        <v>2.06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HYPERLINK("http://141.218.60.56/~jnz1568/getInfo.php?workbook=12_11.xlsx&amp;sheet=U0&amp;row=253&amp;col=6&amp;number=3.9&amp;sourceID=14","3.9")</f>
        <v>3.9</v>
      </c>
      <c r="G253" s="4" t="str">
        <f>HYPERLINK("http://141.218.60.56/~jnz1568/getInfo.php?workbook=12_11.xlsx&amp;sheet=U0&amp;row=253&amp;col=7&amp;number=2&amp;sourceID=14","2")</f>
        <v>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HYPERLINK("http://141.218.60.56/~jnz1568/getInfo.php?workbook=12_11.xlsx&amp;sheet=U0&amp;row=254&amp;col=6&amp;number=4&amp;sourceID=14","4")</f>
        <v>4</v>
      </c>
      <c r="G254" s="4" t="str">
        <f>HYPERLINK("http://141.218.60.56/~jnz1568/getInfo.php?workbook=12_11.xlsx&amp;sheet=U0&amp;row=254&amp;col=7&amp;number=1.95&amp;sourceID=14","1.95")</f>
        <v>1.95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HYPERLINK("http://141.218.60.56/~jnz1568/getInfo.php?workbook=12_11.xlsx&amp;sheet=U0&amp;row=255&amp;col=6&amp;number=4.1&amp;sourceID=14","4.1")</f>
        <v>4.1</v>
      </c>
      <c r="G255" s="4" t="str">
        <f>HYPERLINK("http://141.218.60.56/~jnz1568/getInfo.php?workbook=12_11.xlsx&amp;sheet=U0&amp;row=255&amp;col=7&amp;number=1.91&amp;sourceID=14","1.91")</f>
        <v>1.91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HYPERLINK("http://141.218.60.56/~jnz1568/getInfo.php?workbook=12_11.xlsx&amp;sheet=U0&amp;row=256&amp;col=6&amp;number=4.2&amp;sourceID=14","4.2")</f>
        <v>4.2</v>
      </c>
      <c r="G256" s="4" t="str">
        <f>HYPERLINK("http://141.218.60.56/~jnz1568/getInfo.php?workbook=12_11.xlsx&amp;sheet=U0&amp;row=256&amp;col=7&amp;number=1.86&amp;sourceID=14","1.86")</f>
        <v>1.86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HYPERLINK("http://141.218.60.56/~jnz1568/getInfo.php?workbook=12_11.xlsx&amp;sheet=U0&amp;row=257&amp;col=6&amp;number=4.3&amp;sourceID=14","4.3")</f>
        <v>4.3</v>
      </c>
      <c r="G257" s="4" t="str">
        <f>HYPERLINK("http://141.218.60.56/~jnz1568/getInfo.php?workbook=12_11.xlsx&amp;sheet=U0&amp;row=257&amp;col=7&amp;number=1.82&amp;sourceID=14","1.82")</f>
        <v>1.82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HYPERLINK("http://141.218.60.56/~jnz1568/getInfo.php?workbook=12_11.xlsx&amp;sheet=U0&amp;row=258&amp;col=6&amp;number=4.4&amp;sourceID=14","4.4")</f>
        <v>4.4</v>
      </c>
      <c r="G258" s="4" t="str">
        <f>HYPERLINK("http://141.218.60.56/~jnz1568/getInfo.php?workbook=12_11.xlsx&amp;sheet=U0&amp;row=258&amp;col=7&amp;number=1.83&amp;sourceID=14","1.83")</f>
        <v>1.83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HYPERLINK("http://141.218.60.56/~jnz1568/getInfo.php?workbook=12_11.xlsx&amp;sheet=U0&amp;row=259&amp;col=6&amp;number=4.5&amp;sourceID=14","4.5")</f>
        <v>4.5</v>
      </c>
      <c r="G259" s="4" t="str">
        <f>HYPERLINK("http://141.218.60.56/~jnz1568/getInfo.php?workbook=12_11.xlsx&amp;sheet=U0&amp;row=259&amp;col=7&amp;number=1.9&amp;sourceID=14","1.9")</f>
        <v>1.9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HYPERLINK("http://141.218.60.56/~jnz1568/getInfo.php?workbook=12_11.xlsx&amp;sheet=U0&amp;row=260&amp;col=6&amp;number=4.6&amp;sourceID=14","4.6")</f>
        <v>4.6</v>
      </c>
      <c r="G260" s="4" t="str">
        <f>HYPERLINK("http://141.218.60.56/~jnz1568/getInfo.php?workbook=12_11.xlsx&amp;sheet=U0&amp;row=260&amp;col=7&amp;number=2.06&amp;sourceID=14","2.06")</f>
        <v>2.06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HYPERLINK("http://141.218.60.56/~jnz1568/getInfo.php?workbook=12_11.xlsx&amp;sheet=U0&amp;row=261&amp;col=6&amp;number=4.7&amp;sourceID=14","4.7")</f>
        <v>4.7</v>
      </c>
      <c r="G261" s="4" t="str">
        <f>HYPERLINK("http://141.218.60.56/~jnz1568/getInfo.php?workbook=12_11.xlsx&amp;sheet=U0&amp;row=261&amp;col=7&amp;number=2.3&amp;sourceID=14","2.3")</f>
        <v>2.3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HYPERLINK("http://141.218.60.56/~jnz1568/getInfo.php?workbook=12_11.xlsx&amp;sheet=U0&amp;row=262&amp;col=6&amp;number=4.8&amp;sourceID=14","4.8")</f>
        <v>4.8</v>
      </c>
      <c r="G262" s="4" t="str">
        <f>HYPERLINK("http://141.218.60.56/~jnz1568/getInfo.php?workbook=12_11.xlsx&amp;sheet=U0&amp;row=262&amp;col=7&amp;number=2.61&amp;sourceID=14","2.61")</f>
        <v>2.61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HYPERLINK("http://141.218.60.56/~jnz1568/getInfo.php?workbook=12_11.xlsx&amp;sheet=U0&amp;row=263&amp;col=6&amp;number=4.9&amp;sourceID=14","4.9")</f>
        <v>4.9</v>
      </c>
      <c r="G263" s="4" t="str">
        <f>HYPERLINK("http://141.218.60.56/~jnz1568/getInfo.php?workbook=12_11.xlsx&amp;sheet=U0&amp;row=263&amp;col=7&amp;number=3&amp;sourceID=14","3")</f>
        <v>3</v>
      </c>
    </row>
    <row r="264" spans="1:7">
      <c r="A264" s="3">
        <v>12</v>
      </c>
      <c r="B264" s="3">
        <v>11</v>
      </c>
      <c r="C264" s="3">
        <v>2</v>
      </c>
      <c r="D264" s="3">
        <v>9</v>
      </c>
      <c r="E264" s="3">
        <v>1</v>
      </c>
      <c r="F264" s="4" t="str">
        <f>HYPERLINK("http://141.218.60.56/~jnz1568/getInfo.php?workbook=12_11.xlsx&amp;sheet=U0&amp;row=264&amp;col=6&amp;number=3&amp;sourceID=14","3")</f>
        <v>3</v>
      </c>
      <c r="G264" s="4" t="str">
        <f>HYPERLINK("http://141.218.60.56/~jnz1568/getInfo.php?workbook=12_11.xlsx&amp;sheet=U0&amp;row=264&amp;col=7&amp;number=0.649&amp;sourceID=14","0.649")</f>
        <v>0.649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HYPERLINK("http://141.218.60.56/~jnz1568/getInfo.php?workbook=12_11.xlsx&amp;sheet=U0&amp;row=265&amp;col=6&amp;number=3.1&amp;sourceID=14","3.1")</f>
        <v>3.1</v>
      </c>
      <c r="G265" s="4" t="str">
        <f>HYPERLINK("http://141.218.60.56/~jnz1568/getInfo.php?workbook=12_11.xlsx&amp;sheet=U0&amp;row=265&amp;col=7&amp;number=0.629&amp;sourceID=14","0.629")</f>
        <v>0.629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HYPERLINK("http://141.218.60.56/~jnz1568/getInfo.php?workbook=12_11.xlsx&amp;sheet=U0&amp;row=266&amp;col=6&amp;number=3.2&amp;sourceID=14","3.2")</f>
        <v>3.2</v>
      </c>
      <c r="G266" s="4" t="str">
        <f>HYPERLINK("http://141.218.60.56/~jnz1568/getInfo.php?workbook=12_11.xlsx&amp;sheet=U0&amp;row=266&amp;col=7&amp;number=0.607&amp;sourceID=14","0.607")</f>
        <v>0.607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HYPERLINK("http://141.218.60.56/~jnz1568/getInfo.php?workbook=12_11.xlsx&amp;sheet=U0&amp;row=267&amp;col=6&amp;number=3.3&amp;sourceID=14","3.3")</f>
        <v>3.3</v>
      </c>
      <c r="G267" s="4" t="str">
        <f>HYPERLINK("http://141.218.60.56/~jnz1568/getInfo.php?workbook=12_11.xlsx&amp;sheet=U0&amp;row=267&amp;col=7&amp;number=0.583&amp;sourceID=14","0.583")</f>
        <v>0.583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HYPERLINK("http://141.218.60.56/~jnz1568/getInfo.php?workbook=12_11.xlsx&amp;sheet=U0&amp;row=268&amp;col=6&amp;number=3.4&amp;sourceID=14","3.4")</f>
        <v>3.4</v>
      </c>
      <c r="G268" s="4" t="str">
        <f>HYPERLINK("http://141.218.60.56/~jnz1568/getInfo.php?workbook=12_11.xlsx&amp;sheet=U0&amp;row=268&amp;col=7&amp;number=0.559&amp;sourceID=14","0.559")</f>
        <v>0.559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HYPERLINK("http://141.218.60.56/~jnz1568/getInfo.php?workbook=12_11.xlsx&amp;sheet=U0&amp;row=269&amp;col=6&amp;number=3.5&amp;sourceID=14","3.5")</f>
        <v>3.5</v>
      </c>
      <c r="G269" s="4" t="str">
        <f>HYPERLINK("http://141.218.60.56/~jnz1568/getInfo.php?workbook=12_11.xlsx&amp;sheet=U0&amp;row=269&amp;col=7&amp;number=0.538&amp;sourceID=14","0.538")</f>
        <v>0.538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HYPERLINK("http://141.218.60.56/~jnz1568/getInfo.php?workbook=12_11.xlsx&amp;sheet=U0&amp;row=270&amp;col=6&amp;number=3.6&amp;sourceID=14","3.6")</f>
        <v>3.6</v>
      </c>
      <c r="G270" s="4" t="str">
        <f>HYPERLINK("http://141.218.60.56/~jnz1568/getInfo.php?workbook=12_11.xlsx&amp;sheet=U0&amp;row=270&amp;col=7&amp;number=0.52&amp;sourceID=14","0.52")</f>
        <v>0.52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HYPERLINK("http://141.218.60.56/~jnz1568/getInfo.php?workbook=12_11.xlsx&amp;sheet=U0&amp;row=271&amp;col=6&amp;number=3.7&amp;sourceID=14","3.7")</f>
        <v>3.7</v>
      </c>
      <c r="G271" s="4" t="str">
        <f>HYPERLINK("http://141.218.60.56/~jnz1568/getInfo.php?workbook=12_11.xlsx&amp;sheet=U0&amp;row=271&amp;col=7&amp;number=0.506&amp;sourceID=14","0.506")</f>
        <v>0.506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HYPERLINK("http://141.218.60.56/~jnz1568/getInfo.php?workbook=12_11.xlsx&amp;sheet=U0&amp;row=272&amp;col=6&amp;number=3.8&amp;sourceID=14","3.8")</f>
        <v>3.8</v>
      </c>
      <c r="G272" s="4" t="str">
        <f>HYPERLINK("http://141.218.60.56/~jnz1568/getInfo.php?workbook=12_11.xlsx&amp;sheet=U0&amp;row=272&amp;col=7&amp;number=0.496&amp;sourceID=14","0.496")</f>
        <v>0.496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HYPERLINK("http://141.218.60.56/~jnz1568/getInfo.php?workbook=12_11.xlsx&amp;sheet=U0&amp;row=273&amp;col=6&amp;number=3.9&amp;sourceID=14","3.9")</f>
        <v>3.9</v>
      </c>
      <c r="G273" s="4" t="str">
        <f>HYPERLINK("http://141.218.60.56/~jnz1568/getInfo.php?workbook=12_11.xlsx&amp;sheet=U0&amp;row=273&amp;col=7&amp;number=0.489&amp;sourceID=14","0.489")</f>
        <v>0.489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HYPERLINK("http://141.218.60.56/~jnz1568/getInfo.php?workbook=12_11.xlsx&amp;sheet=U0&amp;row=274&amp;col=6&amp;number=4&amp;sourceID=14","4")</f>
        <v>4</v>
      </c>
      <c r="G274" s="4" t="str">
        <f>HYPERLINK("http://141.218.60.56/~jnz1568/getInfo.php?workbook=12_11.xlsx&amp;sheet=U0&amp;row=274&amp;col=7&amp;number=0.484&amp;sourceID=14","0.484")</f>
        <v>0.484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HYPERLINK("http://141.218.60.56/~jnz1568/getInfo.php?workbook=12_11.xlsx&amp;sheet=U0&amp;row=275&amp;col=6&amp;number=4.1&amp;sourceID=14","4.1")</f>
        <v>4.1</v>
      </c>
      <c r="G275" s="4" t="str">
        <f>HYPERLINK("http://141.218.60.56/~jnz1568/getInfo.php?workbook=12_11.xlsx&amp;sheet=U0&amp;row=275&amp;col=7&amp;number=0.479&amp;sourceID=14","0.479")</f>
        <v>0.479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HYPERLINK("http://141.218.60.56/~jnz1568/getInfo.php?workbook=12_11.xlsx&amp;sheet=U0&amp;row=276&amp;col=6&amp;number=4.2&amp;sourceID=14","4.2")</f>
        <v>4.2</v>
      </c>
      <c r="G276" s="4" t="str">
        <f>HYPERLINK("http://141.218.60.56/~jnz1568/getInfo.php?workbook=12_11.xlsx&amp;sheet=U0&amp;row=276&amp;col=7&amp;number=0.475&amp;sourceID=14","0.475")</f>
        <v>0.475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HYPERLINK("http://141.218.60.56/~jnz1568/getInfo.php?workbook=12_11.xlsx&amp;sheet=U0&amp;row=277&amp;col=6&amp;number=4.3&amp;sourceID=14","4.3")</f>
        <v>4.3</v>
      </c>
      <c r="G277" s="4" t="str">
        <f>HYPERLINK("http://141.218.60.56/~jnz1568/getInfo.php?workbook=12_11.xlsx&amp;sheet=U0&amp;row=277&amp;col=7&amp;number=0.47&amp;sourceID=14","0.47")</f>
        <v>0.47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HYPERLINK("http://141.218.60.56/~jnz1568/getInfo.php?workbook=12_11.xlsx&amp;sheet=U0&amp;row=278&amp;col=6&amp;number=4.4&amp;sourceID=14","4.4")</f>
        <v>4.4</v>
      </c>
      <c r="G278" s="4" t="str">
        <f>HYPERLINK("http://141.218.60.56/~jnz1568/getInfo.php?workbook=12_11.xlsx&amp;sheet=U0&amp;row=278&amp;col=7&amp;number=0.464&amp;sourceID=14","0.464")</f>
        <v>0.464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HYPERLINK("http://141.218.60.56/~jnz1568/getInfo.php?workbook=12_11.xlsx&amp;sheet=U0&amp;row=279&amp;col=6&amp;number=4.5&amp;sourceID=14","4.5")</f>
        <v>4.5</v>
      </c>
      <c r="G279" s="4" t="str">
        <f>HYPERLINK("http://141.218.60.56/~jnz1568/getInfo.php?workbook=12_11.xlsx&amp;sheet=U0&amp;row=279&amp;col=7&amp;number=0.459&amp;sourceID=14","0.459")</f>
        <v>0.459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HYPERLINK("http://141.218.60.56/~jnz1568/getInfo.php?workbook=12_11.xlsx&amp;sheet=U0&amp;row=280&amp;col=6&amp;number=4.6&amp;sourceID=14","4.6")</f>
        <v>4.6</v>
      </c>
      <c r="G280" s="4" t="str">
        <f>HYPERLINK("http://141.218.60.56/~jnz1568/getInfo.php?workbook=12_11.xlsx&amp;sheet=U0&amp;row=280&amp;col=7&amp;number=0.455&amp;sourceID=14","0.455")</f>
        <v>0.455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HYPERLINK("http://141.218.60.56/~jnz1568/getInfo.php?workbook=12_11.xlsx&amp;sheet=U0&amp;row=281&amp;col=6&amp;number=4.7&amp;sourceID=14","4.7")</f>
        <v>4.7</v>
      </c>
      <c r="G281" s="4" t="str">
        <f>HYPERLINK("http://141.218.60.56/~jnz1568/getInfo.php?workbook=12_11.xlsx&amp;sheet=U0&amp;row=281&amp;col=7&amp;number=0.454&amp;sourceID=14","0.454")</f>
        <v>0.454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HYPERLINK("http://141.218.60.56/~jnz1568/getInfo.php?workbook=12_11.xlsx&amp;sheet=U0&amp;row=282&amp;col=6&amp;number=4.8&amp;sourceID=14","4.8")</f>
        <v>4.8</v>
      </c>
      <c r="G282" s="4" t="str">
        <f>HYPERLINK("http://141.218.60.56/~jnz1568/getInfo.php?workbook=12_11.xlsx&amp;sheet=U0&amp;row=282&amp;col=7&amp;number=0.456&amp;sourceID=14","0.456")</f>
        <v>0.456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HYPERLINK("http://141.218.60.56/~jnz1568/getInfo.php?workbook=12_11.xlsx&amp;sheet=U0&amp;row=283&amp;col=6&amp;number=4.9&amp;sourceID=14","4.9")</f>
        <v>4.9</v>
      </c>
      <c r="G283" s="4" t="str">
        <f>HYPERLINK("http://141.218.60.56/~jnz1568/getInfo.php?workbook=12_11.xlsx&amp;sheet=U0&amp;row=283&amp;col=7&amp;number=0.462&amp;sourceID=14","0.462")</f>
        <v>0.462</v>
      </c>
    </row>
    <row r="284" spans="1:7">
      <c r="A284" s="3">
        <v>12</v>
      </c>
      <c r="B284" s="3">
        <v>11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HYPERLINK("http://141.218.60.56/~jnz1568/getInfo.php?workbook=12_11.xlsx&amp;sheet=U0&amp;row=284&amp;col=6&amp;number=3&amp;sourceID=14","3")</f>
        <v>3</v>
      </c>
      <c r="G284" s="4" t="str">
        <f>HYPERLINK("http://141.218.60.56/~jnz1568/getInfo.php?workbook=12_11.xlsx&amp;sheet=U0&amp;row=284&amp;col=7&amp;number=5.54&amp;sourceID=14","5.54")</f>
        <v>5.54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HYPERLINK("http://141.218.60.56/~jnz1568/getInfo.php?workbook=12_11.xlsx&amp;sheet=U0&amp;row=285&amp;col=6&amp;number=3.1&amp;sourceID=14","3.1")</f>
        <v>3.1</v>
      </c>
      <c r="G285" s="4" t="str">
        <f>HYPERLINK("http://141.218.60.56/~jnz1568/getInfo.php?workbook=12_11.xlsx&amp;sheet=U0&amp;row=285&amp;col=7&amp;number=5.5&amp;sourceID=14","5.5")</f>
        <v>5.5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HYPERLINK("http://141.218.60.56/~jnz1568/getInfo.php?workbook=12_11.xlsx&amp;sheet=U0&amp;row=286&amp;col=6&amp;number=3.2&amp;sourceID=14","3.2")</f>
        <v>3.2</v>
      </c>
      <c r="G286" s="4" t="str">
        <f>HYPERLINK("http://141.218.60.56/~jnz1568/getInfo.php?workbook=12_11.xlsx&amp;sheet=U0&amp;row=286&amp;col=7&amp;number=5.46&amp;sourceID=14","5.46")</f>
        <v>5.46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HYPERLINK("http://141.218.60.56/~jnz1568/getInfo.php?workbook=12_11.xlsx&amp;sheet=U0&amp;row=287&amp;col=6&amp;number=3.3&amp;sourceID=14","3.3")</f>
        <v>3.3</v>
      </c>
      <c r="G287" s="4" t="str">
        <f>HYPERLINK("http://141.218.60.56/~jnz1568/getInfo.php?workbook=12_11.xlsx&amp;sheet=U0&amp;row=287&amp;col=7&amp;number=5.43&amp;sourceID=14","5.43")</f>
        <v>5.43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HYPERLINK("http://141.218.60.56/~jnz1568/getInfo.php?workbook=12_11.xlsx&amp;sheet=U0&amp;row=288&amp;col=6&amp;number=3.4&amp;sourceID=14","3.4")</f>
        <v>3.4</v>
      </c>
      <c r="G288" s="4" t="str">
        <f>HYPERLINK("http://141.218.60.56/~jnz1568/getInfo.php?workbook=12_11.xlsx&amp;sheet=U0&amp;row=288&amp;col=7&amp;number=5.4&amp;sourceID=14","5.4")</f>
        <v>5.4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HYPERLINK("http://141.218.60.56/~jnz1568/getInfo.php?workbook=12_11.xlsx&amp;sheet=U0&amp;row=289&amp;col=6&amp;number=3.5&amp;sourceID=14","3.5")</f>
        <v>3.5</v>
      </c>
      <c r="G289" s="4" t="str">
        <f>HYPERLINK("http://141.218.60.56/~jnz1568/getInfo.php?workbook=12_11.xlsx&amp;sheet=U0&amp;row=289&amp;col=7&amp;number=5.4&amp;sourceID=14","5.4")</f>
        <v>5.4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HYPERLINK("http://141.218.60.56/~jnz1568/getInfo.php?workbook=12_11.xlsx&amp;sheet=U0&amp;row=290&amp;col=6&amp;number=3.6&amp;sourceID=14","3.6")</f>
        <v>3.6</v>
      </c>
      <c r="G290" s="4" t="str">
        <f>HYPERLINK("http://141.218.60.56/~jnz1568/getInfo.php?workbook=12_11.xlsx&amp;sheet=U0&amp;row=290&amp;col=7&amp;number=5.44&amp;sourceID=14","5.44")</f>
        <v>5.44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HYPERLINK("http://141.218.60.56/~jnz1568/getInfo.php?workbook=12_11.xlsx&amp;sheet=U0&amp;row=291&amp;col=6&amp;number=3.7&amp;sourceID=14","3.7")</f>
        <v>3.7</v>
      </c>
      <c r="G291" s="4" t="str">
        <f>HYPERLINK("http://141.218.60.56/~jnz1568/getInfo.php?workbook=12_11.xlsx&amp;sheet=U0&amp;row=291&amp;col=7&amp;number=5.52&amp;sourceID=14","5.52")</f>
        <v>5.52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HYPERLINK("http://141.218.60.56/~jnz1568/getInfo.php?workbook=12_11.xlsx&amp;sheet=U0&amp;row=292&amp;col=6&amp;number=3.8&amp;sourceID=14","3.8")</f>
        <v>3.8</v>
      </c>
      <c r="G292" s="4" t="str">
        <f>HYPERLINK("http://141.218.60.56/~jnz1568/getInfo.php?workbook=12_11.xlsx&amp;sheet=U0&amp;row=292&amp;col=7&amp;number=5.66&amp;sourceID=14","5.66")</f>
        <v>5.66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HYPERLINK("http://141.218.60.56/~jnz1568/getInfo.php?workbook=12_11.xlsx&amp;sheet=U0&amp;row=293&amp;col=6&amp;number=3.9&amp;sourceID=14","3.9")</f>
        <v>3.9</v>
      </c>
      <c r="G293" s="4" t="str">
        <f>HYPERLINK("http://141.218.60.56/~jnz1568/getInfo.php?workbook=12_11.xlsx&amp;sheet=U0&amp;row=293&amp;col=7&amp;number=5.88&amp;sourceID=14","5.88")</f>
        <v>5.88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HYPERLINK("http://141.218.60.56/~jnz1568/getInfo.php?workbook=12_11.xlsx&amp;sheet=U0&amp;row=294&amp;col=6&amp;number=4&amp;sourceID=14","4")</f>
        <v>4</v>
      </c>
      <c r="G294" s="4" t="str">
        <f>HYPERLINK("http://141.218.60.56/~jnz1568/getInfo.php?workbook=12_11.xlsx&amp;sheet=U0&amp;row=294&amp;col=7&amp;number=6.14&amp;sourceID=14","6.14")</f>
        <v>6.14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HYPERLINK("http://141.218.60.56/~jnz1568/getInfo.php?workbook=12_11.xlsx&amp;sheet=U0&amp;row=295&amp;col=6&amp;number=4.1&amp;sourceID=14","4.1")</f>
        <v>4.1</v>
      </c>
      <c r="G295" s="4" t="str">
        <f>HYPERLINK("http://141.218.60.56/~jnz1568/getInfo.php?workbook=12_11.xlsx&amp;sheet=U0&amp;row=295&amp;col=7&amp;number=6.4&amp;sourceID=14","6.4")</f>
        <v>6.4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HYPERLINK("http://141.218.60.56/~jnz1568/getInfo.php?workbook=12_11.xlsx&amp;sheet=U0&amp;row=296&amp;col=6&amp;number=4.2&amp;sourceID=14","4.2")</f>
        <v>4.2</v>
      </c>
      <c r="G296" s="4" t="str">
        <f>HYPERLINK("http://141.218.60.56/~jnz1568/getInfo.php?workbook=12_11.xlsx&amp;sheet=U0&amp;row=296&amp;col=7&amp;number=6.6&amp;sourceID=14","6.6")</f>
        <v>6.6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HYPERLINK("http://141.218.60.56/~jnz1568/getInfo.php?workbook=12_11.xlsx&amp;sheet=U0&amp;row=297&amp;col=6&amp;number=4.3&amp;sourceID=14","4.3")</f>
        <v>4.3</v>
      </c>
      <c r="G297" s="4" t="str">
        <f>HYPERLINK("http://141.218.60.56/~jnz1568/getInfo.php?workbook=12_11.xlsx&amp;sheet=U0&amp;row=297&amp;col=7&amp;number=6.71&amp;sourceID=14","6.71")</f>
        <v>6.71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HYPERLINK("http://141.218.60.56/~jnz1568/getInfo.php?workbook=12_11.xlsx&amp;sheet=U0&amp;row=298&amp;col=6&amp;number=4.4&amp;sourceID=14","4.4")</f>
        <v>4.4</v>
      </c>
      <c r="G298" s="4" t="str">
        <f>HYPERLINK("http://141.218.60.56/~jnz1568/getInfo.php?workbook=12_11.xlsx&amp;sheet=U0&amp;row=298&amp;col=7&amp;number=6.71&amp;sourceID=14","6.71")</f>
        <v>6.71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HYPERLINK("http://141.218.60.56/~jnz1568/getInfo.php?workbook=12_11.xlsx&amp;sheet=U0&amp;row=299&amp;col=6&amp;number=4.5&amp;sourceID=14","4.5")</f>
        <v>4.5</v>
      </c>
      <c r="G299" s="4" t="str">
        <f>HYPERLINK("http://141.218.60.56/~jnz1568/getInfo.php?workbook=12_11.xlsx&amp;sheet=U0&amp;row=299&amp;col=7&amp;number=6.63&amp;sourceID=14","6.63")</f>
        <v>6.63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HYPERLINK("http://141.218.60.56/~jnz1568/getInfo.php?workbook=12_11.xlsx&amp;sheet=U0&amp;row=300&amp;col=6&amp;number=4.6&amp;sourceID=14","4.6")</f>
        <v>4.6</v>
      </c>
      <c r="G300" s="4" t="str">
        <f>HYPERLINK("http://141.218.60.56/~jnz1568/getInfo.php?workbook=12_11.xlsx&amp;sheet=U0&amp;row=300&amp;col=7&amp;number=6.5&amp;sourceID=14","6.5")</f>
        <v>6.5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HYPERLINK("http://141.218.60.56/~jnz1568/getInfo.php?workbook=12_11.xlsx&amp;sheet=U0&amp;row=301&amp;col=6&amp;number=4.7&amp;sourceID=14","4.7")</f>
        <v>4.7</v>
      </c>
      <c r="G301" s="4" t="str">
        <f>HYPERLINK("http://141.218.60.56/~jnz1568/getInfo.php?workbook=12_11.xlsx&amp;sheet=U0&amp;row=301&amp;col=7&amp;number=6.36&amp;sourceID=14","6.36")</f>
        <v>6.36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HYPERLINK("http://141.218.60.56/~jnz1568/getInfo.php?workbook=12_11.xlsx&amp;sheet=U0&amp;row=302&amp;col=6&amp;number=4.8&amp;sourceID=14","4.8")</f>
        <v>4.8</v>
      </c>
      <c r="G302" s="4" t="str">
        <f>HYPERLINK("http://141.218.60.56/~jnz1568/getInfo.php?workbook=12_11.xlsx&amp;sheet=U0&amp;row=302&amp;col=7&amp;number=6.22&amp;sourceID=14","6.22")</f>
        <v>6.22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HYPERLINK("http://141.218.60.56/~jnz1568/getInfo.php?workbook=12_11.xlsx&amp;sheet=U0&amp;row=303&amp;col=6&amp;number=4.9&amp;sourceID=14","4.9")</f>
        <v>4.9</v>
      </c>
      <c r="G303" s="4" t="str">
        <f>HYPERLINK("http://141.218.60.56/~jnz1568/getInfo.php?workbook=12_11.xlsx&amp;sheet=U0&amp;row=303&amp;col=7&amp;number=6.09&amp;sourceID=14","6.09")</f>
        <v>6.09</v>
      </c>
    </row>
    <row r="304" spans="1:7">
      <c r="A304" s="3">
        <v>12</v>
      </c>
      <c r="B304" s="3">
        <v>11</v>
      </c>
      <c r="C304" s="3">
        <v>2</v>
      </c>
      <c r="D304" s="3">
        <v>6</v>
      </c>
      <c r="E304" s="3">
        <v>1</v>
      </c>
      <c r="F304" s="4" t="str">
        <f>HYPERLINK("http://141.218.60.56/~jnz1568/getInfo.php?workbook=12_11.xlsx&amp;sheet=U0&amp;row=304&amp;col=6&amp;number=3&amp;sourceID=14","3")</f>
        <v>3</v>
      </c>
      <c r="G304" s="4" t="str">
        <f>HYPERLINK("http://141.218.60.56/~jnz1568/getInfo.php?workbook=12_11.xlsx&amp;sheet=U0&amp;row=304&amp;col=7&amp;number=7.82&amp;sourceID=14","7.82")</f>
        <v>7.82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HYPERLINK("http://141.218.60.56/~jnz1568/getInfo.php?workbook=12_11.xlsx&amp;sheet=U0&amp;row=305&amp;col=6&amp;number=3.1&amp;sourceID=14","3.1")</f>
        <v>3.1</v>
      </c>
      <c r="G305" s="4" t="str">
        <f>HYPERLINK("http://141.218.60.56/~jnz1568/getInfo.php?workbook=12_11.xlsx&amp;sheet=U0&amp;row=305&amp;col=7&amp;number=7.87&amp;sourceID=14","7.87")</f>
        <v>7.87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HYPERLINK("http://141.218.60.56/~jnz1568/getInfo.php?workbook=12_11.xlsx&amp;sheet=U0&amp;row=306&amp;col=6&amp;number=3.2&amp;sourceID=14","3.2")</f>
        <v>3.2</v>
      </c>
      <c r="G306" s="4" t="str">
        <f>HYPERLINK("http://141.218.60.56/~jnz1568/getInfo.php?workbook=12_11.xlsx&amp;sheet=U0&amp;row=306&amp;col=7&amp;number=7.93&amp;sourceID=14","7.93")</f>
        <v>7.93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HYPERLINK("http://141.218.60.56/~jnz1568/getInfo.php?workbook=12_11.xlsx&amp;sheet=U0&amp;row=307&amp;col=6&amp;number=3.3&amp;sourceID=14","3.3")</f>
        <v>3.3</v>
      </c>
      <c r="G307" s="4" t="str">
        <f>HYPERLINK("http://141.218.60.56/~jnz1568/getInfo.php?workbook=12_11.xlsx&amp;sheet=U0&amp;row=307&amp;col=7&amp;number=8&amp;sourceID=14","8")</f>
        <v>8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HYPERLINK("http://141.218.60.56/~jnz1568/getInfo.php?workbook=12_11.xlsx&amp;sheet=U0&amp;row=308&amp;col=6&amp;number=3.4&amp;sourceID=14","3.4")</f>
        <v>3.4</v>
      </c>
      <c r="G308" s="4" t="str">
        <f>HYPERLINK("http://141.218.60.56/~jnz1568/getInfo.php?workbook=12_11.xlsx&amp;sheet=U0&amp;row=308&amp;col=7&amp;number=8.08&amp;sourceID=14","8.08")</f>
        <v>8.08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HYPERLINK("http://141.218.60.56/~jnz1568/getInfo.php?workbook=12_11.xlsx&amp;sheet=U0&amp;row=309&amp;col=6&amp;number=3.5&amp;sourceID=14","3.5")</f>
        <v>3.5</v>
      </c>
      <c r="G309" s="4" t="str">
        <f>HYPERLINK("http://141.218.60.56/~jnz1568/getInfo.php?workbook=12_11.xlsx&amp;sheet=U0&amp;row=309&amp;col=7&amp;number=8.19&amp;sourceID=14","8.19")</f>
        <v>8.19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HYPERLINK("http://141.218.60.56/~jnz1568/getInfo.php?workbook=12_11.xlsx&amp;sheet=U0&amp;row=310&amp;col=6&amp;number=3.6&amp;sourceID=14","3.6")</f>
        <v>3.6</v>
      </c>
      <c r="G310" s="4" t="str">
        <f>HYPERLINK("http://141.218.60.56/~jnz1568/getInfo.php?workbook=12_11.xlsx&amp;sheet=U0&amp;row=310&amp;col=7&amp;number=8.31&amp;sourceID=14","8.31")</f>
        <v>8.31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HYPERLINK("http://141.218.60.56/~jnz1568/getInfo.php?workbook=12_11.xlsx&amp;sheet=U0&amp;row=311&amp;col=6&amp;number=3.7&amp;sourceID=14","3.7")</f>
        <v>3.7</v>
      </c>
      <c r="G311" s="4" t="str">
        <f>HYPERLINK("http://141.218.60.56/~jnz1568/getInfo.php?workbook=12_11.xlsx&amp;sheet=U0&amp;row=311&amp;col=7&amp;number=8.45&amp;sourceID=14","8.45")</f>
        <v>8.45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HYPERLINK("http://141.218.60.56/~jnz1568/getInfo.php?workbook=12_11.xlsx&amp;sheet=U0&amp;row=312&amp;col=6&amp;number=3.8&amp;sourceID=14","3.8")</f>
        <v>3.8</v>
      </c>
      <c r="G312" s="4" t="str">
        <f>HYPERLINK("http://141.218.60.56/~jnz1568/getInfo.php?workbook=12_11.xlsx&amp;sheet=U0&amp;row=312&amp;col=7&amp;number=8.62&amp;sourceID=14","8.62")</f>
        <v>8.62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HYPERLINK("http://141.218.60.56/~jnz1568/getInfo.php?workbook=12_11.xlsx&amp;sheet=U0&amp;row=313&amp;col=6&amp;number=3.9&amp;sourceID=14","3.9")</f>
        <v>3.9</v>
      </c>
      <c r="G313" s="4" t="str">
        <f>HYPERLINK("http://141.218.60.56/~jnz1568/getInfo.php?workbook=12_11.xlsx&amp;sheet=U0&amp;row=313&amp;col=7&amp;number=8.82&amp;sourceID=14","8.82")</f>
        <v>8.82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HYPERLINK("http://141.218.60.56/~jnz1568/getInfo.php?workbook=12_11.xlsx&amp;sheet=U0&amp;row=314&amp;col=6&amp;number=4&amp;sourceID=14","4")</f>
        <v>4</v>
      </c>
      <c r="G314" s="4" t="str">
        <f>HYPERLINK("http://141.218.60.56/~jnz1568/getInfo.php?workbook=12_11.xlsx&amp;sheet=U0&amp;row=314&amp;col=7&amp;number=9.06&amp;sourceID=14","9.06")</f>
        <v>9.06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HYPERLINK("http://141.218.60.56/~jnz1568/getInfo.php?workbook=12_11.xlsx&amp;sheet=U0&amp;row=315&amp;col=6&amp;number=4.1&amp;sourceID=14","4.1")</f>
        <v>4.1</v>
      </c>
      <c r="G315" s="4" t="str">
        <f>HYPERLINK("http://141.218.60.56/~jnz1568/getInfo.php?workbook=12_11.xlsx&amp;sheet=U0&amp;row=315&amp;col=7&amp;number=9.35&amp;sourceID=14","9.35")</f>
        <v>9.35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HYPERLINK("http://141.218.60.56/~jnz1568/getInfo.php?workbook=12_11.xlsx&amp;sheet=U0&amp;row=316&amp;col=6&amp;number=4.2&amp;sourceID=14","4.2")</f>
        <v>4.2</v>
      </c>
      <c r="G316" s="4" t="str">
        <f>HYPERLINK("http://141.218.60.56/~jnz1568/getInfo.php?workbook=12_11.xlsx&amp;sheet=U0&amp;row=316&amp;col=7&amp;number=9.73&amp;sourceID=14","9.73")</f>
        <v>9.73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HYPERLINK("http://141.218.60.56/~jnz1568/getInfo.php?workbook=12_11.xlsx&amp;sheet=U0&amp;row=317&amp;col=6&amp;number=4.3&amp;sourceID=14","4.3")</f>
        <v>4.3</v>
      </c>
      <c r="G317" s="4" t="str">
        <f>HYPERLINK("http://141.218.60.56/~jnz1568/getInfo.php?workbook=12_11.xlsx&amp;sheet=U0&amp;row=317&amp;col=7&amp;number=10.2&amp;sourceID=14","10.2")</f>
        <v>10.2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HYPERLINK("http://141.218.60.56/~jnz1568/getInfo.php?workbook=12_11.xlsx&amp;sheet=U0&amp;row=318&amp;col=6&amp;number=4.4&amp;sourceID=14","4.4")</f>
        <v>4.4</v>
      </c>
      <c r="G318" s="4" t="str">
        <f>HYPERLINK("http://141.218.60.56/~jnz1568/getInfo.php?workbook=12_11.xlsx&amp;sheet=U0&amp;row=318&amp;col=7&amp;number=10.8&amp;sourceID=14","10.8")</f>
        <v>10.8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HYPERLINK("http://141.218.60.56/~jnz1568/getInfo.php?workbook=12_11.xlsx&amp;sheet=U0&amp;row=319&amp;col=6&amp;number=4.5&amp;sourceID=14","4.5")</f>
        <v>4.5</v>
      </c>
      <c r="G319" s="4" t="str">
        <f>HYPERLINK("http://141.218.60.56/~jnz1568/getInfo.php?workbook=12_11.xlsx&amp;sheet=U0&amp;row=319&amp;col=7&amp;number=11.6&amp;sourceID=14","11.6")</f>
        <v>11.6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HYPERLINK("http://141.218.60.56/~jnz1568/getInfo.php?workbook=12_11.xlsx&amp;sheet=U0&amp;row=320&amp;col=6&amp;number=4.6&amp;sourceID=14","4.6")</f>
        <v>4.6</v>
      </c>
      <c r="G320" s="4" t="str">
        <f>HYPERLINK("http://141.218.60.56/~jnz1568/getInfo.php?workbook=12_11.xlsx&amp;sheet=U0&amp;row=320&amp;col=7&amp;number=12.7&amp;sourceID=14","12.7")</f>
        <v>12.7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HYPERLINK("http://141.218.60.56/~jnz1568/getInfo.php?workbook=12_11.xlsx&amp;sheet=U0&amp;row=321&amp;col=6&amp;number=4.7&amp;sourceID=14","4.7")</f>
        <v>4.7</v>
      </c>
      <c r="G321" s="4" t="str">
        <f>HYPERLINK("http://141.218.60.56/~jnz1568/getInfo.php?workbook=12_11.xlsx&amp;sheet=U0&amp;row=321&amp;col=7&amp;number=14.1&amp;sourceID=14","14.1")</f>
        <v>14.1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HYPERLINK("http://141.218.60.56/~jnz1568/getInfo.php?workbook=12_11.xlsx&amp;sheet=U0&amp;row=322&amp;col=6&amp;number=4.8&amp;sourceID=14","4.8")</f>
        <v>4.8</v>
      </c>
      <c r="G322" s="4" t="str">
        <f>HYPERLINK("http://141.218.60.56/~jnz1568/getInfo.php?workbook=12_11.xlsx&amp;sheet=U0&amp;row=322&amp;col=7&amp;number=15.8&amp;sourceID=14","15.8")</f>
        <v>15.8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HYPERLINK("http://141.218.60.56/~jnz1568/getInfo.php?workbook=12_11.xlsx&amp;sheet=U0&amp;row=323&amp;col=6&amp;number=4.9&amp;sourceID=14","4.9")</f>
        <v>4.9</v>
      </c>
      <c r="G323" s="4" t="str">
        <f>HYPERLINK("http://141.218.60.56/~jnz1568/getInfo.php?workbook=12_11.xlsx&amp;sheet=U0&amp;row=323&amp;col=7&amp;number=17.9&amp;sourceID=14","17.9")</f>
        <v>17.9</v>
      </c>
    </row>
    <row r="324" spans="1:7">
      <c r="A324" s="3">
        <v>12</v>
      </c>
      <c r="B324" s="3">
        <v>11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HYPERLINK("http://141.218.60.56/~jnz1568/getInfo.php?workbook=12_11.xlsx&amp;sheet=U0&amp;row=324&amp;col=6&amp;number=3&amp;sourceID=14","3")</f>
        <v>3</v>
      </c>
      <c r="G324" s="4" t="str">
        <f>HYPERLINK("http://141.218.60.56/~jnz1568/getInfo.php?workbook=12_11.xlsx&amp;sheet=U0&amp;row=324&amp;col=7&amp;number=2.43&amp;sourceID=14","2.43")</f>
        <v>2.43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HYPERLINK("http://141.218.60.56/~jnz1568/getInfo.php?workbook=12_11.xlsx&amp;sheet=U0&amp;row=325&amp;col=6&amp;number=3.1&amp;sourceID=14","3.1")</f>
        <v>3.1</v>
      </c>
      <c r="G325" s="4" t="str">
        <f>HYPERLINK("http://141.218.60.56/~jnz1568/getInfo.php?workbook=12_11.xlsx&amp;sheet=U0&amp;row=325&amp;col=7&amp;number=2.46&amp;sourceID=14","2.46")</f>
        <v>2.46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HYPERLINK("http://141.218.60.56/~jnz1568/getInfo.php?workbook=12_11.xlsx&amp;sheet=U0&amp;row=326&amp;col=6&amp;number=3.2&amp;sourceID=14","3.2")</f>
        <v>3.2</v>
      </c>
      <c r="G326" s="4" t="str">
        <f>HYPERLINK("http://141.218.60.56/~jnz1568/getInfo.php?workbook=12_11.xlsx&amp;sheet=U0&amp;row=326&amp;col=7&amp;number=2.49&amp;sourceID=14","2.49")</f>
        <v>2.49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HYPERLINK("http://141.218.60.56/~jnz1568/getInfo.php?workbook=12_11.xlsx&amp;sheet=U0&amp;row=327&amp;col=6&amp;number=3.3&amp;sourceID=14","3.3")</f>
        <v>3.3</v>
      </c>
      <c r="G327" s="4" t="str">
        <f>HYPERLINK("http://141.218.60.56/~jnz1568/getInfo.php?workbook=12_11.xlsx&amp;sheet=U0&amp;row=327&amp;col=7&amp;number=2.52&amp;sourceID=14","2.52")</f>
        <v>2.52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HYPERLINK("http://141.218.60.56/~jnz1568/getInfo.php?workbook=12_11.xlsx&amp;sheet=U0&amp;row=328&amp;col=6&amp;number=3.4&amp;sourceID=14","3.4")</f>
        <v>3.4</v>
      </c>
      <c r="G328" s="4" t="str">
        <f>HYPERLINK("http://141.218.60.56/~jnz1568/getInfo.php?workbook=12_11.xlsx&amp;sheet=U0&amp;row=328&amp;col=7&amp;number=2.55&amp;sourceID=14","2.55")</f>
        <v>2.55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HYPERLINK("http://141.218.60.56/~jnz1568/getInfo.php?workbook=12_11.xlsx&amp;sheet=U0&amp;row=329&amp;col=6&amp;number=3.5&amp;sourceID=14","3.5")</f>
        <v>3.5</v>
      </c>
      <c r="G329" s="4" t="str">
        <f>HYPERLINK("http://141.218.60.56/~jnz1568/getInfo.php?workbook=12_11.xlsx&amp;sheet=U0&amp;row=329&amp;col=7&amp;number=2.56&amp;sourceID=14","2.56")</f>
        <v>2.56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HYPERLINK("http://141.218.60.56/~jnz1568/getInfo.php?workbook=12_11.xlsx&amp;sheet=U0&amp;row=330&amp;col=6&amp;number=3.6&amp;sourceID=14","3.6")</f>
        <v>3.6</v>
      </c>
      <c r="G330" s="4" t="str">
        <f>HYPERLINK("http://141.218.60.56/~jnz1568/getInfo.php?workbook=12_11.xlsx&amp;sheet=U0&amp;row=330&amp;col=7&amp;number=2.57&amp;sourceID=14","2.57")</f>
        <v>2.57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HYPERLINK("http://141.218.60.56/~jnz1568/getInfo.php?workbook=12_11.xlsx&amp;sheet=U0&amp;row=331&amp;col=6&amp;number=3.7&amp;sourceID=14","3.7")</f>
        <v>3.7</v>
      </c>
      <c r="G331" s="4" t="str">
        <f>HYPERLINK("http://141.218.60.56/~jnz1568/getInfo.php?workbook=12_11.xlsx&amp;sheet=U0&amp;row=331&amp;col=7&amp;number=2.57&amp;sourceID=14","2.57")</f>
        <v>2.57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HYPERLINK("http://141.218.60.56/~jnz1568/getInfo.php?workbook=12_11.xlsx&amp;sheet=U0&amp;row=332&amp;col=6&amp;number=3.8&amp;sourceID=14","3.8")</f>
        <v>3.8</v>
      </c>
      <c r="G332" s="4" t="str">
        <f>HYPERLINK("http://141.218.60.56/~jnz1568/getInfo.php?workbook=12_11.xlsx&amp;sheet=U0&amp;row=332&amp;col=7&amp;number=2.56&amp;sourceID=14","2.56")</f>
        <v>2.56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HYPERLINK("http://141.218.60.56/~jnz1568/getInfo.php?workbook=12_11.xlsx&amp;sheet=U0&amp;row=333&amp;col=6&amp;number=3.9&amp;sourceID=14","3.9")</f>
        <v>3.9</v>
      </c>
      <c r="G333" s="4" t="str">
        <f>HYPERLINK("http://141.218.60.56/~jnz1568/getInfo.php?workbook=12_11.xlsx&amp;sheet=U0&amp;row=333&amp;col=7&amp;number=2.53&amp;sourceID=14","2.53")</f>
        <v>2.53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HYPERLINK("http://141.218.60.56/~jnz1568/getInfo.php?workbook=12_11.xlsx&amp;sheet=U0&amp;row=334&amp;col=6&amp;number=4&amp;sourceID=14","4")</f>
        <v>4</v>
      </c>
      <c r="G334" s="4" t="str">
        <f>HYPERLINK("http://141.218.60.56/~jnz1568/getInfo.php?workbook=12_11.xlsx&amp;sheet=U0&amp;row=334&amp;col=7&amp;number=2.49&amp;sourceID=14","2.49")</f>
        <v>2.49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HYPERLINK("http://141.218.60.56/~jnz1568/getInfo.php?workbook=12_11.xlsx&amp;sheet=U0&amp;row=335&amp;col=6&amp;number=4.1&amp;sourceID=14","4.1")</f>
        <v>4.1</v>
      </c>
      <c r="G335" s="4" t="str">
        <f>HYPERLINK("http://141.218.60.56/~jnz1568/getInfo.php?workbook=12_11.xlsx&amp;sheet=U0&amp;row=335&amp;col=7&amp;number=2.43&amp;sourceID=14","2.43")</f>
        <v>2.43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HYPERLINK("http://141.218.60.56/~jnz1568/getInfo.php?workbook=12_11.xlsx&amp;sheet=U0&amp;row=336&amp;col=6&amp;number=4.2&amp;sourceID=14","4.2")</f>
        <v>4.2</v>
      </c>
      <c r="G336" s="4" t="str">
        <f>HYPERLINK("http://141.218.60.56/~jnz1568/getInfo.php?workbook=12_11.xlsx&amp;sheet=U0&amp;row=336&amp;col=7&amp;number=2.35&amp;sourceID=14","2.35")</f>
        <v>2.35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HYPERLINK("http://141.218.60.56/~jnz1568/getInfo.php?workbook=12_11.xlsx&amp;sheet=U0&amp;row=337&amp;col=6&amp;number=4.3&amp;sourceID=14","4.3")</f>
        <v>4.3</v>
      </c>
      <c r="G337" s="4" t="str">
        <f>HYPERLINK("http://141.218.60.56/~jnz1568/getInfo.php?workbook=12_11.xlsx&amp;sheet=U0&amp;row=337&amp;col=7&amp;number=2.25&amp;sourceID=14","2.25")</f>
        <v>2.25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HYPERLINK("http://141.218.60.56/~jnz1568/getInfo.php?workbook=12_11.xlsx&amp;sheet=U0&amp;row=338&amp;col=6&amp;number=4.4&amp;sourceID=14","4.4")</f>
        <v>4.4</v>
      </c>
      <c r="G338" s="4" t="str">
        <f>HYPERLINK("http://141.218.60.56/~jnz1568/getInfo.php?workbook=12_11.xlsx&amp;sheet=U0&amp;row=338&amp;col=7&amp;number=2.15&amp;sourceID=14","2.15")</f>
        <v>2.15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HYPERLINK("http://141.218.60.56/~jnz1568/getInfo.php?workbook=12_11.xlsx&amp;sheet=U0&amp;row=339&amp;col=6&amp;number=4.5&amp;sourceID=14","4.5")</f>
        <v>4.5</v>
      </c>
      <c r="G339" s="4" t="str">
        <f>HYPERLINK("http://141.218.60.56/~jnz1568/getInfo.php?workbook=12_11.xlsx&amp;sheet=U0&amp;row=339&amp;col=7&amp;number=2.05&amp;sourceID=14","2.05")</f>
        <v>2.05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HYPERLINK("http://141.218.60.56/~jnz1568/getInfo.php?workbook=12_11.xlsx&amp;sheet=U0&amp;row=340&amp;col=6&amp;number=4.6&amp;sourceID=14","4.6")</f>
        <v>4.6</v>
      </c>
      <c r="G340" s="4" t="str">
        <f>HYPERLINK("http://141.218.60.56/~jnz1568/getInfo.php?workbook=12_11.xlsx&amp;sheet=U0&amp;row=340&amp;col=7&amp;number=1.95&amp;sourceID=14","1.95")</f>
        <v>1.95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HYPERLINK("http://141.218.60.56/~jnz1568/getInfo.php?workbook=12_11.xlsx&amp;sheet=U0&amp;row=341&amp;col=6&amp;number=4.7&amp;sourceID=14","4.7")</f>
        <v>4.7</v>
      </c>
      <c r="G341" s="4" t="str">
        <f>HYPERLINK("http://141.218.60.56/~jnz1568/getInfo.php?workbook=12_11.xlsx&amp;sheet=U0&amp;row=341&amp;col=7&amp;number=1.87&amp;sourceID=14","1.87")</f>
        <v>1.87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HYPERLINK("http://141.218.60.56/~jnz1568/getInfo.php?workbook=12_11.xlsx&amp;sheet=U0&amp;row=342&amp;col=6&amp;number=4.8&amp;sourceID=14","4.8")</f>
        <v>4.8</v>
      </c>
      <c r="G342" s="4" t="str">
        <f>HYPERLINK("http://141.218.60.56/~jnz1568/getInfo.php?workbook=12_11.xlsx&amp;sheet=U0&amp;row=342&amp;col=7&amp;number=1.8&amp;sourceID=14","1.8")</f>
        <v>1.8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HYPERLINK("http://141.218.60.56/~jnz1568/getInfo.php?workbook=12_11.xlsx&amp;sheet=U0&amp;row=343&amp;col=6&amp;number=4.9&amp;sourceID=14","4.9")</f>
        <v>4.9</v>
      </c>
      <c r="G343" s="4" t="str">
        <f>HYPERLINK("http://141.218.60.56/~jnz1568/getInfo.php?workbook=12_11.xlsx&amp;sheet=U0&amp;row=343&amp;col=7&amp;number=1.74&amp;sourceID=14","1.74")</f>
        <v>1.74</v>
      </c>
    </row>
    <row r="344" spans="1:7">
      <c r="A344" s="3">
        <v>12</v>
      </c>
      <c r="B344" s="3">
        <v>11</v>
      </c>
      <c r="C344" s="3">
        <v>2</v>
      </c>
      <c r="D344" s="3">
        <v>7</v>
      </c>
      <c r="E344" s="3">
        <v>1</v>
      </c>
      <c r="F344" s="4" t="str">
        <f>HYPERLINK("http://141.218.60.56/~jnz1568/getInfo.php?workbook=12_11.xlsx&amp;sheet=U0&amp;row=344&amp;col=6&amp;number=3&amp;sourceID=14","3")</f>
        <v>3</v>
      </c>
      <c r="G344" s="4" t="str">
        <f>HYPERLINK("http://141.218.60.56/~jnz1568/getInfo.php?workbook=12_11.xlsx&amp;sheet=U0&amp;row=344&amp;col=7&amp;number=0.872&amp;sourceID=14","0.872")</f>
        <v>0.872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HYPERLINK("http://141.218.60.56/~jnz1568/getInfo.php?workbook=12_11.xlsx&amp;sheet=U0&amp;row=345&amp;col=6&amp;number=3.1&amp;sourceID=14","3.1")</f>
        <v>3.1</v>
      </c>
      <c r="G345" s="4" t="str">
        <f>HYPERLINK("http://141.218.60.56/~jnz1568/getInfo.php?workbook=12_11.xlsx&amp;sheet=U0&amp;row=345&amp;col=7&amp;number=0.912&amp;sourceID=14","0.912")</f>
        <v>0.912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HYPERLINK("http://141.218.60.56/~jnz1568/getInfo.php?workbook=12_11.xlsx&amp;sheet=U0&amp;row=346&amp;col=6&amp;number=3.2&amp;sourceID=14","3.2")</f>
        <v>3.2</v>
      </c>
      <c r="G346" s="4" t="str">
        <f>HYPERLINK("http://141.218.60.56/~jnz1568/getInfo.php?workbook=12_11.xlsx&amp;sheet=U0&amp;row=346&amp;col=7&amp;number=0.945&amp;sourceID=14","0.945")</f>
        <v>0.945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HYPERLINK("http://141.218.60.56/~jnz1568/getInfo.php?workbook=12_11.xlsx&amp;sheet=U0&amp;row=347&amp;col=6&amp;number=3.3&amp;sourceID=14","3.3")</f>
        <v>3.3</v>
      </c>
      <c r="G347" s="4" t="str">
        <f>HYPERLINK("http://141.218.60.56/~jnz1568/getInfo.php?workbook=12_11.xlsx&amp;sheet=U0&amp;row=347&amp;col=7&amp;number=0.972&amp;sourceID=14","0.972")</f>
        <v>0.972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HYPERLINK("http://141.218.60.56/~jnz1568/getInfo.php?workbook=12_11.xlsx&amp;sheet=U0&amp;row=348&amp;col=6&amp;number=3.4&amp;sourceID=14","3.4")</f>
        <v>3.4</v>
      </c>
      <c r="G348" s="4" t="str">
        <f>HYPERLINK("http://141.218.60.56/~jnz1568/getInfo.php?workbook=12_11.xlsx&amp;sheet=U0&amp;row=348&amp;col=7&amp;number=0.994&amp;sourceID=14","0.994")</f>
        <v>0.994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HYPERLINK("http://141.218.60.56/~jnz1568/getInfo.php?workbook=12_11.xlsx&amp;sheet=U0&amp;row=349&amp;col=6&amp;number=3.5&amp;sourceID=14","3.5")</f>
        <v>3.5</v>
      </c>
      <c r="G349" s="4" t="str">
        <f>HYPERLINK("http://141.218.60.56/~jnz1568/getInfo.php?workbook=12_11.xlsx&amp;sheet=U0&amp;row=349&amp;col=7&amp;number=1.02&amp;sourceID=14","1.02")</f>
        <v>1.02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HYPERLINK("http://141.218.60.56/~jnz1568/getInfo.php?workbook=12_11.xlsx&amp;sheet=U0&amp;row=350&amp;col=6&amp;number=3.6&amp;sourceID=14","3.6")</f>
        <v>3.6</v>
      </c>
      <c r="G350" s="4" t="str">
        <f>HYPERLINK("http://141.218.60.56/~jnz1568/getInfo.php?workbook=12_11.xlsx&amp;sheet=U0&amp;row=350&amp;col=7&amp;number=1.04&amp;sourceID=14","1.04")</f>
        <v>1.04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HYPERLINK("http://141.218.60.56/~jnz1568/getInfo.php?workbook=12_11.xlsx&amp;sheet=U0&amp;row=351&amp;col=6&amp;number=3.7&amp;sourceID=14","3.7")</f>
        <v>3.7</v>
      </c>
      <c r="G351" s="4" t="str">
        <f>HYPERLINK("http://141.218.60.56/~jnz1568/getInfo.php?workbook=12_11.xlsx&amp;sheet=U0&amp;row=351&amp;col=7&amp;number=1.06&amp;sourceID=14","1.06")</f>
        <v>1.06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HYPERLINK("http://141.218.60.56/~jnz1568/getInfo.php?workbook=12_11.xlsx&amp;sheet=U0&amp;row=352&amp;col=6&amp;number=3.8&amp;sourceID=14","3.8")</f>
        <v>3.8</v>
      </c>
      <c r="G352" s="4" t="str">
        <f>HYPERLINK("http://141.218.60.56/~jnz1568/getInfo.php?workbook=12_11.xlsx&amp;sheet=U0&amp;row=352&amp;col=7&amp;number=1.08&amp;sourceID=14","1.08")</f>
        <v>1.08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HYPERLINK("http://141.218.60.56/~jnz1568/getInfo.php?workbook=12_11.xlsx&amp;sheet=U0&amp;row=353&amp;col=6&amp;number=3.9&amp;sourceID=14","3.9")</f>
        <v>3.9</v>
      </c>
      <c r="G353" s="4" t="str">
        <f>HYPERLINK("http://141.218.60.56/~jnz1568/getInfo.php?workbook=12_11.xlsx&amp;sheet=U0&amp;row=353&amp;col=7&amp;number=1.08&amp;sourceID=14","1.08")</f>
        <v>1.08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HYPERLINK("http://141.218.60.56/~jnz1568/getInfo.php?workbook=12_11.xlsx&amp;sheet=U0&amp;row=354&amp;col=6&amp;number=4&amp;sourceID=14","4")</f>
        <v>4</v>
      </c>
      <c r="G354" s="4" t="str">
        <f>HYPERLINK("http://141.218.60.56/~jnz1568/getInfo.php?workbook=12_11.xlsx&amp;sheet=U0&amp;row=354&amp;col=7&amp;number=1.08&amp;sourceID=14","1.08")</f>
        <v>1.08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HYPERLINK("http://141.218.60.56/~jnz1568/getInfo.php?workbook=12_11.xlsx&amp;sheet=U0&amp;row=355&amp;col=6&amp;number=4.1&amp;sourceID=14","4.1")</f>
        <v>4.1</v>
      </c>
      <c r="G355" s="4" t="str">
        <f>HYPERLINK("http://141.218.60.56/~jnz1568/getInfo.php?workbook=12_11.xlsx&amp;sheet=U0&amp;row=355&amp;col=7&amp;number=1.07&amp;sourceID=14","1.07")</f>
        <v>1.07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HYPERLINK("http://141.218.60.56/~jnz1568/getInfo.php?workbook=12_11.xlsx&amp;sheet=U0&amp;row=356&amp;col=6&amp;number=4.2&amp;sourceID=14","4.2")</f>
        <v>4.2</v>
      </c>
      <c r="G356" s="4" t="str">
        <f>HYPERLINK("http://141.218.60.56/~jnz1568/getInfo.php?workbook=12_11.xlsx&amp;sheet=U0&amp;row=356&amp;col=7&amp;number=1.05&amp;sourceID=14","1.05")</f>
        <v>1.05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HYPERLINK("http://141.218.60.56/~jnz1568/getInfo.php?workbook=12_11.xlsx&amp;sheet=U0&amp;row=357&amp;col=6&amp;number=4.3&amp;sourceID=14","4.3")</f>
        <v>4.3</v>
      </c>
      <c r="G357" s="4" t="str">
        <f>HYPERLINK("http://141.218.60.56/~jnz1568/getInfo.php?workbook=12_11.xlsx&amp;sheet=U0&amp;row=357&amp;col=7&amp;number=1.03&amp;sourceID=14","1.03")</f>
        <v>1.03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HYPERLINK("http://141.218.60.56/~jnz1568/getInfo.php?workbook=12_11.xlsx&amp;sheet=U0&amp;row=358&amp;col=6&amp;number=4.4&amp;sourceID=14","4.4")</f>
        <v>4.4</v>
      </c>
      <c r="G358" s="4" t="str">
        <f>HYPERLINK("http://141.218.60.56/~jnz1568/getInfo.php?workbook=12_11.xlsx&amp;sheet=U0&amp;row=358&amp;col=7&amp;number=1.01&amp;sourceID=14","1.01")</f>
        <v>1.01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HYPERLINK("http://141.218.60.56/~jnz1568/getInfo.php?workbook=12_11.xlsx&amp;sheet=U0&amp;row=359&amp;col=6&amp;number=4.5&amp;sourceID=14","4.5")</f>
        <v>4.5</v>
      </c>
      <c r="G359" s="4" t="str">
        <f>HYPERLINK("http://141.218.60.56/~jnz1568/getInfo.php?workbook=12_11.xlsx&amp;sheet=U0&amp;row=359&amp;col=7&amp;number=0.992&amp;sourceID=14","0.992")</f>
        <v>0.992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HYPERLINK("http://141.218.60.56/~jnz1568/getInfo.php?workbook=12_11.xlsx&amp;sheet=U0&amp;row=360&amp;col=6&amp;number=4.6&amp;sourceID=14","4.6")</f>
        <v>4.6</v>
      </c>
      <c r="G360" s="4" t="str">
        <f>HYPERLINK("http://141.218.60.56/~jnz1568/getInfo.php?workbook=12_11.xlsx&amp;sheet=U0&amp;row=360&amp;col=7&amp;number=0.977&amp;sourceID=14","0.977")</f>
        <v>0.977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HYPERLINK("http://141.218.60.56/~jnz1568/getInfo.php?workbook=12_11.xlsx&amp;sheet=U0&amp;row=361&amp;col=6&amp;number=4.7&amp;sourceID=14","4.7")</f>
        <v>4.7</v>
      </c>
      <c r="G361" s="4" t="str">
        <f>HYPERLINK("http://141.218.60.56/~jnz1568/getInfo.php?workbook=12_11.xlsx&amp;sheet=U0&amp;row=361&amp;col=7&amp;number=0.964&amp;sourceID=14","0.964")</f>
        <v>0.964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HYPERLINK("http://141.218.60.56/~jnz1568/getInfo.php?workbook=12_11.xlsx&amp;sheet=U0&amp;row=362&amp;col=6&amp;number=4.8&amp;sourceID=14","4.8")</f>
        <v>4.8</v>
      </c>
      <c r="G362" s="4" t="str">
        <f>HYPERLINK("http://141.218.60.56/~jnz1568/getInfo.php?workbook=12_11.xlsx&amp;sheet=U0&amp;row=362&amp;col=7&amp;number=0.953&amp;sourceID=14","0.953")</f>
        <v>0.953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HYPERLINK("http://141.218.60.56/~jnz1568/getInfo.php?workbook=12_11.xlsx&amp;sheet=U0&amp;row=363&amp;col=6&amp;number=4.9&amp;sourceID=14","4.9")</f>
        <v>4.9</v>
      </c>
      <c r="G363" s="4" t="str">
        <f>HYPERLINK("http://141.218.60.56/~jnz1568/getInfo.php?workbook=12_11.xlsx&amp;sheet=U0&amp;row=363&amp;col=7&amp;number=0.943&amp;sourceID=14","0.943")</f>
        <v>0.943</v>
      </c>
    </row>
    <row r="364" spans="1:7">
      <c r="A364" s="3">
        <v>12</v>
      </c>
      <c r="B364" s="3">
        <v>11</v>
      </c>
      <c r="C364" s="3">
        <v>2</v>
      </c>
      <c r="D364" s="3">
        <v>8</v>
      </c>
      <c r="E364" s="3">
        <v>1</v>
      </c>
      <c r="F364" s="4" t="str">
        <f>HYPERLINK("http://141.218.60.56/~jnz1568/getInfo.php?workbook=12_11.xlsx&amp;sheet=U0&amp;row=364&amp;col=6&amp;number=3&amp;sourceID=14","3")</f>
        <v>3</v>
      </c>
      <c r="G364" s="4" t="str">
        <f>HYPERLINK("http://141.218.60.56/~jnz1568/getInfo.php?workbook=12_11.xlsx&amp;sheet=U0&amp;row=364&amp;col=7&amp;number=1.29&amp;sourceID=14","1.29")</f>
        <v>1.29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HYPERLINK("http://141.218.60.56/~jnz1568/getInfo.php?workbook=12_11.xlsx&amp;sheet=U0&amp;row=365&amp;col=6&amp;number=3.1&amp;sourceID=14","3.1")</f>
        <v>3.1</v>
      </c>
      <c r="G365" s="4" t="str">
        <f>HYPERLINK("http://141.218.60.56/~jnz1568/getInfo.php?workbook=12_11.xlsx&amp;sheet=U0&amp;row=365&amp;col=7&amp;number=1.32&amp;sourceID=14","1.32")</f>
        <v>1.32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HYPERLINK("http://141.218.60.56/~jnz1568/getInfo.php?workbook=12_11.xlsx&amp;sheet=U0&amp;row=366&amp;col=6&amp;number=3.2&amp;sourceID=14","3.2")</f>
        <v>3.2</v>
      </c>
      <c r="G366" s="4" t="str">
        <f>HYPERLINK("http://141.218.60.56/~jnz1568/getInfo.php?workbook=12_11.xlsx&amp;sheet=U0&amp;row=366&amp;col=7&amp;number=1.35&amp;sourceID=14","1.35")</f>
        <v>1.35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HYPERLINK("http://141.218.60.56/~jnz1568/getInfo.php?workbook=12_11.xlsx&amp;sheet=U0&amp;row=367&amp;col=6&amp;number=3.3&amp;sourceID=14","3.3")</f>
        <v>3.3</v>
      </c>
      <c r="G367" s="4" t="str">
        <f>HYPERLINK("http://141.218.60.56/~jnz1568/getInfo.php?workbook=12_11.xlsx&amp;sheet=U0&amp;row=367&amp;col=7&amp;number=1.39&amp;sourceID=14","1.39")</f>
        <v>1.39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HYPERLINK("http://141.218.60.56/~jnz1568/getInfo.php?workbook=12_11.xlsx&amp;sheet=U0&amp;row=368&amp;col=6&amp;number=3.4&amp;sourceID=14","3.4")</f>
        <v>3.4</v>
      </c>
      <c r="G368" s="4" t="str">
        <f>HYPERLINK("http://141.218.60.56/~jnz1568/getInfo.php?workbook=12_11.xlsx&amp;sheet=U0&amp;row=368&amp;col=7&amp;number=1.42&amp;sourceID=14","1.42")</f>
        <v>1.42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HYPERLINK("http://141.218.60.56/~jnz1568/getInfo.php?workbook=12_11.xlsx&amp;sheet=U0&amp;row=369&amp;col=6&amp;number=3.5&amp;sourceID=14","3.5")</f>
        <v>3.5</v>
      </c>
      <c r="G369" s="4" t="str">
        <f>HYPERLINK("http://141.218.60.56/~jnz1568/getInfo.php?workbook=12_11.xlsx&amp;sheet=U0&amp;row=369&amp;col=7&amp;number=1.46&amp;sourceID=14","1.46")</f>
        <v>1.46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HYPERLINK("http://141.218.60.56/~jnz1568/getInfo.php?workbook=12_11.xlsx&amp;sheet=U0&amp;row=370&amp;col=6&amp;number=3.6&amp;sourceID=14","3.6")</f>
        <v>3.6</v>
      </c>
      <c r="G370" s="4" t="str">
        <f>HYPERLINK("http://141.218.60.56/~jnz1568/getInfo.php?workbook=12_11.xlsx&amp;sheet=U0&amp;row=370&amp;col=7&amp;number=1.49&amp;sourceID=14","1.49")</f>
        <v>1.49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HYPERLINK("http://141.218.60.56/~jnz1568/getInfo.php?workbook=12_11.xlsx&amp;sheet=U0&amp;row=371&amp;col=6&amp;number=3.7&amp;sourceID=14","3.7")</f>
        <v>3.7</v>
      </c>
      <c r="G371" s="4" t="str">
        <f>HYPERLINK("http://141.218.60.56/~jnz1568/getInfo.php?workbook=12_11.xlsx&amp;sheet=U0&amp;row=371&amp;col=7&amp;number=1.51&amp;sourceID=14","1.51")</f>
        <v>1.51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HYPERLINK("http://141.218.60.56/~jnz1568/getInfo.php?workbook=12_11.xlsx&amp;sheet=U0&amp;row=372&amp;col=6&amp;number=3.8&amp;sourceID=14","3.8")</f>
        <v>3.8</v>
      </c>
      <c r="G372" s="4" t="str">
        <f>HYPERLINK("http://141.218.60.56/~jnz1568/getInfo.php?workbook=12_11.xlsx&amp;sheet=U0&amp;row=372&amp;col=7&amp;number=1.52&amp;sourceID=14","1.52")</f>
        <v>1.52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HYPERLINK("http://141.218.60.56/~jnz1568/getInfo.php?workbook=12_11.xlsx&amp;sheet=U0&amp;row=373&amp;col=6&amp;number=3.9&amp;sourceID=14","3.9")</f>
        <v>3.9</v>
      </c>
      <c r="G373" s="4" t="str">
        <f>HYPERLINK("http://141.218.60.56/~jnz1568/getInfo.php?workbook=12_11.xlsx&amp;sheet=U0&amp;row=373&amp;col=7&amp;number=1.52&amp;sourceID=14","1.52")</f>
        <v>1.52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HYPERLINK("http://141.218.60.56/~jnz1568/getInfo.php?workbook=12_11.xlsx&amp;sheet=U0&amp;row=374&amp;col=6&amp;number=4&amp;sourceID=14","4")</f>
        <v>4</v>
      </c>
      <c r="G374" s="4" t="str">
        <f>HYPERLINK("http://141.218.60.56/~jnz1568/getInfo.php?workbook=12_11.xlsx&amp;sheet=U0&amp;row=374&amp;col=7&amp;number=1.5&amp;sourceID=14","1.5")</f>
        <v>1.5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HYPERLINK("http://141.218.60.56/~jnz1568/getInfo.php?workbook=12_11.xlsx&amp;sheet=U0&amp;row=375&amp;col=6&amp;number=4.1&amp;sourceID=14","4.1")</f>
        <v>4.1</v>
      </c>
      <c r="G375" s="4" t="str">
        <f>HYPERLINK("http://141.218.60.56/~jnz1568/getInfo.php?workbook=12_11.xlsx&amp;sheet=U0&amp;row=375&amp;col=7&amp;number=1.47&amp;sourceID=14","1.47")</f>
        <v>1.47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HYPERLINK("http://141.218.60.56/~jnz1568/getInfo.php?workbook=12_11.xlsx&amp;sheet=U0&amp;row=376&amp;col=6&amp;number=4.2&amp;sourceID=14","4.2")</f>
        <v>4.2</v>
      </c>
      <c r="G376" s="4" t="str">
        <f>HYPERLINK("http://141.218.60.56/~jnz1568/getInfo.php?workbook=12_11.xlsx&amp;sheet=U0&amp;row=376&amp;col=7&amp;number=1.43&amp;sourceID=14","1.43")</f>
        <v>1.43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HYPERLINK("http://141.218.60.56/~jnz1568/getInfo.php?workbook=12_11.xlsx&amp;sheet=U0&amp;row=377&amp;col=6&amp;number=4.3&amp;sourceID=14","4.3")</f>
        <v>4.3</v>
      </c>
      <c r="G377" s="4" t="str">
        <f>HYPERLINK("http://141.218.60.56/~jnz1568/getInfo.php?workbook=12_11.xlsx&amp;sheet=U0&amp;row=377&amp;col=7&amp;number=1.39&amp;sourceID=14","1.39")</f>
        <v>1.39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HYPERLINK("http://141.218.60.56/~jnz1568/getInfo.php?workbook=12_11.xlsx&amp;sheet=U0&amp;row=378&amp;col=6&amp;number=4.4&amp;sourceID=14","4.4")</f>
        <v>4.4</v>
      </c>
      <c r="G378" s="4" t="str">
        <f>HYPERLINK("http://141.218.60.56/~jnz1568/getInfo.php?workbook=12_11.xlsx&amp;sheet=U0&amp;row=378&amp;col=7&amp;number=1.35&amp;sourceID=14","1.35")</f>
        <v>1.35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HYPERLINK("http://141.218.60.56/~jnz1568/getInfo.php?workbook=12_11.xlsx&amp;sheet=U0&amp;row=379&amp;col=6&amp;number=4.5&amp;sourceID=14","4.5")</f>
        <v>4.5</v>
      </c>
      <c r="G379" s="4" t="str">
        <f>HYPERLINK("http://141.218.60.56/~jnz1568/getInfo.php?workbook=12_11.xlsx&amp;sheet=U0&amp;row=379&amp;col=7&amp;number=1.31&amp;sourceID=14","1.31")</f>
        <v>1.31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HYPERLINK("http://141.218.60.56/~jnz1568/getInfo.php?workbook=12_11.xlsx&amp;sheet=U0&amp;row=380&amp;col=6&amp;number=4.6&amp;sourceID=14","4.6")</f>
        <v>4.6</v>
      </c>
      <c r="G380" s="4" t="str">
        <f>HYPERLINK("http://141.218.60.56/~jnz1568/getInfo.php?workbook=12_11.xlsx&amp;sheet=U0&amp;row=380&amp;col=7&amp;number=1.28&amp;sourceID=14","1.28")</f>
        <v>1.28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HYPERLINK("http://141.218.60.56/~jnz1568/getInfo.php?workbook=12_11.xlsx&amp;sheet=U0&amp;row=381&amp;col=6&amp;number=4.7&amp;sourceID=14","4.7")</f>
        <v>4.7</v>
      </c>
      <c r="G381" s="4" t="str">
        <f>HYPERLINK("http://141.218.60.56/~jnz1568/getInfo.php?workbook=12_11.xlsx&amp;sheet=U0&amp;row=381&amp;col=7&amp;number=1.25&amp;sourceID=14","1.25")</f>
        <v>1.25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HYPERLINK("http://141.218.60.56/~jnz1568/getInfo.php?workbook=12_11.xlsx&amp;sheet=U0&amp;row=382&amp;col=6&amp;number=4.8&amp;sourceID=14","4.8")</f>
        <v>4.8</v>
      </c>
      <c r="G382" s="4" t="str">
        <f>HYPERLINK("http://141.218.60.56/~jnz1568/getInfo.php?workbook=12_11.xlsx&amp;sheet=U0&amp;row=382&amp;col=7&amp;number=1.22&amp;sourceID=14","1.22")</f>
        <v>1.22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HYPERLINK("http://141.218.60.56/~jnz1568/getInfo.php?workbook=12_11.xlsx&amp;sheet=U0&amp;row=383&amp;col=6&amp;number=4.9&amp;sourceID=14","4.9")</f>
        <v>4.9</v>
      </c>
      <c r="G383" s="4" t="str">
        <f>HYPERLINK("http://141.218.60.56/~jnz1568/getInfo.php?workbook=12_11.xlsx&amp;sheet=U0&amp;row=383&amp;col=7&amp;number=1.2&amp;sourceID=14","1.2")</f>
        <v>1.2</v>
      </c>
    </row>
    <row r="384" spans="1:7">
      <c r="A384" s="3">
        <v>12</v>
      </c>
      <c r="B384" s="3">
        <v>11</v>
      </c>
      <c r="C384" s="3">
        <v>2</v>
      </c>
      <c r="D384" s="3">
        <v>11</v>
      </c>
      <c r="E384" s="3">
        <v>1</v>
      </c>
      <c r="F384" s="4" t="str">
        <f>HYPERLINK("http://141.218.60.56/~jnz1568/getInfo.php?workbook=12_11.xlsx&amp;sheet=U0&amp;row=384&amp;col=6&amp;number=3&amp;sourceID=14","3")</f>
        <v>3</v>
      </c>
      <c r="G384" s="4" t="str">
        <f>HYPERLINK("http://141.218.60.56/~jnz1568/getInfo.php?workbook=12_11.xlsx&amp;sheet=U0&amp;row=384&amp;col=7&amp;number=1.15&amp;sourceID=14","1.15")</f>
        <v>1.15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HYPERLINK("http://141.218.60.56/~jnz1568/getInfo.php?workbook=12_11.xlsx&amp;sheet=U0&amp;row=385&amp;col=6&amp;number=3.1&amp;sourceID=14","3.1")</f>
        <v>3.1</v>
      </c>
      <c r="G385" s="4" t="str">
        <f>HYPERLINK("http://141.218.60.56/~jnz1568/getInfo.php?workbook=12_11.xlsx&amp;sheet=U0&amp;row=385&amp;col=7&amp;number=1.15&amp;sourceID=14","1.15")</f>
        <v>1.15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HYPERLINK("http://141.218.60.56/~jnz1568/getInfo.php?workbook=12_11.xlsx&amp;sheet=U0&amp;row=386&amp;col=6&amp;number=3.2&amp;sourceID=14","3.2")</f>
        <v>3.2</v>
      </c>
      <c r="G386" s="4" t="str">
        <f>HYPERLINK("http://141.218.60.56/~jnz1568/getInfo.php?workbook=12_11.xlsx&amp;sheet=U0&amp;row=386&amp;col=7&amp;number=1.16&amp;sourceID=14","1.16")</f>
        <v>1.16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HYPERLINK("http://141.218.60.56/~jnz1568/getInfo.php?workbook=12_11.xlsx&amp;sheet=U0&amp;row=387&amp;col=6&amp;number=3.3&amp;sourceID=14","3.3")</f>
        <v>3.3</v>
      </c>
      <c r="G387" s="4" t="str">
        <f>HYPERLINK("http://141.218.60.56/~jnz1568/getInfo.php?workbook=12_11.xlsx&amp;sheet=U0&amp;row=387&amp;col=7&amp;number=1.16&amp;sourceID=14","1.16")</f>
        <v>1.16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HYPERLINK("http://141.218.60.56/~jnz1568/getInfo.php?workbook=12_11.xlsx&amp;sheet=U0&amp;row=388&amp;col=6&amp;number=3.4&amp;sourceID=14","3.4")</f>
        <v>3.4</v>
      </c>
      <c r="G388" s="4" t="str">
        <f>HYPERLINK("http://141.218.60.56/~jnz1568/getInfo.php?workbook=12_11.xlsx&amp;sheet=U0&amp;row=388&amp;col=7&amp;number=1.17&amp;sourceID=14","1.17")</f>
        <v>1.17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HYPERLINK("http://141.218.60.56/~jnz1568/getInfo.php?workbook=12_11.xlsx&amp;sheet=U0&amp;row=389&amp;col=6&amp;number=3.5&amp;sourceID=14","3.5")</f>
        <v>3.5</v>
      </c>
      <c r="G389" s="4" t="str">
        <f>HYPERLINK("http://141.218.60.56/~jnz1568/getInfo.php?workbook=12_11.xlsx&amp;sheet=U0&amp;row=389&amp;col=7&amp;number=1.17&amp;sourceID=14","1.17")</f>
        <v>1.17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HYPERLINK("http://141.218.60.56/~jnz1568/getInfo.php?workbook=12_11.xlsx&amp;sheet=U0&amp;row=390&amp;col=6&amp;number=3.6&amp;sourceID=14","3.6")</f>
        <v>3.6</v>
      </c>
      <c r="G390" s="4" t="str">
        <f>HYPERLINK("http://141.218.60.56/~jnz1568/getInfo.php?workbook=12_11.xlsx&amp;sheet=U0&amp;row=390&amp;col=7&amp;number=1.17&amp;sourceID=14","1.17")</f>
        <v>1.17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HYPERLINK("http://141.218.60.56/~jnz1568/getInfo.php?workbook=12_11.xlsx&amp;sheet=U0&amp;row=391&amp;col=6&amp;number=3.7&amp;sourceID=14","3.7")</f>
        <v>3.7</v>
      </c>
      <c r="G391" s="4" t="str">
        <f>HYPERLINK("http://141.218.60.56/~jnz1568/getInfo.php?workbook=12_11.xlsx&amp;sheet=U0&amp;row=391&amp;col=7&amp;number=1.17&amp;sourceID=14","1.17")</f>
        <v>1.17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HYPERLINK("http://141.218.60.56/~jnz1568/getInfo.php?workbook=12_11.xlsx&amp;sheet=U0&amp;row=392&amp;col=6&amp;number=3.8&amp;sourceID=14","3.8")</f>
        <v>3.8</v>
      </c>
      <c r="G392" s="4" t="str">
        <f>HYPERLINK("http://141.218.60.56/~jnz1568/getInfo.php?workbook=12_11.xlsx&amp;sheet=U0&amp;row=392&amp;col=7&amp;number=1.17&amp;sourceID=14","1.17")</f>
        <v>1.17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HYPERLINK("http://141.218.60.56/~jnz1568/getInfo.php?workbook=12_11.xlsx&amp;sheet=U0&amp;row=393&amp;col=6&amp;number=3.9&amp;sourceID=14","3.9")</f>
        <v>3.9</v>
      </c>
      <c r="G393" s="4" t="str">
        <f>HYPERLINK("http://141.218.60.56/~jnz1568/getInfo.php?workbook=12_11.xlsx&amp;sheet=U0&amp;row=393&amp;col=7&amp;number=1.16&amp;sourceID=14","1.16")</f>
        <v>1.16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HYPERLINK("http://141.218.60.56/~jnz1568/getInfo.php?workbook=12_11.xlsx&amp;sheet=U0&amp;row=394&amp;col=6&amp;number=4&amp;sourceID=14","4")</f>
        <v>4</v>
      </c>
      <c r="G394" s="4" t="str">
        <f>HYPERLINK("http://141.218.60.56/~jnz1568/getInfo.php?workbook=12_11.xlsx&amp;sheet=U0&amp;row=394&amp;col=7&amp;number=1.16&amp;sourceID=14","1.16")</f>
        <v>1.16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HYPERLINK("http://141.218.60.56/~jnz1568/getInfo.php?workbook=12_11.xlsx&amp;sheet=U0&amp;row=395&amp;col=6&amp;number=4.1&amp;sourceID=14","4.1")</f>
        <v>4.1</v>
      </c>
      <c r="G395" s="4" t="str">
        <f>HYPERLINK("http://141.218.60.56/~jnz1568/getInfo.php?workbook=12_11.xlsx&amp;sheet=U0&amp;row=395&amp;col=7&amp;number=1.16&amp;sourceID=14","1.16")</f>
        <v>1.16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HYPERLINK("http://141.218.60.56/~jnz1568/getInfo.php?workbook=12_11.xlsx&amp;sheet=U0&amp;row=396&amp;col=6&amp;number=4.2&amp;sourceID=14","4.2")</f>
        <v>4.2</v>
      </c>
      <c r="G396" s="4" t="str">
        <f>HYPERLINK("http://141.218.60.56/~jnz1568/getInfo.php?workbook=12_11.xlsx&amp;sheet=U0&amp;row=396&amp;col=7&amp;number=1.16&amp;sourceID=14","1.16")</f>
        <v>1.16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HYPERLINK("http://141.218.60.56/~jnz1568/getInfo.php?workbook=12_11.xlsx&amp;sheet=U0&amp;row=397&amp;col=6&amp;number=4.3&amp;sourceID=14","4.3")</f>
        <v>4.3</v>
      </c>
      <c r="G397" s="4" t="str">
        <f>HYPERLINK("http://141.218.60.56/~jnz1568/getInfo.php?workbook=12_11.xlsx&amp;sheet=U0&amp;row=397&amp;col=7&amp;number=1.16&amp;sourceID=14","1.16")</f>
        <v>1.16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HYPERLINK("http://141.218.60.56/~jnz1568/getInfo.php?workbook=12_11.xlsx&amp;sheet=U0&amp;row=398&amp;col=6&amp;number=4.4&amp;sourceID=14","4.4")</f>
        <v>4.4</v>
      </c>
      <c r="G398" s="4" t="str">
        <f>HYPERLINK("http://141.218.60.56/~jnz1568/getInfo.php?workbook=12_11.xlsx&amp;sheet=U0&amp;row=398&amp;col=7&amp;number=1.16&amp;sourceID=14","1.16")</f>
        <v>1.16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HYPERLINK("http://141.218.60.56/~jnz1568/getInfo.php?workbook=12_11.xlsx&amp;sheet=U0&amp;row=399&amp;col=6&amp;number=4.5&amp;sourceID=14","4.5")</f>
        <v>4.5</v>
      </c>
      <c r="G399" s="4" t="str">
        <f>HYPERLINK("http://141.218.60.56/~jnz1568/getInfo.php?workbook=12_11.xlsx&amp;sheet=U0&amp;row=399&amp;col=7&amp;number=1.16&amp;sourceID=14","1.16")</f>
        <v>1.16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HYPERLINK("http://141.218.60.56/~jnz1568/getInfo.php?workbook=12_11.xlsx&amp;sheet=U0&amp;row=400&amp;col=6&amp;number=4.6&amp;sourceID=14","4.6")</f>
        <v>4.6</v>
      </c>
      <c r="G400" s="4" t="str">
        <f>HYPERLINK("http://141.218.60.56/~jnz1568/getInfo.php?workbook=12_11.xlsx&amp;sheet=U0&amp;row=400&amp;col=7&amp;number=1.15&amp;sourceID=14","1.15")</f>
        <v>1.15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HYPERLINK("http://141.218.60.56/~jnz1568/getInfo.php?workbook=12_11.xlsx&amp;sheet=U0&amp;row=401&amp;col=6&amp;number=4.7&amp;sourceID=14","4.7")</f>
        <v>4.7</v>
      </c>
      <c r="G401" s="4" t="str">
        <f>HYPERLINK("http://141.218.60.56/~jnz1568/getInfo.php?workbook=12_11.xlsx&amp;sheet=U0&amp;row=401&amp;col=7&amp;number=1.15&amp;sourceID=14","1.15")</f>
        <v>1.15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HYPERLINK("http://141.218.60.56/~jnz1568/getInfo.php?workbook=12_11.xlsx&amp;sheet=U0&amp;row=402&amp;col=6&amp;number=4.8&amp;sourceID=14","4.8")</f>
        <v>4.8</v>
      </c>
      <c r="G402" s="4" t="str">
        <f>HYPERLINK("http://141.218.60.56/~jnz1568/getInfo.php?workbook=12_11.xlsx&amp;sheet=U0&amp;row=402&amp;col=7&amp;number=1.14&amp;sourceID=14","1.14")</f>
        <v>1.14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HYPERLINK("http://141.218.60.56/~jnz1568/getInfo.php?workbook=12_11.xlsx&amp;sheet=U0&amp;row=403&amp;col=6&amp;number=4.9&amp;sourceID=14","4.9")</f>
        <v>4.9</v>
      </c>
      <c r="G403" s="4" t="str">
        <f>HYPERLINK("http://141.218.60.56/~jnz1568/getInfo.php?workbook=12_11.xlsx&amp;sheet=U0&amp;row=403&amp;col=7&amp;number=1.15&amp;sourceID=14","1.15")</f>
        <v>1.15</v>
      </c>
    </row>
    <row r="404" spans="1:7">
      <c r="A404" s="3">
        <v>12</v>
      </c>
      <c r="B404" s="3">
        <v>11</v>
      </c>
      <c r="C404" s="3">
        <v>2</v>
      </c>
      <c r="D404" s="3">
        <v>10</v>
      </c>
      <c r="E404" s="3">
        <v>1</v>
      </c>
      <c r="F404" s="4" t="str">
        <f>HYPERLINK("http://141.218.60.56/~jnz1568/getInfo.php?workbook=12_11.xlsx&amp;sheet=U0&amp;row=404&amp;col=6&amp;number=3&amp;sourceID=14","3")</f>
        <v>3</v>
      </c>
      <c r="G404" s="4" t="str">
        <f>HYPERLINK("http://141.218.60.56/~jnz1568/getInfo.php?workbook=12_11.xlsx&amp;sheet=U0&amp;row=404&amp;col=7&amp;number=0.786&amp;sourceID=14","0.786")</f>
        <v>0.786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HYPERLINK("http://141.218.60.56/~jnz1568/getInfo.php?workbook=12_11.xlsx&amp;sheet=U0&amp;row=405&amp;col=6&amp;number=3.1&amp;sourceID=14","3.1")</f>
        <v>3.1</v>
      </c>
      <c r="G405" s="4" t="str">
        <f>HYPERLINK("http://141.218.60.56/~jnz1568/getInfo.php?workbook=12_11.xlsx&amp;sheet=U0&amp;row=405&amp;col=7&amp;number=0.785&amp;sourceID=14","0.785")</f>
        <v>0.785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HYPERLINK("http://141.218.60.56/~jnz1568/getInfo.php?workbook=12_11.xlsx&amp;sheet=U0&amp;row=406&amp;col=6&amp;number=3.2&amp;sourceID=14","3.2")</f>
        <v>3.2</v>
      </c>
      <c r="G406" s="4" t="str">
        <f>HYPERLINK("http://141.218.60.56/~jnz1568/getInfo.php?workbook=12_11.xlsx&amp;sheet=U0&amp;row=406&amp;col=7&amp;number=0.785&amp;sourceID=14","0.785")</f>
        <v>0.785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HYPERLINK("http://141.218.60.56/~jnz1568/getInfo.php?workbook=12_11.xlsx&amp;sheet=U0&amp;row=407&amp;col=6&amp;number=3.3&amp;sourceID=14","3.3")</f>
        <v>3.3</v>
      </c>
      <c r="G407" s="4" t="str">
        <f>HYPERLINK("http://141.218.60.56/~jnz1568/getInfo.php?workbook=12_11.xlsx&amp;sheet=U0&amp;row=407&amp;col=7&amp;number=0.784&amp;sourceID=14","0.784")</f>
        <v>0.784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HYPERLINK("http://141.218.60.56/~jnz1568/getInfo.php?workbook=12_11.xlsx&amp;sheet=U0&amp;row=408&amp;col=6&amp;number=3.4&amp;sourceID=14","3.4")</f>
        <v>3.4</v>
      </c>
      <c r="G408" s="4" t="str">
        <f>HYPERLINK("http://141.218.60.56/~jnz1568/getInfo.php?workbook=12_11.xlsx&amp;sheet=U0&amp;row=408&amp;col=7&amp;number=0.782&amp;sourceID=14","0.782")</f>
        <v>0.782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HYPERLINK("http://141.218.60.56/~jnz1568/getInfo.php?workbook=12_11.xlsx&amp;sheet=U0&amp;row=409&amp;col=6&amp;number=3.5&amp;sourceID=14","3.5")</f>
        <v>3.5</v>
      </c>
      <c r="G409" s="4" t="str">
        <f>HYPERLINK("http://141.218.60.56/~jnz1568/getInfo.php?workbook=12_11.xlsx&amp;sheet=U0&amp;row=409&amp;col=7&amp;number=0.781&amp;sourceID=14","0.781")</f>
        <v>0.781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HYPERLINK("http://141.218.60.56/~jnz1568/getInfo.php?workbook=12_11.xlsx&amp;sheet=U0&amp;row=410&amp;col=6&amp;number=3.6&amp;sourceID=14","3.6")</f>
        <v>3.6</v>
      </c>
      <c r="G410" s="4" t="str">
        <f>HYPERLINK("http://141.218.60.56/~jnz1568/getInfo.php?workbook=12_11.xlsx&amp;sheet=U0&amp;row=410&amp;col=7&amp;number=0.779&amp;sourceID=14","0.779")</f>
        <v>0.779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HYPERLINK("http://141.218.60.56/~jnz1568/getInfo.php?workbook=12_11.xlsx&amp;sheet=U0&amp;row=411&amp;col=6&amp;number=3.7&amp;sourceID=14","3.7")</f>
        <v>3.7</v>
      </c>
      <c r="G411" s="4" t="str">
        <f>HYPERLINK("http://141.218.60.56/~jnz1568/getInfo.php?workbook=12_11.xlsx&amp;sheet=U0&amp;row=411&amp;col=7&amp;number=0.776&amp;sourceID=14","0.776")</f>
        <v>0.776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HYPERLINK("http://141.218.60.56/~jnz1568/getInfo.php?workbook=12_11.xlsx&amp;sheet=U0&amp;row=412&amp;col=6&amp;number=3.8&amp;sourceID=14","3.8")</f>
        <v>3.8</v>
      </c>
      <c r="G412" s="4" t="str">
        <f>HYPERLINK("http://141.218.60.56/~jnz1568/getInfo.php?workbook=12_11.xlsx&amp;sheet=U0&amp;row=412&amp;col=7&amp;number=0.773&amp;sourceID=14","0.773")</f>
        <v>0.773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HYPERLINK("http://141.218.60.56/~jnz1568/getInfo.php?workbook=12_11.xlsx&amp;sheet=U0&amp;row=413&amp;col=6&amp;number=3.9&amp;sourceID=14","3.9")</f>
        <v>3.9</v>
      </c>
      <c r="G413" s="4" t="str">
        <f>HYPERLINK("http://141.218.60.56/~jnz1568/getInfo.php?workbook=12_11.xlsx&amp;sheet=U0&amp;row=413&amp;col=7&amp;number=0.77&amp;sourceID=14","0.77")</f>
        <v>0.77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HYPERLINK("http://141.218.60.56/~jnz1568/getInfo.php?workbook=12_11.xlsx&amp;sheet=U0&amp;row=414&amp;col=6&amp;number=4&amp;sourceID=14","4")</f>
        <v>4</v>
      </c>
      <c r="G414" s="4" t="str">
        <f>HYPERLINK("http://141.218.60.56/~jnz1568/getInfo.php?workbook=12_11.xlsx&amp;sheet=U0&amp;row=414&amp;col=7&amp;number=0.766&amp;sourceID=14","0.766")</f>
        <v>0.766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HYPERLINK("http://141.218.60.56/~jnz1568/getInfo.php?workbook=12_11.xlsx&amp;sheet=U0&amp;row=415&amp;col=6&amp;number=4.1&amp;sourceID=14","4.1")</f>
        <v>4.1</v>
      </c>
      <c r="G415" s="4" t="str">
        <f>HYPERLINK("http://141.218.60.56/~jnz1568/getInfo.php?workbook=12_11.xlsx&amp;sheet=U0&amp;row=415&amp;col=7&amp;number=0.762&amp;sourceID=14","0.762")</f>
        <v>0.762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HYPERLINK("http://141.218.60.56/~jnz1568/getInfo.php?workbook=12_11.xlsx&amp;sheet=U0&amp;row=416&amp;col=6&amp;number=4.2&amp;sourceID=14","4.2")</f>
        <v>4.2</v>
      </c>
      <c r="G416" s="4" t="str">
        <f>HYPERLINK("http://141.218.60.56/~jnz1568/getInfo.php?workbook=12_11.xlsx&amp;sheet=U0&amp;row=416&amp;col=7&amp;number=0.757&amp;sourceID=14","0.757")</f>
        <v>0.757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HYPERLINK("http://141.218.60.56/~jnz1568/getInfo.php?workbook=12_11.xlsx&amp;sheet=U0&amp;row=417&amp;col=6&amp;number=4.3&amp;sourceID=14","4.3")</f>
        <v>4.3</v>
      </c>
      <c r="G417" s="4" t="str">
        <f>HYPERLINK("http://141.218.60.56/~jnz1568/getInfo.php?workbook=12_11.xlsx&amp;sheet=U0&amp;row=417&amp;col=7&amp;number=0.753&amp;sourceID=14","0.753")</f>
        <v>0.753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HYPERLINK("http://141.218.60.56/~jnz1568/getInfo.php?workbook=12_11.xlsx&amp;sheet=U0&amp;row=418&amp;col=6&amp;number=4.4&amp;sourceID=14","4.4")</f>
        <v>4.4</v>
      </c>
      <c r="G418" s="4" t="str">
        <f>HYPERLINK("http://141.218.60.56/~jnz1568/getInfo.php?workbook=12_11.xlsx&amp;sheet=U0&amp;row=418&amp;col=7&amp;number=0.749&amp;sourceID=14","0.749")</f>
        <v>0.749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HYPERLINK("http://141.218.60.56/~jnz1568/getInfo.php?workbook=12_11.xlsx&amp;sheet=U0&amp;row=419&amp;col=6&amp;number=4.5&amp;sourceID=14","4.5")</f>
        <v>4.5</v>
      </c>
      <c r="G419" s="4" t="str">
        <f>HYPERLINK("http://141.218.60.56/~jnz1568/getInfo.php?workbook=12_11.xlsx&amp;sheet=U0&amp;row=419&amp;col=7&amp;number=0.745&amp;sourceID=14","0.745")</f>
        <v>0.745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HYPERLINK("http://141.218.60.56/~jnz1568/getInfo.php?workbook=12_11.xlsx&amp;sheet=U0&amp;row=420&amp;col=6&amp;number=4.6&amp;sourceID=14","4.6")</f>
        <v>4.6</v>
      </c>
      <c r="G420" s="4" t="str">
        <f>HYPERLINK("http://141.218.60.56/~jnz1568/getInfo.php?workbook=12_11.xlsx&amp;sheet=U0&amp;row=420&amp;col=7&amp;number=0.742&amp;sourceID=14","0.742")</f>
        <v>0.742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HYPERLINK("http://141.218.60.56/~jnz1568/getInfo.php?workbook=12_11.xlsx&amp;sheet=U0&amp;row=421&amp;col=6&amp;number=4.7&amp;sourceID=14","4.7")</f>
        <v>4.7</v>
      </c>
      <c r="G421" s="4" t="str">
        <f>HYPERLINK("http://141.218.60.56/~jnz1568/getInfo.php?workbook=12_11.xlsx&amp;sheet=U0&amp;row=421&amp;col=7&amp;number=0.739&amp;sourceID=14","0.739")</f>
        <v>0.739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HYPERLINK("http://141.218.60.56/~jnz1568/getInfo.php?workbook=12_11.xlsx&amp;sheet=U0&amp;row=422&amp;col=6&amp;number=4.8&amp;sourceID=14","4.8")</f>
        <v>4.8</v>
      </c>
      <c r="G422" s="4" t="str">
        <f>HYPERLINK("http://141.218.60.56/~jnz1568/getInfo.php?workbook=12_11.xlsx&amp;sheet=U0&amp;row=422&amp;col=7&amp;number=0.737&amp;sourceID=14","0.737")</f>
        <v>0.737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HYPERLINK("http://141.218.60.56/~jnz1568/getInfo.php?workbook=12_11.xlsx&amp;sheet=U0&amp;row=423&amp;col=6&amp;number=4.9&amp;sourceID=14","4.9")</f>
        <v>4.9</v>
      </c>
      <c r="G423" s="4" t="str">
        <f>HYPERLINK("http://141.218.60.56/~jnz1568/getInfo.php?workbook=12_11.xlsx&amp;sheet=U0&amp;row=423&amp;col=7&amp;number=0.735&amp;sourceID=14","0.735")</f>
        <v>0.735</v>
      </c>
    </row>
    <row r="424" spans="1:7">
      <c r="A424" s="3">
        <v>12</v>
      </c>
      <c r="B424" s="3">
        <v>11</v>
      </c>
      <c r="C424" s="3">
        <v>3</v>
      </c>
      <c r="D424" s="3">
        <v>4</v>
      </c>
      <c r="E424" s="3">
        <v>1</v>
      </c>
      <c r="F424" s="4" t="str">
        <f>HYPERLINK("http://141.218.60.56/~jnz1568/getInfo.php?workbook=12_11.xlsx&amp;sheet=U0&amp;row=424&amp;col=6&amp;number=3&amp;sourceID=14","3")</f>
        <v>3</v>
      </c>
      <c r="G424" s="4" t="str">
        <f>HYPERLINK("http://141.218.60.56/~jnz1568/getInfo.php?workbook=12_11.xlsx&amp;sheet=U0&amp;row=424&amp;col=7&amp;number=5.84&amp;sourceID=14","5.84")</f>
        <v>5.84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HYPERLINK("http://141.218.60.56/~jnz1568/getInfo.php?workbook=12_11.xlsx&amp;sheet=U0&amp;row=425&amp;col=6&amp;number=3.1&amp;sourceID=14","3.1")</f>
        <v>3.1</v>
      </c>
      <c r="G425" s="4" t="str">
        <f>HYPERLINK("http://141.218.60.56/~jnz1568/getInfo.php?workbook=12_11.xlsx&amp;sheet=U0&amp;row=425&amp;col=7&amp;number=5.68&amp;sourceID=14","5.68")</f>
        <v>5.68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HYPERLINK("http://141.218.60.56/~jnz1568/getInfo.php?workbook=12_11.xlsx&amp;sheet=U0&amp;row=426&amp;col=6&amp;number=3.2&amp;sourceID=14","3.2")</f>
        <v>3.2</v>
      </c>
      <c r="G426" s="4" t="str">
        <f>HYPERLINK("http://141.218.60.56/~jnz1568/getInfo.php?workbook=12_11.xlsx&amp;sheet=U0&amp;row=426&amp;col=7&amp;number=5.48&amp;sourceID=14","5.48")</f>
        <v>5.48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HYPERLINK("http://141.218.60.56/~jnz1568/getInfo.php?workbook=12_11.xlsx&amp;sheet=U0&amp;row=427&amp;col=6&amp;number=3.3&amp;sourceID=14","3.3")</f>
        <v>3.3</v>
      </c>
      <c r="G427" s="4" t="str">
        <f>HYPERLINK("http://141.218.60.56/~jnz1568/getInfo.php?workbook=12_11.xlsx&amp;sheet=U0&amp;row=427&amp;col=7&amp;number=5.26&amp;sourceID=14","5.26")</f>
        <v>5.26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HYPERLINK("http://141.218.60.56/~jnz1568/getInfo.php?workbook=12_11.xlsx&amp;sheet=U0&amp;row=428&amp;col=6&amp;number=3.4&amp;sourceID=14","3.4")</f>
        <v>3.4</v>
      </c>
      <c r="G428" s="4" t="str">
        <f>HYPERLINK("http://141.218.60.56/~jnz1568/getInfo.php?workbook=12_11.xlsx&amp;sheet=U0&amp;row=428&amp;col=7&amp;number=5.02&amp;sourceID=14","5.02")</f>
        <v>5.02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HYPERLINK("http://141.218.60.56/~jnz1568/getInfo.php?workbook=12_11.xlsx&amp;sheet=U0&amp;row=429&amp;col=6&amp;number=3.5&amp;sourceID=14","3.5")</f>
        <v>3.5</v>
      </c>
      <c r="G429" s="4" t="str">
        <f>HYPERLINK("http://141.218.60.56/~jnz1568/getInfo.php?workbook=12_11.xlsx&amp;sheet=U0&amp;row=429&amp;col=7&amp;number=4.76&amp;sourceID=14","4.76")</f>
        <v>4.76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HYPERLINK("http://141.218.60.56/~jnz1568/getInfo.php?workbook=12_11.xlsx&amp;sheet=U0&amp;row=430&amp;col=6&amp;number=3.6&amp;sourceID=14","3.6")</f>
        <v>3.6</v>
      </c>
      <c r="G430" s="4" t="str">
        <f>HYPERLINK("http://141.218.60.56/~jnz1568/getInfo.php?workbook=12_11.xlsx&amp;sheet=U0&amp;row=430&amp;col=7&amp;number=4.51&amp;sourceID=14","4.51")</f>
        <v>4.51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HYPERLINK("http://141.218.60.56/~jnz1568/getInfo.php?workbook=12_11.xlsx&amp;sheet=U0&amp;row=431&amp;col=6&amp;number=3.7&amp;sourceID=14","3.7")</f>
        <v>3.7</v>
      </c>
      <c r="G431" s="4" t="str">
        <f>HYPERLINK("http://141.218.60.56/~jnz1568/getInfo.php?workbook=12_11.xlsx&amp;sheet=U0&amp;row=431&amp;col=7&amp;number=4.29&amp;sourceID=14","4.29")</f>
        <v>4.29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HYPERLINK("http://141.218.60.56/~jnz1568/getInfo.php?workbook=12_11.xlsx&amp;sheet=U0&amp;row=432&amp;col=6&amp;number=3.8&amp;sourceID=14","3.8")</f>
        <v>3.8</v>
      </c>
      <c r="G432" s="4" t="str">
        <f>HYPERLINK("http://141.218.60.56/~jnz1568/getInfo.php?workbook=12_11.xlsx&amp;sheet=U0&amp;row=432&amp;col=7&amp;number=4.12&amp;sourceID=14","4.12")</f>
        <v>4.12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HYPERLINK("http://141.218.60.56/~jnz1568/getInfo.php?workbook=12_11.xlsx&amp;sheet=U0&amp;row=433&amp;col=6&amp;number=3.9&amp;sourceID=14","3.9")</f>
        <v>3.9</v>
      </c>
      <c r="G433" s="4" t="str">
        <f>HYPERLINK("http://141.218.60.56/~jnz1568/getInfo.php?workbook=12_11.xlsx&amp;sheet=U0&amp;row=433&amp;col=7&amp;number=3.99&amp;sourceID=14","3.99")</f>
        <v>3.99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HYPERLINK("http://141.218.60.56/~jnz1568/getInfo.php?workbook=12_11.xlsx&amp;sheet=U0&amp;row=434&amp;col=6&amp;number=4&amp;sourceID=14","4")</f>
        <v>4</v>
      </c>
      <c r="G434" s="4" t="str">
        <f>HYPERLINK("http://141.218.60.56/~jnz1568/getInfo.php?workbook=12_11.xlsx&amp;sheet=U0&amp;row=434&amp;col=7&amp;number=3.9&amp;sourceID=14","3.9")</f>
        <v>3.9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HYPERLINK("http://141.218.60.56/~jnz1568/getInfo.php?workbook=12_11.xlsx&amp;sheet=U0&amp;row=435&amp;col=6&amp;number=4.1&amp;sourceID=14","4.1")</f>
        <v>4.1</v>
      </c>
      <c r="G435" s="4" t="str">
        <f>HYPERLINK("http://141.218.60.56/~jnz1568/getInfo.php?workbook=12_11.xlsx&amp;sheet=U0&amp;row=435&amp;col=7&amp;number=3.82&amp;sourceID=14","3.82")</f>
        <v>3.82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HYPERLINK("http://141.218.60.56/~jnz1568/getInfo.php?workbook=12_11.xlsx&amp;sheet=U0&amp;row=436&amp;col=6&amp;number=4.2&amp;sourceID=14","4.2")</f>
        <v>4.2</v>
      </c>
      <c r="G436" s="4" t="str">
        <f>HYPERLINK("http://141.218.60.56/~jnz1568/getInfo.php?workbook=12_11.xlsx&amp;sheet=U0&amp;row=436&amp;col=7&amp;number=3.73&amp;sourceID=14","3.73")</f>
        <v>3.73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HYPERLINK("http://141.218.60.56/~jnz1568/getInfo.php?workbook=12_11.xlsx&amp;sheet=U0&amp;row=437&amp;col=6&amp;number=4.3&amp;sourceID=14","4.3")</f>
        <v>4.3</v>
      </c>
      <c r="G437" s="4" t="str">
        <f>HYPERLINK("http://141.218.60.56/~jnz1568/getInfo.php?workbook=12_11.xlsx&amp;sheet=U0&amp;row=437&amp;col=7&amp;number=3.65&amp;sourceID=14","3.65")</f>
        <v>3.65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HYPERLINK("http://141.218.60.56/~jnz1568/getInfo.php?workbook=12_11.xlsx&amp;sheet=U0&amp;row=438&amp;col=6&amp;number=4.4&amp;sourceID=14","4.4")</f>
        <v>4.4</v>
      </c>
      <c r="G438" s="4" t="str">
        <f>HYPERLINK("http://141.218.60.56/~jnz1568/getInfo.php?workbook=12_11.xlsx&amp;sheet=U0&amp;row=438&amp;col=7&amp;number=3.66&amp;sourceID=14","3.66")</f>
        <v>3.66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HYPERLINK("http://141.218.60.56/~jnz1568/getInfo.php?workbook=12_11.xlsx&amp;sheet=U0&amp;row=439&amp;col=6&amp;number=4.5&amp;sourceID=14","4.5")</f>
        <v>4.5</v>
      </c>
      <c r="G439" s="4" t="str">
        <f>HYPERLINK("http://141.218.60.56/~jnz1568/getInfo.php?workbook=12_11.xlsx&amp;sheet=U0&amp;row=439&amp;col=7&amp;number=3.8&amp;sourceID=14","3.8")</f>
        <v>3.8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HYPERLINK("http://141.218.60.56/~jnz1568/getInfo.php?workbook=12_11.xlsx&amp;sheet=U0&amp;row=440&amp;col=6&amp;number=4.6&amp;sourceID=14","4.6")</f>
        <v>4.6</v>
      </c>
      <c r="G440" s="4" t="str">
        <f>HYPERLINK("http://141.218.60.56/~jnz1568/getInfo.php?workbook=12_11.xlsx&amp;sheet=U0&amp;row=440&amp;col=7&amp;number=4.09&amp;sourceID=14","4.09")</f>
        <v>4.09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HYPERLINK("http://141.218.60.56/~jnz1568/getInfo.php?workbook=12_11.xlsx&amp;sheet=U0&amp;row=441&amp;col=6&amp;number=4.7&amp;sourceID=14","4.7")</f>
        <v>4.7</v>
      </c>
      <c r="G441" s="4" t="str">
        <f>HYPERLINK("http://141.218.60.56/~jnz1568/getInfo.php?workbook=12_11.xlsx&amp;sheet=U0&amp;row=441&amp;col=7&amp;number=4.55&amp;sourceID=14","4.55")</f>
        <v>4.55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HYPERLINK("http://141.218.60.56/~jnz1568/getInfo.php?workbook=12_11.xlsx&amp;sheet=U0&amp;row=442&amp;col=6&amp;number=4.8&amp;sourceID=14","4.8")</f>
        <v>4.8</v>
      </c>
      <c r="G442" s="4" t="str">
        <f>HYPERLINK("http://141.218.60.56/~jnz1568/getInfo.php?workbook=12_11.xlsx&amp;sheet=U0&amp;row=442&amp;col=7&amp;number=5.18&amp;sourceID=14","5.18")</f>
        <v>5.18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HYPERLINK("http://141.218.60.56/~jnz1568/getInfo.php?workbook=12_11.xlsx&amp;sheet=U0&amp;row=443&amp;col=6&amp;number=4.9&amp;sourceID=14","4.9")</f>
        <v>4.9</v>
      </c>
      <c r="G443" s="4" t="str">
        <f>HYPERLINK("http://141.218.60.56/~jnz1568/getInfo.php?workbook=12_11.xlsx&amp;sheet=U0&amp;row=443&amp;col=7&amp;number=5.93&amp;sourceID=14","5.93")</f>
        <v>5.93</v>
      </c>
    </row>
    <row r="444" spans="1:7">
      <c r="A444" s="3">
        <v>12</v>
      </c>
      <c r="B444" s="3">
        <v>11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HYPERLINK("http://141.218.60.56/~jnz1568/getInfo.php?workbook=12_11.xlsx&amp;sheet=U0&amp;row=444&amp;col=6&amp;number=3&amp;sourceID=14","3")</f>
        <v>3</v>
      </c>
      <c r="G444" s="4" t="str">
        <f>HYPERLINK("http://141.218.60.56/~jnz1568/getInfo.php?workbook=12_11.xlsx&amp;sheet=U0&amp;row=444&amp;col=7&amp;number=1.3&amp;sourceID=14","1.3")</f>
        <v>1.3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HYPERLINK("http://141.218.60.56/~jnz1568/getInfo.php?workbook=12_11.xlsx&amp;sheet=U0&amp;row=445&amp;col=6&amp;number=3.1&amp;sourceID=14","3.1")</f>
        <v>3.1</v>
      </c>
      <c r="G445" s="4" t="str">
        <f>HYPERLINK("http://141.218.60.56/~jnz1568/getInfo.php?workbook=12_11.xlsx&amp;sheet=U0&amp;row=445&amp;col=7&amp;number=1.26&amp;sourceID=14","1.26")</f>
        <v>1.26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HYPERLINK("http://141.218.60.56/~jnz1568/getInfo.php?workbook=12_11.xlsx&amp;sheet=U0&amp;row=446&amp;col=6&amp;number=3.2&amp;sourceID=14","3.2")</f>
        <v>3.2</v>
      </c>
      <c r="G446" s="4" t="str">
        <f>HYPERLINK("http://141.218.60.56/~jnz1568/getInfo.php?workbook=12_11.xlsx&amp;sheet=U0&amp;row=446&amp;col=7&amp;number=1.22&amp;sourceID=14","1.22")</f>
        <v>1.22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HYPERLINK("http://141.218.60.56/~jnz1568/getInfo.php?workbook=12_11.xlsx&amp;sheet=U0&amp;row=447&amp;col=6&amp;number=3.3&amp;sourceID=14","3.3")</f>
        <v>3.3</v>
      </c>
      <c r="G447" s="4" t="str">
        <f>HYPERLINK("http://141.218.60.56/~jnz1568/getInfo.php?workbook=12_11.xlsx&amp;sheet=U0&amp;row=447&amp;col=7&amp;number=1.17&amp;sourceID=14","1.17")</f>
        <v>1.17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HYPERLINK("http://141.218.60.56/~jnz1568/getInfo.php?workbook=12_11.xlsx&amp;sheet=U0&amp;row=448&amp;col=6&amp;number=3.4&amp;sourceID=14","3.4")</f>
        <v>3.4</v>
      </c>
      <c r="G448" s="4" t="str">
        <f>HYPERLINK("http://141.218.60.56/~jnz1568/getInfo.php?workbook=12_11.xlsx&amp;sheet=U0&amp;row=448&amp;col=7&amp;number=1.12&amp;sourceID=14","1.12")</f>
        <v>1.12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HYPERLINK("http://141.218.60.56/~jnz1568/getInfo.php?workbook=12_11.xlsx&amp;sheet=U0&amp;row=449&amp;col=6&amp;number=3.5&amp;sourceID=14","3.5")</f>
        <v>3.5</v>
      </c>
      <c r="G449" s="4" t="str">
        <f>HYPERLINK("http://141.218.60.56/~jnz1568/getInfo.php?workbook=12_11.xlsx&amp;sheet=U0&amp;row=449&amp;col=7&amp;number=1.08&amp;sourceID=14","1.08")</f>
        <v>1.08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HYPERLINK("http://141.218.60.56/~jnz1568/getInfo.php?workbook=12_11.xlsx&amp;sheet=U0&amp;row=450&amp;col=6&amp;number=3.6&amp;sourceID=14","3.6")</f>
        <v>3.6</v>
      </c>
      <c r="G450" s="4" t="str">
        <f>HYPERLINK("http://141.218.60.56/~jnz1568/getInfo.php?workbook=12_11.xlsx&amp;sheet=U0&amp;row=450&amp;col=7&amp;number=1.04&amp;sourceID=14","1.04")</f>
        <v>1.04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HYPERLINK("http://141.218.60.56/~jnz1568/getInfo.php?workbook=12_11.xlsx&amp;sheet=U0&amp;row=451&amp;col=6&amp;number=3.7&amp;sourceID=14","3.7")</f>
        <v>3.7</v>
      </c>
      <c r="G451" s="4" t="str">
        <f>HYPERLINK("http://141.218.60.56/~jnz1568/getInfo.php?workbook=12_11.xlsx&amp;sheet=U0&amp;row=451&amp;col=7&amp;number=1.01&amp;sourceID=14","1.01")</f>
        <v>1.01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HYPERLINK("http://141.218.60.56/~jnz1568/getInfo.php?workbook=12_11.xlsx&amp;sheet=U0&amp;row=452&amp;col=6&amp;number=3.8&amp;sourceID=14","3.8")</f>
        <v>3.8</v>
      </c>
      <c r="G452" s="4" t="str">
        <f>HYPERLINK("http://141.218.60.56/~jnz1568/getInfo.php?workbook=12_11.xlsx&amp;sheet=U0&amp;row=452&amp;col=7&amp;number=0.993&amp;sourceID=14","0.993")</f>
        <v>0.993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HYPERLINK("http://141.218.60.56/~jnz1568/getInfo.php?workbook=12_11.xlsx&amp;sheet=U0&amp;row=453&amp;col=6&amp;number=3.9&amp;sourceID=14","3.9")</f>
        <v>3.9</v>
      </c>
      <c r="G453" s="4" t="str">
        <f>HYPERLINK("http://141.218.60.56/~jnz1568/getInfo.php?workbook=12_11.xlsx&amp;sheet=U0&amp;row=453&amp;col=7&amp;number=0.979&amp;sourceID=14","0.979")</f>
        <v>0.979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HYPERLINK("http://141.218.60.56/~jnz1568/getInfo.php?workbook=12_11.xlsx&amp;sheet=U0&amp;row=454&amp;col=6&amp;number=4&amp;sourceID=14","4")</f>
        <v>4</v>
      </c>
      <c r="G454" s="4" t="str">
        <f>HYPERLINK("http://141.218.60.56/~jnz1568/getInfo.php?workbook=12_11.xlsx&amp;sheet=U0&amp;row=454&amp;col=7&amp;number=0.969&amp;sourceID=14","0.969")</f>
        <v>0.969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HYPERLINK("http://141.218.60.56/~jnz1568/getInfo.php?workbook=12_11.xlsx&amp;sheet=U0&amp;row=455&amp;col=6&amp;number=4.1&amp;sourceID=14","4.1")</f>
        <v>4.1</v>
      </c>
      <c r="G455" s="4" t="str">
        <f>HYPERLINK("http://141.218.60.56/~jnz1568/getInfo.php?workbook=12_11.xlsx&amp;sheet=U0&amp;row=455&amp;col=7&amp;number=0.96&amp;sourceID=14","0.96")</f>
        <v>0.96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HYPERLINK("http://141.218.60.56/~jnz1568/getInfo.php?workbook=12_11.xlsx&amp;sheet=U0&amp;row=456&amp;col=6&amp;number=4.2&amp;sourceID=14","4.2")</f>
        <v>4.2</v>
      </c>
      <c r="G456" s="4" t="str">
        <f>HYPERLINK("http://141.218.60.56/~jnz1568/getInfo.php?workbook=12_11.xlsx&amp;sheet=U0&amp;row=456&amp;col=7&amp;number=0.951&amp;sourceID=14","0.951")</f>
        <v>0.951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HYPERLINK("http://141.218.60.56/~jnz1568/getInfo.php?workbook=12_11.xlsx&amp;sheet=U0&amp;row=457&amp;col=6&amp;number=4.3&amp;sourceID=14","4.3")</f>
        <v>4.3</v>
      </c>
      <c r="G457" s="4" t="str">
        <f>HYPERLINK("http://141.218.60.56/~jnz1568/getInfo.php?workbook=12_11.xlsx&amp;sheet=U0&amp;row=457&amp;col=7&amp;number=0.941&amp;sourceID=14","0.941")</f>
        <v>0.941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HYPERLINK("http://141.218.60.56/~jnz1568/getInfo.php?workbook=12_11.xlsx&amp;sheet=U0&amp;row=458&amp;col=6&amp;number=4.4&amp;sourceID=14","4.4")</f>
        <v>4.4</v>
      </c>
      <c r="G458" s="4" t="str">
        <f>HYPERLINK("http://141.218.60.56/~jnz1568/getInfo.php?workbook=12_11.xlsx&amp;sheet=U0&amp;row=458&amp;col=7&amp;number=0.93&amp;sourceID=14","0.93")</f>
        <v>0.93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HYPERLINK("http://141.218.60.56/~jnz1568/getInfo.php?workbook=12_11.xlsx&amp;sheet=U0&amp;row=459&amp;col=6&amp;number=4.5&amp;sourceID=14","4.5")</f>
        <v>4.5</v>
      </c>
      <c r="G459" s="4" t="str">
        <f>HYPERLINK("http://141.218.60.56/~jnz1568/getInfo.php?workbook=12_11.xlsx&amp;sheet=U0&amp;row=459&amp;col=7&amp;number=0.919&amp;sourceID=14","0.919")</f>
        <v>0.919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HYPERLINK("http://141.218.60.56/~jnz1568/getInfo.php?workbook=12_11.xlsx&amp;sheet=U0&amp;row=460&amp;col=6&amp;number=4.6&amp;sourceID=14","4.6")</f>
        <v>4.6</v>
      </c>
      <c r="G460" s="4" t="str">
        <f>HYPERLINK("http://141.218.60.56/~jnz1568/getInfo.php?workbook=12_11.xlsx&amp;sheet=U0&amp;row=460&amp;col=7&amp;number=0.912&amp;sourceID=14","0.912")</f>
        <v>0.912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HYPERLINK("http://141.218.60.56/~jnz1568/getInfo.php?workbook=12_11.xlsx&amp;sheet=U0&amp;row=461&amp;col=6&amp;number=4.7&amp;sourceID=14","4.7")</f>
        <v>4.7</v>
      </c>
      <c r="G461" s="4" t="str">
        <f>HYPERLINK("http://141.218.60.56/~jnz1568/getInfo.php?workbook=12_11.xlsx&amp;sheet=U0&amp;row=461&amp;col=7&amp;number=0.909&amp;sourceID=14","0.909")</f>
        <v>0.909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HYPERLINK("http://141.218.60.56/~jnz1568/getInfo.php?workbook=12_11.xlsx&amp;sheet=U0&amp;row=462&amp;col=6&amp;number=4.8&amp;sourceID=14","4.8")</f>
        <v>4.8</v>
      </c>
      <c r="G462" s="4" t="str">
        <f>HYPERLINK("http://141.218.60.56/~jnz1568/getInfo.php?workbook=12_11.xlsx&amp;sheet=U0&amp;row=462&amp;col=7&amp;number=0.914&amp;sourceID=14","0.914")</f>
        <v>0.914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HYPERLINK("http://141.218.60.56/~jnz1568/getInfo.php?workbook=12_11.xlsx&amp;sheet=U0&amp;row=463&amp;col=6&amp;number=4.9&amp;sourceID=14","4.9")</f>
        <v>4.9</v>
      </c>
      <c r="G463" s="4" t="str">
        <f>HYPERLINK("http://141.218.60.56/~jnz1568/getInfo.php?workbook=12_11.xlsx&amp;sheet=U0&amp;row=463&amp;col=7&amp;number=0.926&amp;sourceID=14","0.926")</f>
        <v>0.926</v>
      </c>
    </row>
    <row r="464" spans="1:7">
      <c r="A464" s="3">
        <v>12</v>
      </c>
      <c r="B464" s="3">
        <v>11</v>
      </c>
      <c r="C464" s="3">
        <v>3</v>
      </c>
      <c r="D464" s="3">
        <v>6</v>
      </c>
      <c r="E464" s="3">
        <v>1</v>
      </c>
      <c r="F464" s="4" t="str">
        <f>HYPERLINK("http://141.218.60.56/~jnz1568/getInfo.php?workbook=12_11.xlsx&amp;sheet=U0&amp;row=464&amp;col=6&amp;number=3&amp;sourceID=14","3")</f>
        <v>3</v>
      </c>
      <c r="G464" s="4" t="str">
        <f>HYPERLINK("http://141.218.60.56/~jnz1568/getInfo.php?workbook=12_11.xlsx&amp;sheet=U0&amp;row=464&amp;col=7&amp;number=4.49&amp;sourceID=14","4.49")</f>
        <v>4.49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HYPERLINK("http://141.218.60.56/~jnz1568/getInfo.php?workbook=12_11.xlsx&amp;sheet=U0&amp;row=465&amp;col=6&amp;number=3.1&amp;sourceID=14","3.1")</f>
        <v>3.1</v>
      </c>
      <c r="G465" s="4" t="str">
        <f>HYPERLINK("http://141.218.60.56/~jnz1568/getInfo.php?workbook=12_11.xlsx&amp;sheet=U0&amp;row=465&amp;col=7&amp;number=4.52&amp;sourceID=14","4.52")</f>
        <v>4.52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HYPERLINK("http://141.218.60.56/~jnz1568/getInfo.php?workbook=12_11.xlsx&amp;sheet=U0&amp;row=466&amp;col=6&amp;number=3.2&amp;sourceID=14","3.2")</f>
        <v>3.2</v>
      </c>
      <c r="G466" s="4" t="str">
        <f>HYPERLINK("http://141.218.60.56/~jnz1568/getInfo.php?workbook=12_11.xlsx&amp;sheet=U0&amp;row=466&amp;col=7&amp;number=4.56&amp;sourceID=14","4.56")</f>
        <v>4.56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HYPERLINK("http://141.218.60.56/~jnz1568/getInfo.php?workbook=12_11.xlsx&amp;sheet=U0&amp;row=467&amp;col=6&amp;number=3.3&amp;sourceID=14","3.3")</f>
        <v>3.3</v>
      </c>
      <c r="G467" s="4" t="str">
        <f>HYPERLINK("http://141.218.60.56/~jnz1568/getInfo.php?workbook=12_11.xlsx&amp;sheet=U0&amp;row=467&amp;col=7&amp;number=4.6&amp;sourceID=14","4.6")</f>
        <v>4.6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HYPERLINK("http://141.218.60.56/~jnz1568/getInfo.php?workbook=12_11.xlsx&amp;sheet=U0&amp;row=468&amp;col=6&amp;number=3.4&amp;sourceID=14","3.4")</f>
        <v>3.4</v>
      </c>
      <c r="G468" s="4" t="str">
        <f>HYPERLINK("http://141.218.60.56/~jnz1568/getInfo.php?workbook=12_11.xlsx&amp;sheet=U0&amp;row=468&amp;col=7&amp;number=4.65&amp;sourceID=14","4.65")</f>
        <v>4.65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HYPERLINK("http://141.218.60.56/~jnz1568/getInfo.php?workbook=12_11.xlsx&amp;sheet=U0&amp;row=469&amp;col=6&amp;number=3.5&amp;sourceID=14","3.5")</f>
        <v>3.5</v>
      </c>
      <c r="G469" s="4" t="str">
        <f>HYPERLINK("http://141.218.60.56/~jnz1568/getInfo.php?workbook=12_11.xlsx&amp;sheet=U0&amp;row=469&amp;col=7&amp;number=4.7&amp;sourceID=14","4.7")</f>
        <v>4.7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HYPERLINK("http://141.218.60.56/~jnz1568/getInfo.php?workbook=12_11.xlsx&amp;sheet=U0&amp;row=470&amp;col=6&amp;number=3.6&amp;sourceID=14","3.6")</f>
        <v>3.6</v>
      </c>
      <c r="G470" s="4" t="str">
        <f>HYPERLINK("http://141.218.60.56/~jnz1568/getInfo.php?workbook=12_11.xlsx&amp;sheet=U0&amp;row=470&amp;col=7&amp;number=4.75&amp;sourceID=14","4.75")</f>
        <v>4.75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HYPERLINK("http://141.218.60.56/~jnz1568/getInfo.php?workbook=12_11.xlsx&amp;sheet=U0&amp;row=471&amp;col=6&amp;number=3.7&amp;sourceID=14","3.7")</f>
        <v>3.7</v>
      </c>
      <c r="G471" s="4" t="str">
        <f>HYPERLINK("http://141.218.60.56/~jnz1568/getInfo.php?workbook=12_11.xlsx&amp;sheet=U0&amp;row=471&amp;col=7&amp;number=4.79&amp;sourceID=14","4.79")</f>
        <v>4.79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HYPERLINK("http://141.218.60.56/~jnz1568/getInfo.php?workbook=12_11.xlsx&amp;sheet=U0&amp;row=472&amp;col=6&amp;number=3.8&amp;sourceID=14","3.8")</f>
        <v>3.8</v>
      </c>
      <c r="G472" s="4" t="str">
        <f>HYPERLINK("http://141.218.60.56/~jnz1568/getInfo.php?workbook=12_11.xlsx&amp;sheet=U0&amp;row=472&amp;col=7&amp;number=4.82&amp;sourceID=14","4.82")</f>
        <v>4.82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HYPERLINK("http://141.218.60.56/~jnz1568/getInfo.php?workbook=12_11.xlsx&amp;sheet=U0&amp;row=473&amp;col=6&amp;number=3.9&amp;sourceID=14","3.9")</f>
        <v>3.9</v>
      </c>
      <c r="G473" s="4" t="str">
        <f>HYPERLINK("http://141.218.60.56/~jnz1568/getInfo.php?workbook=12_11.xlsx&amp;sheet=U0&amp;row=473&amp;col=7&amp;number=4.82&amp;sourceID=14","4.82")</f>
        <v>4.82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HYPERLINK("http://141.218.60.56/~jnz1568/getInfo.php?workbook=12_11.xlsx&amp;sheet=U0&amp;row=474&amp;col=6&amp;number=4&amp;sourceID=14","4")</f>
        <v>4</v>
      </c>
      <c r="G474" s="4" t="str">
        <f>HYPERLINK("http://141.218.60.56/~jnz1568/getInfo.php?workbook=12_11.xlsx&amp;sheet=U0&amp;row=474&amp;col=7&amp;number=4.81&amp;sourceID=14","4.81")</f>
        <v>4.81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HYPERLINK("http://141.218.60.56/~jnz1568/getInfo.php?workbook=12_11.xlsx&amp;sheet=U0&amp;row=475&amp;col=6&amp;number=4.1&amp;sourceID=14","4.1")</f>
        <v>4.1</v>
      </c>
      <c r="G475" s="4" t="str">
        <f>HYPERLINK("http://141.218.60.56/~jnz1568/getInfo.php?workbook=12_11.xlsx&amp;sheet=U0&amp;row=475&amp;col=7&amp;number=4.79&amp;sourceID=14","4.79")</f>
        <v>4.79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HYPERLINK("http://141.218.60.56/~jnz1568/getInfo.php?workbook=12_11.xlsx&amp;sheet=U0&amp;row=476&amp;col=6&amp;number=4.2&amp;sourceID=14","4.2")</f>
        <v>4.2</v>
      </c>
      <c r="G476" s="4" t="str">
        <f>HYPERLINK("http://141.218.60.56/~jnz1568/getInfo.php?workbook=12_11.xlsx&amp;sheet=U0&amp;row=476&amp;col=7&amp;number=4.76&amp;sourceID=14","4.76")</f>
        <v>4.76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HYPERLINK("http://141.218.60.56/~jnz1568/getInfo.php?workbook=12_11.xlsx&amp;sheet=U0&amp;row=477&amp;col=6&amp;number=4.3&amp;sourceID=14","4.3")</f>
        <v>4.3</v>
      </c>
      <c r="G477" s="4" t="str">
        <f>HYPERLINK("http://141.218.60.56/~jnz1568/getInfo.php?workbook=12_11.xlsx&amp;sheet=U0&amp;row=477&amp;col=7&amp;number=4.73&amp;sourceID=14","4.73")</f>
        <v>4.73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HYPERLINK("http://141.218.60.56/~jnz1568/getInfo.php?workbook=12_11.xlsx&amp;sheet=U0&amp;row=478&amp;col=6&amp;number=4.4&amp;sourceID=14","4.4")</f>
        <v>4.4</v>
      </c>
      <c r="G478" s="4" t="str">
        <f>HYPERLINK("http://141.218.60.56/~jnz1568/getInfo.php?workbook=12_11.xlsx&amp;sheet=U0&amp;row=478&amp;col=7&amp;number=4.73&amp;sourceID=14","4.73")</f>
        <v>4.73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HYPERLINK("http://141.218.60.56/~jnz1568/getInfo.php?workbook=12_11.xlsx&amp;sheet=U0&amp;row=479&amp;col=6&amp;number=4.5&amp;sourceID=14","4.5")</f>
        <v>4.5</v>
      </c>
      <c r="G479" s="4" t="str">
        <f>HYPERLINK("http://141.218.60.56/~jnz1568/getInfo.php?workbook=12_11.xlsx&amp;sheet=U0&amp;row=479&amp;col=7&amp;number=4.79&amp;sourceID=14","4.79")</f>
        <v>4.79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HYPERLINK("http://141.218.60.56/~jnz1568/getInfo.php?workbook=12_11.xlsx&amp;sheet=U0&amp;row=480&amp;col=6&amp;number=4.6&amp;sourceID=14","4.6")</f>
        <v>4.6</v>
      </c>
      <c r="G480" s="4" t="str">
        <f>HYPERLINK("http://141.218.60.56/~jnz1568/getInfo.php?workbook=12_11.xlsx&amp;sheet=U0&amp;row=480&amp;col=7&amp;number=4.91&amp;sourceID=14","4.91")</f>
        <v>4.91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HYPERLINK("http://141.218.60.56/~jnz1568/getInfo.php?workbook=12_11.xlsx&amp;sheet=U0&amp;row=481&amp;col=6&amp;number=4.7&amp;sourceID=14","4.7")</f>
        <v>4.7</v>
      </c>
      <c r="G481" s="4" t="str">
        <f>HYPERLINK("http://141.218.60.56/~jnz1568/getInfo.php?workbook=12_11.xlsx&amp;sheet=U0&amp;row=481&amp;col=7&amp;number=5.11&amp;sourceID=14","5.11")</f>
        <v>5.11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HYPERLINK("http://141.218.60.56/~jnz1568/getInfo.php?workbook=12_11.xlsx&amp;sheet=U0&amp;row=482&amp;col=6&amp;number=4.8&amp;sourceID=14","4.8")</f>
        <v>4.8</v>
      </c>
      <c r="G482" s="4" t="str">
        <f>HYPERLINK("http://141.218.60.56/~jnz1568/getInfo.php?workbook=12_11.xlsx&amp;sheet=U0&amp;row=482&amp;col=7&amp;number=5.39&amp;sourceID=14","5.39")</f>
        <v>5.39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HYPERLINK("http://141.218.60.56/~jnz1568/getInfo.php?workbook=12_11.xlsx&amp;sheet=U0&amp;row=483&amp;col=6&amp;number=4.9&amp;sourceID=14","4.9")</f>
        <v>4.9</v>
      </c>
      <c r="G483" s="4" t="str">
        <f>HYPERLINK("http://141.218.60.56/~jnz1568/getInfo.php?workbook=12_11.xlsx&amp;sheet=U0&amp;row=483&amp;col=7&amp;number=5.74&amp;sourceID=14","5.74")</f>
        <v>5.74</v>
      </c>
    </row>
    <row r="484" spans="1:7">
      <c r="A484" s="3">
        <v>12</v>
      </c>
      <c r="B484" s="3">
        <v>11</v>
      </c>
      <c r="C484" s="3">
        <v>3</v>
      </c>
      <c r="D484" s="3">
        <v>5</v>
      </c>
      <c r="E484" s="3">
        <v>1</v>
      </c>
      <c r="F484" s="4" t="str">
        <f>HYPERLINK("http://141.218.60.56/~jnz1568/getInfo.php?workbook=12_11.xlsx&amp;sheet=U0&amp;row=484&amp;col=6&amp;number=3&amp;sourceID=14","3")</f>
        <v>3</v>
      </c>
      <c r="G484" s="4" t="str">
        <f>HYPERLINK("http://141.218.60.56/~jnz1568/getInfo.php?workbook=12_11.xlsx&amp;sheet=U0&amp;row=484&amp;col=7&amp;number=16&amp;sourceID=14","16")</f>
        <v>16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HYPERLINK("http://141.218.60.56/~jnz1568/getInfo.php?workbook=12_11.xlsx&amp;sheet=U0&amp;row=485&amp;col=6&amp;number=3.1&amp;sourceID=14","3.1")</f>
        <v>3.1</v>
      </c>
      <c r="G485" s="4" t="str">
        <f>HYPERLINK("http://141.218.60.56/~jnz1568/getInfo.php?workbook=12_11.xlsx&amp;sheet=U0&amp;row=485&amp;col=7&amp;number=16.1&amp;sourceID=14","16.1")</f>
        <v>16.1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HYPERLINK("http://141.218.60.56/~jnz1568/getInfo.php?workbook=12_11.xlsx&amp;sheet=U0&amp;row=486&amp;col=6&amp;number=3.2&amp;sourceID=14","3.2")</f>
        <v>3.2</v>
      </c>
      <c r="G486" s="4" t="str">
        <f>HYPERLINK("http://141.218.60.56/~jnz1568/getInfo.php?workbook=12_11.xlsx&amp;sheet=U0&amp;row=486&amp;col=7&amp;number=16.2&amp;sourceID=14","16.2")</f>
        <v>16.2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HYPERLINK("http://141.218.60.56/~jnz1568/getInfo.php?workbook=12_11.xlsx&amp;sheet=U0&amp;row=487&amp;col=6&amp;number=3.3&amp;sourceID=14","3.3")</f>
        <v>3.3</v>
      </c>
      <c r="G487" s="4" t="str">
        <f>HYPERLINK("http://141.218.60.56/~jnz1568/getInfo.php?workbook=12_11.xlsx&amp;sheet=U0&amp;row=487&amp;col=7&amp;number=16.4&amp;sourceID=14","16.4")</f>
        <v>16.4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HYPERLINK("http://141.218.60.56/~jnz1568/getInfo.php?workbook=12_11.xlsx&amp;sheet=U0&amp;row=488&amp;col=6&amp;number=3.4&amp;sourceID=14","3.4")</f>
        <v>3.4</v>
      </c>
      <c r="G488" s="4" t="str">
        <f>HYPERLINK("http://141.218.60.56/~jnz1568/getInfo.php?workbook=12_11.xlsx&amp;sheet=U0&amp;row=488&amp;col=7&amp;number=16.6&amp;sourceID=14","16.6")</f>
        <v>16.6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HYPERLINK("http://141.218.60.56/~jnz1568/getInfo.php?workbook=12_11.xlsx&amp;sheet=U0&amp;row=489&amp;col=6&amp;number=3.5&amp;sourceID=14","3.5")</f>
        <v>3.5</v>
      </c>
      <c r="G489" s="4" t="str">
        <f>HYPERLINK("http://141.218.60.56/~jnz1568/getInfo.php?workbook=12_11.xlsx&amp;sheet=U0&amp;row=489&amp;col=7&amp;number=16.8&amp;sourceID=14","16.8")</f>
        <v>16.8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HYPERLINK("http://141.218.60.56/~jnz1568/getInfo.php?workbook=12_11.xlsx&amp;sheet=U0&amp;row=490&amp;col=6&amp;number=3.6&amp;sourceID=14","3.6")</f>
        <v>3.6</v>
      </c>
      <c r="G490" s="4" t="str">
        <f>HYPERLINK("http://141.218.60.56/~jnz1568/getInfo.php?workbook=12_11.xlsx&amp;sheet=U0&amp;row=490&amp;col=7&amp;number=17&amp;sourceID=14","17")</f>
        <v>17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HYPERLINK("http://141.218.60.56/~jnz1568/getInfo.php?workbook=12_11.xlsx&amp;sheet=U0&amp;row=491&amp;col=6&amp;number=3.7&amp;sourceID=14","3.7")</f>
        <v>3.7</v>
      </c>
      <c r="G491" s="4" t="str">
        <f>HYPERLINK("http://141.218.60.56/~jnz1568/getInfo.php?workbook=12_11.xlsx&amp;sheet=U0&amp;row=491&amp;col=7&amp;number=17.3&amp;sourceID=14","17.3")</f>
        <v>17.3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HYPERLINK("http://141.218.60.56/~jnz1568/getInfo.php?workbook=12_11.xlsx&amp;sheet=U0&amp;row=492&amp;col=6&amp;number=3.8&amp;sourceID=14","3.8")</f>
        <v>3.8</v>
      </c>
      <c r="G492" s="4" t="str">
        <f>HYPERLINK("http://141.218.60.56/~jnz1568/getInfo.php?workbook=12_11.xlsx&amp;sheet=U0&amp;row=492&amp;col=7&amp;number=17.6&amp;sourceID=14","17.6")</f>
        <v>17.6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HYPERLINK("http://141.218.60.56/~jnz1568/getInfo.php?workbook=12_11.xlsx&amp;sheet=U0&amp;row=493&amp;col=6&amp;number=3.9&amp;sourceID=14","3.9")</f>
        <v>3.9</v>
      </c>
      <c r="G493" s="4" t="str">
        <f>HYPERLINK("http://141.218.60.56/~jnz1568/getInfo.php?workbook=12_11.xlsx&amp;sheet=U0&amp;row=493&amp;col=7&amp;number=17.9&amp;sourceID=14","17.9")</f>
        <v>17.9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HYPERLINK("http://141.218.60.56/~jnz1568/getInfo.php?workbook=12_11.xlsx&amp;sheet=U0&amp;row=494&amp;col=6&amp;number=4&amp;sourceID=14","4")</f>
        <v>4</v>
      </c>
      <c r="G494" s="4" t="str">
        <f>HYPERLINK("http://141.218.60.56/~jnz1568/getInfo.php?workbook=12_11.xlsx&amp;sheet=U0&amp;row=494&amp;col=7&amp;number=18.3&amp;sourceID=14","18.3")</f>
        <v>18.3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HYPERLINK("http://141.218.60.56/~jnz1568/getInfo.php?workbook=12_11.xlsx&amp;sheet=U0&amp;row=495&amp;col=6&amp;number=4.1&amp;sourceID=14","4.1")</f>
        <v>4.1</v>
      </c>
      <c r="G495" s="4" t="str">
        <f>HYPERLINK("http://141.218.60.56/~jnz1568/getInfo.php?workbook=12_11.xlsx&amp;sheet=U0&amp;row=495&amp;col=7&amp;number=18.8&amp;sourceID=14","18.8")</f>
        <v>18.8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HYPERLINK("http://141.218.60.56/~jnz1568/getInfo.php?workbook=12_11.xlsx&amp;sheet=U0&amp;row=496&amp;col=6&amp;number=4.2&amp;sourceID=14","4.2")</f>
        <v>4.2</v>
      </c>
      <c r="G496" s="4" t="str">
        <f>HYPERLINK("http://141.218.60.56/~jnz1568/getInfo.php?workbook=12_11.xlsx&amp;sheet=U0&amp;row=496&amp;col=7&amp;number=19.4&amp;sourceID=14","19.4")</f>
        <v>19.4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HYPERLINK("http://141.218.60.56/~jnz1568/getInfo.php?workbook=12_11.xlsx&amp;sheet=U0&amp;row=497&amp;col=6&amp;number=4.3&amp;sourceID=14","4.3")</f>
        <v>4.3</v>
      </c>
      <c r="G497" s="4" t="str">
        <f>HYPERLINK("http://141.218.60.56/~jnz1568/getInfo.php?workbook=12_11.xlsx&amp;sheet=U0&amp;row=497&amp;col=7&amp;number=20.1&amp;sourceID=14","20.1")</f>
        <v>20.1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HYPERLINK("http://141.218.60.56/~jnz1568/getInfo.php?workbook=12_11.xlsx&amp;sheet=U0&amp;row=498&amp;col=6&amp;number=4.4&amp;sourceID=14","4.4")</f>
        <v>4.4</v>
      </c>
      <c r="G498" s="4" t="str">
        <f>HYPERLINK("http://141.218.60.56/~jnz1568/getInfo.php?workbook=12_11.xlsx&amp;sheet=U0&amp;row=498&amp;col=7&amp;number=21&amp;sourceID=14","21")</f>
        <v>21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HYPERLINK("http://141.218.60.56/~jnz1568/getInfo.php?workbook=12_11.xlsx&amp;sheet=U0&amp;row=499&amp;col=6&amp;number=4.5&amp;sourceID=14","4.5")</f>
        <v>4.5</v>
      </c>
      <c r="G499" s="4" t="str">
        <f>HYPERLINK("http://141.218.60.56/~jnz1568/getInfo.php?workbook=12_11.xlsx&amp;sheet=U0&amp;row=499&amp;col=7&amp;number=22.2&amp;sourceID=14","22.2")</f>
        <v>22.2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HYPERLINK("http://141.218.60.56/~jnz1568/getInfo.php?workbook=12_11.xlsx&amp;sheet=U0&amp;row=500&amp;col=6&amp;number=4.6&amp;sourceID=14","4.6")</f>
        <v>4.6</v>
      </c>
      <c r="G500" s="4" t="str">
        <f>HYPERLINK("http://141.218.60.56/~jnz1568/getInfo.php?workbook=12_11.xlsx&amp;sheet=U0&amp;row=500&amp;col=7&amp;number=24&amp;sourceID=14","24")</f>
        <v>24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HYPERLINK("http://141.218.60.56/~jnz1568/getInfo.php?workbook=12_11.xlsx&amp;sheet=U0&amp;row=501&amp;col=6&amp;number=4.7&amp;sourceID=14","4.7")</f>
        <v>4.7</v>
      </c>
      <c r="G501" s="4" t="str">
        <f>HYPERLINK("http://141.218.60.56/~jnz1568/getInfo.php?workbook=12_11.xlsx&amp;sheet=U0&amp;row=501&amp;col=7&amp;number=26.3&amp;sourceID=14","26.3")</f>
        <v>26.3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HYPERLINK("http://141.218.60.56/~jnz1568/getInfo.php?workbook=12_11.xlsx&amp;sheet=U0&amp;row=502&amp;col=6&amp;number=4.8&amp;sourceID=14","4.8")</f>
        <v>4.8</v>
      </c>
      <c r="G502" s="4" t="str">
        <f>HYPERLINK("http://141.218.60.56/~jnz1568/getInfo.php?workbook=12_11.xlsx&amp;sheet=U0&amp;row=502&amp;col=7&amp;number=29.3&amp;sourceID=14","29.3")</f>
        <v>29.3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HYPERLINK("http://141.218.60.56/~jnz1568/getInfo.php?workbook=12_11.xlsx&amp;sheet=U0&amp;row=503&amp;col=6&amp;number=4.9&amp;sourceID=14","4.9")</f>
        <v>4.9</v>
      </c>
      <c r="G503" s="4" t="str">
        <f>HYPERLINK("http://141.218.60.56/~jnz1568/getInfo.php?workbook=12_11.xlsx&amp;sheet=U0&amp;row=503&amp;col=7&amp;number=33&amp;sourceID=14","33")</f>
        <v>33</v>
      </c>
    </row>
    <row r="504" spans="1:7">
      <c r="A504" s="3">
        <v>12</v>
      </c>
      <c r="B504" s="3">
        <v>11</v>
      </c>
      <c r="C504" s="3">
        <v>3</v>
      </c>
      <c r="D504" s="3">
        <v>7</v>
      </c>
      <c r="E504" s="3">
        <v>1</v>
      </c>
      <c r="F504" s="4" t="str">
        <f>HYPERLINK("http://141.218.60.56/~jnz1568/getInfo.php?workbook=12_11.xlsx&amp;sheet=U0&amp;row=504&amp;col=6&amp;number=3&amp;sourceID=14","3")</f>
        <v>3</v>
      </c>
      <c r="G504" s="4" t="str">
        <f>HYPERLINK("http://141.218.60.56/~jnz1568/getInfo.php?workbook=12_11.xlsx&amp;sheet=U0&amp;row=504&amp;col=7&amp;number=1.29&amp;sourceID=14","1.29")</f>
        <v>1.29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HYPERLINK("http://141.218.60.56/~jnz1568/getInfo.php?workbook=12_11.xlsx&amp;sheet=U0&amp;row=505&amp;col=6&amp;number=3.1&amp;sourceID=14","3.1")</f>
        <v>3.1</v>
      </c>
      <c r="G505" s="4" t="str">
        <f>HYPERLINK("http://141.218.60.56/~jnz1568/getInfo.php?workbook=12_11.xlsx&amp;sheet=U0&amp;row=505&amp;col=7&amp;number=1.32&amp;sourceID=14","1.32")</f>
        <v>1.32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HYPERLINK("http://141.218.60.56/~jnz1568/getInfo.php?workbook=12_11.xlsx&amp;sheet=U0&amp;row=506&amp;col=6&amp;number=3.2&amp;sourceID=14","3.2")</f>
        <v>3.2</v>
      </c>
      <c r="G506" s="4" t="str">
        <f>HYPERLINK("http://141.218.60.56/~jnz1568/getInfo.php?workbook=12_11.xlsx&amp;sheet=U0&amp;row=506&amp;col=7&amp;number=1.35&amp;sourceID=14","1.35")</f>
        <v>1.35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HYPERLINK("http://141.218.60.56/~jnz1568/getInfo.php?workbook=12_11.xlsx&amp;sheet=U0&amp;row=507&amp;col=6&amp;number=3.3&amp;sourceID=14","3.3")</f>
        <v>3.3</v>
      </c>
      <c r="G507" s="4" t="str">
        <f>HYPERLINK("http://141.218.60.56/~jnz1568/getInfo.php?workbook=12_11.xlsx&amp;sheet=U0&amp;row=507&amp;col=7&amp;number=1.39&amp;sourceID=14","1.39")</f>
        <v>1.39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HYPERLINK("http://141.218.60.56/~jnz1568/getInfo.php?workbook=12_11.xlsx&amp;sheet=U0&amp;row=508&amp;col=6&amp;number=3.4&amp;sourceID=14","3.4")</f>
        <v>3.4</v>
      </c>
      <c r="G508" s="4" t="str">
        <f>HYPERLINK("http://141.218.60.56/~jnz1568/getInfo.php?workbook=12_11.xlsx&amp;sheet=U0&amp;row=508&amp;col=7&amp;number=1.42&amp;sourceID=14","1.42")</f>
        <v>1.42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HYPERLINK("http://141.218.60.56/~jnz1568/getInfo.php?workbook=12_11.xlsx&amp;sheet=U0&amp;row=509&amp;col=6&amp;number=3.5&amp;sourceID=14","3.5")</f>
        <v>3.5</v>
      </c>
      <c r="G509" s="4" t="str">
        <f>HYPERLINK("http://141.218.60.56/~jnz1568/getInfo.php?workbook=12_11.xlsx&amp;sheet=U0&amp;row=509&amp;col=7&amp;number=1.46&amp;sourceID=14","1.46")</f>
        <v>1.46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HYPERLINK("http://141.218.60.56/~jnz1568/getInfo.php?workbook=12_11.xlsx&amp;sheet=U0&amp;row=510&amp;col=6&amp;number=3.6&amp;sourceID=14","3.6")</f>
        <v>3.6</v>
      </c>
      <c r="G510" s="4" t="str">
        <f>HYPERLINK("http://141.218.60.56/~jnz1568/getInfo.php?workbook=12_11.xlsx&amp;sheet=U0&amp;row=510&amp;col=7&amp;number=1.49&amp;sourceID=14","1.49")</f>
        <v>1.49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HYPERLINK("http://141.218.60.56/~jnz1568/getInfo.php?workbook=12_11.xlsx&amp;sheet=U0&amp;row=511&amp;col=6&amp;number=3.7&amp;sourceID=14","3.7")</f>
        <v>3.7</v>
      </c>
      <c r="G511" s="4" t="str">
        <f>HYPERLINK("http://141.218.60.56/~jnz1568/getInfo.php?workbook=12_11.xlsx&amp;sheet=U0&amp;row=511&amp;col=7&amp;number=1.51&amp;sourceID=14","1.51")</f>
        <v>1.51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HYPERLINK("http://141.218.60.56/~jnz1568/getInfo.php?workbook=12_11.xlsx&amp;sheet=U0&amp;row=512&amp;col=6&amp;number=3.8&amp;sourceID=14","3.8")</f>
        <v>3.8</v>
      </c>
      <c r="G512" s="4" t="str">
        <f>HYPERLINK("http://141.218.60.56/~jnz1568/getInfo.php?workbook=12_11.xlsx&amp;sheet=U0&amp;row=512&amp;col=7&amp;number=1.52&amp;sourceID=14","1.52")</f>
        <v>1.52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HYPERLINK("http://141.218.60.56/~jnz1568/getInfo.php?workbook=12_11.xlsx&amp;sheet=U0&amp;row=513&amp;col=6&amp;number=3.9&amp;sourceID=14","3.9")</f>
        <v>3.9</v>
      </c>
      <c r="G513" s="4" t="str">
        <f>HYPERLINK("http://141.218.60.56/~jnz1568/getInfo.php?workbook=12_11.xlsx&amp;sheet=U0&amp;row=513&amp;col=7&amp;number=1.52&amp;sourceID=14","1.52")</f>
        <v>1.52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HYPERLINK("http://141.218.60.56/~jnz1568/getInfo.php?workbook=12_11.xlsx&amp;sheet=U0&amp;row=514&amp;col=6&amp;number=4&amp;sourceID=14","4")</f>
        <v>4</v>
      </c>
      <c r="G514" s="4" t="str">
        <f>HYPERLINK("http://141.218.60.56/~jnz1568/getInfo.php?workbook=12_11.xlsx&amp;sheet=U0&amp;row=514&amp;col=7&amp;number=1.5&amp;sourceID=14","1.5")</f>
        <v>1.5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HYPERLINK("http://141.218.60.56/~jnz1568/getInfo.php?workbook=12_11.xlsx&amp;sheet=U0&amp;row=515&amp;col=6&amp;number=4.1&amp;sourceID=14","4.1")</f>
        <v>4.1</v>
      </c>
      <c r="G515" s="4" t="str">
        <f>HYPERLINK("http://141.218.60.56/~jnz1568/getInfo.php?workbook=12_11.xlsx&amp;sheet=U0&amp;row=515&amp;col=7&amp;number=1.47&amp;sourceID=14","1.47")</f>
        <v>1.47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HYPERLINK("http://141.218.60.56/~jnz1568/getInfo.php?workbook=12_11.xlsx&amp;sheet=U0&amp;row=516&amp;col=6&amp;number=4.2&amp;sourceID=14","4.2")</f>
        <v>4.2</v>
      </c>
      <c r="G516" s="4" t="str">
        <f>HYPERLINK("http://141.218.60.56/~jnz1568/getInfo.php?workbook=12_11.xlsx&amp;sheet=U0&amp;row=516&amp;col=7&amp;number=1.43&amp;sourceID=14","1.43")</f>
        <v>1.43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HYPERLINK("http://141.218.60.56/~jnz1568/getInfo.php?workbook=12_11.xlsx&amp;sheet=U0&amp;row=517&amp;col=6&amp;number=4.3&amp;sourceID=14","4.3")</f>
        <v>4.3</v>
      </c>
      <c r="G517" s="4" t="str">
        <f>HYPERLINK("http://141.218.60.56/~jnz1568/getInfo.php?workbook=12_11.xlsx&amp;sheet=U0&amp;row=517&amp;col=7&amp;number=1.39&amp;sourceID=14","1.39")</f>
        <v>1.39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HYPERLINK("http://141.218.60.56/~jnz1568/getInfo.php?workbook=12_11.xlsx&amp;sheet=U0&amp;row=518&amp;col=6&amp;number=4.4&amp;sourceID=14","4.4")</f>
        <v>4.4</v>
      </c>
      <c r="G518" s="4" t="str">
        <f>HYPERLINK("http://141.218.60.56/~jnz1568/getInfo.php?workbook=12_11.xlsx&amp;sheet=U0&amp;row=518&amp;col=7&amp;number=1.35&amp;sourceID=14","1.35")</f>
        <v>1.35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HYPERLINK("http://141.218.60.56/~jnz1568/getInfo.php?workbook=12_11.xlsx&amp;sheet=U0&amp;row=519&amp;col=6&amp;number=4.5&amp;sourceID=14","4.5")</f>
        <v>4.5</v>
      </c>
      <c r="G519" s="4" t="str">
        <f>HYPERLINK("http://141.218.60.56/~jnz1568/getInfo.php?workbook=12_11.xlsx&amp;sheet=U0&amp;row=519&amp;col=7&amp;number=1.31&amp;sourceID=14","1.31")</f>
        <v>1.31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HYPERLINK("http://141.218.60.56/~jnz1568/getInfo.php?workbook=12_11.xlsx&amp;sheet=U0&amp;row=520&amp;col=6&amp;number=4.6&amp;sourceID=14","4.6")</f>
        <v>4.6</v>
      </c>
      <c r="G520" s="4" t="str">
        <f>HYPERLINK("http://141.218.60.56/~jnz1568/getInfo.php?workbook=12_11.xlsx&amp;sheet=U0&amp;row=520&amp;col=7&amp;number=1.28&amp;sourceID=14","1.28")</f>
        <v>1.28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HYPERLINK("http://141.218.60.56/~jnz1568/getInfo.php?workbook=12_11.xlsx&amp;sheet=U0&amp;row=521&amp;col=6&amp;number=4.7&amp;sourceID=14","4.7")</f>
        <v>4.7</v>
      </c>
      <c r="G521" s="4" t="str">
        <f>HYPERLINK("http://141.218.60.56/~jnz1568/getInfo.php?workbook=12_11.xlsx&amp;sheet=U0&amp;row=521&amp;col=7&amp;number=1.25&amp;sourceID=14","1.25")</f>
        <v>1.25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HYPERLINK("http://141.218.60.56/~jnz1568/getInfo.php?workbook=12_11.xlsx&amp;sheet=U0&amp;row=522&amp;col=6&amp;number=4.8&amp;sourceID=14","4.8")</f>
        <v>4.8</v>
      </c>
      <c r="G522" s="4" t="str">
        <f>HYPERLINK("http://141.218.60.56/~jnz1568/getInfo.php?workbook=12_11.xlsx&amp;sheet=U0&amp;row=522&amp;col=7&amp;number=1.22&amp;sourceID=14","1.22")</f>
        <v>1.22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HYPERLINK("http://141.218.60.56/~jnz1568/getInfo.php?workbook=12_11.xlsx&amp;sheet=U0&amp;row=523&amp;col=6&amp;number=4.9&amp;sourceID=14","4.9")</f>
        <v>4.9</v>
      </c>
      <c r="G523" s="4" t="str">
        <f>HYPERLINK("http://141.218.60.56/~jnz1568/getInfo.php?workbook=12_11.xlsx&amp;sheet=U0&amp;row=523&amp;col=7&amp;number=1.2&amp;sourceID=14","1.2")</f>
        <v>1.2</v>
      </c>
    </row>
    <row r="524" spans="1:7">
      <c r="A524" s="3">
        <v>12</v>
      </c>
      <c r="B524" s="3">
        <v>11</v>
      </c>
      <c r="C524" s="3">
        <v>3</v>
      </c>
      <c r="D524" s="3">
        <v>8</v>
      </c>
      <c r="E524" s="3">
        <v>1</v>
      </c>
      <c r="F524" s="4" t="str">
        <f>HYPERLINK("http://141.218.60.56/~jnz1568/getInfo.php?workbook=12_11.xlsx&amp;sheet=U0&amp;row=524&amp;col=6&amp;number=3&amp;sourceID=14","3")</f>
        <v>3</v>
      </c>
      <c r="G524" s="4" t="str">
        <f>HYPERLINK("http://141.218.60.56/~jnz1568/getInfo.php?workbook=12_11.xlsx&amp;sheet=U0&amp;row=524&amp;col=7&amp;number=3.04&amp;sourceID=14","3.04")</f>
        <v>3.04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HYPERLINK("http://141.218.60.56/~jnz1568/getInfo.php?workbook=12_11.xlsx&amp;sheet=U0&amp;row=525&amp;col=6&amp;number=3.1&amp;sourceID=14","3.1")</f>
        <v>3.1</v>
      </c>
      <c r="G525" s="4" t="str">
        <f>HYPERLINK("http://141.218.60.56/~jnz1568/getInfo.php?workbook=12_11.xlsx&amp;sheet=U0&amp;row=525&amp;col=7&amp;number=3.11&amp;sourceID=14","3.11")</f>
        <v>3.11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HYPERLINK("http://141.218.60.56/~jnz1568/getInfo.php?workbook=12_11.xlsx&amp;sheet=U0&amp;row=526&amp;col=6&amp;number=3.2&amp;sourceID=14","3.2")</f>
        <v>3.2</v>
      </c>
      <c r="G526" s="4" t="str">
        <f>HYPERLINK("http://141.218.60.56/~jnz1568/getInfo.php?workbook=12_11.xlsx&amp;sheet=U0&amp;row=526&amp;col=7&amp;number=3.2&amp;sourceID=14","3.2")</f>
        <v>3.2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HYPERLINK("http://141.218.60.56/~jnz1568/getInfo.php?workbook=12_11.xlsx&amp;sheet=U0&amp;row=527&amp;col=6&amp;number=3.3&amp;sourceID=14","3.3")</f>
        <v>3.3</v>
      </c>
      <c r="G527" s="4" t="str">
        <f>HYPERLINK("http://141.218.60.56/~jnz1568/getInfo.php?workbook=12_11.xlsx&amp;sheet=U0&amp;row=527&amp;col=7&amp;number=3.29&amp;sourceID=14","3.29")</f>
        <v>3.29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HYPERLINK("http://141.218.60.56/~jnz1568/getInfo.php?workbook=12_11.xlsx&amp;sheet=U0&amp;row=528&amp;col=6&amp;number=3.4&amp;sourceID=14","3.4")</f>
        <v>3.4</v>
      </c>
      <c r="G528" s="4" t="str">
        <f>HYPERLINK("http://141.218.60.56/~jnz1568/getInfo.php?workbook=12_11.xlsx&amp;sheet=U0&amp;row=528&amp;col=7&amp;number=3.39&amp;sourceID=14","3.39")</f>
        <v>3.39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HYPERLINK("http://141.218.60.56/~jnz1568/getInfo.php?workbook=12_11.xlsx&amp;sheet=U0&amp;row=529&amp;col=6&amp;number=3.5&amp;sourceID=14","3.5")</f>
        <v>3.5</v>
      </c>
      <c r="G529" s="4" t="str">
        <f>HYPERLINK("http://141.218.60.56/~jnz1568/getInfo.php?workbook=12_11.xlsx&amp;sheet=U0&amp;row=529&amp;col=7&amp;number=3.49&amp;sourceID=14","3.49")</f>
        <v>3.49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HYPERLINK("http://141.218.60.56/~jnz1568/getInfo.php?workbook=12_11.xlsx&amp;sheet=U0&amp;row=530&amp;col=6&amp;number=3.6&amp;sourceID=14","3.6")</f>
        <v>3.6</v>
      </c>
      <c r="G530" s="4" t="str">
        <f>HYPERLINK("http://141.218.60.56/~jnz1568/getInfo.php?workbook=12_11.xlsx&amp;sheet=U0&amp;row=530&amp;col=7&amp;number=3.58&amp;sourceID=14","3.58")</f>
        <v>3.58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HYPERLINK("http://141.218.60.56/~jnz1568/getInfo.php?workbook=12_11.xlsx&amp;sheet=U0&amp;row=531&amp;col=6&amp;number=3.7&amp;sourceID=14","3.7")</f>
        <v>3.7</v>
      </c>
      <c r="G531" s="4" t="str">
        <f>HYPERLINK("http://141.218.60.56/~jnz1568/getInfo.php?workbook=12_11.xlsx&amp;sheet=U0&amp;row=531&amp;col=7&amp;number=3.64&amp;sourceID=14","3.64")</f>
        <v>3.64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HYPERLINK("http://141.218.60.56/~jnz1568/getInfo.php?workbook=12_11.xlsx&amp;sheet=U0&amp;row=532&amp;col=6&amp;number=3.8&amp;sourceID=14","3.8")</f>
        <v>3.8</v>
      </c>
      <c r="G532" s="4" t="str">
        <f>HYPERLINK("http://141.218.60.56/~jnz1568/getInfo.php?workbook=12_11.xlsx&amp;sheet=U0&amp;row=532&amp;col=7&amp;number=3.68&amp;sourceID=14","3.68")</f>
        <v>3.68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HYPERLINK("http://141.218.60.56/~jnz1568/getInfo.php?workbook=12_11.xlsx&amp;sheet=U0&amp;row=533&amp;col=6&amp;number=3.9&amp;sourceID=14","3.9")</f>
        <v>3.9</v>
      </c>
      <c r="G533" s="4" t="str">
        <f>HYPERLINK("http://141.218.60.56/~jnz1568/getInfo.php?workbook=12_11.xlsx&amp;sheet=U0&amp;row=533&amp;col=7&amp;number=3.68&amp;sourceID=14","3.68")</f>
        <v>3.68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HYPERLINK("http://141.218.60.56/~jnz1568/getInfo.php?workbook=12_11.xlsx&amp;sheet=U0&amp;row=534&amp;col=6&amp;number=4&amp;sourceID=14","4")</f>
        <v>4</v>
      </c>
      <c r="G534" s="4" t="str">
        <f>HYPERLINK("http://141.218.60.56/~jnz1568/getInfo.php?workbook=12_11.xlsx&amp;sheet=U0&amp;row=534&amp;col=7&amp;number=3.66&amp;sourceID=14","3.66")</f>
        <v>3.66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HYPERLINK("http://141.218.60.56/~jnz1568/getInfo.php?workbook=12_11.xlsx&amp;sheet=U0&amp;row=535&amp;col=6&amp;number=4.1&amp;sourceID=14","4.1")</f>
        <v>4.1</v>
      </c>
      <c r="G535" s="4" t="str">
        <f>HYPERLINK("http://141.218.60.56/~jnz1568/getInfo.php?workbook=12_11.xlsx&amp;sheet=U0&amp;row=535&amp;col=7&amp;number=3.61&amp;sourceID=14","3.61")</f>
        <v>3.61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HYPERLINK("http://141.218.60.56/~jnz1568/getInfo.php?workbook=12_11.xlsx&amp;sheet=U0&amp;row=536&amp;col=6&amp;number=4.2&amp;sourceID=14","4.2")</f>
        <v>4.2</v>
      </c>
      <c r="G536" s="4" t="str">
        <f>HYPERLINK("http://141.218.60.56/~jnz1568/getInfo.php?workbook=12_11.xlsx&amp;sheet=U0&amp;row=536&amp;col=7&amp;number=3.55&amp;sourceID=14","3.55")</f>
        <v>3.55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HYPERLINK("http://141.218.60.56/~jnz1568/getInfo.php?workbook=12_11.xlsx&amp;sheet=U0&amp;row=537&amp;col=6&amp;number=4.3&amp;sourceID=14","4.3")</f>
        <v>4.3</v>
      </c>
      <c r="G537" s="4" t="str">
        <f>HYPERLINK("http://141.218.60.56/~jnz1568/getInfo.php?workbook=12_11.xlsx&amp;sheet=U0&amp;row=537&amp;col=7&amp;number=3.47&amp;sourceID=14","3.47")</f>
        <v>3.47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HYPERLINK("http://141.218.60.56/~jnz1568/getInfo.php?workbook=12_11.xlsx&amp;sheet=U0&amp;row=538&amp;col=6&amp;number=4.4&amp;sourceID=14","4.4")</f>
        <v>4.4</v>
      </c>
      <c r="G538" s="4" t="str">
        <f>HYPERLINK("http://141.218.60.56/~jnz1568/getInfo.php?workbook=12_11.xlsx&amp;sheet=U0&amp;row=538&amp;col=7&amp;number=3.39&amp;sourceID=14","3.39")</f>
        <v>3.39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HYPERLINK("http://141.218.60.56/~jnz1568/getInfo.php?workbook=12_11.xlsx&amp;sheet=U0&amp;row=539&amp;col=6&amp;number=4.5&amp;sourceID=14","4.5")</f>
        <v>4.5</v>
      </c>
      <c r="G539" s="4" t="str">
        <f>HYPERLINK("http://141.218.60.56/~jnz1568/getInfo.php?workbook=12_11.xlsx&amp;sheet=U0&amp;row=539&amp;col=7&amp;number=3.31&amp;sourceID=14","3.31")</f>
        <v>3.31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HYPERLINK("http://141.218.60.56/~jnz1568/getInfo.php?workbook=12_11.xlsx&amp;sheet=U0&amp;row=540&amp;col=6&amp;number=4.6&amp;sourceID=14","4.6")</f>
        <v>4.6</v>
      </c>
      <c r="G540" s="4" t="str">
        <f>HYPERLINK("http://141.218.60.56/~jnz1568/getInfo.php?workbook=12_11.xlsx&amp;sheet=U0&amp;row=540&amp;col=7&amp;number=3.24&amp;sourceID=14","3.24")</f>
        <v>3.24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HYPERLINK("http://141.218.60.56/~jnz1568/getInfo.php?workbook=12_11.xlsx&amp;sheet=U0&amp;row=541&amp;col=6&amp;number=4.7&amp;sourceID=14","4.7")</f>
        <v>4.7</v>
      </c>
      <c r="G541" s="4" t="str">
        <f>HYPERLINK("http://141.218.60.56/~jnz1568/getInfo.php?workbook=12_11.xlsx&amp;sheet=U0&amp;row=541&amp;col=7&amp;number=3.17&amp;sourceID=14","3.17")</f>
        <v>3.17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HYPERLINK("http://141.218.60.56/~jnz1568/getInfo.php?workbook=12_11.xlsx&amp;sheet=U0&amp;row=542&amp;col=6&amp;number=4.8&amp;sourceID=14","4.8")</f>
        <v>4.8</v>
      </c>
      <c r="G542" s="4" t="str">
        <f>HYPERLINK("http://141.218.60.56/~jnz1568/getInfo.php?workbook=12_11.xlsx&amp;sheet=U0&amp;row=542&amp;col=7&amp;number=3.12&amp;sourceID=14","3.12")</f>
        <v>3.12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HYPERLINK("http://141.218.60.56/~jnz1568/getInfo.php?workbook=12_11.xlsx&amp;sheet=U0&amp;row=543&amp;col=6&amp;number=4.9&amp;sourceID=14","4.9")</f>
        <v>4.9</v>
      </c>
      <c r="G543" s="4" t="str">
        <f>HYPERLINK("http://141.218.60.56/~jnz1568/getInfo.php?workbook=12_11.xlsx&amp;sheet=U0&amp;row=543&amp;col=7&amp;number=3.07&amp;sourceID=14","3.07")</f>
        <v>3.07</v>
      </c>
    </row>
    <row r="544" spans="1:7">
      <c r="A544" s="3">
        <v>12</v>
      </c>
      <c r="B544" s="3">
        <v>11</v>
      </c>
      <c r="C544" s="3">
        <v>3</v>
      </c>
      <c r="D544" s="3">
        <v>11</v>
      </c>
      <c r="E544" s="3">
        <v>1</v>
      </c>
      <c r="F544" s="4" t="str">
        <f>HYPERLINK("http://141.218.60.56/~jnz1568/getInfo.php?workbook=12_11.xlsx&amp;sheet=U0&amp;row=544&amp;col=6&amp;number=3&amp;sourceID=14","3")</f>
        <v>3</v>
      </c>
      <c r="G544" s="4" t="str">
        <f>HYPERLINK("http://141.218.60.56/~jnz1568/getInfo.php?workbook=12_11.xlsx&amp;sheet=U0&amp;row=544&amp;col=7&amp;number=1.05&amp;sourceID=14","1.05")</f>
        <v>1.05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HYPERLINK("http://141.218.60.56/~jnz1568/getInfo.php?workbook=12_11.xlsx&amp;sheet=U0&amp;row=545&amp;col=6&amp;number=3.1&amp;sourceID=14","3.1")</f>
        <v>3.1</v>
      </c>
      <c r="G545" s="4" t="str">
        <f>HYPERLINK("http://141.218.60.56/~jnz1568/getInfo.php?workbook=12_11.xlsx&amp;sheet=U0&amp;row=545&amp;col=7&amp;number=1.05&amp;sourceID=14","1.05")</f>
        <v>1.05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HYPERLINK("http://141.218.60.56/~jnz1568/getInfo.php?workbook=12_11.xlsx&amp;sheet=U0&amp;row=546&amp;col=6&amp;number=3.2&amp;sourceID=14","3.2")</f>
        <v>3.2</v>
      </c>
      <c r="G546" s="4" t="str">
        <f>HYPERLINK("http://141.218.60.56/~jnz1568/getInfo.php?workbook=12_11.xlsx&amp;sheet=U0&amp;row=546&amp;col=7&amp;number=1.04&amp;sourceID=14","1.04")</f>
        <v>1.04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HYPERLINK("http://141.218.60.56/~jnz1568/getInfo.php?workbook=12_11.xlsx&amp;sheet=U0&amp;row=547&amp;col=6&amp;number=3.3&amp;sourceID=14","3.3")</f>
        <v>3.3</v>
      </c>
      <c r="G547" s="4" t="str">
        <f>HYPERLINK("http://141.218.60.56/~jnz1568/getInfo.php?workbook=12_11.xlsx&amp;sheet=U0&amp;row=547&amp;col=7&amp;number=1.03&amp;sourceID=14","1.03")</f>
        <v>1.03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HYPERLINK("http://141.218.60.56/~jnz1568/getInfo.php?workbook=12_11.xlsx&amp;sheet=U0&amp;row=548&amp;col=6&amp;number=3.4&amp;sourceID=14","3.4")</f>
        <v>3.4</v>
      </c>
      <c r="G548" s="4" t="str">
        <f>HYPERLINK("http://141.218.60.56/~jnz1568/getInfo.php?workbook=12_11.xlsx&amp;sheet=U0&amp;row=548&amp;col=7&amp;number=1.03&amp;sourceID=14","1.03")</f>
        <v>1.03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HYPERLINK("http://141.218.60.56/~jnz1568/getInfo.php?workbook=12_11.xlsx&amp;sheet=U0&amp;row=549&amp;col=6&amp;number=3.5&amp;sourceID=14","3.5")</f>
        <v>3.5</v>
      </c>
      <c r="G549" s="4" t="str">
        <f>HYPERLINK("http://141.218.60.56/~jnz1568/getInfo.php?workbook=12_11.xlsx&amp;sheet=U0&amp;row=549&amp;col=7&amp;number=1.02&amp;sourceID=14","1.02")</f>
        <v>1.02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HYPERLINK("http://141.218.60.56/~jnz1568/getInfo.php?workbook=12_11.xlsx&amp;sheet=U0&amp;row=550&amp;col=6&amp;number=3.6&amp;sourceID=14","3.6")</f>
        <v>3.6</v>
      </c>
      <c r="G550" s="4" t="str">
        <f>HYPERLINK("http://141.218.60.56/~jnz1568/getInfo.php?workbook=12_11.xlsx&amp;sheet=U0&amp;row=550&amp;col=7&amp;number=1.01&amp;sourceID=14","1.01")</f>
        <v>1.01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HYPERLINK("http://141.218.60.56/~jnz1568/getInfo.php?workbook=12_11.xlsx&amp;sheet=U0&amp;row=551&amp;col=6&amp;number=3.7&amp;sourceID=14","3.7")</f>
        <v>3.7</v>
      </c>
      <c r="G551" s="4" t="str">
        <f>HYPERLINK("http://141.218.60.56/~jnz1568/getInfo.php?workbook=12_11.xlsx&amp;sheet=U0&amp;row=551&amp;col=7&amp;number=0.994&amp;sourceID=14","0.994")</f>
        <v>0.994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HYPERLINK("http://141.218.60.56/~jnz1568/getInfo.php?workbook=12_11.xlsx&amp;sheet=U0&amp;row=552&amp;col=6&amp;number=3.8&amp;sourceID=14","3.8")</f>
        <v>3.8</v>
      </c>
      <c r="G552" s="4" t="str">
        <f>HYPERLINK("http://141.218.60.56/~jnz1568/getInfo.php?workbook=12_11.xlsx&amp;sheet=U0&amp;row=552&amp;col=7&amp;number=0.978&amp;sourceID=14","0.978")</f>
        <v>0.978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HYPERLINK("http://141.218.60.56/~jnz1568/getInfo.php?workbook=12_11.xlsx&amp;sheet=U0&amp;row=553&amp;col=6&amp;number=3.9&amp;sourceID=14","3.9")</f>
        <v>3.9</v>
      </c>
      <c r="G553" s="4" t="str">
        <f>HYPERLINK("http://141.218.60.56/~jnz1568/getInfo.php?workbook=12_11.xlsx&amp;sheet=U0&amp;row=553&amp;col=7&amp;number=0.96&amp;sourceID=14","0.96")</f>
        <v>0.96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HYPERLINK("http://141.218.60.56/~jnz1568/getInfo.php?workbook=12_11.xlsx&amp;sheet=U0&amp;row=554&amp;col=6&amp;number=4&amp;sourceID=14","4")</f>
        <v>4</v>
      </c>
      <c r="G554" s="4" t="str">
        <f>HYPERLINK("http://141.218.60.56/~jnz1568/getInfo.php?workbook=12_11.xlsx&amp;sheet=U0&amp;row=554&amp;col=7&amp;number=0.94&amp;sourceID=14","0.94")</f>
        <v>0.94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HYPERLINK("http://141.218.60.56/~jnz1568/getInfo.php?workbook=12_11.xlsx&amp;sheet=U0&amp;row=555&amp;col=6&amp;number=4.1&amp;sourceID=14","4.1")</f>
        <v>4.1</v>
      </c>
      <c r="G555" s="4" t="str">
        <f>HYPERLINK("http://141.218.60.56/~jnz1568/getInfo.php?workbook=12_11.xlsx&amp;sheet=U0&amp;row=555&amp;col=7&amp;number=0.92&amp;sourceID=14","0.92")</f>
        <v>0.92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HYPERLINK("http://141.218.60.56/~jnz1568/getInfo.php?workbook=12_11.xlsx&amp;sheet=U0&amp;row=556&amp;col=6&amp;number=4.2&amp;sourceID=14","4.2")</f>
        <v>4.2</v>
      </c>
      <c r="G556" s="4" t="str">
        <f>HYPERLINK("http://141.218.60.56/~jnz1568/getInfo.php?workbook=12_11.xlsx&amp;sheet=U0&amp;row=556&amp;col=7&amp;number=0.901&amp;sourceID=14","0.901")</f>
        <v>0.901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HYPERLINK("http://141.218.60.56/~jnz1568/getInfo.php?workbook=12_11.xlsx&amp;sheet=U0&amp;row=557&amp;col=6&amp;number=4.3&amp;sourceID=14","4.3")</f>
        <v>4.3</v>
      </c>
      <c r="G557" s="4" t="str">
        <f>HYPERLINK("http://141.218.60.56/~jnz1568/getInfo.php?workbook=12_11.xlsx&amp;sheet=U0&amp;row=557&amp;col=7&amp;number=0.886&amp;sourceID=14","0.886")</f>
        <v>0.886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HYPERLINK("http://141.218.60.56/~jnz1568/getInfo.php?workbook=12_11.xlsx&amp;sheet=U0&amp;row=558&amp;col=6&amp;number=4.4&amp;sourceID=14","4.4")</f>
        <v>4.4</v>
      </c>
      <c r="G558" s="4" t="str">
        <f>HYPERLINK("http://141.218.60.56/~jnz1568/getInfo.php?workbook=12_11.xlsx&amp;sheet=U0&amp;row=558&amp;col=7&amp;number=0.873&amp;sourceID=14","0.873")</f>
        <v>0.873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HYPERLINK("http://141.218.60.56/~jnz1568/getInfo.php?workbook=12_11.xlsx&amp;sheet=U0&amp;row=559&amp;col=6&amp;number=4.5&amp;sourceID=14","4.5")</f>
        <v>4.5</v>
      </c>
      <c r="G559" s="4" t="str">
        <f>HYPERLINK("http://141.218.60.56/~jnz1568/getInfo.php?workbook=12_11.xlsx&amp;sheet=U0&amp;row=559&amp;col=7&amp;number=0.859&amp;sourceID=14","0.859")</f>
        <v>0.859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HYPERLINK("http://141.218.60.56/~jnz1568/getInfo.php?workbook=12_11.xlsx&amp;sheet=U0&amp;row=560&amp;col=6&amp;number=4.6&amp;sourceID=14","4.6")</f>
        <v>4.6</v>
      </c>
      <c r="G560" s="4" t="str">
        <f>HYPERLINK("http://141.218.60.56/~jnz1568/getInfo.php?workbook=12_11.xlsx&amp;sheet=U0&amp;row=560&amp;col=7&amp;number=0.842&amp;sourceID=14","0.842")</f>
        <v>0.842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HYPERLINK("http://141.218.60.56/~jnz1568/getInfo.php?workbook=12_11.xlsx&amp;sheet=U0&amp;row=561&amp;col=6&amp;number=4.7&amp;sourceID=14","4.7")</f>
        <v>4.7</v>
      </c>
      <c r="G561" s="4" t="str">
        <f>HYPERLINK("http://141.218.60.56/~jnz1568/getInfo.php?workbook=12_11.xlsx&amp;sheet=U0&amp;row=561&amp;col=7&amp;number=0.819&amp;sourceID=14","0.819")</f>
        <v>0.819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HYPERLINK("http://141.218.60.56/~jnz1568/getInfo.php?workbook=12_11.xlsx&amp;sheet=U0&amp;row=562&amp;col=6&amp;number=4.8&amp;sourceID=14","4.8")</f>
        <v>4.8</v>
      </c>
      <c r="G562" s="4" t="str">
        <f>HYPERLINK("http://141.218.60.56/~jnz1568/getInfo.php?workbook=12_11.xlsx&amp;sheet=U0&amp;row=562&amp;col=7&amp;number=0.793&amp;sourceID=14","0.793")</f>
        <v>0.793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HYPERLINK("http://141.218.60.56/~jnz1568/getInfo.php?workbook=12_11.xlsx&amp;sheet=U0&amp;row=563&amp;col=6&amp;number=4.9&amp;sourceID=14","4.9")</f>
        <v>4.9</v>
      </c>
      <c r="G563" s="4" t="str">
        <f>HYPERLINK("http://141.218.60.56/~jnz1568/getInfo.php?workbook=12_11.xlsx&amp;sheet=U0&amp;row=563&amp;col=7&amp;number=0.765&amp;sourceID=14","0.765")</f>
        <v>0.765</v>
      </c>
    </row>
    <row r="564" spans="1:7">
      <c r="A564" s="3">
        <v>12</v>
      </c>
      <c r="B564" s="3">
        <v>11</v>
      </c>
      <c r="C564" s="3">
        <v>3</v>
      </c>
      <c r="D564" s="3">
        <v>10</v>
      </c>
      <c r="E564" s="3">
        <v>1</v>
      </c>
      <c r="F564" s="4" t="str">
        <f>HYPERLINK("http://141.218.60.56/~jnz1568/getInfo.php?workbook=12_11.xlsx&amp;sheet=U0&amp;row=564&amp;col=6&amp;number=3&amp;sourceID=14","3")</f>
        <v>3</v>
      </c>
      <c r="G564" s="4" t="str">
        <f>HYPERLINK("http://141.218.60.56/~jnz1568/getInfo.php?workbook=12_11.xlsx&amp;sheet=U0&amp;row=564&amp;col=7&amp;number=2.71&amp;sourceID=14","2.71")</f>
        <v>2.71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HYPERLINK("http://141.218.60.56/~jnz1568/getInfo.php?workbook=12_11.xlsx&amp;sheet=U0&amp;row=565&amp;col=6&amp;number=3.1&amp;sourceID=14","3.1")</f>
        <v>3.1</v>
      </c>
      <c r="G565" s="4" t="str">
        <f>HYPERLINK("http://141.218.60.56/~jnz1568/getInfo.php?workbook=12_11.xlsx&amp;sheet=U0&amp;row=565&amp;col=7&amp;number=2.72&amp;sourceID=14","2.72")</f>
        <v>2.72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HYPERLINK("http://141.218.60.56/~jnz1568/getInfo.php?workbook=12_11.xlsx&amp;sheet=U0&amp;row=566&amp;col=6&amp;number=3.2&amp;sourceID=14","3.2")</f>
        <v>3.2</v>
      </c>
      <c r="G566" s="4" t="str">
        <f>HYPERLINK("http://141.218.60.56/~jnz1568/getInfo.php?workbook=12_11.xlsx&amp;sheet=U0&amp;row=566&amp;col=7&amp;number=2.72&amp;sourceID=14","2.72")</f>
        <v>2.72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HYPERLINK("http://141.218.60.56/~jnz1568/getInfo.php?workbook=12_11.xlsx&amp;sheet=U0&amp;row=567&amp;col=6&amp;number=3.3&amp;sourceID=14","3.3")</f>
        <v>3.3</v>
      </c>
      <c r="G567" s="4" t="str">
        <f>HYPERLINK("http://141.218.60.56/~jnz1568/getInfo.php?workbook=12_11.xlsx&amp;sheet=U0&amp;row=567&amp;col=7&amp;number=2.73&amp;sourceID=14","2.73")</f>
        <v>2.73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HYPERLINK("http://141.218.60.56/~jnz1568/getInfo.php?workbook=12_11.xlsx&amp;sheet=U0&amp;row=568&amp;col=6&amp;number=3.4&amp;sourceID=14","3.4")</f>
        <v>3.4</v>
      </c>
      <c r="G568" s="4" t="str">
        <f>HYPERLINK("http://141.218.60.56/~jnz1568/getInfo.php?workbook=12_11.xlsx&amp;sheet=U0&amp;row=568&amp;col=7&amp;number=2.73&amp;sourceID=14","2.73")</f>
        <v>2.73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HYPERLINK("http://141.218.60.56/~jnz1568/getInfo.php?workbook=12_11.xlsx&amp;sheet=U0&amp;row=569&amp;col=6&amp;number=3.5&amp;sourceID=14","3.5")</f>
        <v>3.5</v>
      </c>
      <c r="G569" s="4" t="str">
        <f>HYPERLINK("http://141.218.60.56/~jnz1568/getInfo.php?workbook=12_11.xlsx&amp;sheet=U0&amp;row=569&amp;col=7&amp;number=2.74&amp;sourceID=14","2.74")</f>
        <v>2.74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HYPERLINK("http://141.218.60.56/~jnz1568/getInfo.php?workbook=12_11.xlsx&amp;sheet=U0&amp;row=570&amp;col=6&amp;number=3.6&amp;sourceID=14","3.6")</f>
        <v>3.6</v>
      </c>
      <c r="G570" s="4" t="str">
        <f>HYPERLINK("http://141.218.60.56/~jnz1568/getInfo.php?workbook=12_11.xlsx&amp;sheet=U0&amp;row=570&amp;col=7&amp;number=2.74&amp;sourceID=14","2.74")</f>
        <v>2.74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HYPERLINK("http://141.218.60.56/~jnz1568/getInfo.php?workbook=12_11.xlsx&amp;sheet=U0&amp;row=571&amp;col=6&amp;number=3.7&amp;sourceID=14","3.7")</f>
        <v>3.7</v>
      </c>
      <c r="G571" s="4" t="str">
        <f>HYPERLINK("http://141.218.60.56/~jnz1568/getInfo.php?workbook=12_11.xlsx&amp;sheet=U0&amp;row=571&amp;col=7&amp;number=2.74&amp;sourceID=14","2.74")</f>
        <v>2.74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HYPERLINK("http://141.218.60.56/~jnz1568/getInfo.php?workbook=12_11.xlsx&amp;sheet=U0&amp;row=572&amp;col=6&amp;number=3.8&amp;sourceID=14","3.8")</f>
        <v>3.8</v>
      </c>
      <c r="G572" s="4" t="str">
        <f>HYPERLINK("http://141.218.60.56/~jnz1568/getInfo.php?workbook=12_11.xlsx&amp;sheet=U0&amp;row=572&amp;col=7&amp;number=2.74&amp;sourceID=14","2.74")</f>
        <v>2.74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HYPERLINK("http://141.218.60.56/~jnz1568/getInfo.php?workbook=12_11.xlsx&amp;sheet=U0&amp;row=573&amp;col=6&amp;number=3.9&amp;sourceID=14","3.9")</f>
        <v>3.9</v>
      </c>
      <c r="G573" s="4" t="str">
        <f>HYPERLINK("http://141.218.60.56/~jnz1568/getInfo.php?workbook=12_11.xlsx&amp;sheet=U0&amp;row=573&amp;col=7&amp;number=2.73&amp;sourceID=14","2.73")</f>
        <v>2.73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HYPERLINK("http://141.218.60.56/~jnz1568/getInfo.php?workbook=12_11.xlsx&amp;sheet=U0&amp;row=574&amp;col=6&amp;number=4&amp;sourceID=14","4")</f>
        <v>4</v>
      </c>
      <c r="G574" s="4" t="str">
        <f>HYPERLINK("http://141.218.60.56/~jnz1568/getInfo.php?workbook=12_11.xlsx&amp;sheet=U0&amp;row=574&amp;col=7&amp;number=2.72&amp;sourceID=14","2.72")</f>
        <v>2.72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HYPERLINK("http://141.218.60.56/~jnz1568/getInfo.php?workbook=12_11.xlsx&amp;sheet=U0&amp;row=575&amp;col=6&amp;number=4.1&amp;sourceID=14","4.1")</f>
        <v>4.1</v>
      </c>
      <c r="G575" s="4" t="str">
        <f>HYPERLINK("http://141.218.60.56/~jnz1568/getInfo.php?workbook=12_11.xlsx&amp;sheet=U0&amp;row=575&amp;col=7&amp;number=2.71&amp;sourceID=14","2.71")</f>
        <v>2.71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HYPERLINK("http://141.218.60.56/~jnz1568/getInfo.php?workbook=12_11.xlsx&amp;sheet=U0&amp;row=576&amp;col=6&amp;number=4.2&amp;sourceID=14","4.2")</f>
        <v>4.2</v>
      </c>
      <c r="G576" s="4" t="str">
        <f>HYPERLINK("http://141.218.60.56/~jnz1568/getInfo.php?workbook=12_11.xlsx&amp;sheet=U0&amp;row=576&amp;col=7&amp;number=2.7&amp;sourceID=14","2.7")</f>
        <v>2.7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HYPERLINK("http://141.218.60.56/~jnz1568/getInfo.php?workbook=12_11.xlsx&amp;sheet=U0&amp;row=577&amp;col=6&amp;number=4.3&amp;sourceID=14","4.3")</f>
        <v>4.3</v>
      </c>
      <c r="G577" s="4" t="str">
        <f>HYPERLINK("http://141.218.60.56/~jnz1568/getInfo.php?workbook=12_11.xlsx&amp;sheet=U0&amp;row=577&amp;col=7&amp;number=2.71&amp;sourceID=14","2.71")</f>
        <v>2.71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HYPERLINK("http://141.218.60.56/~jnz1568/getInfo.php?workbook=12_11.xlsx&amp;sheet=U0&amp;row=578&amp;col=6&amp;number=4.4&amp;sourceID=14","4.4")</f>
        <v>4.4</v>
      </c>
      <c r="G578" s="4" t="str">
        <f>HYPERLINK("http://141.218.60.56/~jnz1568/getInfo.php?workbook=12_11.xlsx&amp;sheet=U0&amp;row=578&amp;col=7&amp;number=2.72&amp;sourceID=14","2.72")</f>
        <v>2.72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HYPERLINK("http://141.218.60.56/~jnz1568/getInfo.php?workbook=12_11.xlsx&amp;sheet=U0&amp;row=579&amp;col=6&amp;number=4.5&amp;sourceID=14","4.5")</f>
        <v>4.5</v>
      </c>
      <c r="G579" s="4" t="str">
        <f>HYPERLINK("http://141.218.60.56/~jnz1568/getInfo.php?workbook=12_11.xlsx&amp;sheet=U0&amp;row=579&amp;col=7&amp;number=2.73&amp;sourceID=14","2.73")</f>
        <v>2.73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HYPERLINK("http://141.218.60.56/~jnz1568/getInfo.php?workbook=12_11.xlsx&amp;sheet=U0&amp;row=580&amp;col=6&amp;number=4.6&amp;sourceID=14","4.6")</f>
        <v>4.6</v>
      </c>
      <c r="G580" s="4" t="str">
        <f>HYPERLINK("http://141.218.60.56/~jnz1568/getInfo.php?workbook=12_11.xlsx&amp;sheet=U0&amp;row=580&amp;col=7&amp;number=2.72&amp;sourceID=14","2.72")</f>
        <v>2.72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HYPERLINK("http://141.218.60.56/~jnz1568/getInfo.php?workbook=12_11.xlsx&amp;sheet=U0&amp;row=581&amp;col=6&amp;number=4.7&amp;sourceID=14","4.7")</f>
        <v>4.7</v>
      </c>
      <c r="G581" s="4" t="str">
        <f>HYPERLINK("http://141.218.60.56/~jnz1568/getInfo.php?workbook=12_11.xlsx&amp;sheet=U0&amp;row=581&amp;col=7&amp;number=2.71&amp;sourceID=14","2.71")</f>
        <v>2.71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HYPERLINK("http://141.218.60.56/~jnz1568/getInfo.php?workbook=12_11.xlsx&amp;sheet=U0&amp;row=582&amp;col=6&amp;number=4.8&amp;sourceID=14","4.8")</f>
        <v>4.8</v>
      </c>
      <c r="G582" s="4" t="str">
        <f>HYPERLINK("http://141.218.60.56/~jnz1568/getInfo.php?workbook=12_11.xlsx&amp;sheet=U0&amp;row=582&amp;col=7&amp;number=2.69&amp;sourceID=14","2.69")</f>
        <v>2.69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HYPERLINK("http://141.218.60.56/~jnz1568/getInfo.php?workbook=12_11.xlsx&amp;sheet=U0&amp;row=583&amp;col=6&amp;number=4.9&amp;sourceID=14","4.9")</f>
        <v>4.9</v>
      </c>
      <c r="G583" s="4" t="str">
        <f>HYPERLINK("http://141.218.60.56/~jnz1568/getInfo.php?workbook=12_11.xlsx&amp;sheet=U0&amp;row=583&amp;col=7&amp;number=2.67&amp;sourceID=14","2.67")</f>
        <v>2.67</v>
      </c>
    </row>
    <row r="584" spans="1:7">
      <c r="A584" s="3">
        <v>12</v>
      </c>
      <c r="B584" s="3">
        <v>11</v>
      </c>
      <c r="C584" s="3">
        <v>4</v>
      </c>
      <c r="D584" s="3">
        <v>6</v>
      </c>
      <c r="E584" s="3">
        <v>1</v>
      </c>
      <c r="F584" s="4" t="str">
        <f>HYPERLINK("http://141.218.60.56/~jnz1568/getInfo.php?workbook=12_11.xlsx&amp;sheet=U0&amp;row=584&amp;col=6&amp;number=3&amp;sourceID=14","3")</f>
        <v>3</v>
      </c>
      <c r="G584" s="4" t="str">
        <f>HYPERLINK("http://141.218.60.56/~jnz1568/getInfo.php?workbook=12_11.xlsx&amp;sheet=U0&amp;row=584&amp;col=7&amp;number=6.52&amp;sourceID=14","6.52")</f>
        <v>6.52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HYPERLINK("http://141.218.60.56/~jnz1568/getInfo.php?workbook=12_11.xlsx&amp;sheet=U0&amp;row=585&amp;col=6&amp;number=3.1&amp;sourceID=14","3.1")</f>
        <v>3.1</v>
      </c>
      <c r="G585" s="4" t="str">
        <f>HYPERLINK("http://141.218.60.56/~jnz1568/getInfo.php?workbook=12_11.xlsx&amp;sheet=U0&amp;row=585&amp;col=7&amp;number=6.37&amp;sourceID=14","6.37")</f>
        <v>6.37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HYPERLINK("http://141.218.60.56/~jnz1568/getInfo.php?workbook=12_11.xlsx&amp;sheet=U0&amp;row=586&amp;col=6&amp;number=3.2&amp;sourceID=14","3.2")</f>
        <v>3.2</v>
      </c>
      <c r="G586" s="4" t="str">
        <f>HYPERLINK("http://141.218.60.56/~jnz1568/getInfo.php?workbook=12_11.xlsx&amp;sheet=U0&amp;row=586&amp;col=7&amp;number=6.23&amp;sourceID=14","6.23")</f>
        <v>6.23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HYPERLINK("http://141.218.60.56/~jnz1568/getInfo.php?workbook=12_11.xlsx&amp;sheet=U0&amp;row=587&amp;col=6&amp;number=3.3&amp;sourceID=14","3.3")</f>
        <v>3.3</v>
      </c>
      <c r="G587" s="4" t="str">
        <f>HYPERLINK("http://141.218.60.56/~jnz1568/getInfo.php?workbook=12_11.xlsx&amp;sheet=U0&amp;row=587&amp;col=7&amp;number=6.11&amp;sourceID=14","6.11")</f>
        <v>6.11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HYPERLINK("http://141.218.60.56/~jnz1568/getInfo.php?workbook=12_11.xlsx&amp;sheet=U0&amp;row=588&amp;col=6&amp;number=3.4&amp;sourceID=14","3.4")</f>
        <v>3.4</v>
      </c>
      <c r="G588" s="4" t="str">
        <f>HYPERLINK("http://141.218.60.56/~jnz1568/getInfo.php?workbook=12_11.xlsx&amp;sheet=U0&amp;row=588&amp;col=7&amp;number=6.03&amp;sourceID=14","6.03")</f>
        <v>6.03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HYPERLINK("http://141.218.60.56/~jnz1568/getInfo.php?workbook=12_11.xlsx&amp;sheet=U0&amp;row=589&amp;col=6&amp;number=3.5&amp;sourceID=14","3.5")</f>
        <v>3.5</v>
      </c>
      <c r="G589" s="4" t="str">
        <f>HYPERLINK("http://141.218.60.56/~jnz1568/getInfo.php?workbook=12_11.xlsx&amp;sheet=U0&amp;row=589&amp;col=7&amp;number=6&amp;sourceID=14","6")</f>
        <v>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HYPERLINK("http://141.218.60.56/~jnz1568/getInfo.php?workbook=12_11.xlsx&amp;sheet=U0&amp;row=590&amp;col=6&amp;number=3.6&amp;sourceID=14","3.6")</f>
        <v>3.6</v>
      </c>
      <c r="G590" s="4" t="str">
        <f>HYPERLINK("http://141.218.60.56/~jnz1568/getInfo.php?workbook=12_11.xlsx&amp;sheet=U0&amp;row=590&amp;col=7&amp;number=6.01&amp;sourceID=14","6.01")</f>
        <v>6.01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HYPERLINK("http://141.218.60.56/~jnz1568/getInfo.php?workbook=12_11.xlsx&amp;sheet=U0&amp;row=591&amp;col=6&amp;number=3.7&amp;sourceID=14","3.7")</f>
        <v>3.7</v>
      </c>
      <c r="G591" s="4" t="str">
        <f>HYPERLINK("http://141.218.60.56/~jnz1568/getInfo.php?workbook=12_11.xlsx&amp;sheet=U0&amp;row=591&amp;col=7&amp;number=6.03&amp;sourceID=14","6.03")</f>
        <v>6.03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HYPERLINK("http://141.218.60.56/~jnz1568/getInfo.php?workbook=12_11.xlsx&amp;sheet=U0&amp;row=592&amp;col=6&amp;number=3.8&amp;sourceID=14","3.8")</f>
        <v>3.8</v>
      </c>
      <c r="G592" s="4" t="str">
        <f>HYPERLINK("http://141.218.60.56/~jnz1568/getInfo.php?workbook=12_11.xlsx&amp;sheet=U0&amp;row=592&amp;col=7&amp;number=6.03&amp;sourceID=14","6.03")</f>
        <v>6.03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HYPERLINK("http://141.218.60.56/~jnz1568/getInfo.php?workbook=12_11.xlsx&amp;sheet=U0&amp;row=593&amp;col=6&amp;number=3.9&amp;sourceID=14","3.9")</f>
        <v>3.9</v>
      </c>
      <c r="G593" s="4" t="str">
        <f>HYPERLINK("http://141.218.60.56/~jnz1568/getInfo.php?workbook=12_11.xlsx&amp;sheet=U0&amp;row=593&amp;col=7&amp;number=5.99&amp;sourceID=14","5.99")</f>
        <v>5.99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HYPERLINK("http://141.218.60.56/~jnz1568/getInfo.php?workbook=12_11.xlsx&amp;sheet=U0&amp;row=594&amp;col=6&amp;number=4&amp;sourceID=14","4")</f>
        <v>4</v>
      </c>
      <c r="G594" s="4" t="str">
        <f>HYPERLINK("http://141.218.60.56/~jnz1568/getInfo.php?workbook=12_11.xlsx&amp;sheet=U0&amp;row=594&amp;col=7&amp;number=5.89&amp;sourceID=14","5.89")</f>
        <v>5.89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HYPERLINK("http://141.218.60.56/~jnz1568/getInfo.php?workbook=12_11.xlsx&amp;sheet=U0&amp;row=595&amp;col=6&amp;number=4.1&amp;sourceID=14","4.1")</f>
        <v>4.1</v>
      </c>
      <c r="G595" s="4" t="str">
        <f>HYPERLINK("http://141.218.60.56/~jnz1568/getInfo.php?workbook=12_11.xlsx&amp;sheet=U0&amp;row=595&amp;col=7&amp;number=5.75&amp;sourceID=14","5.75")</f>
        <v>5.75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HYPERLINK("http://141.218.60.56/~jnz1568/getInfo.php?workbook=12_11.xlsx&amp;sheet=U0&amp;row=596&amp;col=6&amp;number=4.2&amp;sourceID=14","4.2")</f>
        <v>4.2</v>
      </c>
      <c r="G596" s="4" t="str">
        <f>HYPERLINK("http://141.218.60.56/~jnz1568/getInfo.php?workbook=12_11.xlsx&amp;sheet=U0&amp;row=596&amp;col=7&amp;number=5.58&amp;sourceID=14","5.58")</f>
        <v>5.58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HYPERLINK("http://141.218.60.56/~jnz1568/getInfo.php?workbook=12_11.xlsx&amp;sheet=U0&amp;row=597&amp;col=6&amp;number=4.3&amp;sourceID=14","4.3")</f>
        <v>4.3</v>
      </c>
      <c r="G597" s="4" t="str">
        <f>HYPERLINK("http://141.218.60.56/~jnz1568/getInfo.php?workbook=12_11.xlsx&amp;sheet=U0&amp;row=597&amp;col=7&amp;number=5.39&amp;sourceID=14","5.39")</f>
        <v>5.39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HYPERLINK("http://141.218.60.56/~jnz1568/getInfo.php?workbook=12_11.xlsx&amp;sheet=U0&amp;row=598&amp;col=6&amp;number=4.4&amp;sourceID=14","4.4")</f>
        <v>4.4</v>
      </c>
      <c r="G598" s="4" t="str">
        <f>HYPERLINK("http://141.218.60.56/~jnz1568/getInfo.php?workbook=12_11.xlsx&amp;sheet=U0&amp;row=598&amp;col=7&amp;number=5.19&amp;sourceID=14","5.19")</f>
        <v>5.19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HYPERLINK("http://141.218.60.56/~jnz1568/getInfo.php?workbook=12_11.xlsx&amp;sheet=U0&amp;row=599&amp;col=6&amp;number=4.5&amp;sourceID=14","4.5")</f>
        <v>4.5</v>
      </c>
      <c r="G599" s="4" t="str">
        <f>HYPERLINK("http://141.218.60.56/~jnz1568/getInfo.php?workbook=12_11.xlsx&amp;sheet=U0&amp;row=599&amp;col=7&amp;number=5&amp;sourceID=14","5")</f>
        <v>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HYPERLINK("http://141.218.60.56/~jnz1568/getInfo.php?workbook=12_11.xlsx&amp;sheet=U0&amp;row=600&amp;col=6&amp;number=4.6&amp;sourceID=14","4.6")</f>
        <v>4.6</v>
      </c>
      <c r="G600" s="4" t="str">
        <f>HYPERLINK("http://141.218.60.56/~jnz1568/getInfo.php?workbook=12_11.xlsx&amp;sheet=U0&amp;row=600&amp;col=7&amp;number=4.83&amp;sourceID=14","4.83")</f>
        <v>4.83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HYPERLINK("http://141.218.60.56/~jnz1568/getInfo.php?workbook=12_11.xlsx&amp;sheet=U0&amp;row=601&amp;col=6&amp;number=4.7&amp;sourceID=14","4.7")</f>
        <v>4.7</v>
      </c>
      <c r="G601" s="4" t="str">
        <f>HYPERLINK("http://141.218.60.56/~jnz1568/getInfo.php?workbook=12_11.xlsx&amp;sheet=U0&amp;row=601&amp;col=7&amp;number=4.67&amp;sourceID=14","4.67")</f>
        <v>4.67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HYPERLINK("http://141.218.60.56/~jnz1568/getInfo.php?workbook=12_11.xlsx&amp;sheet=U0&amp;row=602&amp;col=6&amp;number=4.8&amp;sourceID=14","4.8")</f>
        <v>4.8</v>
      </c>
      <c r="G602" s="4" t="str">
        <f>HYPERLINK("http://141.218.60.56/~jnz1568/getInfo.php?workbook=12_11.xlsx&amp;sheet=U0&amp;row=602&amp;col=7&amp;number=4.54&amp;sourceID=14","4.54")</f>
        <v>4.54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HYPERLINK("http://141.218.60.56/~jnz1568/getInfo.php?workbook=12_11.xlsx&amp;sheet=U0&amp;row=603&amp;col=6&amp;number=4.9&amp;sourceID=14","4.9")</f>
        <v>4.9</v>
      </c>
      <c r="G603" s="4" t="str">
        <f>HYPERLINK("http://141.218.60.56/~jnz1568/getInfo.php?workbook=12_11.xlsx&amp;sheet=U0&amp;row=603&amp;col=7&amp;number=4.43&amp;sourceID=14","4.43")</f>
        <v>4.43</v>
      </c>
    </row>
    <row r="604" spans="1:7">
      <c r="A604" s="3">
        <v>12</v>
      </c>
      <c r="B604" s="3">
        <v>11</v>
      </c>
      <c r="C604" s="3">
        <v>4</v>
      </c>
      <c r="D604" s="3">
        <v>5</v>
      </c>
      <c r="E604" s="3">
        <v>1</v>
      </c>
      <c r="F604" s="4" t="str">
        <f>HYPERLINK("http://141.218.60.56/~jnz1568/getInfo.php?workbook=12_11.xlsx&amp;sheet=U0&amp;row=604&amp;col=6&amp;number=3&amp;sourceID=14","3")</f>
        <v>3</v>
      </c>
      <c r="G604" s="4" t="str">
        <f>HYPERLINK("http://141.218.60.56/~jnz1568/getInfo.php?workbook=12_11.xlsx&amp;sheet=U0&amp;row=604&amp;col=7&amp;number=9.78&amp;sourceID=14","9.78")</f>
        <v>9.78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HYPERLINK("http://141.218.60.56/~jnz1568/getInfo.php?workbook=12_11.xlsx&amp;sheet=U0&amp;row=605&amp;col=6&amp;number=3.1&amp;sourceID=14","3.1")</f>
        <v>3.1</v>
      </c>
      <c r="G605" s="4" t="str">
        <f>HYPERLINK("http://141.218.60.56/~jnz1568/getInfo.php?workbook=12_11.xlsx&amp;sheet=U0&amp;row=605&amp;col=7&amp;number=9.56&amp;sourceID=14","9.56")</f>
        <v>9.56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HYPERLINK("http://141.218.60.56/~jnz1568/getInfo.php?workbook=12_11.xlsx&amp;sheet=U0&amp;row=606&amp;col=6&amp;number=3.2&amp;sourceID=14","3.2")</f>
        <v>3.2</v>
      </c>
      <c r="G606" s="4" t="str">
        <f>HYPERLINK("http://141.218.60.56/~jnz1568/getInfo.php?workbook=12_11.xlsx&amp;sheet=U0&amp;row=606&amp;col=7&amp;number=9.34&amp;sourceID=14","9.34")</f>
        <v>9.34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HYPERLINK("http://141.218.60.56/~jnz1568/getInfo.php?workbook=12_11.xlsx&amp;sheet=U0&amp;row=607&amp;col=6&amp;number=3.3&amp;sourceID=14","3.3")</f>
        <v>3.3</v>
      </c>
      <c r="G607" s="4" t="str">
        <f>HYPERLINK("http://141.218.60.56/~jnz1568/getInfo.php?workbook=12_11.xlsx&amp;sheet=U0&amp;row=607&amp;col=7&amp;number=9.16&amp;sourceID=14","9.16")</f>
        <v>9.16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HYPERLINK("http://141.218.60.56/~jnz1568/getInfo.php?workbook=12_11.xlsx&amp;sheet=U0&amp;row=608&amp;col=6&amp;number=3.4&amp;sourceID=14","3.4")</f>
        <v>3.4</v>
      </c>
      <c r="G608" s="4" t="str">
        <f>HYPERLINK("http://141.218.60.56/~jnz1568/getInfo.php?workbook=12_11.xlsx&amp;sheet=U0&amp;row=608&amp;col=7&amp;number=9.05&amp;sourceID=14","9.05")</f>
        <v>9.05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HYPERLINK("http://141.218.60.56/~jnz1568/getInfo.php?workbook=12_11.xlsx&amp;sheet=U0&amp;row=609&amp;col=6&amp;number=3.5&amp;sourceID=14","3.5")</f>
        <v>3.5</v>
      </c>
      <c r="G609" s="4" t="str">
        <f>HYPERLINK("http://141.218.60.56/~jnz1568/getInfo.php?workbook=12_11.xlsx&amp;sheet=U0&amp;row=609&amp;col=7&amp;number=9&amp;sourceID=14","9")</f>
        <v>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HYPERLINK("http://141.218.60.56/~jnz1568/getInfo.php?workbook=12_11.xlsx&amp;sheet=U0&amp;row=610&amp;col=6&amp;number=3.6&amp;sourceID=14","3.6")</f>
        <v>3.6</v>
      </c>
      <c r="G610" s="4" t="str">
        <f>HYPERLINK("http://141.218.60.56/~jnz1568/getInfo.php?workbook=12_11.xlsx&amp;sheet=U0&amp;row=610&amp;col=7&amp;number=9.02&amp;sourceID=14","9.02")</f>
        <v>9.02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HYPERLINK("http://141.218.60.56/~jnz1568/getInfo.php?workbook=12_11.xlsx&amp;sheet=U0&amp;row=611&amp;col=6&amp;number=3.7&amp;sourceID=14","3.7")</f>
        <v>3.7</v>
      </c>
      <c r="G611" s="4" t="str">
        <f>HYPERLINK("http://141.218.60.56/~jnz1568/getInfo.php?workbook=12_11.xlsx&amp;sheet=U0&amp;row=611&amp;col=7&amp;number=9.05&amp;sourceID=14","9.05")</f>
        <v>9.05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HYPERLINK("http://141.218.60.56/~jnz1568/getInfo.php?workbook=12_11.xlsx&amp;sheet=U0&amp;row=612&amp;col=6&amp;number=3.8&amp;sourceID=14","3.8")</f>
        <v>3.8</v>
      </c>
      <c r="G612" s="4" t="str">
        <f>HYPERLINK("http://141.218.60.56/~jnz1568/getInfo.php?workbook=12_11.xlsx&amp;sheet=U0&amp;row=612&amp;col=7&amp;number=9.05&amp;sourceID=14","9.05")</f>
        <v>9.05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HYPERLINK("http://141.218.60.56/~jnz1568/getInfo.php?workbook=12_11.xlsx&amp;sheet=U0&amp;row=613&amp;col=6&amp;number=3.9&amp;sourceID=14","3.9")</f>
        <v>3.9</v>
      </c>
      <c r="G613" s="4" t="str">
        <f>HYPERLINK("http://141.218.60.56/~jnz1568/getInfo.php?workbook=12_11.xlsx&amp;sheet=U0&amp;row=613&amp;col=7&amp;number=8.98&amp;sourceID=14","8.98")</f>
        <v>8.98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HYPERLINK("http://141.218.60.56/~jnz1568/getInfo.php?workbook=12_11.xlsx&amp;sheet=U0&amp;row=614&amp;col=6&amp;number=4&amp;sourceID=14","4")</f>
        <v>4</v>
      </c>
      <c r="G614" s="4" t="str">
        <f>HYPERLINK("http://141.218.60.56/~jnz1568/getInfo.php?workbook=12_11.xlsx&amp;sheet=U0&amp;row=614&amp;col=7&amp;number=8.84&amp;sourceID=14","8.84")</f>
        <v>8.84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HYPERLINK("http://141.218.60.56/~jnz1568/getInfo.php?workbook=12_11.xlsx&amp;sheet=U0&amp;row=615&amp;col=6&amp;number=4.1&amp;sourceID=14","4.1")</f>
        <v>4.1</v>
      </c>
      <c r="G615" s="4" t="str">
        <f>HYPERLINK("http://141.218.60.56/~jnz1568/getInfo.php?workbook=12_11.xlsx&amp;sheet=U0&amp;row=615&amp;col=7&amp;number=8.63&amp;sourceID=14","8.63")</f>
        <v>8.63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HYPERLINK("http://141.218.60.56/~jnz1568/getInfo.php?workbook=12_11.xlsx&amp;sheet=U0&amp;row=616&amp;col=6&amp;number=4.2&amp;sourceID=14","4.2")</f>
        <v>4.2</v>
      </c>
      <c r="G616" s="4" t="str">
        <f>HYPERLINK("http://141.218.60.56/~jnz1568/getInfo.php?workbook=12_11.xlsx&amp;sheet=U0&amp;row=616&amp;col=7&amp;number=8.38&amp;sourceID=14","8.38")</f>
        <v>8.38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HYPERLINK("http://141.218.60.56/~jnz1568/getInfo.php?workbook=12_11.xlsx&amp;sheet=U0&amp;row=617&amp;col=6&amp;number=4.3&amp;sourceID=14","4.3")</f>
        <v>4.3</v>
      </c>
      <c r="G617" s="4" t="str">
        <f>HYPERLINK("http://141.218.60.56/~jnz1568/getInfo.php?workbook=12_11.xlsx&amp;sheet=U0&amp;row=617&amp;col=7&amp;number=8.09&amp;sourceID=14","8.09")</f>
        <v>8.09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HYPERLINK("http://141.218.60.56/~jnz1568/getInfo.php?workbook=12_11.xlsx&amp;sheet=U0&amp;row=618&amp;col=6&amp;number=4.4&amp;sourceID=14","4.4")</f>
        <v>4.4</v>
      </c>
      <c r="G618" s="4" t="str">
        <f>HYPERLINK("http://141.218.60.56/~jnz1568/getInfo.php?workbook=12_11.xlsx&amp;sheet=U0&amp;row=618&amp;col=7&amp;number=7.79&amp;sourceID=14","7.79")</f>
        <v>7.79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HYPERLINK("http://141.218.60.56/~jnz1568/getInfo.php?workbook=12_11.xlsx&amp;sheet=U0&amp;row=619&amp;col=6&amp;number=4.5&amp;sourceID=14","4.5")</f>
        <v>4.5</v>
      </c>
      <c r="G619" s="4" t="str">
        <f>HYPERLINK("http://141.218.60.56/~jnz1568/getInfo.php?workbook=12_11.xlsx&amp;sheet=U0&amp;row=619&amp;col=7&amp;number=7.5&amp;sourceID=14","7.5")</f>
        <v>7.5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HYPERLINK("http://141.218.60.56/~jnz1568/getInfo.php?workbook=12_11.xlsx&amp;sheet=U0&amp;row=620&amp;col=6&amp;number=4.6&amp;sourceID=14","4.6")</f>
        <v>4.6</v>
      </c>
      <c r="G620" s="4" t="str">
        <f>HYPERLINK("http://141.218.60.56/~jnz1568/getInfo.php?workbook=12_11.xlsx&amp;sheet=U0&amp;row=620&amp;col=7&amp;number=7.24&amp;sourceID=14","7.24")</f>
        <v>7.24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HYPERLINK("http://141.218.60.56/~jnz1568/getInfo.php?workbook=12_11.xlsx&amp;sheet=U0&amp;row=621&amp;col=6&amp;number=4.7&amp;sourceID=14","4.7")</f>
        <v>4.7</v>
      </c>
      <c r="G621" s="4" t="str">
        <f>HYPERLINK("http://141.218.60.56/~jnz1568/getInfo.php?workbook=12_11.xlsx&amp;sheet=U0&amp;row=621&amp;col=7&amp;number=7.01&amp;sourceID=14","7.01")</f>
        <v>7.01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HYPERLINK("http://141.218.60.56/~jnz1568/getInfo.php?workbook=12_11.xlsx&amp;sheet=U0&amp;row=622&amp;col=6&amp;number=4.8&amp;sourceID=14","4.8")</f>
        <v>4.8</v>
      </c>
      <c r="G622" s="4" t="str">
        <f>HYPERLINK("http://141.218.60.56/~jnz1568/getInfo.php?workbook=12_11.xlsx&amp;sheet=U0&amp;row=622&amp;col=7&amp;number=6.81&amp;sourceID=14","6.81")</f>
        <v>6.81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HYPERLINK("http://141.218.60.56/~jnz1568/getInfo.php?workbook=12_11.xlsx&amp;sheet=U0&amp;row=623&amp;col=6&amp;number=4.9&amp;sourceID=14","4.9")</f>
        <v>4.9</v>
      </c>
      <c r="G623" s="4" t="str">
        <f>HYPERLINK("http://141.218.60.56/~jnz1568/getInfo.php?workbook=12_11.xlsx&amp;sheet=U0&amp;row=623&amp;col=7&amp;number=6.65&amp;sourceID=14","6.65")</f>
        <v>6.65</v>
      </c>
    </row>
    <row r="624" spans="1:7">
      <c r="A624" s="3">
        <v>12</v>
      </c>
      <c r="B624" s="3">
        <v>11</v>
      </c>
      <c r="C624" s="3">
        <v>4</v>
      </c>
      <c r="D624" s="3">
        <v>7</v>
      </c>
      <c r="E624" s="3">
        <v>1</v>
      </c>
      <c r="F624" s="4" t="str">
        <f>HYPERLINK("http://141.218.60.56/~jnz1568/getInfo.php?workbook=12_11.xlsx&amp;sheet=U0&amp;row=624&amp;col=6&amp;number=3&amp;sourceID=14","3")</f>
        <v>3</v>
      </c>
      <c r="G624" s="4" t="str">
        <f>HYPERLINK("http://141.218.60.56/~jnz1568/getInfo.php?workbook=12_11.xlsx&amp;sheet=U0&amp;row=624&amp;col=7&amp;number=10.8&amp;sourceID=14","10.8")</f>
        <v>10.8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HYPERLINK("http://141.218.60.56/~jnz1568/getInfo.php?workbook=12_11.xlsx&amp;sheet=U0&amp;row=625&amp;col=6&amp;number=3.1&amp;sourceID=14","3.1")</f>
        <v>3.1</v>
      </c>
      <c r="G625" s="4" t="str">
        <f>HYPERLINK("http://141.218.60.56/~jnz1568/getInfo.php?workbook=12_11.xlsx&amp;sheet=U0&amp;row=625&amp;col=7&amp;number=11.1&amp;sourceID=14","11.1")</f>
        <v>11.1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HYPERLINK("http://141.218.60.56/~jnz1568/getInfo.php?workbook=12_11.xlsx&amp;sheet=U0&amp;row=626&amp;col=6&amp;number=3.2&amp;sourceID=14","3.2")</f>
        <v>3.2</v>
      </c>
      <c r="G626" s="4" t="str">
        <f>HYPERLINK("http://141.218.60.56/~jnz1568/getInfo.php?workbook=12_11.xlsx&amp;sheet=U0&amp;row=626&amp;col=7&amp;number=11.4&amp;sourceID=14","11.4")</f>
        <v>11.4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HYPERLINK("http://141.218.60.56/~jnz1568/getInfo.php?workbook=12_11.xlsx&amp;sheet=U0&amp;row=627&amp;col=6&amp;number=3.3&amp;sourceID=14","3.3")</f>
        <v>3.3</v>
      </c>
      <c r="G627" s="4" t="str">
        <f>HYPERLINK("http://141.218.60.56/~jnz1568/getInfo.php?workbook=12_11.xlsx&amp;sheet=U0&amp;row=627&amp;col=7&amp;number=11.9&amp;sourceID=14","11.9")</f>
        <v>11.9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HYPERLINK("http://141.218.60.56/~jnz1568/getInfo.php?workbook=12_11.xlsx&amp;sheet=U0&amp;row=628&amp;col=6&amp;number=3.4&amp;sourceID=14","3.4")</f>
        <v>3.4</v>
      </c>
      <c r="G628" s="4" t="str">
        <f>HYPERLINK("http://141.218.60.56/~jnz1568/getInfo.php?workbook=12_11.xlsx&amp;sheet=U0&amp;row=628&amp;col=7&amp;number=12.4&amp;sourceID=14","12.4")</f>
        <v>12.4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HYPERLINK("http://141.218.60.56/~jnz1568/getInfo.php?workbook=12_11.xlsx&amp;sheet=U0&amp;row=629&amp;col=6&amp;number=3.5&amp;sourceID=14","3.5")</f>
        <v>3.5</v>
      </c>
      <c r="G629" s="4" t="str">
        <f>HYPERLINK("http://141.218.60.56/~jnz1568/getInfo.php?workbook=12_11.xlsx&amp;sheet=U0&amp;row=629&amp;col=7&amp;number=13&amp;sourceID=14","13")</f>
        <v>13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HYPERLINK("http://141.218.60.56/~jnz1568/getInfo.php?workbook=12_11.xlsx&amp;sheet=U0&amp;row=630&amp;col=6&amp;number=3.6&amp;sourceID=14","3.6")</f>
        <v>3.6</v>
      </c>
      <c r="G630" s="4" t="str">
        <f>HYPERLINK("http://141.218.60.56/~jnz1568/getInfo.php?workbook=12_11.xlsx&amp;sheet=U0&amp;row=630&amp;col=7&amp;number=13.7&amp;sourceID=14","13.7")</f>
        <v>13.7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HYPERLINK("http://141.218.60.56/~jnz1568/getInfo.php?workbook=12_11.xlsx&amp;sheet=U0&amp;row=631&amp;col=6&amp;number=3.7&amp;sourceID=14","3.7")</f>
        <v>3.7</v>
      </c>
      <c r="G631" s="4" t="str">
        <f>HYPERLINK("http://141.218.60.56/~jnz1568/getInfo.php?workbook=12_11.xlsx&amp;sheet=U0&amp;row=631&amp;col=7&amp;number=14.5&amp;sourceID=14","14.5")</f>
        <v>14.5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HYPERLINK("http://141.218.60.56/~jnz1568/getInfo.php?workbook=12_11.xlsx&amp;sheet=U0&amp;row=632&amp;col=6&amp;number=3.8&amp;sourceID=14","3.8")</f>
        <v>3.8</v>
      </c>
      <c r="G632" s="4" t="str">
        <f>HYPERLINK("http://141.218.60.56/~jnz1568/getInfo.php?workbook=12_11.xlsx&amp;sheet=U0&amp;row=632&amp;col=7&amp;number=15.5&amp;sourceID=14","15.5")</f>
        <v>15.5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HYPERLINK("http://141.218.60.56/~jnz1568/getInfo.php?workbook=12_11.xlsx&amp;sheet=U0&amp;row=633&amp;col=6&amp;number=3.9&amp;sourceID=14","3.9")</f>
        <v>3.9</v>
      </c>
      <c r="G633" s="4" t="str">
        <f>HYPERLINK("http://141.218.60.56/~jnz1568/getInfo.php?workbook=12_11.xlsx&amp;sheet=U0&amp;row=633&amp;col=7&amp;number=16.7&amp;sourceID=14","16.7")</f>
        <v>16.7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HYPERLINK("http://141.218.60.56/~jnz1568/getInfo.php?workbook=12_11.xlsx&amp;sheet=U0&amp;row=634&amp;col=6&amp;number=4&amp;sourceID=14","4")</f>
        <v>4</v>
      </c>
      <c r="G634" s="4" t="str">
        <f>HYPERLINK("http://141.218.60.56/~jnz1568/getInfo.php?workbook=12_11.xlsx&amp;sheet=U0&amp;row=634&amp;col=7&amp;number=18.2&amp;sourceID=14","18.2")</f>
        <v>18.2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HYPERLINK("http://141.218.60.56/~jnz1568/getInfo.php?workbook=12_11.xlsx&amp;sheet=U0&amp;row=635&amp;col=6&amp;number=4.1&amp;sourceID=14","4.1")</f>
        <v>4.1</v>
      </c>
      <c r="G635" s="4" t="str">
        <f>HYPERLINK("http://141.218.60.56/~jnz1568/getInfo.php?workbook=12_11.xlsx&amp;sheet=U0&amp;row=635&amp;col=7&amp;number=20&amp;sourceID=14","20")</f>
        <v>20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HYPERLINK("http://141.218.60.56/~jnz1568/getInfo.php?workbook=12_11.xlsx&amp;sheet=U0&amp;row=636&amp;col=6&amp;number=4.2&amp;sourceID=14","4.2")</f>
        <v>4.2</v>
      </c>
      <c r="G636" s="4" t="str">
        <f>HYPERLINK("http://141.218.60.56/~jnz1568/getInfo.php?workbook=12_11.xlsx&amp;sheet=U0&amp;row=636&amp;col=7&amp;number=22.2&amp;sourceID=14","22.2")</f>
        <v>22.2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HYPERLINK("http://141.218.60.56/~jnz1568/getInfo.php?workbook=12_11.xlsx&amp;sheet=U0&amp;row=637&amp;col=6&amp;number=4.3&amp;sourceID=14","4.3")</f>
        <v>4.3</v>
      </c>
      <c r="G637" s="4" t="str">
        <f>HYPERLINK("http://141.218.60.56/~jnz1568/getInfo.php?workbook=12_11.xlsx&amp;sheet=U0&amp;row=637&amp;col=7&amp;number=24.9&amp;sourceID=14","24.9")</f>
        <v>24.9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HYPERLINK("http://141.218.60.56/~jnz1568/getInfo.php?workbook=12_11.xlsx&amp;sheet=U0&amp;row=638&amp;col=6&amp;number=4.4&amp;sourceID=14","4.4")</f>
        <v>4.4</v>
      </c>
      <c r="G638" s="4" t="str">
        <f>HYPERLINK("http://141.218.60.56/~jnz1568/getInfo.php?workbook=12_11.xlsx&amp;sheet=U0&amp;row=638&amp;col=7&amp;number=28.2&amp;sourceID=14","28.2")</f>
        <v>28.2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HYPERLINK("http://141.218.60.56/~jnz1568/getInfo.php?workbook=12_11.xlsx&amp;sheet=U0&amp;row=639&amp;col=6&amp;number=4.5&amp;sourceID=14","4.5")</f>
        <v>4.5</v>
      </c>
      <c r="G639" s="4" t="str">
        <f>HYPERLINK("http://141.218.60.56/~jnz1568/getInfo.php?workbook=12_11.xlsx&amp;sheet=U0&amp;row=639&amp;col=7&amp;number=32.1&amp;sourceID=14","32.1")</f>
        <v>32.1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HYPERLINK("http://141.218.60.56/~jnz1568/getInfo.php?workbook=12_11.xlsx&amp;sheet=U0&amp;row=640&amp;col=6&amp;number=4.6&amp;sourceID=14","4.6")</f>
        <v>4.6</v>
      </c>
      <c r="G640" s="4" t="str">
        <f>HYPERLINK("http://141.218.60.56/~jnz1568/getInfo.php?workbook=12_11.xlsx&amp;sheet=U0&amp;row=640&amp;col=7&amp;number=36.5&amp;sourceID=14","36.5")</f>
        <v>36.5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HYPERLINK("http://141.218.60.56/~jnz1568/getInfo.php?workbook=12_11.xlsx&amp;sheet=U0&amp;row=641&amp;col=6&amp;number=4.7&amp;sourceID=14","4.7")</f>
        <v>4.7</v>
      </c>
      <c r="G641" s="4" t="str">
        <f>HYPERLINK("http://141.218.60.56/~jnz1568/getInfo.php?workbook=12_11.xlsx&amp;sheet=U0&amp;row=641&amp;col=7&amp;number=41.4&amp;sourceID=14","41.4")</f>
        <v>41.4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HYPERLINK("http://141.218.60.56/~jnz1568/getInfo.php?workbook=12_11.xlsx&amp;sheet=U0&amp;row=642&amp;col=6&amp;number=4.8&amp;sourceID=14","4.8")</f>
        <v>4.8</v>
      </c>
      <c r="G642" s="4" t="str">
        <f>HYPERLINK("http://141.218.60.56/~jnz1568/getInfo.php?workbook=12_11.xlsx&amp;sheet=U0&amp;row=642&amp;col=7&amp;number=46.8&amp;sourceID=14","46.8")</f>
        <v>46.8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HYPERLINK("http://141.218.60.56/~jnz1568/getInfo.php?workbook=12_11.xlsx&amp;sheet=U0&amp;row=643&amp;col=6&amp;number=4.9&amp;sourceID=14","4.9")</f>
        <v>4.9</v>
      </c>
      <c r="G643" s="4" t="str">
        <f>HYPERLINK("http://141.218.60.56/~jnz1568/getInfo.php?workbook=12_11.xlsx&amp;sheet=U0&amp;row=643&amp;col=7&amp;number=52.6&amp;sourceID=14","52.6")</f>
        <v>52.6</v>
      </c>
    </row>
    <row r="644" spans="1:7">
      <c r="A644" s="3">
        <v>12</v>
      </c>
      <c r="B644" s="3">
        <v>11</v>
      </c>
      <c r="C644" s="3">
        <v>4</v>
      </c>
      <c r="D644" s="3">
        <v>8</v>
      </c>
      <c r="E644" s="3">
        <v>1</v>
      </c>
      <c r="F644" s="4" t="str">
        <f>HYPERLINK("http://141.218.60.56/~jnz1568/getInfo.php?workbook=12_11.xlsx&amp;sheet=U0&amp;row=644&amp;col=6&amp;number=3&amp;sourceID=14","3")</f>
        <v>3</v>
      </c>
      <c r="G644" s="4" t="str">
        <f>HYPERLINK("http://141.218.60.56/~jnz1568/getInfo.php?workbook=12_11.xlsx&amp;sheet=U0&amp;row=644&amp;col=7&amp;number=21.7&amp;sourceID=14","21.7")</f>
        <v>21.7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HYPERLINK("http://141.218.60.56/~jnz1568/getInfo.php?workbook=12_11.xlsx&amp;sheet=U0&amp;row=645&amp;col=6&amp;number=3.1&amp;sourceID=14","3.1")</f>
        <v>3.1</v>
      </c>
      <c r="G645" s="4" t="str">
        <f>HYPERLINK("http://141.218.60.56/~jnz1568/getInfo.php?workbook=12_11.xlsx&amp;sheet=U0&amp;row=645&amp;col=7&amp;number=22.2&amp;sourceID=14","22.2")</f>
        <v>22.2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HYPERLINK("http://141.218.60.56/~jnz1568/getInfo.php?workbook=12_11.xlsx&amp;sheet=U0&amp;row=646&amp;col=6&amp;number=3.2&amp;sourceID=14","3.2")</f>
        <v>3.2</v>
      </c>
      <c r="G646" s="4" t="str">
        <f>HYPERLINK("http://141.218.60.56/~jnz1568/getInfo.php?workbook=12_11.xlsx&amp;sheet=U0&amp;row=646&amp;col=7&amp;number=22.9&amp;sourceID=14","22.9")</f>
        <v>22.9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HYPERLINK("http://141.218.60.56/~jnz1568/getInfo.php?workbook=12_11.xlsx&amp;sheet=U0&amp;row=647&amp;col=6&amp;number=3.3&amp;sourceID=14","3.3")</f>
        <v>3.3</v>
      </c>
      <c r="G647" s="4" t="str">
        <f>HYPERLINK("http://141.218.60.56/~jnz1568/getInfo.php?workbook=12_11.xlsx&amp;sheet=U0&amp;row=647&amp;col=7&amp;number=23.7&amp;sourceID=14","23.7")</f>
        <v>23.7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HYPERLINK("http://141.218.60.56/~jnz1568/getInfo.php?workbook=12_11.xlsx&amp;sheet=U0&amp;row=648&amp;col=6&amp;number=3.4&amp;sourceID=14","3.4")</f>
        <v>3.4</v>
      </c>
      <c r="G648" s="4" t="str">
        <f>HYPERLINK("http://141.218.60.56/~jnz1568/getInfo.php?workbook=12_11.xlsx&amp;sheet=U0&amp;row=648&amp;col=7&amp;number=24.7&amp;sourceID=14","24.7")</f>
        <v>24.7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HYPERLINK("http://141.218.60.56/~jnz1568/getInfo.php?workbook=12_11.xlsx&amp;sheet=U0&amp;row=649&amp;col=6&amp;number=3.5&amp;sourceID=14","3.5")</f>
        <v>3.5</v>
      </c>
      <c r="G649" s="4" t="str">
        <f>HYPERLINK("http://141.218.60.56/~jnz1568/getInfo.php?workbook=12_11.xlsx&amp;sheet=U0&amp;row=649&amp;col=7&amp;number=25.9&amp;sourceID=14","25.9")</f>
        <v>25.9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HYPERLINK("http://141.218.60.56/~jnz1568/getInfo.php?workbook=12_11.xlsx&amp;sheet=U0&amp;row=650&amp;col=6&amp;number=3.6&amp;sourceID=14","3.6")</f>
        <v>3.6</v>
      </c>
      <c r="G650" s="4" t="str">
        <f>HYPERLINK("http://141.218.60.56/~jnz1568/getInfo.php?workbook=12_11.xlsx&amp;sheet=U0&amp;row=650&amp;col=7&amp;number=27.4&amp;sourceID=14","27.4")</f>
        <v>27.4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HYPERLINK("http://141.218.60.56/~jnz1568/getInfo.php?workbook=12_11.xlsx&amp;sheet=U0&amp;row=651&amp;col=6&amp;number=3.7&amp;sourceID=14","3.7")</f>
        <v>3.7</v>
      </c>
      <c r="G651" s="4" t="str">
        <f>HYPERLINK("http://141.218.60.56/~jnz1568/getInfo.php?workbook=12_11.xlsx&amp;sheet=U0&amp;row=651&amp;col=7&amp;number=29.1&amp;sourceID=14","29.1")</f>
        <v>29.1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HYPERLINK("http://141.218.60.56/~jnz1568/getInfo.php?workbook=12_11.xlsx&amp;sheet=U0&amp;row=652&amp;col=6&amp;number=3.8&amp;sourceID=14","3.8")</f>
        <v>3.8</v>
      </c>
      <c r="G652" s="4" t="str">
        <f>HYPERLINK("http://141.218.60.56/~jnz1568/getInfo.php?workbook=12_11.xlsx&amp;sheet=U0&amp;row=652&amp;col=7&amp;number=31.1&amp;sourceID=14","31.1")</f>
        <v>31.1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HYPERLINK("http://141.218.60.56/~jnz1568/getInfo.php?workbook=12_11.xlsx&amp;sheet=U0&amp;row=653&amp;col=6&amp;number=3.9&amp;sourceID=14","3.9")</f>
        <v>3.9</v>
      </c>
      <c r="G653" s="4" t="str">
        <f>HYPERLINK("http://141.218.60.56/~jnz1568/getInfo.php?workbook=12_11.xlsx&amp;sheet=U0&amp;row=653&amp;col=7&amp;number=33.5&amp;sourceID=14","33.5")</f>
        <v>33.5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HYPERLINK("http://141.218.60.56/~jnz1568/getInfo.php?workbook=12_11.xlsx&amp;sheet=U0&amp;row=654&amp;col=6&amp;number=4&amp;sourceID=14","4")</f>
        <v>4</v>
      </c>
      <c r="G654" s="4" t="str">
        <f>HYPERLINK("http://141.218.60.56/~jnz1568/getInfo.php?workbook=12_11.xlsx&amp;sheet=U0&amp;row=654&amp;col=7&amp;number=36.4&amp;sourceID=14","36.4")</f>
        <v>36.4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HYPERLINK("http://141.218.60.56/~jnz1568/getInfo.php?workbook=12_11.xlsx&amp;sheet=U0&amp;row=655&amp;col=6&amp;number=4.1&amp;sourceID=14","4.1")</f>
        <v>4.1</v>
      </c>
      <c r="G655" s="4" t="str">
        <f>HYPERLINK("http://141.218.60.56/~jnz1568/getInfo.php?workbook=12_11.xlsx&amp;sheet=U0&amp;row=655&amp;col=7&amp;number=40&amp;sourceID=14","40")</f>
        <v>40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HYPERLINK("http://141.218.60.56/~jnz1568/getInfo.php?workbook=12_11.xlsx&amp;sheet=U0&amp;row=656&amp;col=6&amp;number=4.2&amp;sourceID=14","4.2")</f>
        <v>4.2</v>
      </c>
      <c r="G656" s="4" t="str">
        <f>HYPERLINK("http://141.218.60.56/~jnz1568/getInfo.php?workbook=12_11.xlsx&amp;sheet=U0&amp;row=656&amp;col=7&amp;number=44.4&amp;sourceID=14","44.4")</f>
        <v>44.4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HYPERLINK("http://141.218.60.56/~jnz1568/getInfo.php?workbook=12_11.xlsx&amp;sheet=U0&amp;row=657&amp;col=6&amp;number=4.3&amp;sourceID=14","4.3")</f>
        <v>4.3</v>
      </c>
      <c r="G657" s="4" t="str">
        <f>HYPERLINK("http://141.218.60.56/~jnz1568/getInfo.php?workbook=12_11.xlsx&amp;sheet=U0&amp;row=657&amp;col=7&amp;number=49.8&amp;sourceID=14","49.8")</f>
        <v>49.8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HYPERLINK("http://141.218.60.56/~jnz1568/getInfo.php?workbook=12_11.xlsx&amp;sheet=U0&amp;row=658&amp;col=6&amp;number=4.4&amp;sourceID=14","4.4")</f>
        <v>4.4</v>
      </c>
      <c r="G658" s="4" t="str">
        <f>HYPERLINK("http://141.218.60.56/~jnz1568/getInfo.php?workbook=12_11.xlsx&amp;sheet=U0&amp;row=658&amp;col=7&amp;number=56.4&amp;sourceID=14","56.4")</f>
        <v>56.4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HYPERLINK("http://141.218.60.56/~jnz1568/getInfo.php?workbook=12_11.xlsx&amp;sheet=U0&amp;row=659&amp;col=6&amp;number=4.5&amp;sourceID=14","4.5")</f>
        <v>4.5</v>
      </c>
      <c r="G659" s="4" t="str">
        <f>HYPERLINK("http://141.218.60.56/~jnz1568/getInfo.php?workbook=12_11.xlsx&amp;sheet=U0&amp;row=659&amp;col=7&amp;number=64.2&amp;sourceID=14","64.2")</f>
        <v>64.2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HYPERLINK("http://141.218.60.56/~jnz1568/getInfo.php?workbook=12_11.xlsx&amp;sheet=U0&amp;row=660&amp;col=6&amp;number=4.6&amp;sourceID=14","4.6")</f>
        <v>4.6</v>
      </c>
      <c r="G660" s="4" t="str">
        <f>HYPERLINK("http://141.218.60.56/~jnz1568/getInfo.php?workbook=12_11.xlsx&amp;sheet=U0&amp;row=660&amp;col=7&amp;number=73.1&amp;sourceID=14","73.1")</f>
        <v>73.1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HYPERLINK("http://141.218.60.56/~jnz1568/getInfo.php?workbook=12_11.xlsx&amp;sheet=U0&amp;row=661&amp;col=6&amp;number=4.7&amp;sourceID=14","4.7")</f>
        <v>4.7</v>
      </c>
      <c r="G661" s="4" t="str">
        <f>HYPERLINK("http://141.218.60.56/~jnz1568/getInfo.php?workbook=12_11.xlsx&amp;sheet=U0&amp;row=661&amp;col=7&amp;number=83&amp;sourceID=14","83")</f>
        <v>83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HYPERLINK("http://141.218.60.56/~jnz1568/getInfo.php?workbook=12_11.xlsx&amp;sheet=U0&amp;row=662&amp;col=6&amp;number=4.8&amp;sourceID=14","4.8")</f>
        <v>4.8</v>
      </c>
      <c r="G662" s="4" t="str">
        <f>HYPERLINK("http://141.218.60.56/~jnz1568/getInfo.php?workbook=12_11.xlsx&amp;sheet=U0&amp;row=662&amp;col=7&amp;number=93.9&amp;sourceID=14","93.9")</f>
        <v>93.9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HYPERLINK("http://141.218.60.56/~jnz1568/getInfo.php?workbook=12_11.xlsx&amp;sheet=U0&amp;row=663&amp;col=6&amp;number=4.9&amp;sourceID=14","4.9")</f>
        <v>4.9</v>
      </c>
      <c r="G663" s="4" t="str">
        <f>HYPERLINK("http://141.218.60.56/~jnz1568/getInfo.php?workbook=12_11.xlsx&amp;sheet=U0&amp;row=663&amp;col=7&amp;number=106&amp;sourceID=14","106")</f>
        <v>106</v>
      </c>
    </row>
    <row r="664" spans="1:7">
      <c r="A664" s="3">
        <v>12</v>
      </c>
      <c r="B664" s="3">
        <v>11</v>
      </c>
      <c r="C664" s="3">
        <v>4</v>
      </c>
      <c r="D664" s="3">
        <v>9</v>
      </c>
      <c r="E664" s="3">
        <v>1</v>
      </c>
      <c r="F664" s="4" t="str">
        <f>HYPERLINK("http://141.218.60.56/~jnz1568/getInfo.php?workbook=12_11.xlsx&amp;sheet=U0&amp;row=664&amp;col=6&amp;number=3&amp;sourceID=14","3")</f>
        <v>3</v>
      </c>
      <c r="G664" s="4" t="str">
        <f>HYPERLINK("http://141.218.60.56/~jnz1568/getInfo.php?workbook=12_11.xlsx&amp;sheet=U0&amp;row=664&amp;col=7&amp;number=5.8&amp;sourceID=14","5.8")</f>
        <v>5.8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HYPERLINK("http://141.218.60.56/~jnz1568/getInfo.php?workbook=12_11.xlsx&amp;sheet=U0&amp;row=665&amp;col=6&amp;number=3.1&amp;sourceID=14","3.1")</f>
        <v>3.1</v>
      </c>
      <c r="G665" s="4" t="str">
        <f>HYPERLINK("http://141.218.60.56/~jnz1568/getInfo.php?workbook=12_11.xlsx&amp;sheet=U0&amp;row=665&amp;col=7&amp;number=5.66&amp;sourceID=14","5.66")</f>
        <v>5.66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HYPERLINK("http://141.218.60.56/~jnz1568/getInfo.php?workbook=12_11.xlsx&amp;sheet=U0&amp;row=666&amp;col=6&amp;number=3.2&amp;sourceID=14","3.2")</f>
        <v>3.2</v>
      </c>
      <c r="G666" s="4" t="str">
        <f>HYPERLINK("http://141.218.60.56/~jnz1568/getInfo.php?workbook=12_11.xlsx&amp;sheet=U0&amp;row=666&amp;col=7&amp;number=5.53&amp;sourceID=14","5.53")</f>
        <v>5.53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HYPERLINK("http://141.218.60.56/~jnz1568/getInfo.php?workbook=12_11.xlsx&amp;sheet=U0&amp;row=667&amp;col=6&amp;number=3.3&amp;sourceID=14","3.3")</f>
        <v>3.3</v>
      </c>
      <c r="G667" s="4" t="str">
        <f>HYPERLINK("http://141.218.60.56/~jnz1568/getInfo.php?workbook=12_11.xlsx&amp;sheet=U0&amp;row=667&amp;col=7&amp;number=5.43&amp;sourceID=14","5.43")</f>
        <v>5.43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HYPERLINK("http://141.218.60.56/~jnz1568/getInfo.php?workbook=12_11.xlsx&amp;sheet=U0&amp;row=668&amp;col=6&amp;number=3.4&amp;sourceID=14","3.4")</f>
        <v>3.4</v>
      </c>
      <c r="G668" s="4" t="str">
        <f>HYPERLINK("http://141.218.60.56/~jnz1568/getInfo.php?workbook=12_11.xlsx&amp;sheet=U0&amp;row=668&amp;col=7&amp;number=5.35&amp;sourceID=14","5.35")</f>
        <v>5.35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HYPERLINK("http://141.218.60.56/~jnz1568/getInfo.php?workbook=12_11.xlsx&amp;sheet=U0&amp;row=669&amp;col=6&amp;number=3.5&amp;sourceID=14","3.5")</f>
        <v>3.5</v>
      </c>
      <c r="G669" s="4" t="str">
        <f>HYPERLINK("http://141.218.60.56/~jnz1568/getInfo.php?workbook=12_11.xlsx&amp;sheet=U0&amp;row=669&amp;col=7&amp;number=5.3&amp;sourceID=14","5.3")</f>
        <v>5.3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HYPERLINK("http://141.218.60.56/~jnz1568/getInfo.php?workbook=12_11.xlsx&amp;sheet=U0&amp;row=670&amp;col=6&amp;number=3.6&amp;sourceID=14","3.6")</f>
        <v>3.6</v>
      </c>
      <c r="G670" s="4" t="str">
        <f>HYPERLINK("http://141.218.60.56/~jnz1568/getInfo.php?workbook=12_11.xlsx&amp;sheet=U0&amp;row=670&amp;col=7&amp;number=5.27&amp;sourceID=14","5.27")</f>
        <v>5.27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HYPERLINK("http://141.218.60.56/~jnz1568/getInfo.php?workbook=12_11.xlsx&amp;sheet=U0&amp;row=671&amp;col=6&amp;number=3.7&amp;sourceID=14","3.7")</f>
        <v>3.7</v>
      </c>
      <c r="G671" s="4" t="str">
        <f>HYPERLINK("http://141.218.60.56/~jnz1568/getInfo.php?workbook=12_11.xlsx&amp;sheet=U0&amp;row=671&amp;col=7&amp;number=5.24&amp;sourceID=14","5.24")</f>
        <v>5.24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HYPERLINK("http://141.218.60.56/~jnz1568/getInfo.php?workbook=12_11.xlsx&amp;sheet=U0&amp;row=672&amp;col=6&amp;number=3.8&amp;sourceID=14","3.8")</f>
        <v>3.8</v>
      </c>
      <c r="G672" s="4" t="str">
        <f>HYPERLINK("http://141.218.60.56/~jnz1568/getInfo.php?workbook=12_11.xlsx&amp;sheet=U0&amp;row=672&amp;col=7&amp;number=5.22&amp;sourceID=14","5.22")</f>
        <v>5.22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HYPERLINK("http://141.218.60.56/~jnz1568/getInfo.php?workbook=12_11.xlsx&amp;sheet=U0&amp;row=673&amp;col=6&amp;number=3.9&amp;sourceID=14","3.9")</f>
        <v>3.9</v>
      </c>
      <c r="G673" s="4" t="str">
        <f>HYPERLINK("http://141.218.60.56/~jnz1568/getInfo.php?workbook=12_11.xlsx&amp;sheet=U0&amp;row=673&amp;col=7&amp;number=5.19&amp;sourceID=14","5.19")</f>
        <v>5.19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HYPERLINK("http://141.218.60.56/~jnz1568/getInfo.php?workbook=12_11.xlsx&amp;sheet=U0&amp;row=674&amp;col=6&amp;number=4&amp;sourceID=14","4")</f>
        <v>4</v>
      </c>
      <c r="G674" s="4" t="str">
        <f>HYPERLINK("http://141.218.60.56/~jnz1568/getInfo.php?workbook=12_11.xlsx&amp;sheet=U0&amp;row=674&amp;col=7&amp;number=5.16&amp;sourceID=14","5.16")</f>
        <v>5.16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HYPERLINK("http://141.218.60.56/~jnz1568/getInfo.php?workbook=12_11.xlsx&amp;sheet=U0&amp;row=675&amp;col=6&amp;number=4.1&amp;sourceID=14","4.1")</f>
        <v>4.1</v>
      </c>
      <c r="G675" s="4" t="str">
        <f>HYPERLINK("http://141.218.60.56/~jnz1568/getInfo.php?workbook=12_11.xlsx&amp;sheet=U0&amp;row=675&amp;col=7&amp;number=5.13&amp;sourceID=14","5.13")</f>
        <v>5.13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HYPERLINK("http://141.218.60.56/~jnz1568/getInfo.php?workbook=12_11.xlsx&amp;sheet=U0&amp;row=676&amp;col=6&amp;number=4.2&amp;sourceID=14","4.2")</f>
        <v>4.2</v>
      </c>
      <c r="G676" s="4" t="str">
        <f>HYPERLINK("http://141.218.60.56/~jnz1568/getInfo.php?workbook=12_11.xlsx&amp;sheet=U0&amp;row=676&amp;col=7&amp;number=5.09&amp;sourceID=14","5.09")</f>
        <v>5.09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HYPERLINK("http://141.218.60.56/~jnz1568/getInfo.php?workbook=12_11.xlsx&amp;sheet=U0&amp;row=677&amp;col=6&amp;number=4.3&amp;sourceID=14","4.3")</f>
        <v>4.3</v>
      </c>
      <c r="G677" s="4" t="str">
        <f>HYPERLINK("http://141.218.60.56/~jnz1568/getInfo.php?workbook=12_11.xlsx&amp;sheet=U0&amp;row=677&amp;col=7&amp;number=5.05&amp;sourceID=14","5.05")</f>
        <v>5.05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HYPERLINK("http://141.218.60.56/~jnz1568/getInfo.php?workbook=12_11.xlsx&amp;sheet=U0&amp;row=678&amp;col=6&amp;number=4.4&amp;sourceID=14","4.4")</f>
        <v>4.4</v>
      </c>
      <c r="G678" s="4" t="str">
        <f>HYPERLINK("http://141.218.60.56/~jnz1568/getInfo.php?workbook=12_11.xlsx&amp;sheet=U0&amp;row=678&amp;col=7&amp;number=5.02&amp;sourceID=14","5.02")</f>
        <v>5.02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HYPERLINK("http://141.218.60.56/~jnz1568/getInfo.php?workbook=12_11.xlsx&amp;sheet=U0&amp;row=679&amp;col=6&amp;number=4.5&amp;sourceID=14","4.5")</f>
        <v>4.5</v>
      </c>
      <c r="G679" s="4" t="str">
        <f>HYPERLINK("http://141.218.60.56/~jnz1568/getInfo.php?workbook=12_11.xlsx&amp;sheet=U0&amp;row=679&amp;col=7&amp;number=4.98&amp;sourceID=14","4.98")</f>
        <v>4.98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HYPERLINK("http://141.218.60.56/~jnz1568/getInfo.php?workbook=12_11.xlsx&amp;sheet=U0&amp;row=680&amp;col=6&amp;number=4.6&amp;sourceID=14","4.6")</f>
        <v>4.6</v>
      </c>
      <c r="G680" s="4" t="str">
        <f>HYPERLINK("http://141.218.60.56/~jnz1568/getInfo.php?workbook=12_11.xlsx&amp;sheet=U0&amp;row=680&amp;col=7&amp;number=4.96&amp;sourceID=14","4.96")</f>
        <v>4.96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HYPERLINK("http://141.218.60.56/~jnz1568/getInfo.php?workbook=12_11.xlsx&amp;sheet=U0&amp;row=681&amp;col=6&amp;number=4.7&amp;sourceID=14","4.7")</f>
        <v>4.7</v>
      </c>
      <c r="G681" s="4" t="str">
        <f>HYPERLINK("http://141.218.60.56/~jnz1568/getInfo.php?workbook=12_11.xlsx&amp;sheet=U0&amp;row=681&amp;col=7&amp;number=4.93&amp;sourceID=14","4.93")</f>
        <v>4.93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HYPERLINK("http://141.218.60.56/~jnz1568/getInfo.php?workbook=12_11.xlsx&amp;sheet=U0&amp;row=682&amp;col=6&amp;number=4.8&amp;sourceID=14","4.8")</f>
        <v>4.8</v>
      </c>
      <c r="G682" s="4" t="str">
        <f>HYPERLINK("http://141.218.60.56/~jnz1568/getInfo.php?workbook=12_11.xlsx&amp;sheet=U0&amp;row=682&amp;col=7&amp;number=4.91&amp;sourceID=14","4.91")</f>
        <v>4.91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HYPERLINK("http://141.218.60.56/~jnz1568/getInfo.php?workbook=12_11.xlsx&amp;sheet=U0&amp;row=683&amp;col=6&amp;number=4.9&amp;sourceID=14","4.9")</f>
        <v>4.9</v>
      </c>
      <c r="G683" s="4" t="str">
        <f>HYPERLINK("http://141.218.60.56/~jnz1568/getInfo.php?workbook=12_11.xlsx&amp;sheet=U0&amp;row=683&amp;col=7&amp;number=4.9&amp;sourceID=14","4.9")</f>
        <v>4.9</v>
      </c>
    </row>
    <row r="684" spans="1:7">
      <c r="A684" s="3">
        <v>12</v>
      </c>
      <c r="B684" s="3">
        <v>11</v>
      </c>
      <c r="C684" s="3">
        <v>4</v>
      </c>
      <c r="D684" s="3">
        <v>11</v>
      </c>
      <c r="E684" s="3">
        <v>1</v>
      </c>
      <c r="F684" s="4" t="str">
        <f>HYPERLINK("http://141.218.60.56/~jnz1568/getInfo.php?workbook=12_11.xlsx&amp;sheet=U0&amp;row=684&amp;col=6&amp;number=3&amp;sourceID=14","3")</f>
        <v>3</v>
      </c>
      <c r="G684" s="4" t="str">
        <f>HYPERLINK("http://141.218.60.56/~jnz1568/getInfo.php?workbook=12_11.xlsx&amp;sheet=U0&amp;row=684&amp;col=7&amp;number=3.97&amp;sourceID=14","3.97")</f>
        <v>3.97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HYPERLINK("http://141.218.60.56/~jnz1568/getInfo.php?workbook=12_11.xlsx&amp;sheet=U0&amp;row=685&amp;col=6&amp;number=3.1&amp;sourceID=14","3.1")</f>
        <v>3.1</v>
      </c>
      <c r="G685" s="4" t="str">
        <f>HYPERLINK("http://141.218.60.56/~jnz1568/getInfo.php?workbook=12_11.xlsx&amp;sheet=U0&amp;row=685&amp;col=7&amp;number=3.92&amp;sourceID=14","3.92")</f>
        <v>3.92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HYPERLINK("http://141.218.60.56/~jnz1568/getInfo.php?workbook=12_11.xlsx&amp;sheet=U0&amp;row=686&amp;col=6&amp;number=3.2&amp;sourceID=14","3.2")</f>
        <v>3.2</v>
      </c>
      <c r="G686" s="4" t="str">
        <f>HYPERLINK("http://141.218.60.56/~jnz1568/getInfo.php?workbook=12_11.xlsx&amp;sheet=U0&amp;row=686&amp;col=7&amp;number=3.87&amp;sourceID=14","3.87")</f>
        <v>3.87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HYPERLINK("http://141.218.60.56/~jnz1568/getInfo.php?workbook=12_11.xlsx&amp;sheet=U0&amp;row=687&amp;col=6&amp;number=3.3&amp;sourceID=14","3.3")</f>
        <v>3.3</v>
      </c>
      <c r="G687" s="4" t="str">
        <f>HYPERLINK("http://141.218.60.56/~jnz1568/getInfo.php?workbook=12_11.xlsx&amp;sheet=U0&amp;row=687&amp;col=7&amp;number=3.83&amp;sourceID=14","3.83")</f>
        <v>3.83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HYPERLINK("http://141.218.60.56/~jnz1568/getInfo.php?workbook=12_11.xlsx&amp;sheet=U0&amp;row=688&amp;col=6&amp;number=3.4&amp;sourceID=14","3.4")</f>
        <v>3.4</v>
      </c>
      <c r="G688" s="4" t="str">
        <f>HYPERLINK("http://141.218.60.56/~jnz1568/getInfo.php?workbook=12_11.xlsx&amp;sheet=U0&amp;row=688&amp;col=7&amp;number=3.81&amp;sourceID=14","3.81")</f>
        <v>3.81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HYPERLINK("http://141.218.60.56/~jnz1568/getInfo.php?workbook=12_11.xlsx&amp;sheet=U0&amp;row=689&amp;col=6&amp;number=3.5&amp;sourceID=14","3.5")</f>
        <v>3.5</v>
      </c>
      <c r="G689" s="4" t="str">
        <f>HYPERLINK("http://141.218.60.56/~jnz1568/getInfo.php?workbook=12_11.xlsx&amp;sheet=U0&amp;row=689&amp;col=7&amp;number=3.8&amp;sourceID=14","3.8")</f>
        <v>3.8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HYPERLINK("http://141.218.60.56/~jnz1568/getInfo.php?workbook=12_11.xlsx&amp;sheet=U0&amp;row=690&amp;col=6&amp;number=3.6&amp;sourceID=14","3.6")</f>
        <v>3.6</v>
      </c>
      <c r="G690" s="4" t="str">
        <f>HYPERLINK("http://141.218.60.56/~jnz1568/getInfo.php?workbook=12_11.xlsx&amp;sheet=U0&amp;row=690&amp;col=7&amp;number=3.8&amp;sourceID=14","3.8")</f>
        <v>3.8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HYPERLINK("http://141.218.60.56/~jnz1568/getInfo.php?workbook=12_11.xlsx&amp;sheet=U0&amp;row=691&amp;col=6&amp;number=3.7&amp;sourceID=14","3.7")</f>
        <v>3.7</v>
      </c>
      <c r="G691" s="4" t="str">
        <f>HYPERLINK("http://141.218.60.56/~jnz1568/getInfo.php?workbook=12_11.xlsx&amp;sheet=U0&amp;row=691&amp;col=7&amp;number=3.82&amp;sourceID=14","3.82")</f>
        <v>3.82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HYPERLINK("http://141.218.60.56/~jnz1568/getInfo.php?workbook=12_11.xlsx&amp;sheet=U0&amp;row=692&amp;col=6&amp;number=3.8&amp;sourceID=14","3.8")</f>
        <v>3.8</v>
      </c>
      <c r="G692" s="4" t="str">
        <f>HYPERLINK("http://141.218.60.56/~jnz1568/getInfo.php?workbook=12_11.xlsx&amp;sheet=U0&amp;row=692&amp;col=7&amp;number=3.83&amp;sourceID=14","3.83")</f>
        <v>3.83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HYPERLINK("http://141.218.60.56/~jnz1568/getInfo.php?workbook=12_11.xlsx&amp;sheet=U0&amp;row=693&amp;col=6&amp;number=3.9&amp;sourceID=14","3.9")</f>
        <v>3.9</v>
      </c>
      <c r="G693" s="4" t="str">
        <f>HYPERLINK("http://141.218.60.56/~jnz1568/getInfo.php?workbook=12_11.xlsx&amp;sheet=U0&amp;row=693&amp;col=7&amp;number=3.83&amp;sourceID=14","3.83")</f>
        <v>3.83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HYPERLINK("http://141.218.60.56/~jnz1568/getInfo.php?workbook=12_11.xlsx&amp;sheet=U0&amp;row=694&amp;col=6&amp;number=4&amp;sourceID=14","4")</f>
        <v>4</v>
      </c>
      <c r="G694" s="4" t="str">
        <f>HYPERLINK("http://141.218.60.56/~jnz1568/getInfo.php?workbook=12_11.xlsx&amp;sheet=U0&amp;row=694&amp;col=7&amp;number=3.84&amp;sourceID=14","3.84")</f>
        <v>3.84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HYPERLINK("http://141.218.60.56/~jnz1568/getInfo.php?workbook=12_11.xlsx&amp;sheet=U0&amp;row=695&amp;col=6&amp;number=4.1&amp;sourceID=14","4.1")</f>
        <v>4.1</v>
      </c>
      <c r="G695" s="4" t="str">
        <f>HYPERLINK("http://141.218.60.56/~jnz1568/getInfo.php?workbook=12_11.xlsx&amp;sheet=U0&amp;row=695&amp;col=7&amp;number=3.84&amp;sourceID=14","3.84")</f>
        <v>3.84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HYPERLINK("http://141.218.60.56/~jnz1568/getInfo.php?workbook=12_11.xlsx&amp;sheet=U0&amp;row=696&amp;col=6&amp;number=4.2&amp;sourceID=14","4.2")</f>
        <v>4.2</v>
      </c>
      <c r="G696" s="4" t="str">
        <f>HYPERLINK("http://141.218.60.56/~jnz1568/getInfo.php?workbook=12_11.xlsx&amp;sheet=U0&amp;row=696&amp;col=7&amp;number=3.84&amp;sourceID=14","3.84")</f>
        <v>3.84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HYPERLINK("http://141.218.60.56/~jnz1568/getInfo.php?workbook=12_11.xlsx&amp;sheet=U0&amp;row=697&amp;col=6&amp;number=4.3&amp;sourceID=14","4.3")</f>
        <v>4.3</v>
      </c>
      <c r="G697" s="4" t="str">
        <f>HYPERLINK("http://141.218.60.56/~jnz1568/getInfo.php?workbook=12_11.xlsx&amp;sheet=U0&amp;row=697&amp;col=7&amp;number=3.83&amp;sourceID=14","3.83")</f>
        <v>3.83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HYPERLINK("http://141.218.60.56/~jnz1568/getInfo.php?workbook=12_11.xlsx&amp;sheet=U0&amp;row=698&amp;col=6&amp;number=4.4&amp;sourceID=14","4.4")</f>
        <v>4.4</v>
      </c>
      <c r="G698" s="4" t="str">
        <f>HYPERLINK("http://141.218.60.56/~jnz1568/getInfo.php?workbook=12_11.xlsx&amp;sheet=U0&amp;row=698&amp;col=7&amp;number=3.82&amp;sourceID=14","3.82")</f>
        <v>3.82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HYPERLINK("http://141.218.60.56/~jnz1568/getInfo.php?workbook=12_11.xlsx&amp;sheet=U0&amp;row=699&amp;col=6&amp;number=4.5&amp;sourceID=14","4.5")</f>
        <v>4.5</v>
      </c>
      <c r="G699" s="4" t="str">
        <f>HYPERLINK("http://141.218.60.56/~jnz1568/getInfo.php?workbook=12_11.xlsx&amp;sheet=U0&amp;row=699&amp;col=7&amp;number=3.82&amp;sourceID=14","3.82")</f>
        <v>3.82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HYPERLINK("http://141.218.60.56/~jnz1568/getInfo.php?workbook=12_11.xlsx&amp;sheet=U0&amp;row=700&amp;col=6&amp;number=4.6&amp;sourceID=14","4.6")</f>
        <v>4.6</v>
      </c>
      <c r="G700" s="4" t="str">
        <f>HYPERLINK("http://141.218.60.56/~jnz1568/getInfo.php?workbook=12_11.xlsx&amp;sheet=U0&amp;row=700&amp;col=7&amp;number=3.81&amp;sourceID=14","3.81")</f>
        <v>3.81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HYPERLINK("http://141.218.60.56/~jnz1568/getInfo.php?workbook=12_11.xlsx&amp;sheet=U0&amp;row=701&amp;col=6&amp;number=4.7&amp;sourceID=14","4.7")</f>
        <v>4.7</v>
      </c>
      <c r="G701" s="4" t="str">
        <f>HYPERLINK("http://141.218.60.56/~jnz1568/getInfo.php?workbook=12_11.xlsx&amp;sheet=U0&amp;row=701&amp;col=7&amp;number=3.8&amp;sourceID=14","3.8")</f>
        <v>3.8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HYPERLINK("http://141.218.60.56/~jnz1568/getInfo.php?workbook=12_11.xlsx&amp;sheet=U0&amp;row=702&amp;col=6&amp;number=4.8&amp;sourceID=14","4.8")</f>
        <v>4.8</v>
      </c>
      <c r="G702" s="4" t="str">
        <f>HYPERLINK("http://141.218.60.56/~jnz1568/getInfo.php?workbook=12_11.xlsx&amp;sheet=U0&amp;row=702&amp;col=7&amp;number=3.8&amp;sourceID=14","3.8")</f>
        <v>3.8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HYPERLINK("http://141.218.60.56/~jnz1568/getInfo.php?workbook=12_11.xlsx&amp;sheet=U0&amp;row=703&amp;col=6&amp;number=4.9&amp;sourceID=14","4.9")</f>
        <v>4.9</v>
      </c>
      <c r="G703" s="4" t="str">
        <f>HYPERLINK("http://141.218.60.56/~jnz1568/getInfo.php?workbook=12_11.xlsx&amp;sheet=U0&amp;row=703&amp;col=7&amp;number=3.79&amp;sourceID=14","3.79")</f>
        <v>3.79</v>
      </c>
    </row>
    <row r="704" spans="1:7">
      <c r="A704" s="3">
        <v>12</v>
      </c>
      <c r="B704" s="3">
        <v>11</v>
      </c>
      <c r="C704" s="3">
        <v>4</v>
      </c>
      <c r="D704" s="3">
        <v>10</v>
      </c>
      <c r="E704" s="3">
        <v>1</v>
      </c>
      <c r="F704" s="4" t="str">
        <f>HYPERLINK("http://141.218.60.56/~jnz1568/getInfo.php?workbook=12_11.xlsx&amp;sheet=U0&amp;row=704&amp;col=6&amp;number=3&amp;sourceID=14","3")</f>
        <v>3</v>
      </c>
      <c r="G704" s="4" t="str">
        <f>HYPERLINK("http://141.218.60.56/~jnz1568/getInfo.php?workbook=12_11.xlsx&amp;sheet=U0&amp;row=704&amp;col=7&amp;number=5.95&amp;sourceID=14","5.95")</f>
        <v>5.95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HYPERLINK("http://141.218.60.56/~jnz1568/getInfo.php?workbook=12_11.xlsx&amp;sheet=U0&amp;row=705&amp;col=6&amp;number=3.1&amp;sourceID=14","3.1")</f>
        <v>3.1</v>
      </c>
      <c r="G705" s="4" t="str">
        <f>HYPERLINK("http://141.218.60.56/~jnz1568/getInfo.php?workbook=12_11.xlsx&amp;sheet=U0&amp;row=705&amp;col=7&amp;number=5.87&amp;sourceID=14","5.87")</f>
        <v>5.87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HYPERLINK("http://141.218.60.56/~jnz1568/getInfo.php?workbook=12_11.xlsx&amp;sheet=U0&amp;row=706&amp;col=6&amp;number=3.2&amp;sourceID=14","3.2")</f>
        <v>3.2</v>
      </c>
      <c r="G706" s="4" t="str">
        <f>HYPERLINK("http://141.218.60.56/~jnz1568/getInfo.php?workbook=12_11.xlsx&amp;sheet=U0&amp;row=706&amp;col=7&amp;number=5.8&amp;sourceID=14","5.8")</f>
        <v>5.8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HYPERLINK("http://141.218.60.56/~jnz1568/getInfo.php?workbook=12_11.xlsx&amp;sheet=U0&amp;row=707&amp;col=6&amp;number=3.3&amp;sourceID=14","3.3")</f>
        <v>3.3</v>
      </c>
      <c r="G707" s="4" t="str">
        <f>HYPERLINK("http://141.218.60.56/~jnz1568/getInfo.php?workbook=12_11.xlsx&amp;sheet=U0&amp;row=707&amp;col=7&amp;number=5.75&amp;sourceID=14","5.75")</f>
        <v>5.75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HYPERLINK("http://141.218.60.56/~jnz1568/getInfo.php?workbook=12_11.xlsx&amp;sheet=U0&amp;row=708&amp;col=6&amp;number=3.4&amp;sourceID=14","3.4")</f>
        <v>3.4</v>
      </c>
      <c r="G708" s="4" t="str">
        <f>HYPERLINK("http://141.218.60.56/~jnz1568/getInfo.php?workbook=12_11.xlsx&amp;sheet=U0&amp;row=708&amp;col=7&amp;number=5.71&amp;sourceID=14","5.71")</f>
        <v>5.71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HYPERLINK("http://141.218.60.56/~jnz1568/getInfo.php?workbook=12_11.xlsx&amp;sheet=U0&amp;row=709&amp;col=6&amp;number=3.5&amp;sourceID=14","3.5")</f>
        <v>3.5</v>
      </c>
      <c r="G709" s="4" t="str">
        <f>HYPERLINK("http://141.218.60.56/~jnz1568/getInfo.php?workbook=12_11.xlsx&amp;sheet=U0&amp;row=709&amp;col=7&amp;number=5.7&amp;sourceID=14","5.7")</f>
        <v>5.7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HYPERLINK("http://141.218.60.56/~jnz1568/getInfo.php?workbook=12_11.xlsx&amp;sheet=U0&amp;row=710&amp;col=6&amp;number=3.6&amp;sourceID=14","3.6")</f>
        <v>3.6</v>
      </c>
      <c r="G710" s="4" t="str">
        <f>HYPERLINK("http://141.218.60.56/~jnz1568/getInfo.php?workbook=12_11.xlsx&amp;sheet=U0&amp;row=710&amp;col=7&amp;number=5.71&amp;sourceID=14","5.71")</f>
        <v>5.71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HYPERLINK("http://141.218.60.56/~jnz1568/getInfo.php?workbook=12_11.xlsx&amp;sheet=U0&amp;row=711&amp;col=6&amp;number=3.7&amp;sourceID=14","3.7")</f>
        <v>3.7</v>
      </c>
      <c r="G711" s="4" t="str">
        <f>HYPERLINK("http://141.218.60.56/~jnz1568/getInfo.php?workbook=12_11.xlsx&amp;sheet=U0&amp;row=711&amp;col=7&amp;number=5.72&amp;sourceID=14","5.72")</f>
        <v>5.72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HYPERLINK("http://141.218.60.56/~jnz1568/getInfo.php?workbook=12_11.xlsx&amp;sheet=U0&amp;row=712&amp;col=6&amp;number=3.8&amp;sourceID=14","3.8")</f>
        <v>3.8</v>
      </c>
      <c r="G712" s="4" t="str">
        <f>HYPERLINK("http://141.218.60.56/~jnz1568/getInfo.php?workbook=12_11.xlsx&amp;sheet=U0&amp;row=712&amp;col=7&amp;number=5.74&amp;sourceID=14","5.74")</f>
        <v>5.74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HYPERLINK("http://141.218.60.56/~jnz1568/getInfo.php?workbook=12_11.xlsx&amp;sheet=U0&amp;row=713&amp;col=6&amp;number=3.9&amp;sourceID=14","3.9")</f>
        <v>3.9</v>
      </c>
      <c r="G713" s="4" t="str">
        <f>HYPERLINK("http://141.218.60.56/~jnz1568/getInfo.php?workbook=12_11.xlsx&amp;sheet=U0&amp;row=713&amp;col=7&amp;number=5.75&amp;sourceID=14","5.75")</f>
        <v>5.75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HYPERLINK("http://141.218.60.56/~jnz1568/getInfo.php?workbook=12_11.xlsx&amp;sheet=U0&amp;row=714&amp;col=6&amp;number=4&amp;sourceID=14","4")</f>
        <v>4</v>
      </c>
      <c r="G714" s="4" t="str">
        <f>HYPERLINK("http://141.218.60.56/~jnz1568/getInfo.php?workbook=12_11.xlsx&amp;sheet=U0&amp;row=714&amp;col=7&amp;number=5.76&amp;sourceID=14","5.76")</f>
        <v>5.76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HYPERLINK("http://141.218.60.56/~jnz1568/getInfo.php?workbook=12_11.xlsx&amp;sheet=U0&amp;row=715&amp;col=6&amp;number=4.1&amp;sourceID=14","4.1")</f>
        <v>4.1</v>
      </c>
      <c r="G715" s="4" t="str">
        <f>HYPERLINK("http://141.218.60.56/~jnz1568/getInfo.php?workbook=12_11.xlsx&amp;sheet=U0&amp;row=715&amp;col=7&amp;number=5.76&amp;sourceID=14","5.76")</f>
        <v>5.76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HYPERLINK("http://141.218.60.56/~jnz1568/getInfo.php?workbook=12_11.xlsx&amp;sheet=U0&amp;row=716&amp;col=6&amp;number=4.2&amp;sourceID=14","4.2")</f>
        <v>4.2</v>
      </c>
      <c r="G716" s="4" t="str">
        <f>HYPERLINK("http://141.218.60.56/~jnz1568/getInfo.php?workbook=12_11.xlsx&amp;sheet=U0&amp;row=716&amp;col=7&amp;number=5.75&amp;sourceID=14","5.75")</f>
        <v>5.75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HYPERLINK("http://141.218.60.56/~jnz1568/getInfo.php?workbook=12_11.xlsx&amp;sheet=U0&amp;row=717&amp;col=6&amp;number=4.3&amp;sourceID=14","4.3")</f>
        <v>4.3</v>
      </c>
      <c r="G717" s="4" t="str">
        <f>HYPERLINK("http://141.218.60.56/~jnz1568/getInfo.php?workbook=12_11.xlsx&amp;sheet=U0&amp;row=717&amp;col=7&amp;number=5.74&amp;sourceID=14","5.74")</f>
        <v>5.74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HYPERLINK("http://141.218.60.56/~jnz1568/getInfo.php?workbook=12_11.xlsx&amp;sheet=U0&amp;row=718&amp;col=6&amp;number=4.4&amp;sourceID=14","4.4")</f>
        <v>4.4</v>
      </c>
      <c r="G718" s="4" t="str">
        <f>HYPERLINK("http://141.218.60.56/~jnz1568/getInfo.php?workbook=12_11.xlsx&amp;sheet=U0&amp;row=718&amp;col=7&amp;number=5.73&amp;sourceID=14","5.73")</f>
        <v>5.73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HYPERLINK("http://141.218.60.56/~jnz1568/getInfo.php?workbook=12_11.xlsx&amp;sheet=U0&amp;row=719&amp;col=6&amp;number=4.5&amp;sourceID=14","4.5")</f>
        <v>4.5</v>
      </c>
      <c r="G719" s="4" t="str">
        <f>HYPERLINK("http://141.218.60.56/~jnz1568/getInfo.php?workbook=12_11.xlsx&amp;sheet=U0&amp;row=719&amp;col=7&amp;number=5.72&amp;sourceID=14","5.72")</f>
        <v>5.72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HYPERLINK("http://141.218.60.56/~jnz1568/getInfo.php?workbook=12_11.xlsx&amp;sheet=U0&amp;row=720&amp;col=6&amp;number=4.6&amp;sourceID=14","4.6")</f>
        <v>4.6</v>
      </c>
      <c r="G720" s="4" t="str">
        <f>HYPERLINK("http://141.218.60.56/~jnz1568/getInfo.php?workbook=12_11.xlsx&amp;sheet=U0&amp;row=720&amp;col=7&amp;number=5.71&amp;sourceID=14","5.71")</f>
        <v>5.71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HYPERLINK("http://141.218.60.56/~jnz1568/getInfo.php?workbook=12_11.xlsx&amp;sheet=U0&amp;row=721&amp;col=6&amp;number=4.7&amp;sourceID=14","4.7")</f>
        <v>4.7</v>
      </c>
      <c r="G721" s="4" t="str">
        <f>HYPERLINK("http://141.218.60.56/~jnz1568/getInfo.php?workbook=12_11.xlsx&amp;sheet=U0&amp;row=721&amp;col=7&amp;number=5.7&amp;sourceID=14","5.7")</f>
        <v>5.7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HYPERLINK("http://141.218.60.56/~jnz1568/getInfo.php?workbook=12_11.xlsx&amp;sheet=U0&amp;row=722&amp;col=6&amp;number=4.8&amp;sourceID=14","4.8")</f>
        <v>4.8</v>
      </c>
      <c r="G722" s="4" t="str">
        <f>HYPERLINK("http://141.218.60.56/~jnz1568/getInfo.php?workbook=12_11.xlsx&amp;sheet=U0&amp;row=722&amp;col=7&amp;number=5.7&amp;sourceID=14","5.7")</f>
        <v>5.7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HYPERLINK("http://141.218.60.56/~jnz1568/getInfo.php?workbook=12_11.xlsx&amp;sheet=U0&amp;row=723&amp;col=6&amp;number=4.9&amp;sourceID=14","4.9")</f>
        <v>4.9</v>
      </c>
      <c r="G723" s="4" t="str">
        <f>HYPERLINK("http://141.218.60.56/~jnz1568/getInfo.php?workbook=12_11.xlsx&amp;sheet=U0&amp;row=723&amp;col=7&amp;number=5.69&amp;sourceID=14","5.69")</f>
        <v>5.69</v>
      </c>
    </row>
    <row r="724" spans="1:7">
      <c r="A724" s="3">
        <v>12</v>
      </c>
      <c r="B724" s="3">
        <v>11</v>
      </c>
      <c r="C724" s="3">
        <v>4</v>
      </c>
      <c r="D724" s="3">
        <v>12</v>
      </c>
      <c r="E724" s="3">
        <v>1</v>
      </c>
      <c r="F724" s="4" t="str">
        <f>HYPERLINK("http://141.218.60.56/~jnz1568/getInfo.php?workbook=12_11.xlsx&amp;sheet=U0&amp;row=724&amp;col=6&amp;number=3&amp;sourceID=14","3")</f>
        <v>3</v>
      </c>
      <c r="G724" s="4" t="str">
        <f>HYPERLINK("http://141.218.60.56/~jnz1568/getInfo.php?workbook=12_11.xlsx&amp;sheet=U0&amp;row=724&amp;col=7&amp;number=4.01&amp;sourceID=14","4.01")</f>
        <v>4.01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HYPERLINK("http://141.218.60.56/~jnz1568/getInfo.php?workbook=12_11.xlsx&amp;sheet=U0&amp;row=725&amp;col=6&amp;number=3.1&amp;sourceID=14","3.1")</f>
        <v>3.1</v>
      </c>
      <c r="G725" s="4" t="str">
        <f>HYPERLINK("http://141.218.60.56/~jnz1568/getInfo.php?workbook=12_11.xlsx&amp;sheet=U0&amp;row=725&amp;col=7&amp;number=4.02&amp;sourceID=14","4.02")</f>
        <v>4.02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HYPERLINK("http://141.218.60.56/~jnz1568/getInfo.php?workbook=12_11.xlsx&amp;sheet=U0&amp;row=726&amp;col=6&amp;number=3.2&amp;sourceID=14","3.2")</f>
        <v>3.2</v>
      </c>
      <c r="G726" s="4" t="str">
        <f>HYPERLINK("http://141.218.60.56/~jnz1568/getInfo.php?workbook=12_11.xlsx&amp;sheet=U0&amp;row=726&amp;col=7&amp;number=4.03&amp;sourceID=14","4.03")</f>
        <v>4.03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HYPERLINK("http://141.218.60.56/~jnz1568/getInfo.php?workbook=12_11.xlsx&amp;sheet=U0&amp;row=727&amp;col=6&amp;number=3.3&amp;sourceID=14","3.3")</f>
        <v>3.3</v>
      </c>
      <c r="G727" s="4" t="str">
        <f>HYPERLINK("http://141.218.60.56/~jnz1568/getInfo.php?workbook=12_11.xlsx&amp;sheet=U0&amp;row=727&amp;col=7&amp;number=4.05&amp;sourceID=14","4.05")</f>
        <v>4.05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HYPERLINK("http://141.218.60.56/~jnz1568/getInfo.php?workbook=12_11.xlsx&amp;sheet=U0&amp;row=728&amp;col=6&amp;number=3.4&amp;sourceID=14","3.4")</f>
        <v>3.4</v>
      </c>
      <c r="G728" s="4" t="str">
        <f>HYPERLINK("http://141.218.60.56/~jnz1568/getInfo.php?workbook=12_11.xlsx&amp;sheet=U0&amp;row=728&amp;col=7&amp;number=4.06&amp;sourceID=14","4.06")</f>
        <v>4.06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HYPERLINK("http://141.218.60.56/~jnz1568/getInfo.php?workbook=12_11.xlsx&amp;sheet=U0&amp;row=729&amp;col=6&amp;number=3.5&amp;sourceID=14","3.5")</f>
        <v>3.5</v>
      </c>
      <c r="G729" s="4" t="str">
        <f>HYPERLINK("http://141.218.60.56/~jnz1568/getInfo.php?workbook=12_11.xlsx&amp;sheet=U0&amp;row=729&amp;col=7&amp;number=4.08&amp;sourceID=14","4.08")</f>
        <v>4.08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HYPERLINK("http://141.218.60.56/~jnz1568/getInfo.php?workbook=12_11.xlsx&amp;sheet=U0&amp;row=730&amp;col=6&amp;number=3.6&amp;sourceID=14","3.6")</f>
        <v>3.6</v>
      </c>
      <c r="G730" s="4" t="str">
        <f>HYPERLINK("http://141.218.60.56/~jnz1568/getInfo.php?workbook=12_11.xlsx&amp;sheet=U0&amp;row=730&amp;col=7&amp;number=4.1&amp;sourceID=14","4.1")</f>
        <v>4.1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HYPERLINK("http://141.218.60.56/~jnz1568/getInfo.php?workbook=12_11.xlsx&amp;sheet=U0&amp;row=731&amp;col=6&amp;number=3.7&amp;sourceID=14","3.7")</f>
        <v>3.7</v>
      </c>
      <c r="G731" s="4" t="str">
        <f>HYPERLINK("http://141.218.60.56/~jnz1568/getInfo.php?workbook=12_11.xlsx&amp;sheet=U0&amp;row=731&amp;col=7&amp;number=4.12&amp;sourceID=14","4.12")</f>
        <v>4.12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HYPERLINK("http://141.218.60.56/~jnz1568/getInfo.php?workbook=12_11.xlsx&amp;sheet=U0&amp;row=732&amp;col=6&amp;number=3.8&amp;sourceID=14","3.8")</f>
        <v>3.8</v>
      </c>
      <c r="G732" s="4" t="str">
        <f>HYPERLINK("http://141.218.60.56/~jnz1568/getInfo.php?workbook=12_11.xlsx&amp;sheet=U0&amp;row=732&amp;col=7&amp;number=4.14&amp;sourceID=14","4.14")</f>
        <v>4.14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HYPERLINK("http://141.218.60.56/~jnz1568/getInfo.php?workbook=12_11.xlsx&amp;sheet=U0&amp;row=733&amp;col=6&amp;number=3.9&amp;sourceID=14","3.9")</f>
        <v>3.9</v>
      </c>
      <c r="G733" s="4" t="str">
        <f>HYPERLINK("http://141.218.60.56/~jnz1568/getInfo.php?workbook=12_11.xlsx&amp;sheet=U0&amp;row=733&amp;col=7&amp;number=4.18&amp;sourceID=14","4.18")</f>
        <v>4.18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HYPERLINK("http://141.218.60.56/~jnz1568/getInfo.php?workbook=12_11.xlsx&amp;sheet=U0&amp;row=734&amp;col=6&amp;number=4&amp;sourceID=14","4")</f>
        <v>4</v>
      </c>
      <c r="G734" s="4" t="str">
        <f>HYPERLINK("http://141.218.60.56/~jnz1568/getInfo.php?workbook=12_11.xlsx&amp;sheet=U0&amp;row=734&amp;col=7&amp;number=4.21&amp;sourceID=14","4.21")</f>
        <v>4.21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HYPERLINK("http://141.218.60.56/~jnz1568/getInfo.php?workbook=12_11.xlsx&amp;sheet=U0&amp;row=735&amp;col=6&amp;number=4.1&amp;sourceID=14","4.1")</f>
        <v>4.1</v>
      </c>
      <c r="G735" s="4" t="str">
        <f>HYPERLINK("http://141.218.60.56/~jnz1568/getInfo.php?workbook=12_11.xlsx&amp;sheet=U0&amp;row=735&amp;col=7&amp;number=4.25&amp;sourceID=14","4.25")</f>
        <v>4.25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HYPERLINK("http://141.218.60.56/~jnz1568/getInfo.php?workbook=12_11.xlsx&amp;sheet=U0&amp;row=736&amp;col=6&amp;number=4.2&amp;sourceID=14","4.2")</f>
        <v>4.2</v>
      </c>
      <c r="G736" s="4" t="str">
        <f>HYPERLINK("http://141.218.60.56/~jnz1568/getInfo.php?workbook=12_11.xlsx&amp;sheet=U0&amp;row=736&amp;col=7&amp;number=4.29&amp;sourceID=14","4.29")</f>
        <v>4.29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HYPERLINK("http://141.218.60.56/~jnz1568/getInfo.php?workbook=12_11.xlsx&amp;sheet=U0&amp;row=737&amp;col=6&amp;number=4.3&amp;sourceID=14","4.3")</f>
        <v>4.3</v>
      </c>
      <c r="G737" s="4" t="str">
        <f>HYPERLINK("http://141.218.60.56/~jnz1568/getInfo.php?workbook=12_11.xlsx&amp;sheet=U0&amp;row=737&amp;col=7&amp;number=4.33&amp;sourceID=14","4.33")</f>
        <v>4.33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HYPERLINK("http://141.218.60.56/~jnz1568/getInfo.php?workbook=12_11.xlsx&amp;sheet=U0&amp;row=738&amp;col=6&amp;number=4.4&amp;sourceID=14","4.4")</f>
        <v>4.4</v>
      </c>
      <c r="G738" s="4" t="str">
        <f>HYPERLINK("http://141.218.60.56/~jnz1568/getInfo.php?workbook=12_11.xlsx&amp;sheet=U0&amp;row=738&amp;col=7&amp;number=4.36&amp;sourceID=14","4.36")</f>
        <v>4.36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HYPERLINK("http://141.218.60.56/~jnz1568/getInfo.php?workbook=12_11.xlsx&amp;sheet=U0&amp;row=739&amp;col=6&amp;number=4.5&amp;sourceID=14","4.5")</f>
        <v>4.5</v>
      </c>
      <c r="G739" s="4" t="str">
        <f>HYPERLINK("http://141.218.60.56/~jnz1568/getInfo.php?workbook=12_11.xlsx&amp;sheet=U0&amp;row=739&amp;col=7&amp;number=4.38&amp;sourceID=14","4.38")</f>
        <v>4.38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HYPERLINK("http://141.218.60.56/~jnz1568/getInfo.php?workbook=12_11.xlsx&amp;sheet=U0&amp;row=740&amp;col=6&amp;number=4.6&amp;sourceID=14","4.6")</f>
        <v>4.6</v>
      </c>
      <c r="G740" s="4" t="str">
        <f>HYPERLINK("http://141.218.60.56/~jnz1568/getInfo.php?workbook=12_11.xlsx&amp;sheet=U0&amp;row=740&amp;col=7&amp;number=4.39&amp;sourceID=14","4.39")</f>
        <v>4.39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HYPERLINK("http://141.218.60.56/~jnz1568/getInfo.php?workbook=12_11.xlsx&amp;sheet=U0&amp;row=741&amp;col=6&amp;number=4.7&amp;sourceID=14","4.7")</f>
        <v>4.7</v>
      </c>
      <c r="G741" s="4" t="str">
        <f>HYPERLINK("http://141.218.60.56/~jnz1568/getInfo.php?workbook=12_11.xlsx&amp;sheet=U0&amp;row=741&amp;col=7&amp;number=4.4&amp;sourceID=14","4.4")</f>
        <v>4.4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HYPERLINK("http://141.218.60.56/~jnz1568/getInfo.php?workbook=12_11.xlsx&amp;sheet=U0&amp;row=742&amp;col=6&amp;number=4.8&amp;sourceID=14","4.8")</f>
        <v>4.8</v>
      </c>
      <c r="G742" s="4" t="str">
        <f>HYPERLINK("http://141.218.60.56/~jnz1568/getInfo.php?workbook=12_11.xlsx&amp;sheet=U0&amp;row=742&amp;col=7&amp;number=4.4&amp;sourceID=14","4.4")</f>
        <v>4.4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HYPERLINK("http://141.218.60.56/~jnz1568/getInfo.php?workbook=12_11.xlsx&amp;sheet=U0&amp;row=743&amp;col=6&amp;number=4.9&amp;sourceID=14","4.9")</f>
        <v>4.9</v>
      </c>
      <c r="G743" s="4" t="str">
        <f>HYPERLINK("http://141.218.60.56/~jnz1568/getInfo.php?workbook=12_11.xlsx&amp;sheet=U0&amp;row=743&amp;col=7&amp;number=4.41&amp;sourceID=14","4.41")</f>
        <v>4.41</v>
      </c>
    </row>
    <row r="744" spans="1:7">
      <c r="A744" s="3">
        <v>12</v>
      </c>
      <c r="B744" s="3">
        <v>11</v>
      </c>
      <c r="C744" s="3">
        <v>4</v>
      </c>
      <c r="D744" s="3">
        <v>13</v>
      </c>
      <c r="E744" s="3">
        <v>1</v>
      </c>
      <c r="F744" s="4" t="str">
        <f>HYPERLINK("http://141.218.60.56/~jnz1568/getInfo.php?workbook=12_11.xlsx&amp;sheet=U0&amp;row=744&amp;col=6&amp;number=3&amp;sourceID=14","3")</f>
        <v>3</v>
      </c>
      <c r="G744" s="4" t="str">
        <f>HYPERLINK("http://141.218.60.56/~jnz1568/getInfo.php?workbook=12_11.xlsx&amp;sheet=U0&amp;row=744&amp;col=7&amp;number=5.35&amp;sourceID=14","5.35")</f>
        <v>5.35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HYPERLINK("http://141.218.60.56/~jnz1568/getInfo.php?workbook=12_11.xlsx&amp;sheet=U0&amp;row=745&amp;col=6&amp;number=3.1&amp;sourceID=14","3.1")</f>
        <v>3.1</v>
      </c>
      <c r="G745" s="4" t="str">
        <f>HYPERLINK("http://141.218.60.56/~jnz1568/getInfo.php?workbook=12_11.xlsx&amp;sheet=U0&amp;row=745&amp;col=7&amp;number=5.36&amp;sourceID=14","5.36")</f>
        <v>5.36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HYPERLINK("http://141.218.60.56/~jnz1568/getInfo.php?workbook=12_11.xlsx&amp;sheet=U0&amp;row=746&amp;col=6&amp;number=3.2&amp;sourceID=14","3.2")</f>
        <v>3.2</v>
      </c>
      <c r="G746" s="4" t="str">
        <f>HYPERLINK("http://141.218.60.56/~jnz1568/getInfo.php?workbook=12_11.xlsx&amp;sheet=U0&amp;row=746&amp;col=7&amp;number=5.38&amp;sourceID=14","5.38")</f>
        <v>5.38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HYPERLINK("http://141.218.60.56/~jnz1568/getInfo.php?workbook=12_11.xlsx&amp;sheet=U0&amp;row=747&amp;col=6&amp;number=3.3&amp;sourceID=14","3.3")</f>
        <v>3.3</v>
      </c>
      <c r="G747" s="4" t="str">
        <f>HYPERLINK("http://141.218.60.56/~jnz1568/getInfo.php?workbook=12_11.xlsx&amp;sheet=U0&amp;row=747&amp;col=7&amp;number=5.4&amp;sourceID=14","5.4")</f>
        <v>5.4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HYPERLINK("http://141.218.60.56/~jnz1568/getInfo.php?workbook=12_11.xlsx&amp;sheet=U0&amp;row=748&amp;col=6&amp;number=3.4&amp;sourceID=14","3.4")</f>
        <v>3.4</v>
      </c>
      <c r="G748" s="4" t="str">
        <f>HYPERLINK("http://141.218.60.56/~jnz1568/getInfo.php?workbook=12_11.xlsx&amp;sheet=U0&amp;row=748&amp;col=7&amp;number=5.42&amp;sourceID=14","5.42")</f>
        <v>5.42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HYPERLINK("http://141.218.60.56/~jnz1568/getInfo.php?workbook=12_11.xlsx&amp;sheet=U0&amp;row=749&amp;col=6&amp;number=3.5&amp;sourceID=14","3.5")</f>
        <v>3.5</v>
      </c>
      <c r="G749" s="4" t="str">
        <f>HYPERLINK("http://141.218.60.56/~jnz1568/getInfo.php?workbook=12_11.xlsx&amp;sheet=U0&amp;row=749&amp;col=7&amp;number=5.44&amp;sourceID=14","5.44")</f>
        <v>5.44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HYPERLINK("http://141.218.60.56/~jnz1568/getInfo.php?workbook=12_11.xlsx&amp;sheet=U0&amp;row=750&amp;col=6&amp;number=3.6&amp;sourceID=14","3.6")</f>
        <v>3.6</v>
      </c>
      <c r="G750" s="4" t="str">
        <f>HYPERLINK("http://141.218.60.56/~jnz1568/getInfo.php?workbook=12_11.xlsx&amp;sheet=U0&amp;row=750&amp;col=7&amp;number=5.46&amp;sourceID=14","5.46")</f>
        <v>5.46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HYPERLINK("http://141.218.60.56/~jnz1568/getInfo.php?workbook=12_11.xlsx&amp;sheet=U0&amp;row=751&amp;col=6&amp;number=3.7&amp;sourceID=14","3.7")</f>
        <v>3.7</v>
      </c>
      <c r="G751" s="4" t="str">
        <f>HYPERLINK("http://141.218.60.56/~jnz1568/getInfo.php?workbook=12_11.xlsx&amp;sheet=U0&amp;row=751&amp;col=7&amp;number=5.49&amp;sourceID=14","5.49")</f>
        <v>5.49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HYPERLINK("http://141.218.60.56/~jnz1568/getInfo.php?workbook=12_11.xlsx&amp;sheet=U0&amp;row=752&amp;col=6&amp;number=3.8&amp;sourceID=14","3.8")</f>
        <v>3.8</v>
      </c>
      <c r="G752" s="4" t="str">
        <f>HYPERLINK("http://141.218.60.56/~jnz1568/getInfo.php?workbook=12_11.xlsx&amp;sheet=U0&amp;row=752&amp;col=7&amp;number=5.53&amp;sourceID=14","5.53")</f>
        <v>5.53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HYPERLINK("http://141.218.60.56/~jnz1568/getInfo.php?workbook=12_11.xlsx&amp;sheet=U0&amp;row=753&amp;col=6&amp;number=3.9&amp;sourceID=14","3.9")</f>
        <v>3.9</v>
      </c>
      <c r="G753" s="4" t="str">
        <f>HYPERLINK("http://141.218.60.56/~jnz1568/getInfo.php?workbook=12_11.xlsx&amp;sheet=U0&amp;row=753&amp;col=7&amp;number=5.57&amp;sourceID=14","5.57")</f>
        <v>5.57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HYPERLINK("http://141.218.60.56/~jnz1568/getInfo.php?workbook=12_11.xlsx&amp;sheet=U0&amp;row=754&amp;col=6&amp;number=4&amp;sourceID=14","4")</f>
        <v>4</v>
      </c>
      <c r="G754" s="4" t="str">
        <f>HYPERLINK("http://141.218.60.56/~jnz1568/getInfo.php?workbook=12_11.xlsx&amp;sheet=U0&amp;row=754&amp;col=7&amp;number=5.62&amp;sourceID=14","5.62")</f>
        <v>5.62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HYPERLINK("http://141.218.60.56/~jnz1568/getInfo.php?workbook=12_11.xlsx&amp;sheet=U0&amp;row=755&amp;col=6&amp;number=4.1&amp;sourceID=14","4.1")</f>
        <v>4.1</v>
      </c>
      <c r="G755" s="4" t="str">
        <f>HYPERLINK("http://141.218.60.56/~jnz1568/getInfo.php?workbook=12_11.xlsx&amp;sheet=U0&amp;row=755&amp;col=7&amp;number=5.67&amp;sourceID=14","5.67")</f>
        <v>5.67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HYPERLINK("http://141.218.60.56/~jnz1568/getInfo.php?workbook=12_11.xlsx&amp;sheet=U0&amp;row=756&amp;col=6&amp;number=4.2&amp;sourceID=14","4.2")</f>
        <v>4.2</v>
      </c>
      <c r="G756" s="4" t="str">
        <f>HYPERLINK("http://141.218.60.56/~jnz1568/getInfo.php?workbook=12_11.xlsx&amp;sheet=U0&amp;row=756&amp;col=7&amp;number=5.72&amp;sourceID=14","5.72")</f>
        <v>5.72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HYPERLINK("http://141.218.60.56/~jnz1568/getInfo.php?workbook=12_11.xlsx&amp;sheet=U0&amp;row=757&amp;col=6&amp;number=4.3&amp;sourceID=14","4.3")</f>
        <v>4.3</v>
      </c>
      <c r="G757" s="4" t="str">
        <f>HYPERLINK("http://141.218.60.56/~jnz1568/getInfo.php?workbook=12_11.xlsx&amp;sheet=U0&amp;row=757&amp;col=7&amp;number=5.77&amp;sourceID=14","5.77")</f>
        <v>5.77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HYPERLINK("http://141.218.60.56/~jnz1568/getInfo.php?workbook=12_11.xlsx&amp;sheet=U0&amp;row=758&amp;col=6&amp;number=4.4&amp;sourceID=14","4.4")</f>
        <v>4.4</v>
      </c>
      <c r="G758" s="4" t="str">
        <f>HYPERLINK("http://141.218.60.56/~jnz1568/getInfo.php?workbook=12_11.xlsx&amp;sheet=U0&amp;row=758&amp;col=7&amp;number=5.81&amp;sourceID=14","5.81")</f>
        <v>5.81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HYPERLINK("http://141.218.60.56/~jnz1568/getInfo.php?workbook=12_11.xlsx&amp;sheet=U0&amp;row=759&amp;col=6&amp;number=4.5&amp;sourceID=14","4.5")</f>
        <v>4.5</v>
      </c>
      <c r="G759" s="4" t="str">
        <f>HYPERLINK("http://141.218.60.56/~jnz1568/getInfo.php?workbook=12_11.xlsx&amp;sheet=U0&amp;row=759&amp;col=7&amp;number=5.83&amp;sourceID=14","5.83")</f>
        <v>5.83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HYPERLINK("http://141.218.60.56/~jnz1568/getInfo.php?workbook=12_11.xlsx&amp;sheet=U0&amp;row=760&amp;col=6&amp;number=4.6&amp;sourceID=14","4.6")</f>
        <v>4.6</v>
      </c>
      <c r="G760" s="4" t="str">
        <f>HYPERLINK("http://141.218.60.56/~jnz1568/getInfo.php?workbook=12_11.xlsx&amp;sheet=U0&amp;row=760&amp;col=7&amp;number=5.85&amp;sourceID=14","5.85")</f>
        <v>5.85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HYPERLINK("http://141.218.60.56/~jnz1568/getInfo.php?workbook=12_11.xlsx&amp;sheet=U0&amp;row=761&amp;col=6&amp;number=4.7&amp;sourceID=14","4.7")</f>
        <v>4.7</v>
      </c>
      <c r="G761" s="4" t="str">
        <f>HYPERLINK("http://141.218.60.56/~jnz1568/getInfo.php?workbook=12_11.xlsx&amp;sheet=U0&amp;row=761&amp;col=7&amp;number=5.87&amp;sourceID=14","5.87")</f>
        <v>5.87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HYPERLINK("http://141.218.60.56/~jnz1568/getInfo.php?workbook=12_11.xlsx&amp;sheet=U0&amp;row=762&amp;col=6&amp;number=4.8&amp;sourceID=14","4.8")</f>
        <v>4.8</v>
      </c>
      <c r="G762" s="4" t="str">
        <f>HYPERLINK("http://141.218.60.56/~jnz1568/getInfo.php?workbook=12_11.xlsx&amp;sheet=U0&amp;row=762&amp;col=7&amp;number=5.87&amp;sourceID=14","5.87")</f>
        <v>5.87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HYPERLINK("http://141.218.60.56/~jnz1568/getInfo.php?workbook=12_11.xlsx&amp;sheet=U0&amp;row=763&amp;col=6&amp;number=4.9&amp;sourceID=14","4.9")</f>
        <v>4.9</v>
      </c>
      <c r="G763" s="4" t="str">
        <f>HYPERLINK("http://141.218.60.56/~jnz1568/getInfo.php?workbook=12_11.xlsx&amp;sheet=U0&amp;row=763&amp;col=7&amp;number=5.88&amp;sourceID=14","5.88")</f>
        <v>5.88</v>
      </c>
    </row>
    <row r="764" spans="1:7">
      <c r="A764" s="3">
        <v>12</v>
      </c>
      <c r="B764" s="3">
        <v>11</v>
      </c>
      <c r="C764" s="3">
        <v>5</v>
      </c>
      <c r="D764" s="3">
        <v>9</v>
      </c>
      <c r="E764" s="3">
        <v>1</v>
      </c>
      <c r="F764" s="4" t="str">
        <f>HYPERLINK("http://141.218.60.56/~jnz1568/getInfo.php?workbook=12_11.xlsx&amp;sheet=U0&amp;row=764&amp;col=6&amp;number=3&amp;sourceID=14","3")</f>
        <v>3</v>
      </c>
      <c r="G764" s="4" t="str">
        <f>HYPERLINK("http://141.218.60.56/~jnz1568/getInfo.php?workbook=12_11.xlsx&amp;sheet=U0&amp;row=764&amp;col=7&amp;number=6.24&amp;sourceID=14","6.24")</f>
        <v>6.24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HYPERLINK("http://141.218.60.56/~jnz1568/getInfo.php?workbook=12_11.xlsx&amp;sheet=U0&amp;row=765&amp;col=6&amp;number=3.1&amp;sourceID=14","3.1")</f>
        <v>3.1</v>
      </c>
      <c r="G765" s="4" t="str">
        <f>HYPERLINK("http://141.218.60.56/~jnz1568/getInfo.php?workbook=12_11.xlsx&amp;sheet=U0&amp;row=765&amp;col=7&amp;number=5.94&amp;sourceID=14","5.94")</f>
        <v>5.94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HYPERLINK("http://141.218.60.56/~jnz1568/getInfo.php?workbook=12_11.xlsx&amp;sheet=U0&amp;row=766&amp;col=6&amp;number=3.2&amp;sourceID=14","3.2")</f>
        <v>3.2</v>
      </c>
      <c r="G766" s="4" t="str">
        <f>HYPERLINK("http://141.218.60.56/~jnz1568/getInfo.php?workbook=12_11.xlsx&amp;sheet=U0&amp;row=766&amp;col=7&amp;number=5.65&amp;sourceID=14","5.65")</f>
        <v>5.65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HYPERLINK("http://141.218.60.56/~jnz1568/getInfo.php?workbook=12_11.xlsx&amp;sheet=U0&amp;row=767&amp;col=6&amp;number=3.3&amp;sourceID=14","3.3")</f>
        <v>3.3</v>
      </c>
      <c r="G767" s="4" t="str">
        <f>HYPERLINK("http://141.218.60.56/~jnz1568/getInfo.php?workbook=12_11.xlsx&amp;sheet=U0&amp;row=767&amp;col=7&amp;number=5.39&amp;sourceID=14","5.39")</f>
        <v>5.39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HYPERLINK("http://141.218.60.56/~jnz1568/getInfo.php?workbook=12_11.xlsx&amp;sheet=U0&amp;row=768&amp;col=6&amp;number=3.4&amp;sourceID=14","3.4")</f>
        <v>3.4</v>
      </c>
      <c r="G768" s="4" t="str">
        <f>HYPERLINK("http://141.218.60.56/~jnz1568/getInfo.php?workbook=12_11.xlsx&amp;sheet=U0&amp;row=768&amp;col=7&amp;number=5.16&amp;sourceID=14","5.16")</f>
        <v>5.16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HYPERLINK("http://141.218.60.56/~jnz1568/getInfo.php?workbook=12_11.xlsx&amp;sheet=U0&amp;row=769&amp;col=6&amp;number=3.5&amp;sourceID=14","3.5")</f>
        <v>3.5</v>
      </c>
      <c r="G769" s="4" t="str">
        <f>HYPERLINK("http://141.218.60.56/~jnz1568/getInfo.php?workbook=12_11.xlsx&amp;sheet=U0&amp;row=769&amp;col=7&amp;number=4.96&amp;sourceID=14","4.96")</f>
        <v>4.96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HYPERLINK("http://141.218.60.56/~jnz1568/getInfo.php?workbook=12_11.xlsx&amp;sheet=U0&amp;row=770&amp;col=6&amp;number=3.6&amp;sourceID=14","3.6")</f>
        <v>3.6</v>
      </c>
      <c r="G770" s="4" t="str">
        <f>HYPERLINK("http://141.218.60.56/~jnz1568/getInfo.php?workbook=12_11.xlsx&amp;sheet=U0&amp;row=770&amp;col=7&amp;number=4.78&amp;sourceID=14","4.78")</f>
        <v>4.78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HYPERLINK("http://141.218.60.56/~jnz1568/getInfo.php?workbook=12_11.xlsx&amp;sheet=U0&amp;row=771&amp;col=6&amp;number=3.7&amp;sourceID=14","3.7")</f>
        <v>3.7</v>
      </c>
      <c r="G771" s="4" t="str">
        <f>HYPERLINK("http://141.218.60.56/~jnz1568/getInfo.php?workbook=12_11.xlsx&amp;sheet=U0&amp;row=771&amp;col=7&amp;number=4.62&amp;sourceID=14","4.62")</f>
        <v>4.62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HYPERLINK("http://141.218.60.56/~jnz1568/getInfo.php?workbook=12_11.xlsx&amp;sheet=U0&amp;row=772&amp;col=6&amp;number=3.8&amp;sourceID=14","3.8")</f>
        <v>3.8</v>
      </c>
      <c r="G772" s="4" t="str">
        <f>HYPERLINK("http://141.218.60.56/~jnz1568/getInfo.php?workbook=12_11.xlsx&amp;sheet=U0&amp;row=772&amp;col=7&amp;number=4.47&amp;sourceID=14","4.47")</f>
        <v>4.47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HYPERLINK("http://141.218.60.56/~jnz1568/getInfo.php?workbook=12_11.xlsx&amp;sheet=U0&amp;row=773&amp;col=6&amp;number=3.9&amp;sourceID=14","3.9")</f>
        <v>3.9</v>
      </c>
      <c r="G773" s="4" t="str">
        <f>HYPERLINK("http://141.218.60.56/~jnz1568/getInfo.php?workbook=12_11.xlsx&amp;sheet=U0&amp;row=773&amp;col=7&amp;number=4.33&amp;sourceID=14","4.33")</f>
        <v>4.33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HYPERLINK("http://141.218.60.56/~jnz1568/getInfo.php?workbook=12_11.xlsx&amp;sheet=U0&amp;row=774&amp;col=6&amp;number=4&amp;sourceID=14","4")</f>
        <v>4</v>
      </c>
      <c r="G774" s="4" t="str">
        <f>HYPERLINK("http://141.218.60.56/~jnz1568/getInfo.php?workbook=12_11.xlsx&amp;sheet=U0&amp;row=774&amp;col=7&amp;number=4.21&amp;sourceID=14","4.21")</f>
        <v>4.21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HYPERLINK("http://141.218.60.56/~jnz1568/getInfo.php?workbook=12_11.xlsx&amp;sheet=U0&amp;row=775&amp;col=6&amp;number=4.1&amp;sourceID=14","4.1")</f>
        <v>4.1</v>
      </c>
      <c r="G775" s="4" t="str">
        <f>HYPERLINK("http://141.218.60.56/~jnz1568/getInfo.php?workbook=12_11.xlsx&amp;sheet=U0&amp;row=775&amp;col=7&amp;number=4.09&amp;sourceID=14","4.09")</f>
        <v>4.09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HYPERLINK("http://141.218.60.56/~jnz1568/getInfo.php?workbook=12_11.xlsx&amp;sheet=U0&amp;row=776&amp;col=6&amp;number=4.2&amp;sourceID=14","4.2")</f>
        <v>4.2</v>
      </c>
      <c r="G776" s="4" t="str">
        <f>HYPERLINK("http://141.218.60.56/~jnz1568/getInfo.php?workbook=12_11.xlsx&amp;sheet=U0&amp;row=776&amp;col=7&amp;number=3.98&amp;sourceID=14","3.98")</f>
        <v>3.98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HYPERLINK("http://141.218.60.56/~jnz1568/getInfo.php?workbook=12_11.xlsx&amp;sheet=U0&amp;row=777&amp;col=6&amp;number=4.3&amp;sourceID=14","4.3")</f>
        <v>4.3</v>
      </c>
      <c r="G777" s="4" t="str">
        <f>HYPERLINK("http://141.218.60.56/~jnz1568/getInfo.php?workbook=12_11.xlsx&amp;sheet=U0&amp;row=777&amp;col=7&amp;number=3.89&amp;sourceID=14","3.89")</f>
        <v>3.89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HYPERLINK("http://141.218.60.56/~jnz1568/getInfo.php?workbook=12_11.xlsx&amp;sheet=U0&amp;row=778&amp;col=6&amp;number=4.4&amp;sourceID=14","4.4")</f>
        <v>4.4</v>
      </c>
      <c r="G778" s="4" t="str">
        <f>HYPERLINK("http://141.218.60.56/~jnz1568/getInfo.php?workbook=12_11.xlsx&amp;sheet=U0&amp;row=778&amp;col=7&amp;number=3.81&amp;sourceID=14","3.81")</f>
        <v>3.81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HYPERLINK("http://141.218.60.56/~jnz1568/getInfo.php?workbook=12_11.xlsx&amp;sheet=U0&amp;row=779&amp;col=6&amp;number=4.5&amp;sourceID=14","4.5")</f>
        <v>4.5</v>
      </c>
      <c r="G779" s="4" t="str">
        <f>HYPERLINK("http://141.218.60.56/~jnz1568/getInfo.php?workbook=12_11.xlsx&amp;sheet=U0&amp;row=779&amp;col=7&amp;number=3.74&amp;sourceID=14","3.74")</f>
        <v>3.74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HYPERLINK("http://141.218.60.56/~jnz1568/getInfo.php?workbook=12_11.xlsx&amp;sheet=U0&amp;row=780&amp;col=6&amp;number=4.6&amp;sourceID=14","4.6")</f>
        <v>4.6</v>
      </c>
      <c r="G780" s="4" t="str">
        <f>HYPERLINK("http://141.218.60.56/~jnz1568/getInfo.php?workbook=12_11.xlsx&amp;sheet=U0&amp;row=780&amp;col=7&amp;number=3.68&amp;sourceID=14","3.68")</f>
        <v>3.68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HYPERLINK("http://141.218.60.56/~jnz1568/getInfo.php?workbook=12_11.xlsx&amp;sheet=U0&amp;row=781&amp;col=6&amp;number=4.7&amp;sourceID=14","4.7")</f>
        <v>4.7</v>
      </c>
      <c r="G781" s="4" t="str">
        <f>HYPERLINK("http://141.218.60.56/~jnz1568/getInfo.php?workbook=12_11.xlsx&amp;sheet=U0&amp;row=781&amp;col=7&amp;number=3.64&amp;sourceID=14","3.64")</f>
        <v>3.64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HYPERLINK("http://141.218.60.56/~jnz1568/getInfo.php?workbook=12_11.xlsx&amp;sheet=U0&amp;row=782&amp;col=6&amp;number=4.8&amp;sourceID=14","4.8")</f>
        <v>4.8</v>
      </c>
      <c r="G782" s="4" t="str">
        <f>HYPERLINK("http://141.218.60.56/~jnz1568/getInfo.php?workbook=12_11.xlsx&amp;sheet=U0&amp;row=782&amp;col=7&amp;number=3.6&amp;sourceID=14","3.6")</f>
        <v>3.6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HYPERLINK("http://141.218.60.56/~jnz1568/getInfo.php?workbook=12_11.xlsx&amp;sheet=U0&amp;row=783&amp;col=6&amp;number=4.9&amp;sourceID=14","4.9")</f>
        <v>4.9</v>
      </c>
      <c r="G783" s="4" t="str">
        <f>HYPERLINK("http://141.218.60.56/~jnz1568/getInfo.php?workbook=12_11.xlsx&amp;sheet=U0&amp;row=783&amp;col=7&amp;number=3.57&amp;sourceID=14","3.57")</f>
        <v>3.57</v>
      </c>
    </row>
    <row r="784" spans="1:7">
      <c r="A784" s="3">
        <v>12</v>
      </c>
      <c r="B784" s="3">
        <v>11</v>
      </c>
      <c r="C784" s="3">
        <v>6</v>
      </c>
      <c r="D784" s="3">
        <v>5</v>
      </c>
      <c r="E784" s="3">
        <v>1</v>
      </c>
      <c r="F784" s="4" t="str">
        <f>HYPERLINK("http://141.218.60.56/~jnz1568/getInfo.php?workbook=12_11.xlsx&amp;sheet=U0&amp;row=784&amp;col=6&amp;number=3&amp;sourceID=14","3")</f>
        <v>3</v>
      </c>
      <c r="G784" s="4" t="str">
        <f>HYPERLINK("http://141.218.60.56/~jnz1568/getInfo.php?workbook=12_11.xlsx&amp;sheet=U0&amp;row=784&amp;col=7&amp;number=16.5&amp;sourceID=14","16.5")</f>
        <v>16.5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HYPERLINK("http://141.218.60.56/~jnz1568/getInfo.php?workbook=12_11.xlsx&amp;sheet=U0&amp;row=785&amp;col=6&amp;number=3.1&amp;sourceID=14","3.1")</f>
        <v>3.1</v>
      </c>
      <c r="G785" s="4" t="str">
        <f>HYPERLINK("http://141.218.60.56/~jnz1568/getInfo.php?workbook=12_11.xlsx&amp;sheet=U0&amp;row=785&amp;col=7&amp;number=16.4&amp;sourceID=14","16.4")</f>
        <v>16.4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HYPERLINK("http://141.218.60.56/~jnz1568/getInfo.php?workbook=12_11.xlsx&amp;sheet=U0&amp;row=786&amp;col=6&amp;number=3.2&amp;sourceID=14","3.2")</f>
        <v>3.2</v>
      </c>
      <c r="G786" s="4" t="str">
        <f>HYPERLINK("http://141.218.60.56/~jnz1568/getInfo.php?workbook=12_11.xlsx&amp;sheet=U0&amp;row=786&amp;col=7&amp;number=16.3&amp;sourceID=14","16.3")</f>
        <v>16.3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HYPERLINK("http://141.218.60.56/~jnz1568/getInfo.php?workbook=12_11.xlsx&amp;sheet=U0&amp;row=787&amp;col=6&amp;number=3.3&amp;sourceID=14","3.3")</f>
        <v>3.3</v>
      </c>
      <c r="G787" s="4" t="str">
        <f>HYPERLINK("http://141.218.60.56/~jnz1568/getInfo.php?workbook=12_11.xlsx&amp;sheet=U0&amp;row=787&amp;col=7&amp;number=16.2&amp;sourceID=14","16.2")</f>
        <v>16.2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HYPERLINK("http://141.218.60.56/~jnz1568/getInfo.php?workbook=12_11.xlsx&amp;sheet=U0&amp;row=788&amp;col=6&amp;number=3.4&amp;sourceID=14","3.4")</f>
        <v>3.4</v>
      </c>
      <c r="G788" s="4" t="str">
        <f>HYPERLINK("http://141.218.60.56/~jnz1568/getInfo.php?workbook=12_11.xlsx&amp;sheet=U0&amp;row=788&amp;col=7&amp;number=16.2&amp;sourceID=14","16.2")</f>
        <v>16.2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HYPERLINK("http://141.218.60.56/~jnz1568/getInfo.php?workbook=12_11.xlsx&amp;sheet=U0&amp;row=789&amp;col=6&amp;number=3.5&amp;sourceID=14","3.5")</f>
        <v>3.5</v>
      </c>
      <c r="G789" s="4" t="str">
        <f>HYPERLINK("http://141.218.60.56/~jnz1568/getInfo.php?workbook=12_11.xlsx&amp;sheet=U0&amp;row=789&amp;col=7&amp;number=16.3&amp;sourceID=14","16.3")</f>
        <v>16.3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HYPERLINK("http://141.218.60.56/~jnz1568/getInfo.php?workbook=12_11.xlsx&amp;sheet=U0&amp;row=790&amp;col=6&amp;number=3.6&amp;sourceID=14","3.6")</f>
        <v>3.6</v>
      </c>
      <c r="G790" s="4" t="str">
        <f>HYPERLINK("http://141.218.60.56/~jnz1568/getInfo.php?workbook=12_11.xlsx&amp;sheet=U0&amp;row=790&amp;col=7&amp;number=16.5&amp;sourceID=14","16.5")</f>
        <v>16.5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HYPERLINK("http://141.218.60.56/~jnz1568/getInfo.php?workbook=12_11.xlsx&amp;sheet=U0&amp;row=791&amp;col=6&amp;number=3.7&amp;sourceID=14","3.7")</f>
        <v>3.7</v>
      </c>
      <c r="G791" s="4" t="str">
        <f>HYPERLINK("http://141.218.60.56/~jnz1568/getInfo.php?workbook=12_11.xlsx&amp;sheet=U0&amp;row=791&amp;col=7&amp;number=16.8&amp;sourceID=14","16.8")</f>
        <v>16.8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HYPERLINK("http://141.218.60.56/~jnz1568/getInfo.php?workbook=12_11.xlsx&amp;sheet=U0&amp;row=792&amp;col=6&amp;number=3.8&amp;sourceID=14","3.8")</f>
        <v>3.8</v>
      </c>
      <c r="G792" s="4" t="str">
        <f>HYPERLINK("http://141.218.60.56/~jnz1568/getInfo.php?workbook=12_11.xlsx&amp;sheet=U0&amp;row=792&amp;col=7&amp;number=17.1&amp;sourceID=14","17.1")</f>
        <v>17.1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HYPERLINK("http://141.218.60.56/~jnz1568/getInfo.php?workbook=12_11.xlsx&amp;sheet=U0&amp;row=793&amp;col=6&amp;number=3.9&amp;sourceID=14","3.9")</f>
        <v>3.9</v>
      </c>
      <c r="G793" s="4" t="str">
        <f>HYPERLINK("http://141.218.60.56/~jnz1568/getInfo.php?workbook=12_11.xlsx&amp;sheet=U0&amp;row=793&amp;col=7&amp;number=17.2&amp;sourceID=14","17.2")</f>
        <v>17.2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HYPERLINK("http://141.218.60.56/~jnz1568/getInfo.php?workbook=12_11.xlsx&amp;sheet=U0&amp;row=794&amp;col=6&amp;number=4&amp;sourceID=14","4")</f>
        <v>4</v>
      </c>
      <c r="G794" s="4" t="str">
        <f>HYPERLINK("http://141.218.60.56/~jnz1568/getInfo.php?workbook=12_11.xlsx&amp;sheet=U0&amp;row=794&amp;col=7&amp;number=17.1&amp;sourceID=14","17.1")</f>
        <v>17.1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HYPERLINK("http://141.218.60.56/~jnz1568/getInfo.php?workbook=12_11.xlsx&amp;sheet=U0&amp;row=795&amp;col=6&amp;number=4.1&amp;sourceID=14","4.1")</f>
        <v>4.1</v>
      </c>
      <c r="G795" s="4" t="str">
        <f>HYPERLINK("http://141.218.60.56/~jnz1568/getInfo.php?workbook=12_11.xlsx&amp;sheet=U0&amp;row=795&amp;col=7&amp;number=16.8&amp;sourceID=14","16.8")</f>
        <v>16.8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HYPERLINK("http://141.218.60.56/~jnz1568/getInfo.php?workbook=12_11.xlsx&amp;sheet=U0&amp;row=796&amp;col=6&amp;number=4.2&amp;sourceID=14","4.2")</f>
        <v>4.2</v>
      </c>
      <c r="G796" s="4" t="str">
        <f>HYPERLINK("http://141.218.60.56/~jnz1568/getInfo.php?workbook=12_11.xlsx&amp;sheet=U0&amp;row=796&amp;col=7&amp;number=16.2&amp;sourceID=14","16.2")</f>
        <v>16.2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HYPERLINK("http://141.218.60.56/~jnz1568/getInfo.php?workbook=12_11.xlsx&amp;sheet=U0&amp;row=797&amp;col=6&amp;number=4.3&amp;sourceID=14","4.3")</f>
        <v>4.3</v>
      </c>
      <c r="G797" s="4" t="str">
        <f>HYPERLINK("http://141.218.60.56/~jnz1568/getInfo.php?workbook=12_11.xlsx&amp;sheet=U0&amp;row=797&amp;col=7&amp;number=15.5&amp;sourceID=14","15.5")</f>
        <v>15.5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HYPERLINK("http://141.218.60.56/~jnz1568/getInfo.php?workbook=12_11.xlsx&amp;sheet=U0&amp;row=798&amp;col=6&amp;number=4.4&amp;sourceID=14","4.4")</f>
        <v>4.4</v>
      </c>
      <c r="G798" s="4" t="str">
        <f>HYPERLINK("http://141.218.60.56/~jnz1568/getInfo.php?workbook=12_11.xlsx&amp;sheet=U0&amp;row=798&amp;col=7&amp;number=14.6&amp;sourceID=14","14.6")</f>
        <v>14.6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HYPERLINK("http://141.218.60.56/~jnz1568/getInfo.php?workbook=12_11.xlsx&amp;sheet=U0&amp;row=799&amp;col=6&amp;number=4.5&amp;sourceID=14","4.5")</f>
        <v>4.5</v>
      </c>
      <c r="G799" s="4" t="str">
        <f>HYPERLINK("http://141.218.60.56/~jnz1568/getInfo.php?workbook=12_11.xlsx&amp;sheet=U0&amp;row=799&amp;col=7&amp;number=13.7&amp;sourceID=14","13.7")</f>
        <v>13.7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HYPERLINK("http://141.218.60.56/~jnz1568/getInfo.php?workbook=12_11.xlsx&amp;sheet=U0&amp;row=800&amp;col=6&amp;number=4.6&amp;sourceID=14","4.6")</f>
        <v>4.6</v>
      </c>
      <c r="G800" s="4" t="str">
        <f>HYPERLINK("http://141.218.60.56/~jnz1568/getInfo.php?workbook=12_11.xlsx&amp;sheet=U0&amp;row=800&amp;col=7&amp;number=12.7&amp;sourceID=14","12.7")</f>
        <v>12.7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HYPERLINK("http://141.218.60.56/~jnz1568/getInfo.php?workbook=12_11.xlsx&amp;sheet=U0&amp;row=801&amp;col=6&amp;number=4.7&amp;sourceID=14","4.7")</f>
        <v>4.7</v>
      </c>
      <c r="G801" s="4" t="str">
        <f>HYPERLINK("http://141.218.60.56/~jnz1568/getInfo.php?workbook=12_11.xlsx&amp;sheet=U0&amp;row=801&amp;col=7&amp;number=11.9&amp;sourceID=14","11.9")</f>
        <v>11.9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HYPERLINK("http://141.218.60.56/~jnz1568/getInfo.php?workbook=12_11.xlsx&amp;sheet=U0&amp;row=802&amp;col=6&amp;number=4.8&amp;sourceID=14","4.8")</f>
        <v>4.8</v>
      </c>
      <c r="G802" s="4" t="str">
        <f>HYPERLINK("http://141.218.60.56/~jnz1568/getInfo.php?workbook=12_11.xlsx&amp;sheet=U0&amp;row=802&amp;col=7&amp;number=11.1&amp;sourceID=14","11.1")</f>
        <v>11.1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HYPERLINK("http://141.218.60.56/~jnz1568/getInfo.php?workbook=12_11.xlsx&amp;sheet=U0&amp;row=803&amp;col=6&amp;number=4.9&amp;sourceID=14","4.9")</f>
        <v>4.9</v>
      </c>
      <c r="G803" s="4" t="str">
        <f>HYPERLINK("http://141.218.60.56/~jnz1568/getInfo.php?workbook=12_11.xlsx&amp;sheet=U0&amp;row=803&amp;col=7&amp;number=10.4&amp;sourceID=14","10.4")</f>
        <v>10.4</v>
      </c>
    </row>
    <row r="804" spans="1:7">
      <c r="A804" s="3">
        <v>12</v>
      </c>
      <c r="B804" s="3">
        <v>11</v>
      </c>
      <c r="C804" s="3">
        <v>5</v>
      </c>
      <c r="D804" s="3">
        <v>7</v>
      </c>
      <c r="E804" s="3">
        <v>1</v>
      </c>
      <c r="F804" s="4" t="str">
        <f>HYPERLINK("http://141.218.60.56/~jnz1568/getInfo.php?workbook=12_11.xlsx&amp;sheet=U0&amp;row=804&amp;col=6&amp;number=3&amp;sourceID=14","3")</f>
        <v>3</v>
      </c>
      <c r="G804" s="4" t="str">
        <f>HYPERLINK("http://141.218.60.56/~jnz1568/getInfo.php?workbook=12_11.xlsx&amp;sheet=U0&amp;row=804&amp;col=7&amp;number=5.5&amp;sourceID=14","5.5")</f>
        <v>5.5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HYPERLINK("http://141.218.60.56/~jnz1568/getInfo.php?workbook=12_11.xlsx&amp;sheet=U0&amp;row=805&amp;col=6&amp;number=3.1&amp;sourceID=14","3.1")</f>
        <v>3.1</v>
      </c>
      <c r="G805" s="4" t="str">
        <f>HYPERLINK("http://141.218.60.56/~jnz1568/getInfo.php?workbook=12_11.xlsx&amp;sheet=U0&amp;row=805&amp;col=7&amp;number=5.54&amp;sourceID=14","5.54")</f>
        <v>5.54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HYPERLINK("http://141.218.60.56/~jnz1568/getInfo.php?workbook=12_11.xlsx&amp;sheet=U0&amp;row=806&amp;col=6&amp;number=3.2&amp;sourceID=14","3.2")</f>
        <v>3.2</v>
      </c>
      <c r="G806" s="4" t="str">
        <f>HYPERLINK("http://141.218.60.56/~jnz1568/getInfo.php?workbook=12_11.xlsx&amp;sheet=U0&amp;row=806&amp;col=7&amp;number=5.57&amp;sourceID=14","5.57")</f>
        <v>5.57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HYPERLINK("http://141.218.60.56/~jnz1568/getInfo.php?workbook=12_11.xlsx&amp;sheet=U0&amp;row=807&amp;col=6&amp;number=3.3&amp;sourceID=14","3.3")</f>
        <v>3.3</v>
      </c>
      <c r="G807" s="4" t="str">
        <f>HYPERLINK("http://141.218.60.56/~jnz1568/getInfo.php?workbook=12_11.xlsx&amp;sheet=U0&amp;row=807&amp;col=7&amp;number=5.6&amp;sourceID=14","5.6")</f>
        <v>5.6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HYPERLINK("http://141.218.60.56/~jnz1568/getInfo.php?workbook=12_11.xlsx&amp;sheet=U0&amp;row=808&amp;col=6&amp;number=3.4&amp;sourceID=14","3.4")</f>
        <v>3.4</v>
      </c>
      <c r="G808" s="4" t="str">
        <f>HYPERLINK("http://141.218.60.56/~jnz1568/getInfo.php?workbook=12_11.xlsx&amp;sheet=U0&amp;row=808&amp;col=7&amp;number=5.62&amp;sourceID=14","5.62")</f>
        <v>5.62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HYPERLINK("http://141.218.60.56/~jnz1568/getInfo.php?workbook=12_11.xlsx&amp;sheet=U0&amp;row=809&amp;col=6&amp;number=3.5&amp;sourceID=14","3.5")</f>
        <v>3.5</v>
      </c>
      <c r="G809" s="4" t="str">
        <f>HYPERLINK("http://141.218.60.56/~jnz1568/getInfo.php?workbook=12_11.xlsx&amp;sheet=U0&amp;row=809&amp;col=7&amp;number=5.63&amp;sourceID=14","5.63")</f>
        <v>5.63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HYPERLINK("http://141.218.60.56/~jnz1568/getInfo.php?workbook=12_11.xlsx&amp;sheet=U0&amp;row=810&amp;col=6&amp;number=3.6&amp;sourceID=14","3.6")</f>
        <v>3.6</v>
      </c>
      <c r="G810" s="4" t="str">
        <f>HYPERLINK("http://141.218.60.56/~jnz1568/getInfo.php?workbook=12_11.xlsx&amp;sheet=U0&amp;row=810&amp;col=7&amp;number=5.61&amp;sourceID=14","5.61")</f>
        <v>5.61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HYPERLINK("http://141.218.60.56/~jnz1568/getInfo.php?workbook=12_11.xlsx&amp;sheet=U0&amp;row=811&amp;col=6&amp;number=3.7&amp;sourceID=14","3.7")</f>
        <v>3.7</v>
      </c>
      <c r="G811" s="4" t="str">
        <f>HYPERLINK("http://141.218.60.56/~jnz1568/getInfo.php?workbook=12_11.xlsx&amp;sheet=U0&amp;row=811&amp;col=7&amp;number=5.57&amp;sourceID=14","5.57")</f>
        <v>5.57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HYPERLINK("http://141.218.60.56/~jnz1568/getInfo.php?workbook=12_11.xlsx&amp;sheet=U0&amp;row=812&amp;col=6&amp;number=3.8&amp;sourceID=14","3.8")</f>
        <v>3.8</v>
      </c>
      <c r="G812" s="4" t="str">
        <f>HYPERLINK("http://141.218.60.56/~jnz1568/getInfo.php?workbook=12_11.xlsx&amp;sheet=U0&amp;row=812&amp;col=7&amp;number=5.49&amp;sourceID=14","5.49")</f>
        <v>5.49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HYPERLINK("http://141.218.60.56/~jnz1568/getInfo.php?workbook=12_11.xlsx&amp;sheet=U0&amp;row=813&amp;col=6&amp;number=3.9&amp;sourceID=14","3.9")</f>
        <v>3.9</v>
      </c>
      <c r="G813" s="4" t="str">
        <f>HYPERLINK("http://141.218.60.56/~jnz1568/getInfo.php?workbook=12_11.xlsx&amp;sheet=U0&amp;row=813&amp;col=7&amp;number=5.38&amp;sourceID=14","5.38")</f>
        <v>5.38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HYPERLINK("http://141.218.60.56/~jnz1568/getInfo.php?workbook=12_11.xlsx&amp;sheet=U0&amp;row=814&amp;col=6&amp;number=4&amp;sourceID=14","4")</f>
        <v>4</v>
      </c>
      <c r="G814" s="4" t="str">
        <f>HYPERLINK("http://141.218.60.56/~jnz1568/getInfo.php?workbook=12_11.xlsx&amp;sheet=U0&amp;row=814&amp;col=7&amp;number=5.23&amp;sourceID=14","5.23")</f>
        <v>5.23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HYPERLINK("http://141.218.60.56/~jnz1568/getInfo.php?workbook=12_11.xlsx&amp;sheet=U0&amp;row=815&amp;col=6&amp;number=4.1&amp;sourceID=14","4.1")</f>
        <v>4.1</v>
      </c>
      <c r="G815" s="4" t="str">
        <f>HYPERLINK("http://141.218.60.56/~jnz1568/getInfo.php?workbook=12_11.xlsx&amp;sheet=U0&amp;row=815&amp;col=7&amp;number=5.04&amp;sourceID=14","5.04")</f>
        <v>5.04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HYPERLINK("http://141.218.60.56/~jnz1568/getInfo.php?workbook=12_11.xlsx&amp;sheet=U0&amp;row=816&amp;col=6&amp;number=4.2&amp;sourceID=14","4.2")</f>
        <v>4.2</v>
      </c>
      <c r="G816" s="4" t="str">
        <f>HYPERLINK("http://141.218.60.56/~jnz1568/getInfo.php?workbook=12_11.xlsx&amp;sheet=U0&amp;row=816&amp;col=7&amp;number=4.82&amp;sourceID=14","4.82")</f>
        <v>4.82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HYPERLINK("http://141.218.60.56/~jnz1568/getInfo.php?workbook=12_11.xlsx&amp;sheet=U0&amp;row=817&amp;col=6&amp;number=4.3&amp;sourceID=14","4.3")</f>
        <v>4.3</v>
      </c>
      <c r="G817" s="4" t="str">
        <f>HYPERLINK("http://141.218.60.56/~jnz1568/getInfo.php?workbook=12_11.xlsx&amp;sheet=U0&amp;row=817&amp;col=7&amp;number=4.58&amp;sourceID=14","4.58")</f>
        <v>4.58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HYPERLINK("http://141.218.60.56/~jnz1568/getInfo.php?workbook=12_11.xlsx&amp;sheet=U0&amp;row=818&amp;col=6&amp;number=4.4&amp;sourceID=14","4.4")</f>
        <v>4.4</v>
      </c>
      <c r="G818" s="4" t="str">
        <f>HYPERLINK("http://141.218.60.56/~jnz1568/getInfo.php?workbook=12_11.xlsx&amp;sheet=U0&amp;row=818&amp;col=7&amp;number=4.35&amp;sourceID=14","4.35")</f>
        <v>4.35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HYPERLINK("http://141.218.60.56/~jnz1568/getInfo.php?workbook=12_11.xlsx&amp;sheet=U0&amp;row=819&amp;col=6&amp;number=4.5&amp;sourceID=14","4.5")</f>
        <v>4.5</v>
      </c>
      <c r="G819" s="4" t="str">
        <f>HYPERLINK("http://141.218.60.56/~jnz1568/getInfo.php?workbook=12_11.xlsx&amp;sheet=U0&amp;row=819&amp;col=7&amp;number=4.13&amp;sourceID=14","4.13")</f>
        <v>4.13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HYPERLINK("http://141.218.60.56/~jnz1568/getInfo.php?workbook=12_11.xlsx&amp;sheet=U0&amp;row=820&amp;col=6&amp;number=4.6&amp;sourceID=14","4.6")</f>
        <v>4.6</v>
      </c>
      <c r="G820" s="4" t="str">
        <f>HYPERLINK("http://141.218.60.56/~jnz1568/getInfo.php?workbook=12_11.xlsx&amp;sheet=U0&amp;row=820&amp;col=7&amp;number=3.94&amp;sourceID=14","3.94")</f>
        <v>3.94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HYPERLINK("http://141.218.60.56/~jnz1568/getInfo.php?workbook=12_11.xlsx&amp;sheet=U0&amp;row=821&amp;col=6&amp;number=4.7&amp;sourceID=14","4.7")</f>
        <v>4.7</v>
      </c>
      <c r="G821" s="4" t="str">
        <f>HYPERLINK("http://141.218.60.56/~jnz1568/getInfo.php?workbook=12_11.xlsx&amp;sheet=U0&amp;row=821&amp;col=7&amp;number=3.77&amp;sourceID=14","3.77")</f>
        <v>3.77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HYPERLINK("http://141.218.60.56/~jnz1568/getInfo.php?workbook=12_11.xlsx&amp;sheet=U0&amp;row=822&amp;col=6&amp;number=4.8&amp;sourceID=14","4.8")</f>
        <v>4.8</v>
      </c>
      <c r="G822" s="4" t="str">
        <f>HYPERLINK("http://141.218.60.56/~jnz1568/getInfo.php?workbook=12_11.xlsx&amp;sheet=U0&amp;row=822&amp;col=7&amp;number=3.63&amp;sourceID=14","3.63")</f>
        <v>3.63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HYPERLINK("http://141.218.60.56/~jnz1568/getInfo.php?workbook=12_11.xlsx&amp;sheet=U0&amp;row=823&amp;col=6&amp;number=4.9&amp;sourceID=14","4.9")</f>
        <v>4.9</v>
      </c>
      <c r="G823" s="4" t="str">
        <f>HYPERLINK("http://141.218.60.56/~jnz1568/getInfo.php?workbook=12_11.xlsx&amp;sheet=U0&amp;row=823&amp;col=7&amp;number=3.51&amp;sourceID=14","3.51")</f>
        <v>3.51</v>
      </c>
    </row>
    <row r="824" spans="1:7">
      <c r="A824" s="3">
        <v>12</v>
      </c>
      <c r="B824" s="3">
        <v>11</v>
      </c>
      <c r="C824" s="3">
        <v>5</v>
      </c>
      <c r="D824" s="3">
        <v>8</v>
      </c>
      <c r="E824" s="3">
        <v>1</v>
      </c>
      <c r="F824" s="4" t="str">
        <f>HYPERLINK("http://141.218.60.56/~jnz1568/getInfo.php?workbook=12_11.xlsx&amp;sheet=U0&amp;row=824&amp;col=6&amp;number=3&amp;sourceID=14","3")</f>
        <v>3</v>
      </c>
      <c r="G824" s="4" t="str">
        <f>HYPERLINK("http://141.218.60.56/~jnz1568/getInfo.php?workbook=12_11.xlsx&amp;sheet=U0&amp;row=824&amp;col=7&amp;number=31.2&amp;sourceID=14","31.2")</f>
        <v>31.2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HYPERLINK("http://141.218.60.56/~jnz1568/getInfo.php?workbook=12_11.xlsx&amp;sheet=U0&amp;row=825&amp;col=6&amp;number=3.1&amp;sourceID=14","3.1")</f>
        <v>3.1</v>
      </c>
      <c r="G825" s="4" t="str">
        <f>HYPERLINK("http://141.218.60.56/~jnz1568/getInfo.php?workbook=12_11.xlsx&amp;sheet=U0&amp;row=825&amp;col=7&amp;number=31.8&amp;sourceID=14","31.8")</f>
        <v>31.8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HYPERLINK("http://141.218.60.56/~jnz1568/getInfo.php?workbook=12_11.xlsx&amp;sheet=U0&amp;row=826&amp;col=6&amp;number=3.2&amp;sourceID=14","3.2")</f>
        <v>3.2</v>
      </c>
      <c r="G826" s="4" t="str">
        <f>HYPERLINK("http://141.218.60.56/~jnz1568/getInfo.php?workbook=12_11.xlsx&amp;sheet=U0&amp;row=826&amp;col=7&amp;number=32.4&amp;sourceID=14","32.4")</f>
        <v>32.4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HYPERLINK("http://141.218.60.56/~jnz1568/getInfo.php?workbook=12_11.xlsx&amp;sheet=U0&amp;row=827&amp;col=6&amp;number=3.3&amp;sourceID=14","3.3")</f>
        <v>3.3</v>
      </c>
      <c r="G827" s="4" t="str">
        <f>HYPERLINK("http://141.218.60.56/~jnz1568/getInfo.php?workbook=12_11.xlsx&amp;sheet=U0&amp;row=827&amp;col=7&amp;number=33.2&amp;sourceID=14","33.2")</f>
        <v>33.2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HYPERLINK("http://141.218.60.56/~jnz1568/getInfo.php?workbook=12_11.xlsx&amp;sheet=U0&amp;row=828&amp;col=6&amp;number=3.4&amp;sourceID=14","3.4")</f>
        <v>3.4</v>
      </c>
      <c r="G828" s="4" t="str">
        <f>HYPERLINK("http://141.218.60.56/~jnz1568/getInfo.php?workbook=12_11.xlsx&amp;sheet=U0&amp;row=828&amp;col=7&amp;number=34.1&amp;sourceID=14","34.1")</f>
        <v>34.1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HYPERLINK("http://141.218.60.56/~jnz1568/getInfo.php?workbook=12_11.xlsx&amp;sheet=U0&amp;row=829&amp;col=6&amp;number=3.5&amp;sourceID=14","3.5")</f>
        <v>3.5</v>
      </c>
      <c r="G829" s="4" t="str">
        <f>HYPERLINK("http://141.218.60.56/~jnz1568/getInfo.php?workbook=12_11.xlsx&amp;sheet=U0&amp;row=829&amp;col=7&amp;number=35.1&amp;sourceID=14","35.1")</f>
        <v>35.1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HYPERLINK("http://141.218.60.56/~jnz1568/getInfo.php?workbook=12_11.xlsx&amp;sheet=U0&amp;row=830&amp;col=6&amp;number=3.6&amp;sourceID=14","3.6")</f>
        <v>3.6</v>
      </c>
      <c r="G830" s="4" t="str">
        <f>HYPERLINK("http://141.218.60.56/~jnz1568/getInfo.php?workbook=12_11.xlsx&amp;sheet=U0&amp;row=830&amp;col=7&amp;number=36.2&amp;sourceID=14","36.2")</f>
        <v>36.2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HYPERLINK("http://141.218.60.56/~jnz1568/getInfo.php?workbook=12_11.xlsx&amp;sheet=U0&amp;row=831&amp;col=6&amp;number=3.7&amp;sourceID=14","3.7")</f>
        <v>3.7</v>
      </c>
      <c r="G831" s="4" t="str">
        <f>HYPERLINK("http://141.218.60.56/~jnz1568/getInfo.php?workbook=12_11.xlsx&amp;sheet=U0&amp;row=831&amp;col=7&amp;number=37.5&amp;sourceID=14","37.5")</f>
        <v>37.5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HYPERLINK("http://141.218.60.56/~jnz1568/getInfo.php?workbook=12_11.xlsx&amp;sheet=U0&amp;row=832&amp;col=6&amp;number=3.8&amp;sourceID=14","3.8")</f>
        <v>3.8</v>
      </c>
      <c r="G832" s="4" t="str">
        <f>HYPERLINK("http://141.218.60.56/~jnz1568/getInfo.php?workbook=12_11.xlsx&amp;sheet=U0&amp;row=832&amp;col=7&amp;number=38.8&amp;sourceID=14","38.8")</f>
        <v>38.8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HYPERLINK("http://141.218.60.56/~jnz1568/getInfo.php?workbook=12_11.xlsx&amp;sheet=U0&amp;row=833&amp;col=6&amp;number=3.9&amp;sourceID=14","3.9")</f>
        <v>3.9</v>
      </c>
      <c r="G833" s="4" t="str">
        <f>HYPERLINK("http://141.218.60.56/~jnz1568/getInfo.php?workbook=12_11.xlsx&amp;sheet=U0&amp;row=833&amp;col=7&amp;number=40.3&amp;sourceID=14","40.3")</f>
        <v>40.3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HYPERLINK("http://141.218.60.56/~jnz1568/getInfo.php?workbook=12_11.xlsx&amp;sheet=U0&amp;row=834&amp;col=6&amp;number=4&amp;sourceID=14","4")</f>
        <v>4</v>
      </c>
      <c r="G834" s="4" t="str">
        <f>HYPERLINK("http://141.218.60.56/~jnz1568/getInfo.php?workbook=12_11.xlsx&amp;sheet=U0&amp;row=834&amp;col=7&amp;number=41.9&amp;sourceID=14","41.9")</f>
        <v>41.9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HYPERLINK("http://141.218.60.56/~jnz1568/getInfo.php?workbook=12_11.xlsx&amp;sheet=U0&amp;row=835&amp;col=6&amp;number=4.1&amp;sourceID=14","4.1")</f>
        <v>4.1</v>
      </c>
      <c r="G835" s="4" t="str">
        <f>HYPERLINK("http://141.218.60.56/~jnz1568/getInfo.php?workbook=12_11.xlsx&amp;sheet=U0&amp;row=835&amp;col=7&amp;number=43.8&amp;sourceID=14","43.8")</f>
        <v>43.8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HYPERLINK("http://141.218.60.56/~jnz1568/getInfo.php?workbook=12_11.xlsx&amp;sheet=U0&amp;row=836&amp;col=6&amp;number=4.2&amp;sourceID=14","4.2")</f>
        <v>4.2</v>
      </c>
      <c r="G836" s="4" t="str">
        <f>HYPERLINK("http://141.218.60.56/~jnz1568/getInfo.php?workbook=12_11.xlsx&amp;sheet=U0&amp;row=836&amp;col=7&amp;number=45.9&amp;sourceID=14","45.9")</f>
        <v>45.9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HYPERLINK("http://141.218.60.56/~jnz1568/getInfo.php?workbook=12_11.xlsx&amp;sheet=U0&amp;row=837&amp;col=6&amp;number=4.3&amp;sourceID=14","4.3")</f>
        <v>4.3</v>
      </c>
      <c r="G837" s="4" t="str">
        <f>HYPERLINK("http://141.218.60.56/~jnz1568/getInfo.php?workbook=12_11.xlsx&amp;sheet=U0&amp;row=837&amp;col=7&amp;number=48.5&amp;sourceID=14","48.5")</f>
        <v>48.5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HYPERLINK("http://141.218.60.56/~jnz1568/getInfo.php?workbook=12_11.xlsx&amp;sheet=U0&amp;row=838&amp;col=6&amp;number=4.4&amp;sourceID=14","4.4")</f>
        <v>4.4</v>
      </c>
      <c r="G838" s="4" t="str">
        <f>HYPERLINK("http://141.218.60.56/~jnz1568/getInfo.php?workbook=12_11.xlsx&amp;sheet=U0&amp;row=838&amp;col=7&amp;number=51.6&amp;sourceID=14","51.6")</f>
        <v>51.6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HYPERLINK("http://141.218.60.56/~jnz1568/getInfo.php?workbook=12_11.xlsx&amp;sheet=U0&amp;row=839&amp;col=6&amp;number=4.5&amp;sourceID=14","4.5")</f>
        <v>4.5</v>
      </c>
      <c r="G839" s="4" t="str">
        <f>HYPERLINK("http://141.218.60.56/~jnz1568/getInfo.php?workbook=12_11.xlsx&amp;sheet=U0&amp;row=839&amp;col=7&amp;number=55.4&amp;sourceID=14","55.4")</f>
        <v>55.4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HYPERLINK("http://141.218.60.56/~jnz1568/getInfo.php?workbook=12_11.xlsx&amp;sheet=U0&amp;row=840&amp;col=6&amp;number=4.6&amp;sourceID=14","4.6")</f>
        <v>4.6</v>
      </c>
      <c r="G840" s="4" t="str">
        <f>HYPERLINK("http://141.218.60.56/~jnz1568/getInfo.php?workbook=12_11.xlsx&amp;sheet=U0&amp;row=840&amp;col=7&amp;number=60&amp;sourceID=14","60")</f>
        <v>60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HYPERLINK("http://141.218.60.56/~jnz1568/getInfo.php?workbook=12_11.xlsx&amp;sheet=U0&amp;row=841&amp;col=6&amp;number=4.7&amp;sourceID=14","4.7")</f>
        <v>4.7</v>
      </c>
      <c r="G841" s="4" t="str">
        <f>HYPERLINK("http://141.218.60.56/~jnz1568/getInfo.php?workbook=12_11.xlsx&amp;sheet=U0&amp;row=841&amp;col=7&amp;number=65.4&amp;sourceID=14","65.4")</f>
        <v>65.4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HYPERLINK("http://141.218.60.56/~jnz1568/getInfo.php?workbook=12_11.xlsx&amp;sheet=U0&amp;row=842&amp;col=6&amp;number=4.8&amp;sourceID=14","4.8")</f>
        <v>4.8</v>
      </c>
      <c r="G842" s="4" t="str">
        <f>HYPERLINK("http://141.218.60.56/~jnz1568/getInfo.php?workbook=12_11.xlsx&amp;sheet=U0&amp;row=842&amp;col=7&amp;number=71.6&amp;sourceID=14","71.6")</f>
        <v>71.6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HYPERLINK("http://141.218.60.56/~jnz1568/getInfo.php?workbook=12_11.xlsx&amp;sheet=U0&amp;row=843&amp;col=6&amp;number=4.9&amp;sourceID=14","4.9")</f>
        <v>4.9</v>
      </c>
      <c r="G843" s="4" t="str">
        <f>HYPERLINK("http://141.218.60.56/~jnz1568/getInfo.php?workbook=12_11.xlsx&amp;sheet=U0&amp;row=843&amp;col=7&amp;number=78.6&amp;sourceID=14","78.6")</f>
        <v>78.6</v>
      </c>
    </row>
    <row r="844" spans="1:7">
      <c r="A844" s="3">
        <v>12</v>
      </c>
      <c r="B844" s="3">
        <v>11</v>
      </c>
      <c r="C844" s="3">
        <v>5</v>
      </c>
      <c r="D844" s="3">
        <v>11</v>
      </c>
      <c r="E844" s="3">
        <v>1</v>
      </c>
      <c r="F844" s="4" t="str">
        <f>HYPERLINK("http://141.218.60.56/~jnz1568/getInfo.php?workbook=12_11.xlsx&amp;sheet=U0&amp;row=844&amp;col=6&amp;number=3&amp;sourceID=14","3")</f>
        <v>3</v>
      </c>
      <c r="G844" s="4" t="str">
        <f>HYPERLINK("http://141.218.60.56/~jnz1568/getInfo.php?workbook=12_11.xlsx&amp;sheet=U0&amp;row=844&amp;col=7&amp;number=6.02&amp;sourceID=14","6.02")</f>
        <v>6.02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HYPERLINK("http://141.218.60.56/~jnz1568/getInfo.php?workbook=12_11.xlsx&amp;sheet=U0&amp;row=845&amp;col=6&amp;number=3.1&amp;sourceID=14","3.1")</f>
        <v>3.1</v>
      </c>
      <c r="G845" s="4" t="str">
        <f>HYPERLINK("http://141.218.60.56/~jnz1568/getInfo.php?workbook=12_11.xlsx&amp;sheet=U0&amp;row=845&amp;col=7&amp;number=5.97&amp;sourceID=14","5.97")</f>
        <v>5.97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HYPERLINK("http://141.218.60.56/~jnz1568/getInfo.php?workbook=12_11.xlsx&amp;sheet=U0&amp;row=846&amp;col=6&amp;number=3.2&amp;sourceID=14","3.2")</f>
        <v>3.2</v>
      </c>
      <c r="G846" s="4" t="str">
        <f>HYPERLINK("http://141.218.60.56/~jnz1568/getInfo.php?workbook=12_11.xlsx&amp;sheet=U0&amp;row=846&amp;col=7&amp;number=5.9&amp;sourceID=14","5.9")</f>
        <v>5.9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HYPERLINK("http://141.218.60.56/~jnz1568/getInfo.php?workbook=12_11.xlsx&amp;sheet=U0&amp;row=847&amp;col=6&amp;number=3.3&amp;sourceID=14","3.3")</f>
        <v>3.3</v>
      </c>
      <c r="G847" s="4" t="str">
        <f>HYPERLINK("http://141.218.60.56/~jnz1568/getInfo.php?workbook=12_11.xlsx&amp;sheet=U0&amp;row=847&amp;col=7&amp;number=5.82&amp;sourceID=14","5.82")</f>
        <v>5.82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HYPERLINK("http://141.218.60.56/~jnz1568/getInfo.php?workbook=12_11.xlsx&amp;sheet=U0&amp;row=848&amp;col=6&amp;number=3.4&amp;sourceID=14","3.4")</f>
        <v>3.4</v>
      </c>
      <c r="G848" s="4" t="str">
        <f>HYPERLINK("http://141.218.60.56/~jnz1568/getInfo.php?workbook=12_11.xlsx&amp;sheet=U0&amp;row=848&amp;col=7&amp;number=5.73&amp;sourceID=14","5.73")</f>
        <v>5.73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HYPERLINK("http://141.218.60.56/~jnz1568/getInfo.php?workbook=12_11.xlsx&amp;sheet=U0&amp;row=849&amp;col=6&amp;number=3.5&amp;sourceID=14","3.5")</f>
        <v>3.5</v>
      </c>
      <c r="G849" s="4" t="str">
        <f>HYPERLINK("http://141.218.60.56/~jnz1568/getInfo.php?workbook=12_11.xlsx&amp;sheet=U0&amp;row=849&amp;col=7&amp;number=5.62&amp;sourceID=14","5.62")</f>
        <v>5.62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HYPERLINK("http://141.218.60.56/~jnz1568/getInfo.php?workbook=12_11.xlsx&amp;sheet=U0&amp;row=850&amp;col=6&amp;number=3.6&amp;sourceID=14","3.6")</f>
        <v>3.6</v>
      </c>
      <c r="G850" s="4" t="str">
        <f>HYPERLINK("http://141.218.60.56/~jnz1568/getInfo.php?workbook=12_11.xlsx&amp;sheet=U0&amp;row=850&amp;col=7&amp;number=5.51&amp;sourceID=14","5.51")</f>
        <v>5.51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HYPERLINK("http://141.218.60.56/~jnz1568/getInfo.php?workbook=12_11.xlsx&amp;sheet=U0&amp;row=851&amp;col=6&amp;number=3.7&amp;sourceID=14","3.7")</f>
        <v>3.7</v>
      </c>
      <c r="G851" s="4" t="str">
        <f>HYPERLINK("http://141.218.60.56/~jnz1568/getInfo.php?workbook=12_11.xlsx&amp;sheet=U0&amp;row=851&amp;col=7&amp;number=5.39&amp;sourceID=14","5.39")</f>
        <v>5.39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HYPERLINK("http://141.218.60.56/~jnz1568/getInfo.php?workbook=12_11.xlsx&amp;sheet=U0&amp;row=852&amp;col=6&amp;number=3.8&amp;sourceID=14","3.8")</f>
        <v>3.8</v>
      </c>
      <c r="G852" s="4" t="str">
        <f>HYPERLINK("http://141.218.60.56/~jnz1568/getInfo.php?workbook=12_11.xlsx&amp;sheet=U0&amp;row=852&amp;col=7&amp;number=5.27&amp;sourceID=14","5.27")</f>
        <v>5.27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HYPERLINK("http://141.218.60.56/~jnz1568/getInfo.php?workbook=12_11.xlsx&amp;sheet=U0&amp;row=853&amp;col=6&amp;number=3.9&amp;sourceID=14","3.9")</f>
        <v>3.9</v>
      </c>
      <c r="G853" s="4" t="str">
        <f>HYPERLINK("http://141.218.60.56/~jnz1568/getInfo.php?workbook=12_11.xlsx&amp;sheet=U0&amp;row=853&amp;col=7&amp;number=5.16&amp;sourceID=14","5.16")</f>
        <v>5.16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HYPERLINK("http://141.218.60.56/~jnz1568/getInfo.php?workbook=12_11.xlsx&amp;sheet=U0&amp;row=854&amp;col=6&amp;number=4&amp;sourceID=14","4")</f>
        <v>4</v>
      </c>
      <c r="G854" s="4" t="str">
        <f>HYPERLINK("http://141.218.60.56/~jnz1568/getInfo.php?workbook=12_11.xlsx&amp;sheet=U0&amp;row=854&amp;col=7&amp;number=5.06&amp;sourceID=14","5.06")</f>
        <v>5.06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HYPERLINK("http://141.218.60.56/~jnz1568/getInfo.php?workbook=12_11.xlsx&amp;sheet=U0&amp;row=855&amp;col=6&amp;number=4.1&amp;sourceID=14","4.1")</f>
        <v>4.1</v>
      </c>
      <c r="G855" s="4" t="str">
        <f>HYPERLINK("http://141.218.60.56/~jnz1568/getInfo.php?workbook=12_11.xlsx&amp;sheet=U0&amp;row=855&amp;col=7&amp;number=4.97&amp;sourceID=14","4.97")</f>
        <v>4.97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HYPERLINK("http://141.218.60.56/~jnz1568/getInfo.php?workbook=12_11.xlsx&amp;sheet=U0&amp;row=856&amp;col=6&amp;number=4.2&amp;sourceID=14","4.2")</f>
        <v>4.2</v>
      </c>
      <c r="G856" s="4" t="str">
        <f>HYPERLINK("http://141.218.60.56/~jnz1568/getInfo.php?workbook=12_11.xlsx&amp;sheet=U0&amp;row=856&amp;col=7&amp;number=4.89&amp;sourceID=14","4.89")</f>
        <v>4.89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HYPERLINK("http://141.218.60.56/~jnz1568/getInfo.php?workbook=12_11.xlsx&amp;sheet=U0&amp;row=857&amp;col=6&amp;number=4.3&amp;sourceID=14","4.3")</f>
        <v>4.3</v>
      </c>
      <c r="G857" s="4" t="str">
        <f>HYPERLINK("http://141.218.60.56/~jnz1568/getInfo.php?workbook=12_11.xlsx&amp;sheet=U0&amp;row=857&amp;col=7&amp;number=4.8&amp;sourceID=14","4.8")</f>
        <v>4.8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HYPERLINK("http://141.218.60.56/~jnz1568/getInfo.php?workbook=12_11.xlsx&amp;sheet=U0&amp;row=858&amp;col=6&amp;number=4.4&amp;sourceID=14","4.4")</f>
        <v>4.4</v>
      </c>
      <c r="G858" s="4" t="str">
        <f>HYPERLINK("http://141.218.60.56/~jnz1568/getInfo.php?workbook=12_11.xlsx&amp;sheet=U0&amp;row=858&amp;col=7&amp;number=4.73&amp;sourceID=14","4.73")</f>
        <v>4.73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HYPERLINK("http://141.218.60.56/~jnz1568/getInfo.php?workbook=12_11.xlsx&amp;sheet=U0&amp;row=859&amp;col=6&amp;number=4.5&amp;sourceID=14","4.5")</f>
        <v>4.5</v>
      </c>
      <c r="G859" s="4" t="str">
        <f>HYPERLINK("http://141.218.60.56/~jnz1568/getInfo.php?workbook=12_11.xlsx&amp;sheet=U0&amp;row=859&amp;col=7&amp;number=4.68&amp;sourceID=14","4.68")</f>
        <v>4.68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HYPERLINK("http://141.218.60.56/~jnz1568/getInfo.php?workbook=12_11.xlsx&amp;sheet=U0&amp;row=860&amp;col=6&amp;number=4.6&amp;sourceID=14","4.6")</f>
        <v>4.6</v>
      </c>
      <c r="G860" s="4" t="str">
        <f>HYPERLINK("http://141.218.60.56/~jnz1568/getInfo.php?workbook=12_11.xlsx&amp;sheet=U0&amp;row=860&amp;col=7&amp;number=4.69&amp;sourceID=14","4.69")</f>
        <v>4.69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HYPERLINK("http://141.218.60.56/~jnz1568/getInfo.php?workbook=12_11.xlsx&amp;sheet=U0&amp;row=861&amp;col=6&amp;number=4.7&amp;sourceID=14","4.7")</f>
        <v>4.7</v>
      </c>
      <c r="G861" s="4" t="str">
        <f>HYPERLINK("http://141.218.60.56/~jnz1568/getInfo.php?workbook=12_11.xlsx&amp;sheet=U0&amp;row=861&amp;col=7&amp;number=4.73&amp;sourceID=14","4.73")</f>
        <v>4.73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HYPERLINK("http://141.218.60.56/~jnz1568/getInfo.php?workbook=12_11.xlsx&amp;sheet=U0&amp;row=862&amp;col=6&amp;number=4.8&amp;sourceID=14","4.8")</f>
        <v>4.8</v>
      </c>
      <c r="G862" s="4" t="str">
        <f>HYPERLINK("http://141.218.60.56/~jnz1568/getInfo.php?workbook=12_11.xlsx&amp;sheet=U0&amp;row=862&amp;col=7&amp;number=4.83&amp;sourceID=14","4.83")</f>
        <v>4.83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HYPERLINK("http://141.218.60.56/~jnz1568/getInfo.php?workbook=12_11.xlsx&amp;sheet=U0&amp;row=863&amp;col=6&amp;number=4.9&amp;sourceID=14","4.9")</f>
        <v>4.9</v>
      </c>
      <c r="G863" s="4" t="str">
        <f>HYPERLINK("http://141.218.60.56/~jnz1568/getInfo.php?workbook=12_11.xlsx&amp;sheet=U0&amp;row=863&amp;col=7&amp;number=4.94&amp;sourceID=14","4.94")</f>
        <v>4.94</v>
      </c>
    </row>
    <row r="864" spans="1:7">
      <c r="A864" s="3">
        <v>12</v>
      </c>
      <c r="B864" s="3">
        <v>11</v>
      </c>
      <c r="C864" s="3">
        <v>5</v>
      </c>
      <c r="D864" s="3">
        <v>10</v>
      </c>
      <c r="E864" s="3">
        <v>1</v>
      </c>
      <c r="F864" s="4" t="str">
        <f>HYPERLINK("http://141.218.60.56/~jnz1568/getInfo.php?workbook=12_11.xlsx&amp;sheet=U0&amp;row=864&amp;col=6&amp;number=3&amp;sourceID=14","3")</f>
        <v>3</v>
      </c>
      <c r="G864" s="4" t="str">
        <f>HYPERLINK("http://141.218.60.56/~jnz1568/getInfo.php?workbook=12_11.xlsx&amp;sheet=U0&amp;row=864&amp;col=7&amp;number=22.6&amp;sourceID=14","22.6")</f>
        <v>22.6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HYPERLINK("http://141.218.60.56/~jnz1568/getInfo.php?workbook=12_11.xlsx&amp;sheet=U0&amp;row=865&amp;col=6&amp;number=3.1&amp;sourceID=14","3.1")</f>
        <v>3.1</v>
      </c>
      <c r="G865" s="4" t="str">
        <f>HYPERLINK("http://141.218.60.56/~jnz1568/getInfo.php?workbook=12_11.xlsx&amp;sheet=U0&amp;row=865&amp;col=7&amp;number=22.4&amp;sourceID=14","22.4")</f>
        <v>22.4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HYPERLINK("http://141.218.60.56/~jnz1568/getInfo.php?workbook=12_11.xlsx&amp;sheet=U0&amp;row=866&amp;col=6&amp;number=3.2&amp;sourceID=14","3.2")</f>
        <v>3.2</v>
      </c>
      <c r="G866" s="4" t="str">
        <f>HYPERLINK("http://141.218.60.56/~jnz1568/getInfo.php?workbook=12_11.xlsx&amp;sheet=U0&amp;row=866&amp;col=7&amp;number=22.1&amp;sourceID=14","22.1")</f>
        <v>22.1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HYPERLINK("http://141.218.60.56/~jnz1568/getInfo.php?workbook=12_11.xlsx&amp;sheet=U0&amp;row=867&amp;col=6&amp;number=3.3&amp;sourceID=14","3.3")</f>
        <v>3.3</v>
      </c>
      <c r="G867" s="4" t="str">
        <f>HYPERLINK("http://141.218.60.56/~jnz1568/getInfo.php?workbook=12_11.xlsx&amp;sheet=U0&amp;row=867&amp;col=7&amp;number=21.9&amp;sourceID=14","21.9")</f>
        <v>21.9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HYPERLINK("http://141.218.60.56/~jnz1568/getInfo.php?workbook=12_11.xlsx&amp;sheet=U0&amp;row=868&amp;col=6&amp;number=3.4&amp;sourceID=14","3.4")</f>
        <v>3.4</v>
      </c>
      <c r="G868" s="4" t="str">
        <f>HYPERLINK("http://141.218.60.56/~jnz1568/getInfo.php?workbook=12_11.xlsx&amp;sheet=U0&amp;row=868&amp;col=7&amp;number=21.7&amp;sourceID=14","21.7")</f>
        <v>21.7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HYPERLINK("http://141.218.60.56/~jnz1568/getInfo.php?workbook=12_11.xlsx&amp;sheet=U0&amp;row=869&amp;col=6&amp;number=3.5&amp;sourceID=14","3.5")</f>
        <v>3.5</v>
      </c>
      <c r="G869" s="4" t="str">
        <f>HYPERLINK("http://141.218.60.56/~jnz1568/getInfo.php?workbook=12_11.xlsx&amp;sheet=U0&amp;row=869&amp;col=7&amp;number=21.5&amp;sourceID=14","21.5")</f>
        <v>21.5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HYPERLINK("http://141.218.60.56/~jnz1568/getInfo.php?workbook=12_11.xlsx&amp;sheet=U0&amp;row=870&amp;col=6&amp;number=3.6&amp;sourceID=14","3.6")</f>
        <v>3.6</v>
      </c>
      <c r="G870" s="4" t="str">
        <f>HYPERLINK("http://141.218.60.56/~jnz1568/getInfo.php?workbook=12_11.xlsx&amp;sheet=U0&amp;row=870&amp;col=7&amp;number=21.3&amp;sourceID=14","21.3")</f>
        <v>21.3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HYPERLINK("http://141.218.60.56/~jnz1568/getInfo.php?workbook=12_11.xlsx&amp;sheet=U0&amp;row=871&amp;col=6&amp;number=3.7&amp;sourceID=14","3.7")</f>
        <v>3.7</v>
      </c>
      <c r="G871" s="4" t="str">
        <f>HYPERLINK("http://141.218.60.56/~jnz1568/getInfo.php?workbook=12_11.xlsx&amp;sheet=U0&amp;row=871&amp;col=7&amp;number=21.2&amp;sourceID=14","21.2")</f>
        <v>21.2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HYPERLINK("http://141.218.60.56/~jnz1568/getInfo.php?workbook=12_11.xlsx&amp;sheet=U0&amp;row=872&amp;col=6&amp;number=3.8&amp;sourceID=14","3.8")</f>
        <v>3.8</v>
      </c>
      <c r="G872" s="4" t="str">
        <f>HYPERLINK("http://141.218.60.56/~jnz1568/getInfo.php?workbook=12_11.xlsx&amp;sheet=U0&amp;row=872&amp;col=7&amp;number=21.1&amp;sourceID=14","21.1")</f>
        <v>21.1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HYPERLINK("http://141.218.60.56/~jnz1568/getInfo.php?workbook=12_11.xlsx&amp;sheet=U0&amp;row=873&amp;col=6&amp;number=3.9&amp;sourceID=14","3.9")</f>
        <v>3.9</v>
      </c>
      <c r="G873" s="4" t="str">
        <f>HYPERLINK("http://141.218.60.56/~jnz1568/getInfo.php?workbook=12_11.xlsx&amp;sheet=U0&amp;row=873&amp;col=7&amp;number=21.1&amp;sourceID=14","21.1")</f>
        <v>21.1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HYPERLINK("http://141.218.60.56/~jnz1568/getInfo.php?workbook=12_11.xlsx&amp;sheet=U0&amp;row=874&amp;col=6&amp;number=4&amp;sourceID=14","4")</f>
        <v>4</v>
      </c>
      <c r="G874" s="4" t="str">
        <f>HYPERLINK("http://141.218.60.56/~jnz1568/getInfo.php?workbook=12_11.xlsx&amp;sheet=U0&amp;row=874&amp;col=7&amp;number=21.1&amp;sourceID=14","21.1")</f>
        <v>21.1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HYPERLINK("http://141.218.60.56/~jnz1568/getInfo.php?workbook=12_11.xlsx&amp;sheet=U0&amp;row=875&amp;col=6&amp;number=4.1&amp;sourceID=14","4.1")</f>
        <v>4.1</v>
      </c>
      <c r="G875" s="4" t="str">
        <f>HYPERLINK("http://141.218.60.56/~jnz1568/getInfo.php?workbook=12_11.xlsx&amp;sheet=U0&amp;row=875&amp;col=7&amp;number=21.1&amp;sourceID=14","21.1")</f>
        <v>21.1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HYPERLINK("http://141.218.60.56/~jnz1568/getInfo.php?workbook=12_11.xlsx&amp;sheet=U0&amp;row=876&amp;col=6&amp;number=4.2&amp;sourceID=14","4.2")</f>
        <v>4.2</v>
      </c>
      <c r="G876" s="4" t="str">
        <f>HYPERLINK("http://141.218.60.56/~jnz1568/getInfo.php?workbook=12_11.xlsx&amp;sheet=U0&amp;row=876&amp;col=7&amp;number=21.2&amp;sourceID=14","21.2")</f>
        <v>21.2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HYPERLINK("http://141.218.60.56/~jnz1568/getInfo.php?workbook=12_11.xlsx&amp;sheet=U0&amp;row=877&amp;col=6&amp;number=4.3&amp;sourceID=14","4.3")</f>
        <v>4.3</v>
      </c>
      <c r="G877" s="4" t="str">
        <f>HYPERLINK("http://141.218.60.56/~jnz1568/getInfo.php?workbook=12_11.xlsx&amp;sheet=U0&amp;row=877&amp;col=7&amp;number=21.2&amp;sourceID=14","21.2")</f>
        <v>21.2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HYPERLINK("http://141.218.60.56/~jnz1568/getInfo.php?workbook=12_11.xlsx&amp;sheet=U0&amp;row=878&amp;col=6&amp;number=4.4&amp;sourceID=14","4.4")</f>
        <v>4.4</v>
      </c>
      <c r="G878" s="4" t="str">
        <f>HYPERLINK("http://141.218.60.56/~jnz1568/getInfo.php?workbook=12_11.xlsx&amp;sheet=U0&amp;row=878&amp;col=7&amp;number=21.3&amp;sourceID=14","21.3")</f>
        <v>21.3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HYPERLINK("http://141.218.60.56/~jnz1568/getInfo.php?workbook=12_11.xlsx&amp;sheet=U0&amp;row=879&amp;col=6&amp;number=4.5&amp;sourceID=14","4.5")</f>
        <v>4.5</v>
      </c>
      <c r="G879" s="4" t="str">
        <f>HYPERLINK("http://141.218.60.56/~jnz1568/getInfo.php?workbook=12_11.xlsx&amp;sheet=U0&amp;row=879&amp;col=7&amp;number=21.3&amp;sourceID=14","21.3")</f>
        <v>21.3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HYPERLINK("http://141.218.60.56/~jnz1568/getInfo.php?workbook=12_11.xlsx&amp;sheet=U0&amp;row=880&amp;col=6&amp;number=4.6&amp;sourceID=14","4.6")</f>
        <v>4.6</v>
      </c>
      <c r="G880" s="4" t="str">
        <f>HYPERLINK("http://141.218.60.56/~jnz1568/getInfo.php?workbook=12_11.xlsx&amp;sheet=U0&amp;row=880&amp;col=7&amp;number=21.4&amp;sourceID=14","21.4")</f>
        <v>21.4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HYPERLINK("http://141.218.60.56/~jnz1568/getInfo.php?workbook=12_11.xlsx&amp;sheet=U0&amp;row=881&amp;col=6&amp;number=4.7&amp;sourceID=14","4.7")</f>
        <v>4.7</v>
      </c>
      <c r="G881" s="4" t="str">
        <f>HYPERLINK("http://141.218.60.56/~jnz1568/getInfo.php?workbook=12_11.xlsx&amp;sheet=U0&amp;row=881&amp;col=7&amp;number=21.4&amp;sourceID=14","21.4")</f>
        <v>21.4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HYPERLINK("http://141.218.60.56/~jnz1568/getInfo.php?workbook=12_11.xlsx&amp;sheet=U0&amp;row=882&amp;col=6&amp;number=4.8&amp;sourceID=14","4.8")</f>
        <v>4.8</v>
      </c>
      <c r="G882" s="4" t="str">
        <f>HYPERLINK("http://141.218.60.56/~jnz1568/getInfo.php?workbook=12_11.xlsx&amp;sheet=U0&amp;row=882&amp;col=7&amp;number=21.5&amp;sourceID=14","21.5")</f>
        <v>21.5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HYPERLINK("http://141.218.60.56/~jnz1568/getInfo.php?workbook=12_11.xlsx&amp;sheet=U0&amp;row=883&amp;col=6&amp;number=4.9&amp;sourceID=14","4.9")</f>
        <v>4.9</v>
      </c>
      <c r="G883" s="4" t="str">
        <f>HYPERLINK("http://141.218.60.56/~jnz1568/getInfo.php?workbook=12_11.xlsx&amp;sheet=U0&amp;row=883&amp;col=7&amp;number=21.5&amp;sourceID=14","21.5")</f>
        <v>21.5</v>
      </c>
    </row>
    <row r="884" spans="1:7">
      <c r="A884" s="3">
        <v>12</v>
      </c>
      <c r="B884" s="3">
        <v>11</v>
      </c>
      <c r="C884" s="3">
        <v>6</v>
      </c>
      <c r="D884" s="3">
        <v>9</v>
      </c>
      <c r="E884" s="3">
        <v>1</v>
      </c>
      <c r="F884" s="4" t="str">
        <f>HYPERLINK("http://141.218.60.56/~jnz1568/getInfo.php?workbook=12_11.xlsx&amp;sheet=U0&amp;row=884&amp;col=6&amp;number=3&amp;sourceID=14","3")</f>
        <v>3</v>
      </c>
      <c r="G884" s="4" t="str">
        <f>HYPERLINK("http://141.218.60.56/~jnz1568/getInfo.php?workbook=12_11.xlsx&amp;sheet=U0&amp;row=884&amp;col=7&amp;number=4.16&amp;sourceID=14","4.16")</f>
        <v>4.16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HYPERLINK("http://141.218.60.56/~jnz1568/getInfo.php?workbook=12_11.xlsx&amp;sheet=U0&amp;row=885&amp;col=6&amp;number=3.1&amp;sourceID=14","3.1")</f>
        <v>3.1</v>
      </c>
      <c r="G885" s="4" t="str">
        <f>HYPERLINK("http://141.218.60.56/~jnz1568/getInfo.php?workbook=12_11.xlsx&amp;sheet=U0&amp;row=885&amp;col=7&amp;number=3.96&amp;sourceID=14","3.96")</f>
        <v>3.96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HYPERLINK("http://141.218.60.56/~jnz1568/getInfo.php?workbook=12_11.xlsx&amp;sheet=U0&amp;row=886&amp;col=6&amp;number=3.2&amp;sourceID=14","3.2")</f>
        <v>3.2</v>
      </c>
      <c r="G886" s="4" t="str">
        <f>HYPERLINK("http://141.218.60.56/~jnz1568/getInfo.php?workbook=12_11.xlsx&amp;sheet=U0&amp;row=886&amp;col=7&amp;number=3.77&amp;sourceID=14","3.77")</f>
        <v>3.77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HYPERLINK("http://141.218.60.56/~jnz1568/getInfo.php?workbook=12_11.xlsx&amp;sheet=U0&amp;row=887&amp;col=6&amp;number=3.3&amp;sourceID=14","3.3")</f>
        <v>3.3</v>
      </c>
      <c r="G887" s="4" t="str">
        <f>HYPERLINK("http://141.218.60.56/~jnz1568/getInfo.php?workbook=12_11.xlsx&amp;sheet=U0&amp;row=887&amp;col=7&amp;number=3.59&amp;sourceID=14","3.59")</f>
        <v>3.59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HYPERLINK("http://141.218.60.56/~jnz1568/getInfo.php?workbook=12_11.xlsx&amp;sheet=U0&amp;row=888&amp;col=6&amp;number=3.4&amp;sourceID=14","3.4")</f>
        <v>3.4</v>
      </c>
      <c r="G888" s="4" t="str">
        <f>HYPERLINK("http://141.218.60.56/~jnz1568/getInfo.php?workbook=12_11.xlsx&amp;sheet=U0&amp;row=888&amp;col=7&amp;number=3.44&amp;sourceID=14","3.44")</f>
        <v>3.44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HYPERLINK("http://141.218.60.56/~jnz1568/getInfo.php?workbook=12_11.xlsx&amp;sheet=U0&amp;row=889&amp;col=6&amp;number=3.5&amp;sourceID=14","3.5")</f>
        <v>3.5</v>
      </c>
      <c r="G889" s="4" t="str">
        <f>HYPERLINK("http://141.218.60.56/~jnz1568/getInfo.php?workbook=12_11.xlsx&amp;sheet=U0&amp;row=889&amp;col=7&amp;number=3.31&amp;sourceID=14","3.31")</f>
        <v>3.31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HYPERLINK("http://141.218.60.56/~jnz1568/getInfo.php?workbook=12_11.xlsx&amp;sheet=U0&amp;row=890&amp;col=6&amp;number=3.6&amp;sourceID=14","3.6")</f>
        <v>3.6</v>
      </c>
      <c r="G890" s="4" t="str">
        <f>HYPERLINK("http://141.218.60.56/~jnz1568/getInfo.php?workbook=12_11.xlsx&amp;sheet=U0&amp;row=890&amp;col=7&amp;number=3.19&amp;sourceID=14","3.19")</f>
        <v>3.19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HYPERLINK("http://141.218.60.56/~jnz1568/getInfo.php?workbook=12_11.xlsx&amp;sheet=U0&amp;row=891&amp;col=6&amp;number=3.7&amp;sourceID=14","3.7")</f>
        <v>3.7</v>
      </c>
      <c r="G891" s="4" t="str">
        <f>HYPERLINK("http://141.218.60.56/~jnz1568/getInfo.php?workbook=12_11.xlsx&amp;sheet=U0&amp;row=891&amp;col=7&amp;number=3.08&amp;sourceID=14","3.08")</f>
        <v>3.08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HYPERLINK("http://141.218.60.56/~jnz1568/getInfo.php?workbook=12_11.xlsx&amp;sheet=U0&amp;row=892&amp;col=6&amp;number=3.8&amp;sourceID=14","3.8")</f>
        <v>3.8</v>
      </c>
      <c r="G892" s="4" t="str">
        <f>HYPERLINK("http://141.218.60.56/~jnz1568/getInfo.php?workbook=12_11.xlsx&amp;sheet=U0&amp;row=892&amp;col=7&amp;number=2.98&amp;sourceID=14","2.98")</f>
        <v>2.98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HYPERLINK("http://141.218.60.56/~jnz1568/getInfo.php?workbook=12_11.xlsx&amp;sheet=U0&amp;row=893&amp;col=6&amp;number=3.9&amp;sourceID=14","3.9")</f>
        <v>3.9</v>
      </c>
      <c r="G893" s="4" t="str">
        <f>HYPERLINK("http://141.218.60.56/~jnz1568/getInfo.php?workbook=12_11.xlsx&amp;sheet=U0&amp;row=893&amp;col=7&amp;number=2.89&amp;sourceID=14","2.89")</f>
        <v>2.89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HYPERLINK("http://141.218.60.56/~jnz1568/getInfo.php?workbook=12_11.xlsx&amp;sheet=U0&amp;row=894&amp;col=6&amp;number=4&amp;sourceID=14","4")</f>
        <v>4</v>
      </c>
      <c r="G894" s="4" t="str">
        <f>HYPERLINK("http://141.218.60.56/~jnz1568/getInfo.php?workbook=12_11.xlsx&amp;sheet=U0&amp;row=894&amp;col=7&amp;number=2.8&amp;sourceID=14","2.8")</f>
        <v>2.8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HYPERLINK("http://141.218.60.56/~jnz1568/getInfo.php?workbook=12_11.xlsx&amp;sheet=U0&amp;row=895&amp;col=6&amp;number=4.1&amp;sourceID=14","4.1")</f>
        <v>4.1</v>
      </c>
      <c r="G895" s="4" t="str">
        <f>HYPERLINK("http://141.218.60.56/~jnz1568/getInfo.php?workbook=12_11.xlsx&amp;sheet=U0&amp;row=895&amp;col=7&amp;number=2.73&amp;sourceID=14","2.73")</f>
        <v>2.73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HYPERLINK("http://141.218.60.56/~jnz1568/getInfo.php?workbook=12_11.xlsx&amp;sheet=U0&amp;row=896&amp;col=6&amp;number=4.2&amp;sourceID=14","4.2")</f>
        <v>4.2</v>
      </c>
      <c r="G896" s="4" t="str">
        <f>HYPERLINK("http://141.218.60.56/~jnz1568/getInfo.php?workbook=12_11.xlsx&amp;sheet=U0&amp;row=896&amp;col=7&amp;number=2.66&amp;sourceID=14","2.66")</f>
        <v>2.66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HYPERLINK("http://141.218.60.56/~jnz1568/getInfo.php?workbook=12_11.xlsx&amp;sheet=U0&amp;row=897&amp;col=6&amp;number=4.3&amp;sourceID=14","4.3")</f>
        <v>4.3</v>
      </c>
      <c r="G897" s="4" t="str">
        <f>HYPERLINK("http://141.218.60.56/~jnz1568/getInfo.php?workbook=12_11.xlsx&amp;sheet=U0&amp;row=897&amp;col=7&amp;number=2.59&amp;sourceID=14","2.59")</f>
        <v>2.59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HYPERLINK("http://141.218.60.56/~jnz1568/getInfo.php?workbook=12_11.xlsx&amp;sheet=U0&amp;row=898&amp;col=6&amp;number=4.4&amp;sourceID=14","4.4")</f>
        <v>4.4</v>
      </c>
      <c r="G898" s="4" t="str">
        <f>HYPERLINK("http://141.218.60.56/~jnz1568/getInfo.php?workbook=12_11.xlsx&amp;sheet=U0&amp;row=898&amp;col=7&amp;number=2.54&amp;sourceID=14","2.54")</f>
        <v>2.54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HYPERLINK("http://141.218.60.56/~jnz1568/getInfo.php?workbook=12_11.xlsx&amp;sheet=U0&amp;row=899&amp;col=6&amp;number=4.5&amp;sourceID=14","4.5")</f>
        <v>4.5</v>
      </c>
      <c r="G899" s="4" t="str">
        <f>HYPERLINK("http://141.218.60.56/~jnz1568/getInfo.php?workbook=12_11.xlsx&amp;sheet=U0&amp;row=899&amp;col=7&amp;number=2.49&amp;sourceID=14","2.49")</f>
        <v>2.49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HYPERLINK("http://141.218.60.56/~jnz1568/getInfo.php?workbook=12_11.xlsx&amp;sheet=U0&amp;row=900&amp;col=6&amp;number=4.6&amp;sourceID=14","4.6")</f>
        <v>4.6</v>
      </c>
      <c r="G900" s="4" t="str">
        <f>HYPERLINK("http://141.218.60.56/~jnz1568/getInfo.php?workbook=12_11.xlsx&amp;sheet=U0&amp;row=900&amp;col=7&amp;number=2.46&amp;sourceID=14","2.46")</f>
        <v>2.46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HYPERLINK("http://141.218.60.56/~jnz1568/getInfo.php?workbook=12_11.xlsx&amp;sheet=U0&amp;row=901&amp;col=6&amp;number=4.7&amp;sourceID=14","4.7")</f>
        <v>4.7</v>
      </c>
      <c r="G901" s="4" t="str">
        <f>HYPERLINK("http://141.218.60.56/~jnz1568/getInfo.php?workbook=12_11.xlsx&amp;sheet=U0&amp;row=901&amp;col=7&amp;number=2.42&amp;sourceID=14","2.42")</f>
        <v>2.42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HYPERLINK("http://141.218.60.56/~jnz1568/getInfo.php?workbook=12_11.xlsx&amp;sheet=U0&amp;row=902&amp;col=6&amp;number=4.8&amp;sourceID=14","4.8")</f>
        <v>4.8</v>
      </c>
      <c r="G902" s="4" t="str">
        <f>HYPERLINK("http://141.218.60.56/~jnz1568/getInfo.php?workbook=12_11.xlsx&amp;sheet=U0&amp;row=902&amp;col=7&amp;number=2.4&amp;sourceID=14","2.4")</f>
        <v>2.4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HYPERLINK("http://141.218.60.56/~jnz1568/getInfo.php?workbook=12_11.xlsx&amp;sheet=U0&amp;row=903&amp;col=6&amp;number=4.9&amp;sourceID=14","4.9")</f>
        <v>4.9</v>
      </c>
      <c r="G903" s="4" t="str">
        <f>HYPERLINK("http://141.218.60.56/~jnz1568/getInfo.php?workbook=12_11.xlsx&amp;sheet=U0&amp;row=903&amp;col=7&amp;number=2.38&amp;sourceID=14","2.38")</f>
        <v>2.38</v>
      </c>
    </row>
    <row r="904" spans="1:7">
      <c r="A904" s="3">
        <v>12</v>
      </c>
      <c r="B904" s="3">
        <v>11</v>
      </c>
      <c r="C904" s="3">
        <v>6</v>
      </c>
      <c r="D904" s="3">
        <v>7</v>
      </c>
      <c r="E904" s="3">
        <v>1</v>
      </c>
      <c r="F904" s="4" t="str">
        <f>HYPERLINK("http://141.218.60.56/~jnz1568/getInfo.php?workbook=12_11.xlsx&amp;sheet=U0&amp;row=904&amp;col=6&amp;number=3&amp;sourceID=14","3")</f>
        <v>3</v>
      </c>
      <c r="G904" s="4" t="str">
        <f>HYPERLINK("http://141.218.60.56/~jnz1568/getInfo.php?workbook=12_11.xlsx&amp;sheet=U0&amp;row=904&amp;col=7&amp;number=14.9&amp;sourceID=14","14.9")</f>
        <v>14.9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HYPERLINK("http://141.218.60.56/~jnz1568/getInfo.php?workbook=12_11.xlsx&amp;sheet=U0&amp;row=905&amp;col=6&amp;number=3.1&amp;sourceID=14","3.1")</f>
        <v>3.1</v>
      </c>
      <c r="G905" s="4" t="str">
        <f>HYPERLINK("http://141.218.60.56/~jnz1568/getInfo.php?workbook=12_11.xlsx&amp;sheet=U0&amp;row=905&amp;col=7&amp;number=15.2&amp;sourceID=14","15.2")</f>
        <v>15.2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HYPERLINK("http://141.218.60.56/~jnz1568/getInfo.php?workbook=12_11.xlsx&amp;sheet=U0&amp;row=906&amp;col=6&amp;number=3.2&amp;sourceID=14","3.2")</f>
        <v>3.2</v>
      </c>
      <c r="G906" s="4" t="str">
        <f>HYPERLINK("http://141.218.60.56/~jnz1568/getInfo.php?workbook=12_11.xlsx&amp;sheet=U0&amp;row=906&amp;col=7&amp;number=15.5&amp;sourceID=14","15.5")</f>
        <v>15.5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HYPERLINK("http://141.218.60.56/~jnz1568/getInfo.php?workbook=12_11.xlsx&amp;sheet=U0&amp;row=907&amp;col=6&amp;number=3.3&amp;sourceID=14","3.3")</f>
        <v>3.3</v>
      </c>
      <c r="G907" s="4" t="str">
        <f>HYPERLINK("http://141.218.60.56/~jnz1568/getInfo.php?workbook=12_11.xlsx&amp;sheet=U0&amp;row=907&amp;col=7&amp;number=16&amp;sourceID=14","16")</f>
        <v>16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HYPERLINK("http://141.218.60.56/~jnz1568/getInfo.php?workbook=12_11.xlsx&amp;sheet=U0&amp;row=908&amp;col=6&amp;number=3.4&amp;sourceID=14","3.4")</f>
        <v>3.4</v>
      </c>
      <c r="G908" s="4" t="str">
        <f>HYPERLINK("http://141.218.60.56/~jnz1568/getInfo.php?workbook=12_11.xlsx&amp;sheet=U0&amp;row=908&amp;col=7&amp;number=16.4&amp;sourceID=14","16.4")</f>
        <v>16.4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HYPERLINK("http://141.218.60.56/~jnz1568/getInfo.php?workbook=12_11.xlsx&amp;sheet=U0&amp;row=909&amp;col=6&amp;number=3.5&amp;sourceID=14","3.5")</f>
        <v>3.5</v>
      </c>
      <c r="G909" s="4" t="str">
        <f>HYPERLINK("http://141.218.60.56/~jnz1568/getInfo.php?workbook=12_11.xlsx&amp;sheet=U0&amp;row=909&amp;col=7&amp;number=17&amp;sourceID=14","17")</f>
        <v>17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HYPERLINK("http://141.218.60.56/~jnz1568/getInfo.php?workbook=12_11.xlsx&amp;sheet=U0&amp;row=910&amp;col=6&amp;number=3.6&amp;sourceID=14","3.6")</f>
        <v>3.6</v>
      </c>
      <c r="G910" s="4" t="str">
        <f>HYPERLINK("http://141.218.60.56/~jnz1568/getInfo.php?workbook=12_11.xlsx&amp;sheet=U0&amp;row=910&amp;col=7&amp;number=17.6&amp;sourceID=14","17.6")</f>
        <v>17.6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HYPERLINK("http://141.218.60.56/~jnz1568/getInfo.php?workbook=12_11.xlsx&amp;sheet=U0&amp;row=911&amp;col=6&amp;number=3.7&amp;sourceID=14","3.7")</f>
        <v>3.7</v>
      </c>
      <c r="G911" s="4" t="str">
        <f>HYPERLINK("http://141.218.60.56/~jnz1568/getInfo.php?workbook=12_11.xlsx&amp;sheet=U0&amp;row=911&amp;col=7&amp;number=18.3&amp;sourceID=14","18.3")</f>
        <v>18.3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HYPERLINK("http://141.218.60.56/~jnz1568/getInfo.php?workbook=12_11.xlsx&amp;sheet=U0&amp;row=912&amp;col=6&amp;number=3.8&amp;sourceID=14","3.8")</f>
        <v>3.8</v>
      </c>
      <c r="G912" s="4" t="str">
        <f>HYPERLINK("http://141.218.60.56/~jnz1568/getInfo.php?workbook=12_11.xlsx&amp;sheet=U0&amp;row=912&amp;col=7&amp;number=19.1&amp;sourceID=14","19.1")</f>
        <v>19.1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HYPERLINK("http://141.218.60.56/~jnz1568/getInfo.php?workbook=12_11.xlsx&amp;sheet=U0&amp;row=913&amp;col=6&amp;number=3.9&amp;sourceID=14","3.9")</f>
        <v>3.9</v>
      </c>
      <c r="G913" s="4" t="str">
        <f>HYPERLINK("http://141.218.60.56/~jnz1568/getInfo.php?workbook=12_11.xlsx&amp;sheet=U0&amp;row=913&amp;col=7&amp;number=20&amp;sourceID=14","20")</f>
        <v>20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HYPERLINK("http://141.218.60.56/~jnz1568/getInfo.php?workbook=12_11.xlsx&amp;sheet=U0&amp;row=914&amp;col=6&amp;number=4&amp;sourceID=14","4")</f>
        <v>4</v>
      </c>
      <c r="G914" s="4" t="str">
        <f>HYPERLINK("http://141.218.60.56/~jnz1568/getInfo.php?workbook=12_11.xlsx&amp;sheet=U0&amp;row=914&amp;col=7&amp;number=21&amp;sourceID=14","21")</f>
        <v>21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HYPERLINK("http://141.218.60.56/~jnz1568/getInfo.php?workbook=12_11.xlsx&amp;sheet=U0&amp;row=915&amp;col=6&amp;number=4.1&amp;sourceID=14","4.1")</f>
        <v>4.1</v>
      </c>
      <c r="G915" s="4" t="str">
        <f>HYPERLINK("http://141.218.60.56/~jnz1568/getInfo.php?workbook=12_11.xlsx&amp;sheet=U0&amp;row=915&amp;col=7&amp;number=22.1&amp;sourceID=14","22.1")</f>
        <v>22.1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HYPERLINK("http://141.218.60.56/~jnz1568/getInfo.php?workbook=12_11.xlsx&amp;sheet=U0&amp;row=916&amp;col=6&amp;number=4.2&amp;sourceID=14","4.2")</f>
        <v>4.2</v>
      </c>
      <c r="G916" s="4" t="str">
        <f>HYPERLINK("http://141.218.60.56/~jnz1568/getInfo.php?workbook=12_11.xlsx&amp;sheet=U0&amp;row=916&amp;col=7&amp;number=23.4&amp;sourceID=14","23.4")</f>
        <v>23.4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HYPERLINK("http://141.218.60.56/~jnz1568/getInfo.php?workbook=12_11.xlsx&amp;sheet=U0&amp;row=917&amp;col=6&amp;number=4.3&amp;sourceID=14","4.3")</f>
        <v>4.3</v>
      </c>
      <c r="G917" s="4" t="str">
        <f>HYPERLINK("http://141.218.60.56/~jnz1568/getInfo.php?workbook=12_11.xlsx&amp;sheet=U0&amp;row=917&amp;col=7&amp;number=25&amp;sourceID=14","25")</f>
        <v>25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HYPERLINK("http://141.218.60.56/~jnz1568/getInfo.php?workbook=12_11.xlsx&amp;sheet=U0&amp;row=918&amp;col=6&amp;number=4.4&amp;sourceID=14","4.4")</f>
        <v>4.4</v>
      </c>
      <c r="G918" s="4" t="str">
        <f>HYPERLINK("http://141.218.60.56/~jnz1568/getInfo.php?workbook=12_11.xlsx&amp;sheet=U0&amp;row=918&amp;col=7&amp;number=26.8&amp;sourceID=14","26.8")</f>
        <v>26.8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HYPERLINK("http://141.218.60.56/~jnz1568/getInfo.php?workbook=12_11.xlsx&amp;sheet=U0&amp;row=919&amp;col=6&amp;number=4.5&amp;sourceID=14","4.5")</f>
        <v>4.5</v>
      </c>
      <c r="G919" s="4" t="str">
        <f>HYPERLINK("http://141.218.60.56/~jnz1568/getInfo.php?workbook=12_11.xlsx&amp;sheet=U0&amp;row=919&amp;col=7&amp;number=29.1&amp;sourceID=14","29.1")</f>
        <v>29.1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HYPERLINK("http://141.218.60.56/~jnz1568/getInfo.php?workbook=12_11.xlsx&amp;sheet=U0&amp;row=920&amp;col=6&amp;number=4.6&amp;sourceID=14","4.6")</f>
        <v>4.6</v>
      </c>
      <c r="G920" s="4" t="str">
        <f>HYPERLINK("http://141.218.60.56/~jnz1568/getInfo.php?workbook=12_11.xlsx&amp;sheet=U0&amp;row=920&amp;col=7&amp;number=31.8&amp;sourceID=14","31.8")</f>
        <v>31.8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HYPERLINK("http://141.218.60.56/~jnz1568/getInfo.php?workbook=12_11.xlsx&amp;sheet=U0&amp;row=921&amp;col=6&amp;number=4.7&amp;sourceID=14","4.7")</f>
        <v>4.7</v>
      </c>
      <c r="G921" s="4" t="str">
        <f>HYPERLINK("http://141.218.60.56/~jnz1568/getInfo.php?workbook=12_11.xlsx&amp;sheet=U0&amp;row=921&amp;col=7&amp;number=34.9&amp;sourceID=14","34.9")</f>
        <v>34.9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HYPERLINK("http://141.218.60.56/~jnz1568/getInfo.php?workbook=12_11.xlsx&amp;sheet=U0&amp;row=922&amp;col=6&amp;number=4.8&amp;sourceID=14","4.8")</f>
        <v>4.8</v>
      </c>
      <c r="G922" s="4" t="str">
        <f>HYPERLINK("http://141.218.60.56/~jnz1568/getInfo.php?workbook=12_11.xlsx&amp;sheet=U0&amp;row=922&amp;col=7&amp;number=38.5&amp;sourceID=14","38.5")</f>
        <v>38.5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HYPERLINK("http://141.218.60.56/~jnz1568/getInfo.php?workbook=12_11.xlsx&amp;sheet=U0&amp;row=923&amp;col=6&amp;number=4.9&amp;sourceID=14","4.9")</f>
        <v>4.9</v>
      </c>
      <c r="G923" s="4" t="str">
        <f>HYPERLINK("http://141.218.60.56/~jnz1568/getInfo.php?workbook=12_11.xlsx&amp;sheet=U0&amp;row=923&amp;col=7&amp;number=42.5&amp;sourceID=14","42.5")</f>
        <v>42.5</v>
      </c>
    </row>
    <row r="924" spans="1:7">
      <c r="A924" s="3">
        <v>12</v>
      </c>
      <c r="B924" s="3">
        <v>11</v>
      </c>
      <c r="C924" s="3">
        <v>6</v>
      </c>
      <c r="D924" s="3">
        <v>8</v>
      </c>
      <c r="E924" s="3">
        <v>1</v>
      </c>
      <c r="F924" s="4" t="str">
        <f>HYPERLINK("http://141.218.60.56/~jnz1568/getInfo.php?workbook=12_11.xlsx&amp;sheet=U0&amp;row=924&amp;col=6&amp;number=3&amp;sourceID=14","3")</f>
        <v>3</v>
      </c>
      <c r="G924" s="4" t="str">
        <f>HYPERLINK("http://141.218.60.56/~jnz1568/getInfo.php?workbook=12_11.xlsx&amp;sheet=U0&amp;row=924&amp;col=7&amp;number=9.58&amp;sourceID=14","9.58")</f>
        <v>9.58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HYPERLINK("http://141.218.60.56/~jnz1568/getInfo.php?workbook=12_11.xlsx&amp;sheet=U0&amp;row=925&amp;col=6&amp;number=3.1&amp;sourceID=14","3.1")</f>
        <v>3.1</v>
      </c>
      <c r="G925" s="4" t="str">
        <f>HYPERLINK("http://141.218.60.56/~jnz1568/getInfo.php?workbook=12_11.xlsx&amp;sheet=U0&amp;row=925&amp;col=7&amp;number=9.67&amp;sourceID=14","9.67")</f>
        <v>9.67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HYPERLINK("http://141.218.60.56/~jnz1568/getInfo.php?workbook=12_11.xlsx&amp;sheet=U0&amp;row=926&amp;col=6&amp;number=3.2&amp;sourceID=14","3.2")</f>
        <v>3.2</v>
      </c>
      <c r="G926" s="4" t="str">
        <f>HYPERLINK("http://141.218.60.56/~jnz1568/getInfo.php?workbook=12_11.xlsx&amp;sheet=U0&amp;row=926&amp;col=7&amp;number=9.77&amp;sourceID=14","9.77")</f>
        <v>9.77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HYPERLINK("http://141.218.60.56/~jnz1568/getInfo.php?workbook=12_11.xlsx&amp;sheet=U0&amp;row=927&amp;col=6&amp;number=3.3&amp;sourceID=14","3.3")</f>
        <v>3.3</v>
      </c>
      <c r="G927" s="4" t="str">
        <f>HYPERLINK("http://141.218.60.56/~jnz1568/getInfo.php?workbook=12_11.xlsx&amp;sheet=U0&amp;row=927&amp;col=7&amp;number=9.88&amp;sourceID=14","9.88")</f>
        <v>9.88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HYPERLINK("http://141.218.60.56/~jnz1568/getInfo.php?workbook=12_11.xlsx&amp;sheet=U0&amp;row=928&amp;col=6&amp;number=3.4&amp;sourceID=14","3.4")</f>
        <v>3.4</v>
      </c>
      <c r="G928" s="4" t="str">
        <f>HYPERLINK("http://141.218.60.56/~jnz1568/getInfo.php?workbook=12_11.xlsx&amp;sheet=U0&amp;row=928&amp;col=7&amp;number=9.99&amp;sourceID=14","9.99")</f>
        <v>9.99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HYPERLINK("http://141.218.60.56/~jnz1568/getInfo.php?workbook=12_11.xlsx&amp;sheet=U0&amp;row=929&amp;col=6&amp;number=3.5&amp;sourceID=14","3.5")</f>
        <v>3.5</v>
      </c>
      <c r="G929" s="4" t="str">
        <f>HYPERLINK("http://141.218.60.56/~jnz1568/getInfo.php?workbook=12_11.xlsx&amp;sheet=U0&amp;row=929&amp;col=7&amp;number=10.1&amp;sourceID=14","10.1")</f>
        <v>10.1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HYPERLINK("http://141.218.60.56/~jnz1568/getInfo.php?workbook=12_11.xlsx&amp;sheet=U0&amp;row=930&amp;col=6&amp;number=3.6&amp;sourceID=14","3.6")</f>
        <v>3.6</v>
      </c>
      <c r="G930" s="4" t="str">
        <f>HYPERLINK("http://141.218.60.56/~jnz1568/getInfo.php?workbook=12_11.xlsx&amp;sheet=U0&amp;row=930&amp;col=7&amp;number=10.2&amp;sourceID=14","10.2")</f>
        <v>10.2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HYPERLINK("http://141.218.60.56/~jnz1568/getInfo.php?workbook=12_11.xlsx&amp;sheet=U0&amp;row=931&amp;col=6&amp;number=3.7&amp;sourceID=14","3.7")</f>
        <v>3.7</v>
      </c>
      <c r="G931" s="4" t="str">
        <f>HYPERLINK("http://141.218.60.56/~jnz1568/getInfo.php?workbook=12_11.xlsx&amp;sheet=U0&amp;row=931&amp;col=7&amp;number=10.3&amp;sourceID=14","10.3")</f>
        <v>10.3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HYPERLINK("http://141.218.60.56/~jnz1568/getInfo.php?workbook=12_11.xlsx&amp;sheet=U0&amp;row=932&amp;col=6&amp;number=3.8&amp;sourceID=14","3.8")</f>
        <v>3.8</v>
      </c>
      <c r="G932" s="4" t="str">
        <f>HYPERLINK("http://141.218.60.56/~jnz1568/getInfo.php?workbook=12_11.xlsx&amp;sheet=U0&amp;row=932&amp;col=7&amp;number=10.4&amp;sourceID=14","10.4")</f>
        <v>10.4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HYPERLINK("http://141.218.60.56/~jnz1568/getInfo.php?workbook=12_11.xlsx&amp;sheet=U0&amp;row=933&amp;col=6&amp;number=3.9&amp;sourceID=14","3.9")</f>
        <v>3.9</v>
      </c>
      <c r="G933" s="4" t="str">
        <f>HYPERLINK("http://141.218.60.56/~jnz1568/getInfo.php?workbook=12_11.xlsx&amp;sheet=U0&amp;row=933&amp;col=7&amp;number=10.4&amp;sourceID=14","10.4")</f>
        <v>10.4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HYPERLINK("http://141.218.60.56/~jnz1568/getInfo.php?workbook=12_11.xlsx&amp;sheet=U0&amp;row=934&amp;col=6&amp;number=4&amp;sourceID=14","4")</f>
        <v>4</v>
      </c>
      <c r="G934" s="4" t="str">
        <f>HYPERLINK("http://141.218.60.56/~jnz1568/getInfo.php?workbook=12_11.xlsx&amp;sheet=U0&amp;row=934&amp;col=7&amp;number=10.4&amp;sourceID=14","10.4")</f>
        <v>10.4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HYPERLINK("http://141.218.60.56/~jnz1568/getInfo.php?workbook=12_11.xlsx&amp;sheet=U0&amp;row=935&amp;col=6&amp;number=4.1&amp;sourceID=14","4.1")</f>
        <v>4.1</v>
      </c>
      <c r="G935" s="4" t="str">
        <f>HYPERLINK("http://141.218.60.56/~jnz1568/getInfo.php?workbook=12_11.xlsx&amp;sheet=U0&amp;row=935&amp;col=7&amp;number=10.3&amp;sourceID=14","10.3")</f>
        <v>10.3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HYPERLINK("http://141.218.60.56/~jnz1568/getInfo.php?workbook=12_11.xlsx&amp;sheet=U0&amp;row=936&amp;col=6&amp;number=4.2&amp;sourceID=14","4.2")</f>
        <v>4.2</v>
      </c>
      <c r="G936" s="4" t="str">
        <f>HYPERLINK("http://141.218.60.56/~jnz1568/getInfo.php?workbook=12_11.xlsx&amp;sheet=U0&amp;row=936&amp;col=7&amp;number=10.3&amp;sourceID=14","10.3")</f>
        <v>10.3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HYPERLINK("http://141.218.60.56/~jnz1568/getInfo.php?workbook=12_11.xlsx&amp;sheet=U0&amp;row=937&amp;col=6&amp;number=4.3&amp;sourceID=14","4.3")</f>
        <v>4.3</v>
      </c>
      <c r="G937" s="4" t="str">
        <f>HYPERLINK("http://141.218.60.56/~jnz1568/getInfo.php?workbook=12_11.xlsx&amp;sheet=U0&amp;row=937&amp;col=7&amp;number=10.2&amp;sourceID=14","10.2")</f>
        <v>10.2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HYPERLINK("http://141.218.60.56/~jnz1568/getInfo.php?workbook=12_11.xlsx&amp;sheet=U0&amp;row=938&amp;col=6&amp;number=4.4&amp;sourceID=14","4.4")</f>
        <v>4.4</v>
      </c>
      <c r="G938" s="4" t="str">
        <f>HYPERLINK("http://141.218.60.56/~jnz1568/getInfo.php?workbook=12_11.xlsx&amp;sheet=U0&amp;row=938&amp;col=7&amp;number=10.2&amp;sourceID=14","10.2")</f>
        <v>10.2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HYPERLINK("http://141.218.60.56/~jnz1568/getInfo.php?workbook=12_11.xlsx&amp;sheet=U0&amp;row=939&amp;col=6&amp;number=4.5&amp;sourceID=14","4.5")</f>
        <v>4.5</v>
      </c>
      <c r="G939" s="4" t="str">
        <f>HYPERLINK("http://141.218.60.56/~jnz1568/getInfo.php?workbook=12_11.xlsx&amp;sheet=U0&amp;row=939&amp;col=7&amp;number=10.3&amp;sourceID=14","10.3")</f>
        <v>10.3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HYPERLINK("http://141.218.60.56/~jnz1568/getInfo.php?workbook=12_11.xlsx&amp;sheet=U0&amp;row=940&amp;col=6&amp;number=4.6&amp;sourceID=14","4.6")</f>
        <v>4.6</v>
      </c>
      <c r="G940" s="4" t="str">
        <f>HYPERLINK("http://141.218.60.56/~jnz1568/getInfo.php?workbook=12_11.xlsx&amp;sheet=U0&amp;row=940&amp;col=7&amp;number=10.6&amp;sourceID=14","10.6")</f>
        <v>10.6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HYPERLINK("http://141.218.60.56/~jnz1568/getInfo.php?workbook=12_11.xlsx&amp;sheet=U0&amp;row=941&amp;col=6&amp;number=4.7&amp;sourceID=14","4.7")</f>
        <v>4.7</v>
      </c>
      <c r="G941" s="4" t="str">
        <f>HYPERLINK("http://141.218.60.56/~jnz1568/getInfo.php?workbook=12_11.xlsx&amp;sheet=U0&amp;row=941&amp;col=7&amp;number=11&amp;sourceID=14","11")</f>
        <v>11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HYPERLINK("http://141.218.60.56/~jnz1568/getInfo.php?workbook=12_11.xlsx&amp;sheet=U0&amp;row=942&amp;col=6&amp;number=4.8&amp;sourceID=14","4.8")</f>
        <v>4.8</v>
      </c>
      <c r="G942" s="4" t="str">
        <f>HYPERLINK("http://141.218.60.56/~jnz1568/getInfo.php?workbook=12_11.xlsx&amp;sheet=U0&amp;row=942&amp;col=7&amp;number=11.5&amp;sourceID=14","11.5")</f>
        <v>11.5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HYPERLINK("http://141.218.60.56/~jnz1568/getInfo.php?workbook=12_11.xlsx&amp;sheet=U0&amp;row=943&amp;col=6&amp;number=4.9&amp;sourceID=14","4.9")</f>
        <v>4.9</v>
      </c>
      <c r="G943" s="4" t="str">
        <f>HYPERLINK("http://141.218.60.56/~jnz1568/getInfo.php?workbook=12_11.xlsx&amp;sheet=U0&amp;row=943&amp;col=7&amp;number=12.1&amp;sourceID=14","12.1")</f>
        <v>12.1</v>
      </c>
    </row>
    <row r="944" spans="1:7">
      <c r="A944" s="3">
        <v>12</v>
      </c>
      <c r="B944" s="3">
        <v>11</v>
      </c>
      <c r="C944" s="3">
        <v>6</v>
      </c>
      <c r="D944" s="3">
        <v>11</v>
      </c>
      <c r="E944" s="3">
        <v>1</v>
      </c>
      <c r="F944" s="4" t="str">
        <f>HYPERLINK("http://141.218.60.56/~jnz1568/getInfo.php?workbook=12_11.xlsx&amp;sheet=U0&amp;row=944&amp;col=6&amp;number=3&amp;sourceID=14","3")</f>
        <v>3</v>
      </c>
      <c r="G944" s="4" t="str">
        <f>HYPERLINK("http://141.218.60.56/~jnz1568/getInfo.php?workbook=12_11.xlsx&amp;sheet=U0&amp;row=944&amp;col=7&amp;number=11.8&amp;sourceID=14","11.8")</f>
        <v>11.8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HYPERLINK("http://141.218.60.56/~jnz1568/getInfo.php?workbook=12_11.xlsx&amp;sheet=U0&amp;row=945&amp;col=6&amp;number=3.1&amp;sourceID=14","3.1")</f>
        <v>3.1</v>
      </c>
      <c r="G945" s="4" t="str">
        <f>HYPERLINK("http://141.218.60.56/~jnz1568/getInfo.php?workbook=12_11.xlsx&amp;sheet=U0&amp;row=945&amp;col=7&amp;number=11.7&amp;sourceID=14","11.7")</f>
        <v>11.7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HYPERLINK("http://141.218.60.56/~jnz1568/getInfo.php?workbook=12_11.xlsx&amp;sheet=U0&amp;row=946&amp;col=6&amp;number=3.2&amp;sourceID=14","3.2")</f>
        <v>3.2</v>
      </c>
      <c r="G946" s="4" t="str">
        <f>HYPERLINK("http://141.218.60.56/~jnz1568/getInfo.php?workbook=12_11.xlsx&amp;sheet=U0&amp;row=946&amp;col=7&amp;number=11.5&amp;sourceID=14","11.5")</f>
        <v>11.5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HYPERLINK("http://141.218.60.56/~jnz1568/getInfo.php?workbook=12_11.xlsx&amp;sheet=U0&amp;row=947&amp;col=6&amp;number=3.3&amp;sourceID=14","3.3")</f>
        <v>3.3</v>
      </c>
      <c r="G947" s="4" t="str">
        <f>HYPERLINK("http://141.218.60.56/~jnz1568/getInfo.php?workbook=12_11.xlsx&amp;sheet=U0&amp;row=947&amp;col=7&amp;number=11.3&amp;sourceID=14","11.3")</f>
        <v>11.3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HYPERLINK("http://141.218.60.56/~jnz1568/getInfo.php?workbook=12_11.xlsx&amp;sheet=U0&amp;row=948&amp;col=6&amp;number=3.4&amp;sourceID=14","3.4")</f>
        <v>3.4</v>
      </c>
      <c r="G948" s="4" t="str">
        <f>HYPERLINK("http://141.218.60.56/~jnz1568/getInfo.php?workbook=12_11.xlsx&amp;sheet=U0&amp;row=948&amp;col=7&amp;number=11.1&amp;sourceID=14","11.1")</f>
        <v>11.1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HYPERLINK("http://141.218.60.56/~jnz1568/getInfo.php?workbook=12_11.xlsx&amp;sheet=U0&amp;row=949&amp;col=6&amp;number=3.5&amp;sourceID=14","3.5")</f>
        <v>3.5</v>
      </c>
      <c r="G949" s="4" t="str">
        <f>HYPERLINK("http://141.218.60.56/~jnz1568/getInfo.php?workbook=12_11.xlsx&amp;sheet=U0&amp;row=949&amp;col=7&amp;number=11&amp;sourceID=14","11")</f>
        <v>11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HYPERLINK("http://141.218.60.56/~jnz1568/getInfo.php?workbook=12_11.xlsx&amp;sheet=U0&amp;row=950&amp;col=6&amp;number=3.6&amp;sourceID=14","3.6")</f>
        <v>3.6</v>
      </c>
      <c r="G950" s="4" t="str">
        <f>HYPERLINK("http://141.218.60.56/~jnz1568/getInfo.php?workbook=12_11.xlsx&amp;sheet=U0&amp;row=950&amp;col=7&amp;number=10.8&amp;sourceID=14","10.8")</f>
        <v>10.8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HYPERLINK("http://141.218.60.56/~jnz1568/getInfo.php?workbook=12_11.xlsx&amp;sheet=U0&amp;row=951&amp;col=6&amp;number=3.7&amp;sourceID=14","3.7")</f>
        <v>3.7</v>
      </c>
      <c r="G951" s="4" t="str">
        <f>HYPERLINK("http://141.218.60.56/~jnz1568/getInfo.php?workbook=12_11.xlsx&amp;sheet=U0&amp;row=951&amp;col=7&amp;number=10.7&amp;sourceID=14","10.7")</f>
        <v>10.7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HYPERLINK("http://141.218.60.56/~jnz1568/getInfo.php?workbook=12_11.xlsx&amp;sheet=U0&amp;row=952&amp;col=6&amp;number=3.8&amp;sourceID=14","3.8")</f>
        <v>3.8</v>
      </c>
      <c r="G952" s="4" t="str">
        <f>HYPERLINK("http://141.218.60.56/~jnz1568/getInfo.php?workbook=12_11.xlsx&amp;sheet=U0&amp;row=952&amp;col=7&amp;number=10.6&amp;sourceID=14","10.6")</f>
        <v>10.6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HYPERLINK("http://141.218.60.56/~jnz1568/getInfo.php?workbook=12_11.xlsx&amp;sheet=U0&amp;row=953&amp;col=6&amp;number=3.9&amp;sourceID=14","3.9")</f>
        <v>3.9</v>
      </c>
      <c r="G953" s="4" t="str">
        <f>HYPERLINK("http://141.218.60.56/~jnz1568/getInfo.php?workbook=12_11.xlsx&amp;sheet=U0&amp;row=953&amp;col=7&amp;number=10.5&amp;sourceID=14","10.5")</f>
        <v>10.5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HYPERLINK("http://141.218.60.56/~jnz1568/getInfo.php?workbook=12_11.xlsx&amp;sheet=U0&amp;row=954&amp;col=6&amp;number=4&amp;sourceID=14","4")</f>
        <v>4</v>
      </c>
      <c r="G954" s="4" t="str">
        <f>HYPERLINK("http://141.218.60.56/~jnz1568/getInfo.php?workbook=12_11.xlsx&amp;sheet=U0&amp;row=954&amp;col=7&amp;number=10.4&amp;sourceID=14","10.4")</f>
        <v>10.4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HYPERLINK("http://141.218.60.56/~jnz1568/getInfo.php?workbook=12_11.xlsx&amp;sheet=U0&amp;row=955&amp;col=6&amp;number=4.1&amp;sourceID=14","4.1")</f>
        <v>4.1</v>
      </c>
      <c r="G955" s="4" t="str">
        <f>HYPERLINK("http://141.218.60.56/~jnz1568/getInfo.php?workbook=12_11.xlsx&amp;sheet=U0&amp;row=955&amp;col=7&amp;number=10.4&amp;sourceID=14","10.4")</f>
        <v>10.4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HYPERLINK("http://141.218.60.56/~jnz1568/getInfo.php?workbook=12_11.xlsx&amp;sheet=U0&amp;row=956&amp;col=6&amp;number=4.2&amp;sourceID=14","4.2")</f>
        <v>4.2</v>
      </c>
      <c r="G956" s="4" t="str">
        <f>HYPERLINK("http://141.218.60.56/~jnz1568/getInfo.php?workbook=12_11.xlsx&amp;sheet=U0&amp;row=956&amp;col=7&amp;number=10.3&amp;sourceID=14","10.3")</f>
        <v>10.3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HYPERLINK("http://141.218.60.56/~jnz1568/getInfo.php?workbook=12_11.xlsx&amp;sheet=U0&amp;row=957&amp;col=6&amp;number=4.3&amp;sourceID=14","4.3")</f>
        <v>4.3</v>
      </c>
      <c r="G957" s="4" t="str">
        <f>HYPERLINK("http://141.218.60.56/~jnz1568/getInfo.php?workbook=12_11.xlsx&amp;sheet=U0&amp;row=957&amp;col=7&amp;number=10.3&amp;sourceID=14","10.3")</f>
        <v>10.3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HYPERLINK("http://141.218.60.56/~jnz1568/getInfo.php?workbook=12_11.xlsx&amp;sheet=U0&amp;row=958&amp;col=6&amp;number=4.4&amp;sourceID=14","4.4")</f>
        <v>4.4</v>
      </c>
      <c r="G958" s="4" t="str">
        <f>HYPERLINK("http://141.218.60.56/~jnz1568/getInfo.php?workbook=12_11.xlsx&amp;sheet=U0&amp;row=958&amp;col=7&amp;number=10.2&amp;sourceID=14","10.2")</f>
        <v>10.2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HYPERLINK("http://141.218.60.56/~jnz1568/getInfo.php?workbook=12_11.xlsx&amp;sheet=U0&amp;row=959&amp;col=6&amp;number=4.5&amp;sourceID=14","4.5")</f>
        <v>4.5</v>
      </c>
      <c r="G959" s="4" t="str">
        <f>HYPERLINK("http://141.218.60.56/~jnz1568/getInfo.php?workbook=12_11.xlsx&amp;sheet=U0&amp;row=959&amp;col=7&amp;number=10.2&amp;sourceID=14","10.2")</f>
        <v>10.2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HYPERLINK("http://141.218.60.56/~jnz1568/getInfo.php?workbook=12_11.xlsx&amp;sheet=U0&amp;row=960&amp;col=6&amp;number=4.6&amp;sourceID=14","4.6")</f>
        <v>4.6</v>
      </c>
      <c r="G960" s="4" t="str">
        <f>HYPERLINK("http://141.218.60.56/~jnz1568/getInfo.php?workbook=12_11.xlsx&amp;sheet=U0&amp;row=960&amp;col=7&amp;number=10.2&amp;sourceID=14","10.2")</f>
        <v>10.2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HYPERLINK("http://141.218.60.56/~jnz1568/getInfo.php?workbook=12_11.xlsx&amp;sheet=U0&amp;row=961&amp;col=6&amp;number=4.7&amp;sourceID=14","4.7")</f>
        <v>4.7</v>
      </c>
      <c r="G961" s="4" t="str">
        <f>HYPERLINK("http://141.218.60.56/~jnz1568/getInfo.php?workbook=12_11.xlsx&amp;sheet=U0&amp;row=961&amp;col=7&amp;number=10.1&amp;sourceID=14","10.1")</f>
        <v>10.1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HYPERLINK("http://141.218.60.56/~jnz1568/getInfo.php?workbook=12_11.xlsx&amp;sheet=U0&amp;row=962&amp;col=6&amp;number=4.8&amp;sourceID=14","4.8")</f>
        <v>4.8</v>
      </c>
      <c r="G962" s="4" t="str">
        <f>HYPERLINK("http://141.218.60.56/~jnz1568/getInfo.php?workbook=12_11.xlsx&amp;sheet=U0&amp;row=962&amp;col=7&amp;number=10.1&amp;sourceID=14","10.1")</f>
        <v>10.1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HYPERLINK("http://141.218.60.56/~jnz1568/getInfo.php?workbook=12_11.xlsx&amp;sheet=U0&amp;row=963&amp;col=6&amp;number=4.9&amp;sourceID=14","4.9")</f>
        <v>4.9</v>
      </c>
      <c r="G963" s="4" t="str">
        <f>HYPERLINK("http://141.218.60.56/~jnz1568/getInfo.php?workbook=12_11.xlsx&amp;sheet=U0&amp;row=963&amp;col=7&amp;number=10.1&amp;sourceID=14","10.1")</f>
        <v>10.1</v>
      </c>
    </row>
    <row r="964" spans="1:7">
      <c r="A964" s="3">
        <v>12</v>
      </c>
      <c r="B964" s="3">
        <v>11</v>
      </c>
      <c r="C964" s="3">
        <v>6</v>
      </c>
      <c r="D964" s="3">
        <v>10</v>
      </c>
      <c r="E964" s="3">
        <v>1</v>
      </c>
      <c r="F964" s="4" t="str">
        <f>HYPERLINK("http://141.218.60.56/~jnz1568/getInfo.php?workbook=12_11.xlsx&amp;sheet=U0&amp;row=964&amp;col=6&amp;number=3&amp;sourceID=14","3")</f>
        <v>3</v>
      </c>
      <c r="G964" s="4" t="str">
        <f>HYPERLINK("http://141.218.60.56/~jnz1568/getInfo.php?workbook=12_11.xlsx&amp;sheet=U0&amp;row=964&amp;col=7&amp;number=9.14&amp;sourceID=14","9.14")</f>
        <v>9.14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HYPERLINK("http://141.218.60.56/~jnz1568/getInfo.php?workbook=12_11.xlsx&amp;sheet=U0&amp;row=965&amp;col=6&amp;number=3.1&amp;sourceID=14","3.1")</f>
        <v>3.1</v>
      </c>
      <c r="G965" s="4" t="str">
        <f>HYPERLINK("http://141.218.60.56/~jnz1568/getInfo.php?workbook=12_11.xlsx&amp;sheet=U0&amp;row=965&amp;col=7&amp;number=9.18&amp;sourceID=14","9.18")</f>
        <v>9.18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HYPERLINK("http://141.218.60.56/~jnz1568/getInfo.php?workbook=12_11.xlsx&amp;sheet=U0&amp;row=966&amp;col=6&amp;number=3.2&amp;sourceID=14","3.2")</f>
        <v>3.2</v>
      </c>
      <c r="G966" s="4" t="str">
        <f>HYPERLINK("http://141.218.60.56/~jnz1568/getInfo.php?workbook=12_11.xlsx&amp;sheet=U0&amp;row=966&amp;col=7&amp;number=9.22&amp;sourceID=14","9.22")</f>
        <v>9.22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HYPERLINK("http://141.218.60.56/~jnz1568/getInfo.php?workbook=12_11.xlsx&amp;sheet=U0&amp;row=967&amp;col=6&amp;number=3.3&amp;sourceID=14","3.3")</f>
        <v>3.3</v>
      </c>
      <c r="G967" s="4" t="str">
        <f>HYPERLINK("http://141.218.60.56/~jnz1568/getInfo.php?workbook=12_11.xlsx&amp;sheet=U0&amp;row=967&amp;col=7&amp;number=9.28&amp;sourceID=14","9.28")</f>
        <v>9.28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HYPERLINK("http://141.218.60.56/~jnz1568/getInfo.php?workbook=12_11.xlsx&amp;sheet=U0&amp;row=968&amp;col=6&amp;number=3.4&amp;sourceID=14","3.4")</f>
        <v>3.4</v>
      </c>
      <c r="G968" s="4" t="str">
        <f>HYPERLINK("http://141.218.60.56/~jnz1568/getInfo.php?workbook=12_11.xlsx&amp;sheet=U0&amp;row=968&amp;col=7&amp;number=9.34&amp;sourceID=14","9.34")</f>
        <v>9.34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HYPERLINK("http://141.218.60.56/~jnz1568/getInfo.php?workbook=12_11.xlsx&amp;sheet=U0&amp;row=969&amp;col=6&amp;number=3.5&amp;sourceID=14","3.5")</f>
        <v>3.5</v>
      </c>
      <c r="G969" s="4" t="str">
        <f>HYPERLINK("http://141.218.60.56/~jnz1568/getInfo.php?workbook=12_11.xlsx&amp;sheet=U0&amp;row=969&amp;col=7&amp;number=9.43&amp;sourceID=14","9.43")</f>
        <v>9.43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HYPERLINK("http://141.218.60.56/~jnz1568/getInfo.php?workbook=12_11.xlsx&amp;sheet=U0&amp;row=970&amp;col=6&amp;number=3.6&amp;sourceID=14","3.6")</f>
        <v>3.6</v>
      </c>
      <c r="G970" s="4" t="str">
        <f>HYPERLINK("http://141.218.60.56/~jnz1568/getInfo.php?workbook=12_11.xlsx&amp;sheet=U0&amp;row=970&amp;col=7&amp;number=9.53&amp;sourceID=14","9.53")</f>
        <v>9.53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HYPERLINK("http://141.218.60.56/~jnz1568/getInfo.php?workbook=12_11.xlsx&amp;sheet=U0&amp;row=971&amp;col=6&amp;number=3.7&amp;sourceID=14","3.7")</f>
        <v>3.7</v>
      </c>
      <c r="G971" s="4" t="str">
        <f>HYPERLINK("http://141.218.60.56/~jnz1568/getInfo.php?workbook=12_11.xlsx&amp;sheet=U0&amp;row=971&amp;col=7&amp;number=9.64&amp;sourceID=14","9.64")</f>
        <v>9.64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HYPERLINK("http://141.218.60.56/~jnz1568/getInfo.php?workbook=12_11.xlsx&amp;sheet=U0&amp;row=972&amp;col=6&amp;number=3.8&amp;sourceID=14","3.8")</f>
        <v>3.8</v>
      </c>
      <c r="G972" s="4" t="str">
        <f>HYPERLINK("http://141.218.60.56/~jnz1568/getInfo.php?workbook=12_11.xlsx&amp;sheet=U0&amp;row=972&amp;col=7&amp;number=9.78&amp;sourceID=14","9.78")</f>
        <v>9.78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HYPERLINK("http://141.218.60.56/~jnz1568/getInfo.php?workbook=12_11.xlsx&amp;sheet=U0&amp;row=973&amp;col=6&amp;number=3.9&amp;sourceID=14","3.9")</f>
        <v>3.9</v>
      </c>
      <c r="G973" s="4" t="str">
        <f>HYPERLINK("http://141.218.60.56/~jnz1568/getInfo.php?workbook=12_11.xlsx&amp;sheet=U0&amp;row=973&amp;col=7&amp;number=9.93&amp;sourceID=14","9.93")</f>
        <v>9.93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HYPERLINK("http://141.218.60.56/~jnz1568/getInfo.php?workbook=12_11.xlsx&amp;sheet=U0&amp;row=974&amp;col=6&amp;number=4&amp;sourceID=14","4")</f>
        <v>4</v>
      </c>
      <c r="G974" s="4" t="str">
        <f>HYPERLINK("http://141.218.60.56/~jnz1568/getInfo.php?workbook=12_11.xlsx&amp;sheet=U0&amp;row=974&amp;col=7&amp;number=10.1&amp;sourceID=14","10.1")</f>
        <v>10.1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HYPERLINK("http://141.218.60.56/~jnz1568/getInfo.php?workbook=12_11.xlsx&amp;sheet=U0&amp;row=975&amp;col=6&amp;number=4.1&amp;sourceID=14","4.1")</f>
        <v>4.1</v>
      </c>
      <c r="G975" s="4" t="str">
        <f>HYPERLINK("http://141.218.60.56/~jnz1568/getInfo.php?workbook=12_11.xlsx&amp;sheet=U0&amp;row=975&amp;col=7&amp;number=10.3&amp;sourceID=14","10.3")</f>
        <v>10.3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HYPERLINK("http://141.218.60.56/~jnz1568/getInfo.php?workbook=12_11.xlsx&amp;sheet=U0&amp;row=976&amp;col=6&amp;number=4.2&amp;sourceID=14","4.2")</f>
        <v>4.2</v>
      </c>
      <c r="G976" s="4" t="str">
        <f>HYPERLINK("http://141.218.60.56/~jnz1568/getInfo.php?workbook=12_11.xlsx&amp;sheet=U0&amp;row=976&amp;col=7&amp;number=10.4&amp;sourceID=14","10.4")</f>
        <v>10.4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HYPERLINK("http://141.218.60.56/~jnz1568/getInfo.php?workbook=12_11.xlsx&amp;sheet=U0&amp;row=977&amp;col=6&amp;number=4.3&amp;sourceID=14","4.3")</f>
        <v>4.3</v>
      </c>
      <c r="G977" s="4" t="str">
        <f>HYPERLINK("http://141.218.60.56/~jnz1568/getInfo.php?workbook=12_11.xlsx&amp;sheet=U0&amp;row=977&amp;col=7&amp;number=10.6&amp;sourceID=14","10.6")</f>
        <v>10.6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HYPERLINK("http://141.218.60.56/~jnz1568/getInfo.php?workbook=12_11.xlsx&amp;sheet=U0&amp;row=978&amp;col=6&amp;number=4.4&amp;sourceID=14","4.4")</f>
        <v>4.4</v>
      </c>
      <c r="G978" s="4" t="str">
        <f>HYPERLINK("http://141.218.60.56/~jnz1568/getInfo.php?workbook=12_11.xlsx&amp;sheet=U0&amp;row=978&amp;col=7&amp;number=10.7&amp;sourceID=14","10.7")</f>
        <v>10.7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HYPERLINK("http://141.218.60.56/~jnz1568/getInfo.php?workbook=12_11.xlsx&amp;sheet=U0&amp;row=979&amp;col=6&amp;number=4.5&amp;sourceID=14","4.5")</f>
        <v>4.5</v>
      </c>
      <c r="G979" s="4" t="str">
        <f>HYPERLINK("http://141.218.60.56/~jnz1568/getInfo.php?workbook=12_11.xlsx&amp;sheet=U0&amp;row=979&amp;col=7&amp;number=10.8&amp;sourceID=14","10.8")</f>
        <v>10.8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HYPERLINK("http://141.218.60.56/~jnz1568/getInfo.php?workbook=12_11.xlsx&amp;sheet=U0&amp;row=980&amp;col=6&amp;number=4.6&amp;sourceID=14","4.6")</f>
        <v>4.6</v>
      </c>
      <c r="G980" s="4" t="str">
        <f>HYPERLINK("http://141.218.60.56/~jnz1568/getInfo.php?workbook=12_11.xlsx&amp;sheet=U0&amp;row=980&amp;col=7&amp;number=10.9&amp;sourceID=14","10.9")</f>
        <v>10.9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HYPERLINK("http://141.218.60.56/~jnz1568/getInfo.php?workbook=12_11.xlsx&amp;sheet=U0&amp;row=981&amp;col=6&amp;number=4.7&amp;sourceID=14","4.7")</f>
        <v>4.7</v>
      </c>
      <c r="G981" s="4" t="str">
        <f>HYPERLINK("http://141.218.60.56/~jnz1568/getInfo.php?workbook=12_11.xlsx&amp;sheet=U0&amp;row=981&amp;col=7&amp;number=10.9&amp;sourceID=14","10.9")</f>
        <v>10.9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HYPERLINK("http://141.218.60.56/~jnz1568/getInfo.php?workbook=12_11.xlsx&amp;sheet=U0&amp;row=982&amp;col=6&amp;number=4.8&amp;sourceID=14","4.8")</f>
        <v>4.8</v>
      </c>
      <c r="G982" s="4" t="str">
        <f>HYPERLINK("http://141.218.60.56/~jnz1568/getInfo.php?workbook=12_11.xlsx&amp;sheet=U0&amp;row=982&amp;col=7&amp;number=11&amp;sourceID=14","11")</f>
        <v>11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HYPERLINK("http://141.218.60.56/~jnz1568/getInfo.php?workbook=12_11.xlsx&amp;sheet=U0&amp;row=983&amp;col=6&amp;number=4.9&amp;sourceID=14","4.9")</f>
        <v>4.9</v>
      </c>
      <c r="G983" s="4" t="str">
        <f>HYPERLINK("http://141.218.60.56/~jnz1568/getInfo.php?workbook=12_11.xlsx&amp;sheet=U0&amp;row=983&amp;col=7&amp;number=11&amp;sourceID=14","11")</f>
        <v>11</v>
      </c>
    </row>
    <row r="984" spans="1:7">
      <c r="A984" s="3">
        <v>12</v>
      </c>
      <c r="B984" s="3">
        <v>11</v>
      </c>
      <c r="C984" s="3">
        <v>7</v>
      </c>
      <c r="D984" s="3">
        <v>9</v>
      </c>
      <c r="E984" s="3">
        <v>1</v>
      </c>
      <c r="F984" s="4" t="str">
        <f>HYPERLINK("http://141.218.60.56/~jnz1568/getInfo.php?workbook=12_11.xlsx&amp;sheet=U0&amp;row=984&amp;col=6&amp;number=3&amp;sourceID=14","3")</f>
        <v>3</v>
      </c>
      <c r="G984" s="4" t="str">
        <f>HYPERLINK("http://141.218.60.56/~jnz1568/getInfo.php?workbook=12_11.xlsx&amp;sheet=U0&amp;row=984&amp;col=7&amp;number=4.92&amp;sourceID=14","4.92")</f>
        <v>4.92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HYPERLINK("http://141.218.60.56/~jnz1568/getInfo.php?workbook=12_11.xlsx&amp;sheet=U0&amp;row=985&amp;col=6&amp;number=3.1&amp;sourceID=14","3.1")</f>
        <v>3.1</v>
      </c>
      <c r="G985" s="4" t="str">
        <f>HYPERLINK("http://141.218.60.56/~jnz1568/getInfo.php?workbook=12_11.xlsx&amp;sheet=U0&amp;row=985&amp;col=7&amp;number=4.86&amp;sourceID=14","4.86")</f>
        <v>4.86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HYPERLINK("http://141.218.60.56/~jnz1568/getInfo.php?workbook=12_11.xlsx&amp;sheet=U0&amp;row=986&amp;col=6&amp;number=3.2&amp;sourceID=14","3.2")</f>
        <v>3.2</v>
      </c>
      <c r="G986" s="4" t="str">
        <f>HYPERLINK("http://141.218.60.56/~jnz1568/getInfo.php?workbook=12_11.xlsx&amp;sheet=U0&amp;row=986&amp;col=7&amp;number=4.78&amp;sourceID=14","4.78")</f>
        <v>4.78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HYPERLINK("http://141.218.60.56/~jnz1568/getInfo.php?workbook=12_11.xlsx&amp;sheet=U0&amp;row=987&amp;col=6&amp;number=3.3&amp;sourceID=14","3.3")</f>
        <v>3.3</v>
      </c>
      <c r="G987" s="4" t="str">
        <f>HYPERLINK("http://141.218.60.56/~jnz1568/getInfo.php?workbook=12_11.xlsx&amp;sheet=U0&amp;row=987&amp;col=7&amp;number=4.71&amp;sourceID=14","4.71")</f>
        <v>4.71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HYPERLINK("http://141.218.60.56/~jnz1568/getInfo.php?workbook=12_11.xlsx&amp;sheet=U0&amp;row=988&amp;col=6&amp;number=3.4&amp;sourceID=14","3.4")</f>
        <v>3.4</v>
      </c>
      <c r="G988" s="4" t="str">
        <f>HYPERLINK("http://141.218.60.56/~jnz1568/getInfo.php?workbook=12_11.xlsx&amp;sheet=U0&amp;row=988&amp;col=7&amp;number=4.64&amp;sourceID=14","4.64")</f>
        <v>4.64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HYPERLINK("http://141.218.60.56/~jnz1568/getInfo.php?workbook=12_11.xlsx&amp;sheet=U0&amp;row=989&amp;col=6&amp;number=3.5&amp;sourceID=14","3.5")</f>
        <v>3.5</v>
      </c>
      <c r="G989" s="4" t="str">
        <f>HYPERLINK("http://141.218.60.56/~jnz1568/getInfo.php?workbook=12_11.xlsx&amp;sheet=U0&amp;row=989&amp;col=7&amp;number=4.59&amp;sourceID=14","4.59")</f>
        <v>4.59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HYPERLINK("http://141.218.60.56/~jnz1568/getInfo.php?workbook=12_11.xlsx&amp;sheet=U0&amp;row=990&amp;col=6&amp;number=3.6&amp;sourceID=14","3.6")</f>
        <v>3.6</v>
      </c>
      <c r="G990" s="4" t="str">
        <f>HYPERLINK("http://141.218.60.56/~jnz1568/getInfo.php?workbook=12_11.xlsx&amp;sheet=U0&amp;row=990&amp;col=7&amp;number=4.58&amp;sourceID=14","4.58")</f>
        <v>4.58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HYPERLINK("http://141.218.60.56/~jnz1568/getInfo.php?workbook=12_11.xlsx&amp;sheet=U0&amp;row=991&amp;col=6&amp;number=3.7&amp;sourceID=14","3.7")</f>
        <v>3.7</v>
      </c>
      <c r="G991" s="4" t="str">
        <f>HYPERLINK("http://141.218.60.56/~jnz1568/getInfo.php?workbook=12_11.xlsx&amp;sheet=U0&amp;row=991&amp;col=7&amp;number=4.63&amp;sourceID=14","4.63")</f>
        <v>4.63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HYPERLINK("http://141.218.60.56/~jnz1568/getInfo.php?workbook=12_11.xlsx&amp;sheet=U0&amp;row=992&amp;col=6&amp;number=3.8&amp;sourceID=14","3.8")</f>
        <v>3.8</v>
      </c>
      <c r="G992" s="4" t="str">
        <f>HYPERLINK("http://141.218.60.56/~jnz1568/getInfo.php?workbook=12_11.xlsx&amp;sheet=U0&amp;row=992&amp;col=7&amp;number=4.77&amp;sourceID=14","4.77")</f>
        <v>4.77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HYPERLINK("http://141.218.60.56/~jnz1568/getInfo.php?workbook=12_11.xlsx&amp;sheet=U0&amp;row=993&amp;col=6&amp;number=3.9&amp;sourceID=14","3.9")</f>
        <v>3.9</v>
      </c>
      <c r="G993" s="4" t="str">
        <f>HYPERLINK("http://141.218.60.56/~jnz1568/getInfo.php?workbook=12_11.xlsx&amp;sheet=U0&amp;row=993&amp;col=7&amp;number=4.99&amp;sourceID=14","4.99")</f>
        <v>4.99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HYPERLINK("http://141.218.60.56/~jnz1568/getInfo.php?workbook=12_11.xlsx&amp;sheet=U0&amp;row=994&amp;col=6&amp;number=4&amp;sourceID=14","4")</f>
        <v>4</v>
      </c>
      <c r="G994" s="4" t="str">
        <f>HYPERLINK("http://141.218.60.56/~jnz1568/getInfo.php?workbook=12_11.xlsx&amp;sheet=U0&amp;row=994&amp;col=7&amp;number=5.33&amp;sourceID=14","5.33")</f>
        <v>5.33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HYPERLINK("http://141.218.60.56/~jnz1568/getInfo.php?workbook=12_11.xlsx&amp;sheet=U0&amp;row=995&amp;col=6&amp;number=4.1&amp;sourceID=14","4.1")</f>
        <v>4.1</v>
      </c>
      <c r="G995" s="4" t="str">
        <f>HYPERLINK("http://141.218.60.56/~jnz1568/getInfo.php?workbook=12_11.xlsx&amp;sheet=U0&amp;row=995&amp;col=7&amp;number=5.77&amp;sourceID=14","5.77")</f>
        <v>5.77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HYPERLINK("http://141.218.60.56/~jnz1568/getInfo.php?workbook=12_11.xlsx&amp;sheet=U0&amp;row=996&amp;col=6&amp;number=4.2&amp;sourceID=14","4.2")</f>
        <v>4.2</v>
      </c>
      <c r="G996" s="4" t="str">
        <f>HYPERLINK("http://141.218.60.56/~jnz1568/getInfo.php?workbook=12_11.xlsx&amp;sheet=U0&amp;row=996&amp;col=7&amp;number=6.34&amp;sourceID=14","6.34")</f>
        <v>6.34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HYPERLINK("http://141.218.60.56/~jnz1568/getInfo.php?workbook=12_11.xlsx&amp;sheet=U0&amp;row=997&amp;col=6&amp;number=4.3&amp;sourceID=14","4.3")</f>
        <v>4.3</v>
      </c>
      <c r="G997" s="4" t="str">
        <f>HYPERLINK("http://141.218.60.56/~jnz1568/getInfo.php?workbook=12_11.xlsx&amp;sheet=U0&amp;row=997&amp;col=7&amp;number=7.09&amp;sourceID=14","7.09")</f>
        <v>7.09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HYPERLINK("http://141.218.60.56/~jnz1568/getInfo.php?workbook=12_11.xlsx&amp;sheet=U0&amp;row=998&amp;col=6&amp;number=4.4&amp;sourceID=14","4.4")</f>
        <v>4.4</v>
      </c>
      <c r="G998" s="4" t="str">
        <f>HYPERLINK("http://141.218.60.56/~jnz1568/getInfo.php?workbook=12_11.xlsx&amp;sheet=U0&amp;row=998&amp;col=7&amp;number=8.09&amp;sourceID=14","8.09")</f>
        <v>8.09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HYPERLINK("http://141.218.60.56/~jnz1568/getInfo.php?workbook=12_11.xlsx&amp;sheet=U0&amp;row=999&amp;col=6&amp;number=4.5&amp;sourceID=14","4.5")</f>
        <v>4.5</v>
      </c>
      <c r="G999" s="4" t="str">
        <f>HYPERLINK("http://141.218.60.56/~jnz1568/getInfo.php?workbook=12_11.xlsx&amp;sheet=U0&amp;row=999&amp;col=7&amp;number=9.39&amp;sourceID=14","9.39")</f>
        <v>9.39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HYPERLINK("http://141.218.60.56/~jnz1568/getInfo.php?workbook=12_11.xlsx&amp;sheet=U0&amp;row=1000&amp;col=6&amp;number=4.6&amp;sourceID=14","4.6")</f>
        <v>4.6</v>
      </c>
      <c r="G1000" s="4" t="str">
        <f>HYPERLINK("http://141.218.60.56/~jnz1568/getInfo.php?workbook=12_11.xlsx&amp;sheet=U0&amp;row=1000&amp;col=7&amp;number=11&amp;sourceID=14","11")</f>
        <v>11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HYPERLINK("http://141.218.60.56/~jnz1568/getInfo.php?workbook=12_11.xlsx&amp;sheet=U0&amp;row=1001&amp;col=6&amp;number=4.7&amp;sourceID=14","4.7")</f>
        <v>4.7</v>
      </c>
      <c r="G1001" s="4" t="str">
        <f>HYPERLINK("http://141.218.60.56/~jnz1568/getInfo.php?workbook=12_11.xlsx&amp;sheet=U0&amp;row=1001&amp;col=7&amp;number=13&amp;sourceID=14","13")</f>
        <v>13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HYPERLINK("http://141.218.60.56/~jnz1568/getInfo.php?workbook=12_11.xlsx&amp;sheet=U0&amp;row=1002&amp;col=6&amp;number=4.8&amp;sourceID=14","4.8")</f>
        <v>4.8</v>
      </c>
      <c r="G1002" s="4" t="str">
        <f>HYPERLINK("http://141.218.60.56/~jnz1568/getInfo.php?workbook=12_11.xlsx&amp;sheet=U0&amp;row=1002&amp;col=7&amp;number=15.3&amp;sourceID=14","15.3")</f>
        <v>15.3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HYPERLINK("http://141.218.60.56/~jnz1568/getInfo.php?workbook=12_11.xlsx&amp;sheet=U0&amp;row=1003&amp;col=6&amp;number=4.9&amp;sourceID=14","4.9")</f>
        <v>4.9</v>
      </c>
      <c r="G1003" s="4" t="str">
        <f>HYPERLINK("http://141.218.60.56/~jnz1568/getInfo.php?workbook=12_11.xlsx&amp;sheet=U0&amp;row=1003&amp;col=7&amp;number=17.9&amp;sourceID=14","17.9")</f>
        <v>17.9</v>
      </c>
    </row>
    <row r="1004" spans="1:7">
      <c r="A1004" s="3">
        <v>12</v>
      </c>
      <c r="B1004" s="3">
        <v>11</v>
      </c>
      <c r="C1004" s="3">
        <v>8</v>
      </c>
      <c r="D1004" s="3">
        <v>9</v>
      </c>
      <c r="E1004" s="3">
        <v>1</v>
      </c>
      <c r="F1004" s="4" t="str">
        <f>HYPERLINK("http://141.218.60.56/~jnz1568/getInfo.php?workbook=12_11.xlsx&amp;sheet=U0&amp;row=1004&amp;col=6&amp;number=3&amp;sourceID=14","3")</f>
        <v>3</v>
      </c>
      <c r="G1004" s="4" t="str">
        <f>HYPERLINK("http://141.218.60.56/~jnz1568/getInfo.php?workbook=12_11.xlsx&amp;sheet=U0&amp;row=1004&amp;col=7&amp;number=9.85&amp;sourceID=14","9.85")</f>
        <v>9.85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HYPERLINK("http://141.218.60.56/~jnz1568/getInfo.php?workbook=12_11.xlsx&amp;sheet=U0&amp;row=1005&amp;col=6&amp;number=3.1&amp;sourceID=14","3.1")</f>
        <v>3.1</v>
      </c>
      <c r="G1005" s="4" t="str">
        <f>HYPERLINK("http://141.218.60.56/~jnz1568/getInfo.php?workbook=12_11.xlsx&amp;sheet=U0&amp;row=1005&amp;col=7&amp;number=9.71&amp;sourceID=14","9.71")</f>
        <v>9.71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HYPERLINK("http://141.218.60.56/~jnz1568/getInfo.php?workbook=12_11.xlsx&amp;sheet=U0&amp;row=1006&amp;col=6&amp;number=3.2&amp;sourceID=14","3.2")</f>
        <v>3.2</v>
      </c>
      <c r="G1006" s="4" t="str">
        <f>HYPERLINK("http://141.218.60.56/~jnz1568/getInfo.php?workbook=12_11.xlsx&amp;sheet=U0&amp;row=1006&amp;col=7&amp;number=9.56&amp;sourceID=14","9.56")</f>
        <v>9.56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HYPERLINK("http://141.218.60.56/~jnz1568/getInfo.php?workbook=12_11.xlsx&amp;sheet=U0&amp;row=1007&amp;col=6&amp;number=3.3&amp;sourceID=14","3.3")</f>
        <v>3.3</v>
      </c>
      <c r="G1007" s="4" t="str">
        <f>HYPERLINK("http://141.218.60.56/~jnz1568/getInfo.php?workbook=12_11.xlsx&amp;sheet=U0&amp;row=1007&amp;col=7&amp;number=9.41&amp;sourceID=14","9.41")</f>
        <v>9.41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HYPERLINK("http://141.218.60.56/~jnz1568/getInfo.php?workbook=12_11.xlsx&amp;sheet=U0&amp;row=1008&amp;col=6&amp;number=3.4&amp;sourceID=14","3.4")</f>
        <v>3.4</v>
      </c>
      <c r="G1008" s="4" t="str">
        <f>HYPERLINK("http://141.218.60.56/~jnz1568/getInfo.php?workbook=12_11.xlsx&amp;sheet=U0&amp;row=1008&amp;col=7&amp;number=9.27&amp;sourceID=14","9.27")</f>
        <v>9.27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HYPERLINK("http://141.218.60.56/~jnz1568/getInfo.php?workbook=12_11.xlsx&amp;sheet=U0&amp;row=1009&amp;col=6&amp;number=3.5&amp;sourceID=14","3.5")</f>
        <v>3.5</v>
      </c>
      <c r="G1009" s="4" t="str">
        <f>HYPERLINK("http://141.218.60.56/~jnz1568/getInfo.php?workbook=12_11.xlsx&amp;sheet=U0&amp;row=1009&amp;col=7&amp;number=9.17&amp;sourceID=14","9.17")</f>
        <v>9.17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HYPERLINK("http://141.218.60.56/~jnz1568/getInfo.php?workbook=12_11.xlsx&amp;sheet=U0&amp;row=1010&amp;col=6&amp;number=3.6&amp;sourceID=14","3.6")</f>
        <v>3.6</v>
      </c>
      <c r="G1010" s="4" t="str">
        <f>HYPERLINK("http://141.218.60.56/~jnz1568/getInfo.php?workbook=12_11.xlsx&amp;sheet=U0&amp;row=1010&amp;col=7&amp;number=9.16&amp;sourceID=14","9.16")</f>
        <v>9.16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HYPERLINK("http://141.218.60.56/~jnz1568/getInfo.php?workbook=12_11.xlsx&amp;sheet=U0&amp;row=1011&amp;col=6&amp;number=3.7&amp;sourceID=14","3.7")</f>
        <v>3.7</v>
      </c>
      <c r="G1011" s="4" t="str">
        <f>HYPERLINK("http://141.218.60.56/~jnz1568/getInfo.php?workbook=12_11.xlsx&amp;sheet=U0&amp;row=1011&amp;col=7&amp;number=9.26&amp;sourceID=14","9.26")</f>
        <v>9.26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HYPERLINK("http://141.218.60.56/~jnz1568/getInfo.php?workbook=12_11.xlsx&amp;sheet=U0&amp;row=1012&amp;col=6&amp;number=3.8&amp;sourceID=14","3.8")</f>
        <v>3.8</v>
      </c>
      <c r="G1012" s="4" t="str">
        <f>HYPERLINK("http://141.218.60.56/~jnz1568/getInfo.php?workbook=12_11.xlsx&amp;sheet=U0&amp;row=1012&amp;col=7&amp;number=9.53&amp;sourceID=14","9.53")</f>
        <v>9.53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HYPERLINK("http://141.218.60.56/~jnz1568/getInfo.php?workbook=12_11.xlsx&amp;sheet=U0&amp;row=1013&amp;col=6&amp;number=3.9&amp;sourceID=14","3.9")</f>
        <v>3.9</v>
      </c>
      <c r="G1013" s="4" t="str">
        <f>HYPERLINK("http://141.218.60.56/~jnz1568/getInfo.php?workbook=12_11.xlsx&amp;sheet=U0&amp;row=1013&amp;col=7&amp;number=9.99&amp;sourceID=14","9.99")</f>
        <v>9.99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HYPERLINK("http://141.218.60.56/~jnz1568/getInfo.php?workbook=12_11.xlsx&amp;sheet=U0&amp;row=1014&amp;col=6&amp;number=4&amp;sourceID=14","4")</f>
        <v>4</v>
      </c>
      <c r="G1014" s="4" t="str">
        <f>HYPERLINK("http://141.218.60.56/~jnz1568/getInfo.php?workbook=12_11.xlsx&amp;sheet=U0&amp;row=1014&amp;col=7&amp;number=10.7&amp;sourceID=14","10.7")</f>
        <v>10.7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HYPERLINK("http://141.218.60.56/~jnz1568/getInfo.php?workbook=12_11.xlsx&amp;sheet=U0&amp;row=1015&amp;col=6&amp;number=4.1&amp;sourceID=14","4.1")</f>
        <v>4.1</v>
      </c>
      <c r="G1015" s="4" t="str">
        <f>HYPERLINK("http://141.218.60.56/~jnz1568/getInfo.php?workbook=12_11.xlsx&amp;sheet=U0&amp;row=1015&amp;col=7&amp;number=11.5&amp;sourceID=14","11.5")</f>
        <v>11.5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HYPERLINK("http://141.218.60.56/~jnz1568/getInfo.php?workbook=12_11.xlsx&amp;sheet=U0&amp;row=1016&amp;col=6&amp;number=4.2&amp;sourceID=14","4.2")</f>
        <v>4.2</v>
      </c>
      <c r="G1016" s="4" t="str">
        <f>HYPERLINK("http://141.218.60.56/~jnz1568/getInfo.php?workbook=12_11.xlsx&amp;sheet=U0&amp;row=1016&amp;col=7&amp;number=12.7&amp;sourceID=14","12.7")</f>
        <v>12.7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HYPERLINK("http://141.218.60.56/~jnz1568/getInfo.php?workbook=12_11.xlsx&amp;sheet=U0&amp;row=1017&amp;col=6&amp;number=4.3&amp;sourceID=14","4.3")</f>
        <v>4.3</v>
      </c>
      <c r="G1017" s="4" t="str">
        <f>HYPERLINK("http://141.218.60.56/~jnz1568/getInfo.php?workbook=12_11.xlsx&amp;sheet=U0&amp;row=1017&amp;col=7&amp;number=14.2&amp;sourceID=14","14.2")</f>
        <v>14.2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HYPERLINK("http://141.218.60.56/~jnz1568/getInfo.php?workbook=12_11.xlsx&amp;sheet=U0&amp;row=1018&amp;col=6&amp;number=4.4&amp;sourceID=14","4.4")</f>
        <v>4.4</v>
      </c>
      <c r="G1018" s="4" t="str">
        <f>HYPERLINK("http://141.218.60.56/~jnz1568/getInfo.php?workbook=12_11.xlsx&amp;sheet=U0&amp;row=1018&amp;col=7&amp;number=16.2&amp;sourceID=14","16.2")</f>
        <v>16.2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HYPERLINK("http://141.218.60.56/~jnz1568/getInfo.php?workbook=12_11.xlsx&amp;sheet=U0&amp;row=1019&amp;col=6&amp;number=4.5&amp;sourceID=14","4.5")</f>
        <v>4.5</v>
      </c>
      <c r="G1019" s="4" t="str">
        <f>HYPERLINK("http://141.218.60.56/~jnz1568/getInfo.php?workbook=12_11.xlsx&amp;sheet=U0&amp;row=1019&amp;col=7&amp;number=18.8&amp;sourceID=14","18.8")</f>
        <v>18.8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HYPERLINK("http://141.218.60.56/~jnz1568/getInfo.php?workbook=12_11.xlsx&amp;sheet=U0&amp;row=1020&amp;col=6&amp;number=4.6&amp;sourceID=14","4.6")</f>
        <v>4.6</v>
      </c>
      <c r="G1020" s="4" t="str">
        <f>HYPERLINK("http://141.218.60.56/~jnz1568/getInfo.php?workbook=12_11.xlsx&amp;sheet=U0&amp;row=1020&amp;col=7&amp;number=22&amp;sourceID=14","22")</f>
        <v>22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HYPERLINK("http://141.218.60.56/~jnz1568/getInfo.php?workbook=12_11.xlsx&amp;sheet=U0&amp;row=1021&amp;col=6&amp;number=4.7&amp;sourceID=14","4.7")</f>
        <v>4.7</v>
      </c>
      <c r="G1021" s="4" t="str">
        <f>HYPERLINK("http://141.218.60.56/~jnz1568/getInfo.php?workbook=12_11.xlsx&amp;sheet=U0&amp;row=1021&amp;col=7&amp;number=26&amp;sourceID=14","26")</f>
        <v>26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HYPERLINK("http://141.218.60.56/~jnz1568/getInfo.php?workbook=12_11.xlsx&amp;sheet=U0&amp;row=1022&amp;col=6&amp;number=4.8&amp;sourceID=14","4.8")</f>
        <v>4.8</v>
      </c>
      <c r="G1022" s="4" t="str">
        <f>HYPERLINK("http://141.218.60.56/~jnz1568/getInfo.php?workbook=12_11.xlsx&amp;sheet=U0&amp;row=1022&amp;col=7&amp;number=30.6&amp;sourceID=14","30.6")</f>
        <v>30.6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HYPERLINK("http://141.218.60.56/~jnz1568/getInfo.php?workbook=12_11.xlsx&amp;sheet=U0&amp;row=1023&amp;col=6&amp;number=4.9&amp;sourceID=14","4.9")</f>
        <v>4.9</v>
      </c>
      <c r="G1023" s="4" t="str">
        <f>HYPERLINK("http://141.218.60.56/~jnz1568/getInfo.php?workbook=12_11.xlsx&amp;sheet=U0&amp;row=1023&amp;col=7&amp;number=35.8&amp;sourceID=14","35.8")</f>
        <v>35.8</v>
      </c>
    </row>
    <row r="1024" spans="1:7">
      <c r="A1024" s="3">
        <v>12</v>
      </c>
      <c r="B1024" s="3">
        <v>11</v>
      </c>
      <c r="C1024" s="3">
        <v>9</v>
      </c>
      <c r="D1024" s="3">
        <v>10</v>
      </c>
      <c r="E1024" s="3">
        <v>1</v>
      </c>
      <c r="F1024" s="4" t="str">
        <f>HYPERLINK("http://141.218.60.56/~jnz1568/getInfo.php?workbook=12_11.xlsx&amp;sheet=U0&amp;row=1024&amp;col=6&amp;number=3&amp;sourceID=14","3")</f>
        <v>3</v>
      </c>
      <c r="G1024" s="4" t="str">
        <f>HYPERLINK("http://141.218.60.56/~jnz1568/getInfo.php?workbook=12_11.xlsx&amp;sheet=U0&amp;row=1024&amp;col=7&amp;number=19.4&amp;sourceID=14","19.4")</f>
        <v>19.4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HYPERLINK("http://141.218.60.56/~jnz1568/getInfo.php?workbook=12_11.xlsx&amp;sheet=U0&amp;row=1025&amp;col=6&amp;number=3.1&amp;sourceID=14","3.1")</f>
        <v>3.1</v>
      </c>
      <c r="G1025" s="4" t="str">
        <f>HYPERLINK("http://141.218.60.56/~jnz1568/getInfo.php?workbook=12_11.xlsx&amp;sheet=U0&amp;row=1025&amp;col=7&amp;number=19.8&amp;sourceID=14","19.8")</f>
        <v>19.8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HYPERLINK("http://141.218.60.56/~jnz1568/getInfo.php?workbook=12_11.xlsx&amp;sheet=U0&amp;row=1026&amp;col=6&amp;number=3.2&amp;sourceID=14","3.2")</f>
        <v>3.2</v>
      </c>
      <c r="G1026" s="4" t="str">
        <f>HYPERLINK("http://141.218.60.56/~jnz1568/getInfo.php?workbook=12_11.xlsx&amp;sheet=U0&amp;row=1026&amp;col=7&amp;number=20.1&amp;sourceID=14","20.1")</f>
        <v>20.1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HYPERLINK("http://141.218.60.56/~jnz1568/getInfo.php?workbook=12_11.xlsx&amp;sheet=U0&amp;row=1027&amp;col=6&amp;number=3.3&amp;sourceID=14","3.3")</f>
        <v>3.3</v>
      </c>
      <c r="G1027" s="4" t="str">
        <f>HYPERLINK("http://141.218.60.56/~jnz1568/getInfo.php?workbook=12_11.xlsx&amp;sheet=U0&amp;row=1027&amp;col=7&amp;number=20.3&amp;sourceID=14","20.3")</f>
        <v>20.3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HYPERLINK("http://141.218.60.56/~jnz1568/getInfo.php?workbook=12_11.xlsx&amp;sheet=U0&amp;row=1028&amp;col=6&amp;number=3.4&amp;sourceID=14","3.4")</f>
        <v>3.4</v>
      </c>
      <c r="G1028" s="4" t="str">
        <f>HYPERLINK("http://141.218.60.56/~jnz1568/getInfo.php?workbook=12_11.xlsx&amp;sheet=U0&amp;row=1028&amp;col=7&amp;number=20.5&amp;sourceID=14","20.5")</f>
        <v>20.5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HYPERLINK("http://141.218.60.56/~jnz1568/getInfo.php?workbook=12_11.xlsx&amp;sheet=U0&amp;row=1029&amp;col=6&amp;number=3.5&amp;sourceID=14","3.5")</f>
        <v>3.5</v>
      </c>
      <c r="G1029" s="4" t="str">
        <f>HYPERLINK("http://141.218.60.56/~jnz1568/getInfo.php?workbook=12_11.xlsx&amp;sheet=U0&amp;row=1029&amp;col=7&amp;number=20.5&amp;sourceID=14","20.5")</f>
        <v>20.5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HYPERLINK("http://141.218.60.56/~jnz1568/getInfo.php?workbook=12_11.xlsx&amp;sheet=U0&amp;row=1030&amp;col=6&amp;number=3.6&amp;sourceID=14","3.6")</f>
        <v>3.6</v>
      </c>
      <c r="G1030" s="4" t="str">
        <f>HYPERLINK("http://141.218.60.56/~jnz1568/getInfo.php?workbook=12_11.xlsx&amp;sheet=U0&amp;row=1030&amp;col=7&amp;number=20.4&amp;sourceID=14","20.4")</f>
        <v>20.4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HYPERLINK("http://141.218.60.56/~jnz1568/getInfo.php?workbook=12_11.xlsx&amp;sheet=U0&amp;row=1031&amp;col=6&amp;number=3.7&amp;sourceID=14","3.7")</f>
        <v>3.7</v>
      </c>
      <c r="G1031" s="4" t="str">
        <f>HYPERLINK("http://141.218.60.56/~jnz1568/getInfo.php?workbook=12_11.xlsx&amp;sheet=U0&amp;row=1031&amp;col=7&amp;number=20.3&amp;sourceID=14","20.3")</f>
        <v>20.3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HYPERLINK("http://141.218.60.56/~jnz1568/getInfo.php?workbook=12_11.xlsx&amp;sheet=U0&amp;row=1032&amp;col=6&amp;number=3.8&amp;sourceID=14","3.8")</f>
        <v>3.8</v>
      </c>
      <c r="G1032" s="4" t="str">
        <f>HYPERLINK("http://141.218.60.56/~jnz1568/getInfo.php?workbook=12_11.xlsx&amp;sheet=U0&amp;row=1032&amp;col=7&amp;number=20.1&amp;sourceID=14","20.1")</f>
        <v>20.1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HYPERLINK("http://141.218.60.56/~jnz1568/getInfo.php?workbook=12_11.xlsx&amp;sheet=U0&amp;row=1033&amp;col=6&amp;number=3.9&amp;sourceID=14","3.9")</f>
        <v>3.9</v>
      </c>
      <c r="G1033" s="4" t="str">
        <f>HYPERLINK("http://141.218.60.56/~jnz1568/getInfo.php?workbook=12_11.xlsx&amp;sheet=U0&amp;row=1033&amp;col=7&amp;number=19.8&amp;sourceID=14","19.8")</f>
        <v>19.8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HYPERLINK("http://141.218.60.56/~jnz1568/getInfo.php?workbook=12_11.xlsx&amp;sheet=U0&amp;row=1034&amp;col=6&amp;number=4&amp;sourceID=14","4")</f>
        <v>4</v>
      </c>
      <c r="G1034" s="4" t="str">
        <f>HYPERLINK("http://141.218.60.56/~jnz1568/getInfo.php?workbook=12_11.xlsx&amp;sheet=U0&amp;row=1034&amp;col=7&amp;number=19.6&amp;sourceID=14","19.6")</f>
        <v>19.6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HYPERLINK("http://141.218.60.56/~jnz1568/getInfo.php?workbook=12_11.xlsx&amp;sheet=U0&amp;row=1035&amp;col=6&amp;number=4.1&amp;sourceID=14","4.1")</f>
        <v>4.1</v>
      </c>
      <c r="G1035" s="4" t="str">
        <f>HYPERLINK("http://141.218.60.56/~jnz1568/getInfo.php?workbook=12_11.xlsx&amp;sheet=U0&amp;row=1035&amp;col=7&amp;number=19.4&amp;sourceID=14","19.4")</f>
        <v>19.4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HYPERLINK("http://141.218.60.56/~jnz1568/getInfo.php?workbook=12_11.xlsx&amp;sheet=U0&amp;row=1036&amp;col=6&amp;number=4.2&amp;sourceID=14","4.2")</f>
        <v>4.2</v>
      </c>
      <c r="G1036" s="4" t="str">
        <f>HYPERLINK("http://141.218.60.56/~jnz1568/getInfo.php?workbook=12_11.xlsx&amp;sheet=U0&amp;row=1036&amp;col=7&amp;number=19.2&amp;sourceID=14","19.2")</f>
        <v>19.2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HYPERLINK("http://141.218.60.56/~jnz1568/getInfo.php?workbook=12_11.xlsx&amp;sheet=U0&amp;row=1037&amp;col=6&amp;number=4.3&amp;sourceID=14","4.3")</f>
        <v>4.3</v>
      </c>
      <c r="G1037" s="4" t="str">
        <f>HYPERLINK("http://141.218.60.56/~jnz1568/getInfo.php?workbook=12_11.xlsx&amp;sheet=U0&amp;row=1037&amp;col=7&amp;number=19.1&amp;sourceID=14","19.1")</f>
        <v>19.1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HYPERLINK("http://141.218.60.56/~jnz1568/getInfo.php?workbook=12_11.xlsx&amp;sheet=U0&amp;row=1038&amp;col=6&amp;number=4.4&amp;sourceID=14","4.4")</f>
        <v>4.4</v>
      </c>
      <c r="G1038" s="4" t="str">
        <f>HYPERLINK("http://141.218.60.56/~jnz1568/getInfo.php?workbook=12_11.xlsx&amp;sheet=U0&amp;row=1038&amp;col=7&amp;number=18.9&amp;sourceID=14","18.9")</f>
        <v>18.9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HYPERLINK("http://141.218.60.56/~jnz1568/getInfo.php?workbook=12_11.xlsx&amp;sheet=U0&amp;row=1039&amp;col=6&amp;number=4.5&amp;sourceID=14","4.5")</f>
        <v>4.5</v>
      </c>
      <c r="G1039" s="4" t="str">
        <f>HYPERLINK("http://141.218.60.56/~jnz1568/getInfo.php?workbook=12_11.xlsx&amp;sheet=U0&amp;row=1039&amp;col=7&amp;number=18.8&amp;sourceID=14","18.8")</f>
        <v>18.8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HYPERLINK("http://141.218.60.56/~jnz1568/getInfo.php?workbook=12_11.xlsx&amp;sheet=U0&amp;row=1040&amp;col=6&amp;number=4.6&amp;sourceID=14","4.6")</f>
        <v>4.6</v>
      </c>
      <c r="G1040" s="4" t="str">
        <f>HYPERLINK("http://141.218.60.56/~jnz1568/getInfo.php?workbook=12_11.xlsx&amp;sheet=U0&amp;row=1040&amp;col=7&amp;number=18.7&amp;sourceID=14","18.7")</f>
        <v>18.7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HYPERLINK("http://141.218.60.56/~jnz1568/getInfo.php?workbook=12_11.xlsx&amp;sheet=U0&amp;row=1041&amp;col=6&amp;number=4.7&amp;sourceID=14","4.7")</f>
        <v>4.7</v>
      </c>
      <c r="G1041" s="4" t="str">
        <f>HYPERLINK("http://141.218.60.56/~jnz1568/getInfo.php?workbook=12_11.xlsx&amp;sheet=U0&amp;row=1041&amp;col=7&amp;number=18.6&amp;sourceID=14","18.6")</f>
        <v>18.6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HYPERLINK("http://141.218.60.56/~jnz1568/getInfo.php?workbook=12_11.xlsx&amp;sheet=U0&amp;row=1042&amp;col=6&amp;number=4.8&amp;sourceID=14","4.8")</f>
        <v>4.8</v>
      </c>
      <c r="G1042" s="4" t="str">
        <f>HYPERLINK("http://141.218.60.56/~jnz1568/getInfo.php?workbook=12_11.xlsx&amp;sheet=U0&amp;row=1042&amp;col=7&amp;number=18.6&amp;sourceID=14","18.6")</f>
        <v>18.6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HYPERLINK("http://141.218.60.56/~jnz1568/getInfo.php?workbook=12_11.xlsx&amp;sheet=U0&amp;row=1043&amp;col=6&amp;number=4.9&amp;sourceID=14","4.9")</f>
        <v>4.9</v>
      </c>
      <c r="G1043" s="4" t="str">
        <f>HYPERLINK("http://141.218.60.56/~jnz1568/getInfo.php?workbook=12_11.xlsx&amp;sheet=U0&amp;row=1043&amp;col=7&amp;number=18.5&amp;sourceID=14","18.5")</f>
        <v>18.5</v>
      </c>
    </row>
    <row r="1044" spans="1:7">
      <c r="A1044" s="3">
        <v>12</v>
      </c>
      <c r="B1044" s="3">
        <v>11</v>
      </c>
      <c r="C1044" s="3">
        <v>9</v>
      </c>
      <c r="D1044" s="3">
        <v>11</v>
      </c>
      <c r="E1044" s="3">
        <v>1</v>
      </c>
      <c r="F1044" s="4" t="str">
        <f>HYPERLINK("http://141.218.60.56/~jnz1568/getInfo.php?workbook=12_11.xlsx&amp;sheet=U0&amp;row=1044&amp;col=6&amp;number=3&amp;sourceID=14","3")</f>
        <v>3</v>
      </c>
      <c r="G1044" s="4" t="str">
        <f>HYPERLINK("http://141.218.60.56/~jnz1568/getInfo.php?workbook=12_11.xlsx&amp;sheet=U0&amp;row=1044&amp;col=7&amp;number=13&amp;sourceID=14","13")</f>
        <v>13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HYPERLINK("http://141.218.60.56/~jnz1568/getInfo.php?workbook=12_11.xlsx&amp;sheet=U0&amp;row=1045&amp;col=6&amp;number=3.1&amp;sourceID=14","3.1")</f>
        <v>3.1</v>
      </c>
      <c r="G1045" s="4" t="str">
        <f>HYPERLINK("http://141.218.60.56/~jnz1568/getInfo.php?workbook=12_11.xlsx&amp;sheet=U0&amp;row=1045&amp;col=7&amp;number=13.2&amp;sourceID=14","13.2")</f>
        <v>13.2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HYPERLINK("http://141.218.60.56/~jnz1568/getInfo.php?workbook=12_11.xlsx&amp;sheet=U0&amp;row=1046&amp;col=6&amp;number=3.2&amp;sourceID=14","3.2")</f>
        <v>3.2</v>
      </c>
      <c r="G1046" s="4" t="str">
        <f>HYPERLINK("http://141.218.60.56/~jnz1568/getInfo.php?workbook=12_11.xlsx&amp;sheet=U0&amp;row=1046&amp;col=7&amp;number=13.4&amp;sourceID=14","13.4")</f>
        <v>13.4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HYPERLINK("http://141.218.60.56/~jnz1568/getInfo.php?workbook=12_11.xlsx&amp;sheet=U0&amp;row=1047&amp;col=6&amp;number=3.3&amp;sourceID=14","3.3")</f>
        <v>3.3</v>
      </c>
      <c r="G1047" s="4" t="str">
        <f>HYPERLINK("http://141.218.60.56/~jnz1568/getInfo.php?workbook=12_11.xlsx&amp;sheet=U0&amp;row=1047&amp;col=7&amp;number=13.5&amp;sourceID=14","13.5")</f>
        <v>13.5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HYPERLINK("http://141.218.60.56/~jnz1568/getInfo.php?workbook=12_11.xlsx&amp;sheet=U0&amp;row=1048&amp;col=6&amp;number=3.4&amp;sourceID=14","3.4")</f>
        <v>3.4</v>
      </c>
      <c r="G1048" s="4" t="str">
        <f>HYPERLINK("http://141.218.60.56/~jnz1568/getInfo.php?workbook=12_11.xlsx&amp;sheet=U0&amp;row=1048&amp;col=7&amp;number=13.7&amp;sourceID=14","13.7")</f>
        <v>13.7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HYPERLINK("http://141.218.60.56/~jnz1568/getInfo.php?workbook=12_11.xlsx&amp;sheet=U0&amp;row=1049&amp;col=6&amp;number=3.5&amp;sourceID=14","3.5")</f>
        <v>3.5</v>
      </c>
      <c r="G1049" s="4" t="str">
        <f>HYPERLINK("http://141.218.60.56/~jnz1568/getInfo.php?workbook=12_11.xlsx&amp;sheet=U0&amp;row=1049&amp;col=7&amp;number=13.7&amp;sourceID=14","13.7")</f>
        <v>13.7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HYPERLINK("http://141.218.60.56/~jnz1568/getInfo.php?workbook=12_11.xlsx&amp;sheet=U0&amp;row=1050&amp;col=6&amp;number=3.6&amp;sourceID=14","3.6")</f>
        <v>3.6</v>
      </c>
      <c r="G1050" s="4" t="str">
        <f>HYPERLINK("http://141.218.60.56/~jnz1568/getInfo.php?workbook=12_11.xlsx&amp;sheet=U0&amp;row=1050&amp;col=7&amp;number=13.6&amp;sourceID=14","13.6")</f>
        <v>13.6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HYPERLINK("http://141.218.60.56/~jnz1568/getInfo.php?workbook=12_11.xlsx&amp;sheet=U0&amp;row=1051&amp;col=6&amp;number=3.7&amp;sourceID=14","3.7")</f>
        <v>3.7</v>
      </c>
      <c r="G1051" s="4" t="str">
        <f>HYPERLINK("http://141.218.60.56/~jnz1568/getInfo.php?workbook=12_11.xlsx&amp;sheet=U0&amp;row=1051&amp;col=7&amp;number=13.5&amp;sourceID=14","13.5")</f>
        <v>13.5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HYPERLINK("http://141.218.60.56/~jnz1568/getInfo.php?workbook=12_11.xlsx&amp;sheet=U0&amp;row=1052&amp;col=6&amp;number=3.8&amp;sourceID=14","3.8")</f>
        <v>3.8</v>
      </c>
      <c r="G1052" s="4" t="str">
        <f>HYPERLINK("http://141.218.60.56/~jnz1568/getInfo.php?workbook=12_11.xlsx&amp;sheet=U0&amp;row=1052&amp;col=7&amp;number=13.4&amp;sourceID=14","13.4")</f>
        <v>13.4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HYPERLINK("http://141.218.60.56/~jnz1568/getInfo.php?workbook=12_11.xlsx&amp;sheet=U0&amp;row=1053&amp;col=6&amp;number=3.9&amp;sourceID=14","3.9")</f>
        <v>3.9</v>
      </c>
      <c r="G1053" s="4" t="str">
        <f>HYPERLINK("http://141.218.60.56/~jnz1568/getInfo.php?workbook=12_11.xlsx&amp;sheet=U0&amp;row=1053&amp;col=7&amp;number=13.2&amp;sourceID=14","13.2")</f>
        <v>13.2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HYPERLINK("http://141.218.60.56/~jnz1568/getInfo.php?workbook=12_11.xlsx&amp;sheet=U0&amp;row=1054&amp;col=6&amp;number=4&amp;sourceID=14","4")</f>
        <v>4</v>
      </c>
      <c r="G1054" s="4" t="str">
        <f>HYPERLINK("http://141.218.60.56/~jnz1568/getInfo.php?workbook=12_11.xlsx&amp;sheet=U0&amp;row=1054&amp;col=7&amp;number=13.1&amp;sourceID=14","13.1")</f>
        <v>13.1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HYPERLINK("http://141.218.60.56/~jnz1568/getInfo.php?workbook=12_11.xlsx&amp;sheet=U0&amp;row=1055&amp;col=6&amp;number=4.1&amp;sourceID=14","4.1")</f>
        <v>4.1</v>
      </c>
      <c r="G1055" s="4" t="str">
        <f>HYPERLINK("http://141.218.60.56/~jnz1568/getInfo.php?workbook=12_11.xlsx&amp;sheet=U0&amp;row=1055&amp;col=7&amp;number=12.9&amp;sourceID=14","12.9")</f>
        <v>12.9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HYPERLINK("http://141.218.60.56/~jnz1568/getInfo.php?workbook=12_11.xlsx&amp;sheet=U0&amp;row=1056&amp;col=6&amp;number=4.2&amp;sourceID=14","4.2")</f>
        <v>4.2</v>
      </c>
      <c r="G1056" s="4" t="str">
        <f>HYPERLINK("http://141.218.60.56/~jnz1568/getInfo.php?workbook=12_11.xlsx&amp;sheet=U0&amp;row=1056&amp;col=7&amp;number=12.8&amp;sourceID=14","12.8")</f>
        <v>12.8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HYPERLINK("http://141.218.60.56/~jnz1568/getInfo.php?workbook=12_11.xlsx&amp;sheet=U0&amp;row=1057&amp;col=6&amp;number=4.3&amp;sourceID=14","4.3")</f>
        <v>4.3</v>
      </c>
      <c r="G1057" s="4" t="str">
        <f>HYPERLINK("http://141.218.60.56/~jnz1568/getInfo.php?workbook=12_11.xlsx&amp;sheet=U0&amp;row=1057&amp;col=7&amp;number=12.7&amp;sourceID=14","12.7")</f>
        <v>12.7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HYPERLINK("http://141.218.60.56/~jnz1568/getInfo.php?workbook=12_11.xlsx&amp;sheet=U0&amp;row=1058&amp;col=6&amp;number=4.4&amp;sourceID=14","4.4")</f>
        <v>4.4</v>
      </c>
      <c r="G1058" s="4" t="str">
        <f>HYPERLINK("http://141.218.60.56/~jnz1568/getInfo.php?workbook=12_11.xlsx&amp;sheet=U0&amp;row=1058&amp;col=7&amp;number=12.6&amp;sourceID=14","12.6")</f>
        <v>12.6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HYPERLINK("http://141.218.60.56/~jnz1568/getInfo.php?workbook=12_11.xlsx&amp;sheet=U0&amp;row=1059&amp;col=6&amp;number=4.5&amp;sourceID=14","4.5")</f>
        <v>4.5</v>
      </c>
      <c r="G1059" s="4" t="str">
        <f>HYPERLINK("http://141.218.60.56/~jnz1568/getInfo.php?workbook=12_11.xlsx&amp;sheet=U0&amp;row=1059&amp;col=7&amp;number=12.5&amp;sourceID=14","12.5")</f>
        <v>12.5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HYPERLINK("http://141.218.60.56/~jnz1568/getInfo.php?workbook=12_11.xlsx&amp;sheet=U0&amp;row=1060&amp;col=6&amp;number=4.6&amp;sourceID=14","4.6")</f>
        <v>4.6</v>
      </c>
      <c r="G1060" s="4" t="str">
        <f>HYPERLINK("http://141.218.60.56/~jnz1568/getInfo.php?workbook=12_11.xlsx&amp;sheet=U0&amp;row=1060&amp;col=7&amp;number=12.5&amp;sourceID=14","12.5")</f>
        <v>12.5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HYPERLINK("http://141.218.60.56/~jnz1568/getInfo.php?workbook=12_11.xlsx&amp;sheet=U0&amp;row=1061&amp;col=6&amp;number=4.7&amp;sourceID=14","4.7")</f>
        <v>4.7</v>
      </c>
      <c r="G1061" s="4" t="str">
        <f>HYPERLINK("http://141.218.60.56/~jnz1568/getInfo.php?workbook=12_11.xlsx&amp;sheet=U0&amp;row=1061&amp;col=7&amp;number=12.4&amp;sourceID=14","12.4")</f>
        <v>12.4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HYPERLINK("http://141.218.60.56/~jnz1568/getInfo.php?workbook=12_11.xlsx&amp;sheet=U0&amp;row=1062&amp;col=6&amp;number=4.8&amp;sourceID=14","4.8")</f>
        <v>4.8</v>
      </c>
      <c r="G1062" s="4" t="str">
        <f>HYPERLINK("http://141.218.60.56/~jnz1568/getInfo.php?workbook=12_11.xlsx&amp;sheet=U0&amp;row=1062&amp;col=7&amp;number=12.4&amp;sourceID=14","12.4")</f>
        <v>12.4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HYPERLINK("http://141.218.60.56/~jnz1568/getInfo.php?workbook=12_11.xlsx&amp;sheet=U0&amp;row=1063&amp;col=6&amp;number=4.9&amp;sourceID=14","4.9")</f>
        <v>4.9</v>
      </c>
      <c r="G1063" s="4" t="str">
        <f>HYPERLINK("http://141.218.60.56/~jnz1568/getInfo.php?workbook=12_11.xlsx&amp;sheet=U0&amp;row=1063&amp;col=7&amp;number=12.3&amp;sourceID=14","12.3")</f>
        <v>12.3</v>
      </c>
    </row>
    <row r="1064" spans="1:7">
      <c r="A1064" s="3">
        <v>12</v>
      </c>
      <c r="B1064" s="3">
        <v>11</v>
      </c>
      <c r="C1064" s="3">
        <v>9</v>
      </c>
      <c r="D1064" s="3">
        <v>12</v>
      </c>
      <c r="E1064" s="3">
        <v>1</v>
      </c>
      <c r="F1064" s="4" t="str">
        <f>HYPERLINK("http://141.218.60.56/~jnz1568/getInfo.php?workbook=12_11.xlsx&amp;sheet=U0&amp;row=1064&amp;col=6&amp;number=3&amp;sourceID=14","3")</f>
        <v>3</v>
      </c>
      <c r="G1064" s="4" t="str">
        <f>HYPERLINK("http://141.218.60.56/~jnz1568/getInfo.php?workbook=12_11.xlsx&amp;sheet=U0&amp;row=1064&amp;col=7&amp;number=9.56&amp;sourceID=14","9.56")</f>
        <v>9.56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HYPERLINK("http://141.218.60.56/~jnz1568/getInfo.php?workbook=12_11.xlsx&amp;sheet=U0&amp;row=1065&amp;col=6&amp;number=3.1&amp;sourceID=14","3.1")</f>
        <v>3.1</v>
      </c>
      <c r="G1065" s="4" t="str">
        <f>HYPERLINK("http://141.218.60.56/~jnz1568/getInfo.php?workbook=12_11.xlsx&amp;sheet=U0&amp;row=1065&amp;col=7&amp;number=9.79&amp;sourceID=14","9.79")</f>
        <v>9.79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HYPERLINK("http://141.218.60.56/~jnz1568/getInfo.php?workbook=12_11.xlsx&amp;sheet=U0&amp;row=1066&amp;col=6&amp;number=3.2&amp;sourceID=14","3.2")</f>
        <v>3.2</v>
      </c>
      <c r="G1066" s="4" t="str">
        <f>HYPERLINK("http://141.218.60.56/~jnz1568/getInfo.php?workbook=12_11.xlsx&amp;sheet=U0&amp;row=1066&amp;col=7&amp;number=9.94&amp;sourceID=14","9.94")</f>
        <v>9.94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HYPERLINK("http://141.218.60.56/~jnz1568/getInfo.php?workbook=12_11.xlsx&amp;sheet=U0&amp;row=1067&amp;col=6&amp;number=3.3&amp;sourceID=14","3.3")</f>
        <v>3.3</v>
      </c>
      <c r="G1067" s="4" t="str">
        <f>HYPERLINK("http://141.218.60.56/~jnz1568/getInfo.php?workbook=12_11.xlsx&amp;sheet=U0&amp;row=1067&amp;col=7&amp;number=10&amp;sourceID=14","10")</f>
        <v>10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HYPERLINK("http://141.218.60.56/~jnz1568/getInfo.php?workbook=12_11.xlsx&amp;sheet=U0&amp;row=1068&amp;col=6&amp;number=3.4&amp;sourceID=14","3.4")</f>
        <v>3.4</v>
      </c>
      <c r="G1068" s="4" t="str">
        <f>HYPERLINK("http://141.218.60.56/~jnz1568/getInfo.php?workbook=12_11.xlsx&amp;sheet=U0&amp;row=1068&amp;col=7&amp;number=9.98&amp;sourceID=14","9.98")</f>
        <v>9.98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HYPERLINK("http://141.218.60.56/~jnz1568/getInfo.php?workbook=12_11.xlsx&amp;sheet=U0&amp;row=1069&amp;col=6&amp;number=3.5&amp;sourceID=14","3.5")</f>
        <v>3.5</v>
      </c>
      <c r="G1069" s="4" t="str">
        <f>HYPERLINK("http://141.218.60.56/~jnz1568/getInfo.php?workbook=12_11.xlsx&amp;sheet=U0&amp;row=1069&amp;col=7&amp;number=9.87&amp;sourceID=14","9.87")</f>
        <v>9.87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HYPERLINK("http://141.218.60.56/~jnz1568/getInfo.php?workbook=12_11.xlsx&amp;sheet=U0&amp;row=1070&amp;col=6&amp;number=3.6&amp;sourceID=14","3.6")</f>
        <v>3.6</v>
      </c>
      <c r="G1070" s="4" t="str">
        <f>HYPERLINK("http://141.218.60.56/~jnz1568/getInfo.php?workbook=12_11.xlsx&amp;sheet=U0&amp;row=1070&amp;col=7&amp;number=9.67&amp;sourceID=14","9.67")</f>
        <v>9.67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HYPERLINK("http://141.218.60.56/~jnz1568/getInfo.php?workbook=12_11.xlsx&amp;sheet=U0&amp;row=1071&amp;col=6&amp;number=3.7&amp;sourceID=14","3.7")</f>
        <v>3.7</v>
      </c>
      <c r="G1071" s="4" t="str">
        <f>HYPERLINK("http://141.218.60.56/~jnz1568/getInfo.php?workbook=12_11.xlsx&amp;sheet=U0&amp;row=1071&amp;col=7&amp;number=9.43&amp;sourceID=14","9.43")</f>
        <v>9.43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HYPERLINK("http://141.218.60.56/~jnz1568/getInfo.php?workbook=12_11.xlsx&amp;sheet=U0&amp;row=1072&amp;col=6&amp;number=3.8&amp;sourceID=14","3.8")</f>
        <v>3.8</v>
      </c>
      <c r="G1072" s="4" t="str">
        <f>HYPERLINK("http://141.218.60.56/~jnz1568/getInfo.php?workbook=12_11.xlsx&amp;sheet=U0&amp;row=1072&amp;col=7&amp;number=9.14&amp;sourceID=14","9.14")</f>
        <v>9.14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HYPERLINK("http://141.218.60.56/~jnz1568/getInfo.php?workbook=12_11.xlsx&amp;sheet=U0&amp;row=1073&amp;col=6&amp;number=3.9&amp;sourceID=14","3.9")</f>
        <v>3.9</v>
      </c>
      <c r="G1073" s="4" t="str">
        <f>HYPERLINK("http://141.218.60.56/~jnz1568/getInfo.php?workbook=12_11.xlsx&amp;sheet=U0&amp;row=1073&amp;col=7&amp;number=8.83&amp;sourceID=14","8.83")</f>
        <v>8.83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HYPERLINK("http://141.218.60.56/~jnz1568/getInfo.php?workbook=12_11.xlsx&amp;sheet=U0&amp;row=1074&amp;col=6&amp;number=4&amp;sourceID=14","4")</f>
        <v>4</v>
      </c>
      <c r="G1074" s="4" t="str">
        <f>HYPERLINK("http://141.218.60.56/~jnz1568/getInfo.php?workbook=12_11.xlsx&amp;sheet=U0&amp;row=1074&amp;col=7&amp;number=8.53&amp;sourceID=14","8.53")</f>
        <v>8.53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HYPERLINK("http://141.218.60.56/~jnz1568/getInfo.php?workbook=12_11.xlsx&amp;sheet=U0&amp;row=1075&amp;col=6&amp;number=4.1&amp;sourceID=14","4.1")</f>
        <v>4.1</v>
      </c>
      <c r="G1075" s="4" t="str">
        <f>HYPERLINK("http://141.218.60.56/~jnz1568/getInfo.php?workbook=12_11.xlsx&amp;sheet=U0&amp;row=1075&amp;col=7&amp;number=8.23&amp;sourceID=14","8.23")</f>
        <v>8.23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HYPERLINK("http://141.218.60.56/~jnz1568/getInfo.php?workbook=12_11.xlsx&amp;sheet=U0&amp;row=1076&amp;col=6&amp;number=4.2&amp;sourceID=14","4.2")</f>
        <v>4.2</v>
      </c>
      <c r="G1076" s="4" t="str">
        <f>HYPERLINK("http://141.218.60.56/~jnz1568/getInfo.php?workbook=12_11.xlsx&amp;sheet=U0&amp;row=1076&amp;col=7&amp;number=7.96&amp;sourceID=14","7.96")</f>
        <v>7.96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HYPERLINK("http://141.218.60.56/~jnz1568/getInfo.php?workbook=12_11.xlsx&amp;sheet=U0&amp;row=1077&amp;col=6&amp;number=4.3&amp;sourceID=14","4.3")</f>
        <v>4.3</v>
      </c>
      <c r="G1077" s="4" t="str">
        <f>HYPERLINK("http://141.218.60.56/~jnz1568/getInfo.php?workbook=12_11.xlsx&amp;sheet=U0&amp;row=1077&amp;col=7&amp;number=7.72&amp;sourceID=14","7.72")</f>
        <v>7.72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HYPERLINK("http://141.218.60.56/~jnz1568/getInfo.php?workbook=12_11.xlsx&amp;sheet=U0&amp;row=1078&amp;col=6&amp;number=4.4&amp;sourceID=14","4.4")</f>
        <v>4.4</v>
      </c>
      <c r="G1078" s="4" t="str">
        <f>HYPERLINK("http://141.218.60.56/~jnz1568/getInfo.php?workbook=12_11.xlsx&amp;sheet=U0&amp;row=1078&amp;col=7&amp;number=7.51&amp;sourceID=14","7.51")</f>
        <v>7.51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HYPERLINK("http://141.218.60.56/~jnz1568/getInfo.php?workbook=12_11.xlsx&amp;sheet=U0&amp;row=1079&amp;col=6&amp;number=4.5&amp;sourceID=14","4.5")</f>
        <v>4.5</v>
      </c>
      <c r="G1079" s="4" t="str">
        <f>HYPERLINK("http://141.218.60.56/~jnz1568/getInfo.php?workbook=12_11.xlsx&amp;sheet=U0&amp;row=1079&amp;col=7&amp;number=7.33&amp;sourceID=14","7.33")</f>
        <v>7.33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HYPERLINK("http://141.218.60.56/~jnz1568/getInfo.php?workbook=12_11.xlsx&amp;sheet=U0&amp;row=1080&amp;col=6&amp;number=4.6&amp;sourceID=14","4.6")</f>
        <v>4.6</v>
      </c>
      <c r="G1080" s="4" t="str">
        <f>HYPERLINK("http://141.218.60.56/~jnz1568/getInfo.php?workbook=12_11.xlsx&amp;sheet=U0&amp;row=1080&amp;col=7&amp;number=7.18&amp;sourceID=14","7.18")</f>
        <v>7.18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HYPERLINK("http://141.218.60.56/~jnz1568/getInfo.php?workbook=12_11.xlsx&amp;sheet=U0&amp;row=1081&amp;col=6&amp;number=4.7&amp;sourceID=14","4.7")</f>
        <v>4.7</v>
      </c>
      <c r="G1081" s="4" t="str">
        <f>HYPERLINK("http://141.218.60.56/~jnz1568/getInfo.php?workbook=12_11.xlsx&amp;sheet=U0&amp;row=1081&amp;col=7&amp;number=7.06&amp;sourceID=14","7.06")</f>
        <v>7.06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HYPERLINK("http://141.218.60.56/~jnz1568/getInfo.php?workbook=12_11.xlsx&amp;sheet=U0&amp;row=1082&amp;col=6&amp;number=4.8&amp;sourceID=14","4.8")</f>
        <v>4.8</v>
      </c>
      <c r="G1082" s="4" t="str">
        <f>HYPERLINK("http://141.218.60.56/~jnz1568/getInfo.php?workbook=12_11.xlsx&amp;sheet=U0&amp;row=1082&amp;col=7&amp;number=6.95&amp;sourceID=14","6.95")</f>
        <v>6.95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HYPERLINK("http://141.218.60.56/~jnz1568/getInfo.php?workbook=12_11.xlsx&amp;sheet=U0&amp;row=1083&amp;col=6&amp;number=4.9&amp;sourceID=14","4.9")</f>
        <v>4.9</v>
      </c>
      <c r="G1083" s="4" t="str">
        <f>HYPERLINK("http://141.218.60.56/~jnz1568/getInfo.php?workbook=12_11.xlsx&amp;sheet=U0&amp;row=1083&amp;col=7&amp;number=6.87&amp;sourceID=14","6.87")</f>
        <v>6.87</v>
      </c>
    </row>
    <row r="1084" spans="1:7">
      <c r="A1084" s="3">
        <v>12</v>
      </c>
      <c r="B1084" s="3">
        <v>11</v>
      </c>
      <c r="C1084" s="3">
        <v>9</v>
      </c>
      <c r="D1084" s="3">
        <v>13</v>
      </c>
      <c r="E1084" s="3">
        <v>1</v>
      </c>
      <c r="F1084" s="4" t="str">
        <f>HYPERLINK("http://141.218.60.56/~jnz1568/getInfo.php?workbook=12_11.xlsx&amp;sheet=U0&amp;row=1084&amp;col=6&amp;number=3&amp;sourceID=14","3")</f>
        <v>3</v>
      </c>
      <c r="G1084" s="4" t="str">
        <f>HYPERLINK("http://141.218.60.56/~jnz1568/getInfo.php?workbook=12_11.xlsx&amp;sheet=U0&amp;row=1084&amp;col=7&amp;number=12.7&amp;sourceID=14","12.7")</f>
        <v>12.7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HYPERLINK("http://141.218.60.56/~jnz1568/getInfo.php?workbook=12_11.xlsx&amp;sheet=U0&amp;row=1085&amp;col=6&amp;number=3.1&amp;sourceID=14","3.1")</f>
        <v>3.1</v>
      </c>
      <c r="G1085" s="4" t="str">
        <f>HYPERLINK("http://141.218.60.56/~jnz1568/getInfo.php?workbook=12_11.xlsx&amp;sheet=U0&amp;row=1085&amp;col=7&amp;number=13&amp;sourceID=14","13")</f>
        <v>13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HYPERLINK("http://141.218.60.56/~jnz1568/getInfo.php?workbook=12_11.xlsx&amp;sheet=U0&amp;row=1086&amp;col=6&amp;number=3.2&amp;sourceID=14","3.2")</f>
        <v>3.2</v>
      </c>
      <c r="G1086" s="4" t="str">
        <f>HYPERLINK("http://141.218.60.56/~jnz1568/getInfo.php?workbook=12_11.xlsx&amp;sheet=U0&amp;row=1086&amp;col=7&amp;number=13.3&amp;sourceID=14","13.3")</f>
        <v>13.3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HYPERLINK("http://141.218.60.56/~jnz1568/getInfo.php?workbook=12_11.xlsx&amp;sheet=U0&amp;row=1087&amp;col=6&amp;number=3.3&amp;sourceID=14","3.3")</f>
        <v>3.3</v>
      </c>
      <c r="G1087" s="4" t="str">
        <f>HYPERLINK("http://141.218.60.56/~jnz1568/getInfo.php?workbook=12_11.xlsx&amp;sheet=U0&amp;row=1087&amp;col=7&amp;number=13.3&amp;sourceID=14","13.3")</f>
        <v>13.3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HYPERLINK("http://141.218.60.56/~jnz1568/getInfo.php?workbook=12_11.xlsx&amp;sheet=U0&amp;row=1088&amp;col=6&amp;number=3.4&amp;sourceID=14","3.4")</f>
        <v>3.4</v>
      </c>
      <c r="G1088" s="4" t="str">
        <f>HYPERLINK("http://141.218.60.56/~jnz1568/getInfo.php?workbook=12_11.xlsx&amp;sheet=U0&amp;row=1088&amp;col=7&amp;number=13.3&amp;sourceID=14","13.3")</f>
        <v>13.3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HYPERLINK("http://141.218.60.56/~jnz1568/getInfo.php?workbook=12_11.xlsx&amp;sheet=U0&amp;row=1089&amp;col=6&amp;number=3.5&amp;sourceID=14","3.5")</f>
        <v>3.5</v>
      </c>
      <c r="G1089" s="4" t="str">
        <f>HYPERLINK("http://141.218.60.56/~jnz1568/getInfo.php?workbook=12_11.xlsx&amp;sheet=U0&amp;row=1089&amp;col=7&amp;number=13.2&amp;sourceID=14","13.2")</f>
        <v>13.2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HYPERLINK("http://141.218.60.56/~jnz1568/getInfo.php?workbook=12_11.xlsx&amp;sheet=U0&amp;row=1090&amp;col=6&amp;number=3.6&amp;sourceID=14","3.6")</f>
        <v>3.6</v>
      </c>
      <c r="G1090" s="4" t="str">
        <f>HYPERLINK("http://141.218.60.56/~jnz1568/getInfo.php?workbook=12_11.xlsx&amp;sheet=U0&amp;row=1090&amp;col=7&amp;number=12.9&amp;sourceID=14","12.9")</f>
        <v>12.9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HYPERLINK("http://141.218.60.56/~jnz1568/getInfo.php?workbook=12_11.xlsx&amp;sheet=U0&amp;row=1091&amp;col=6&amp;number=3.7&amp;sourceID=14","3.7")</f>
        <v>3.7</v>
      </c>
      <c r="G1091" s="4" t="str">
        <f>HYPERLINK("http://141.218.60.56/~jnz1568/getInfo.php?workbook=12_11.xlsx&amp;sheet=U0&amp;row=1091&amp;col=7&amp;number=12.6&amp;sourceID=14","12.6")</f>
        <v>12.6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HYPERLINK("http://141.218.60.56/~jnz1568/getInfo.php?workbook=12_11.xlsx&amp;sheet=U0&amp;row=1092&amp;col=6&amp;number=3.8&amp;sourceID=14","3.8")</f>
        <v>3.8</v>
      </c>
      <c r="G1092" s="4" t="str">
        <f>HYPERLINK("http://141.218.60.56/~jnz1568/getInfo.php?workbook=12_11.xlsx&amp;sheet=U0&amp;row=1092&amp;col=7&amp;number=12.2&amp;sourceID=14","12.2")</f>
        <v>12.2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HYPERLINK("http://141.218.60.56/~jnz1568/getInfo.php?workbook=12_11.xlsx&amp;sheet=U0&amp;row=1093&amp;col=6&amp;number=3.9&amp;sourceID=14","3.9")</f>
        <v>3.9</v>
      </c>
      <c r="G1093" s="4" t="str">
        <f>HYPERLINK("http://141.218.60.56/~jnz1568/getInfo.php?workbook=12_11.xlsx&amp;sheet=U0&amp;row=1093&amp;col=7&amp;number=11.8&amp;sourceID=14","11.8")</f>
        <v>11.8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HYPERLINK("http://141.218.60.56/~jnz1568/getInfo.php?workbook=12_11.xlsx&amp;sheet=U0&amp;row=1094&amp;col=6&amp;number=4&amp;sourceID=14","4")</f>
        <v>4</v>
      </c>
      <c r="G1094" s="4" t="str">
        <f>HYPERLINK("http://141.218.60.56/~jnz1568/getInfo.php?workbook=12_11.xlsx&amp;sheet=U0&amp;row=1094&amp;col=7&amp;number=11.4&amp;sourceID=14","11.4")</f>
        <v>11.4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HYPERLINK("http://141.218.60.56/~jnz1568/getInfo.php?workbook=12_11.xlsx&amp;sheet=U0&amp;row=1095&amp;col=6&amp;number=4.1&amp;sourceID=14","4.1")</f>
        <v>4.1</v>
      </c>
      <c r="G1095" s="4" t="str">
        <f>HYPERLINK("http://141.218.60.56/~jnz1568/getInfo.php?workbook=12_11.xlsx&amp;sheet=U0&amp;row=1095&amp;col=7&amp;number=11&amp;sourceID=14","11")</f>
        <v>11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HYPERLINK("http://141.218.60.56/~jnz1568/getInfo.php?workbook=12_11.xlsx&amp;sheet=U0&amp;row=1096&amp;col=6&amp;number=4.2&amp;sourceID=14","4.2")</f>
        <v>4.2</v>
      </c>
      <c r="G1096" s="4" t="str">
        <f>HYPERLINK("http://141.218.60.56/~jnz1568/getInfo.php?workbook=12_11.xlsx&amp;sheet=U0&amp;row=1096&amp;col=7&amp;number=10.6&amp;sourceID=14","10.6")</f>
        <v>10.6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HYPERLINK("http://141.218.60.56/~jnz1568/getInfo.php?workbook=12_11.xlsx&amp;sheet=U0&amp;row=1097&amp;col=6&amp;number=4.3&amp;sourceID=14","4.3")</f>
        <v>4.3</v>
      </c>
      <c r="G1097" s="4" t="str">
        <f>HYPERLINK("http://141.218.60.56/~jnz1568/getInfo.php?workbook=12_11.xlsx&amp;sheet=U0&amp;row=1097&amp;col=7&amp;number=10.3&amp;sourceID=14","10.3")</f>
        <v>10.3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HYPERLINK("http://141.218.60.56/~jnz1568/getInfo.php?workbook=12_11.xlsx&amp;sheet=U0&amp;row=1098&amp;col=6&amp;number=4.4&amp;sourceID=14","4.4")</f>
        <v>4.4</v>
      </c>
      <c r="G1098" s="4" t="str">
        <f>HYPERLINK("http://141.218.60.56/~jnz1568/getInfo.php?workbook=12_11.xlsx&amp;sheet=U0&amp;row=1098&amp;col=7&amp;number=10&amp;sourceID=14","10")</f>
        <v>10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HYPERLINK("http://141.218.60.56/~jnz1568/getInfo.php?workbook=12_11.xlsx&amp;sheet=U0&amp;row=1099&amp;col=6&amp;number=4.5&amp;sourceID=14","4.5")</f>
        <v>4.5</v>
      </c>
      <c r="G1099" s="4" t="str">
        <f>HYPERLINK("http://141.218.60.56/~jnz1568/getInfo.php?workbook=12_11.xlsx&amp;sheet=U0&amp;row=1099&amp;col=7&amp;number=9.78&amp;sourceID=14","9.78")</f>
        <v>9.78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HYPERLINK("http://141.218.60.56/~jnz1568/getInfo.php?workbook=12_11.xlsx&amp;sheet=U0&amp;row=1100&amp;col=6&amp;number=4.6&amp;sourceID=14","4.6")</f>
        <v>4.6</v>
      </c>
      <c r="G1100" s="4" t="str">
        <f>HYPERLINK("http://141.218.60.56/~jnz1568/getInfo.php?workbook=12_11.xlsx&amp;sheet=U0&amp;row=1100&amp;col=7&amp;number=9.58&amp;sourceID=14","9.58")</f>
        <v>9.58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HYPERLINK("http://141.218.60.56/~jnz1568/getInfo.php?workbook=12_11.xlsx&amp;sheet=U0&amp;row=1101&amp;col=6&amp;number=4.7&amp;sourceID=14","4.7")</f>
        <v>4.7</v>
      </c>
      <c r="G1101" s="4" t="str">
        <f>HYPERLINK("http://141.218.60.56/~jnz1568/getInfo.php?workbook=12_11.xlsx&amp;sheet=U0&amp;row=1101&amp;col=7&amp;number=9.41&amp;sourceID=14","9.41")</f>
        <v>9.41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HYPERLINK("http://141.218.60.56/~jnz1568/getInfo.php?workbook=12_11.xlsx&amp;sheet=U0&amp;row=1102&amp;col=6&amp;number=4.8&amp;sourceID=14","4.8")</f>
        <v>4.8</v>
      </c>
      <c r="G1102" s="4" t="str">
        <f>HYPERLINK("http://141.218.60.56/~jnz1568/getInfo.php?workbook=12_11.xlsx&amp;sheet=U0&amp;row=1102&amp;col=7&amp;number=9.28&amp;sourceID=14","9.28")</f>
        <v>9.28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HYPERLINK("http://141.218.60.56/~jnz1568/getInfo.php?workbook=12_11.xlsx&amp;sheet=U0&amp;row=1103&amp;col=6&amp;number=4.9&amp;sourceID=14","4.9")</f>
        <v>4.9</v>
      </c>
      <c r="G1103" s="4" t="str">
        <f>HYPERLINK("http://141.218.60.56/~jnz1568/getInfo.php?workbook=12_11.xlsx&amp;sheet=U0&amp;row=1103&amp;col=7&amp;number=9.16&amp;sourceID=14","9.16")</f>
        <v>9.16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2015-05-04T00:40:46Z</dcterms:created>
  <dcterms:modified xsi:type="dcterms:W3CDTF">2015-05-04T00:40:46Z</dcterms:modified>
</cp:coreProperties>
</file>