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<sst xmlns="http://schemas.openxmlformats.org/spreadsheetml/2006/main" count="82" uniqueCount="41">
  <si>
    <t>Fine Structure Energy Levels for Ca XX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</si>
  <si>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</si>
  <si>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</si>
  <si>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</si>
  <si>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</si>
  <si>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</si>
  <si>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</si>
  <si>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</si>
  <si>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</si>
  <si>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</si>
  <si>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</si>
  <si>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</si>
  <si>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</t>
  </si>
  <si>
    <t>2S</t>
  </si>
  <si>
    <t>2s</t>
  </si>
  <si>
    <t>2p</t>
  </si>
  <si>
    <t>2P</t>
  </si>
  <si>
    <t>3s</t>
  </si>
  <si>
    <t>3p</t>
  </si>
  <si>
    <t>3d</t>
  </si>
  <si>
    <t>2D</t>
  </si>
  <si>
    <t>4s</t>
  </si>
  <si>
    <t>4p</t>
  </si>
  <si>
    <t>4d</t>
  </si>
  <si>
    <t>4f</t>
  </si>
  <si>
    <t>2F</t>
  </si>
  <si>
    <t>5s</t>
  </si>
  <si>
    <t>5p</t>
  </si>
  <si>
    <t>5d</t>
  </si>
  <si>
    <t>5f</t>
  </si>
  <si>
    <t>5g</t>
  </si>
  <si>
    <t>2G</t>
  </si>
  <si>
    <t>A-values for fine-structure transitions in Ca XX</t>
  </si>
  <si>
    <t>k</t>
  </si>
  <si>
    <t>WL Vac (A)</t>
  </si>
  <si>
    <t>A (s-1)</t>
  </si>
  <si>
    <t>A2E1(s-1)</t>
  </si>
  <si>
    <t>Effective Collision Strengths for Ca XX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</si>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</sst>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20</v>
      </c>
      <c r="B4" s="3">
        <v>1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HYPERLINK("http://141.218.60.56/~jnz1568/getInfo.php?workbook=20_01.xlsx&amp;sheet=E0&amp;row=4&amp;col=10&amp;number=0&amp;sourceID=14","0")</f>
        <v>0</v>
      </c>
    </row>
    <row r="5" spans="1:10">
      <c r="A5" s="3">
        <v>20</v>
      </c>
      <c r="B5" s="3">
        <v>1</v>
      </c>
      <c r="C5" s="3">
        <v>2</v>
      </c>
      <c r="D5" s="3" t="s">
        <v>14</v>
      </c>
      <c r="E5" s="3" t="s">
        <v>13</v>
      </c>
      <c r="F5" s="3">
        <v>2</v>
      </c>
      <c r="G5" s="3">
        <v>0</v>
      </c>
      <c r="H5" s="3">
        <v>0</v>
      </c>
      <c r="I5" s="3">
        <v>0.5</v>
      </c>
      <c r="J5" s="4" t="str">
        <f>HYPERLINK("http://141.218.60.56/~jnz1568/getInfo.php?workbook=20_01.xlsx&amp;sheet=E0&amp;row=5&amp;col=10&amp;number=33071743&amp;sourceID=14","33071743")</f>
        <v>33071743</v>
      </c>
    </row>
    <row r="6" spans="1:10">
      <c r="A6" s="3">
        <v>20</v>
      </c>
      <c r="B6" s="3">
        <v>1</v>
      </c>
      <c r="C6" s="3">
        <v>3</v>
      </c>
      <c r="D6" s="3" t="s">
        <v>15</v>
      </c>
      <c r="E6" s="3" t="s">
        <v>16</v>
      </c>
      <c r="F6" s="3">
        <v>2</v>
      </c>
      <c r="G6" s="3">
        <v>1</v>
      </c>
      <c r="H6" s="3">
        <v>1</v>
      </c>
      <c r="I6" s="3">
        <v>0.5</v>
      </c>
      <c r="J6" s="4" t="str">
        <f>HYPERLINK("http://141.218.60.56/~jnz1568/getInfo.php?workbook=20_01.xlsx&amp;sheet=E0&amp;row=6&amp;col=10&amp;number=33069905&amp;sourceID=14","33069905")</f>
        <v>33069905</v>
      </c>
    </row>
    <row r="7" spans="1:10">
      <c r="A7" s="3">
        <v>20</v>
      </c>
      <c r="B7" s="3">
        <v>1</v>
      </c>
      <c r="C7" s="3">
        <v>4</v>
      </c>
      <c r="D7" s="3" t="s">
        <v>15</v>
      </c>
      <c r="E7" s="3" t="s">
        <v>16</v>
      </c>
      <c r="F7" s="3">
        <v>2</v>
      </c>
      <c r="G7" s="3">
        <v>1</v>
      </c>
      <c r="H7" s="3">
        <v>1</v>
      </c>
      <c r="I7" s="3">
        <v>1.5</v>
      </c>
      <c r="J7" s="4" t="str">
        <f>HYPERLINK("http://141.218.60.56/~jnz1568/getInfo.php?workbook=20_01.xlsx&amp;sheet=E0&amp;row=7&amp;col=10&amp;number=33129258&amp;sourceID=14","33129258")</f>
        <v>33129258</v>
      </c>
    </row>
    <row r="8" spans="1:10">
      <c r="A8" s="3">
        <v>20</v>
      </c>
      <c r="B8" s="3">
        <v>1</v>
      </c>
      <c r="C8" s="3">
        <v>5</v>
      </c>
      <c r="D8" s="3" t="s">
        <v>17</v>
      </c>
      <c r="E8" s="3" t="s">
        <v>13</v>
      </c>
      <c r="F8" s="3">
        <v>2</v>
      </c>
      <c r="G8" s="3">
        <v>0</v>
      </c>
      <c r="H8" s="3">
        <v>0</v>
      </c>
      <c r="I8" s="3">
        <v>0.5</v>
      </c>
      <c r="J8" s="4" t="str">
        <f>HYPERLINK("http://141.218.60.56/~jnz1568/getInfo.php?workbook=20_01.xlsx&amp;sheet=E0&amp;row=8&amp;col=10&amp;number=39214580&amp;sourceID=14","39214580")</f>
        <v>39214580</v>
      </c>
    </row>
    <row r="9" spans="1:10">
      <c r="A9" s="3">
        <v>20</v>
      </c>
      <c r="B9" s="3">
        <v>1</v>
      </c>
      <c r="C9" s="3">
        <v>6</v>
      </c>
      <c r="D9" s="3" t="s">
        <v>18</v>
      </c>
      <c r="E9" s="3" t="s">
        <v>16</v>
      </c>
      <c r="F9" s="3">
        <v>2</v>
      </c>
      <c r="G9" s="3">
        <v>1</v>
      </c>
      <c r="H9" s="3">
        <v>1</v>
      </c>
      <c r="I9" s="3">
        <v>0.5</v>
      </c>
      <c r="J9" s="4" t="str">
        <f>HYPERLINK("http://141.218.60.56/~jnz1568/getInfo.php?workbook=20_01.xlsx&amp;sheet=E0&amp;row=9&amp;col=10&amp;number=39214015&amp;sourceID=14","39214015")</f>
        <v>39214015</v>
      </c>
    </row>
    <row r="10" spans="1:10">
      <c r="A10" s="3">
        <v>20</v>
      </c>
      <c r="B10" s="3">
        <v>1</v>
      </c>
      <c r="C10" s="3">
        <v>7</v>
      </c>
      <c r="D10" s="3" t="s">
        <v>18</v>
      </c>
      <c r="E10" s="3" t="s">
        <v>16</v>
      </c>
      <c r="F10" s="3">
        <v>2</v>
      </c>
      <c r="G10" s="3">
        <v>1</v>
      </c>
      <c r="H10" s="3">
        <v>1</v>
      </c>
      <c r="I10" s="3">
        <v>1.5</v>
      </c>
      <c r="J10" s="4" t="str">
        <f>HYPERLINK("http://141.218.60.56/~jnz1568/getInfo.php?workbook=20_01.xlsx&amp;sheet=E0&amp;row=10&amp;col=10&amp;number=39231607&amp;sourceID=14","39231607")</f>
        <v>39231607</v>
      </c>
    </row>
    <row r="11" spans="1:10">
      <c r="A11" s="3">
        <v>20</v>
      </c>
      <c r="B11" s="3">
        <v>1</v>
      </c>
      <c r="C11" s="3">
        <v>8</v>
      </c>
      <c r="D11" s="3" t="s">
        <v>19</v>
      </c>
      <c r="E11" s="3" t="s">
        <v>20</v>
      </c>
      <c r="F11" s="3">
        <v>2</v>
      </c>
      <c r="G11" s="3">
        <v>2</v>
      </c>
      <c r="H11" s="3">
        <v>0</v>
      </c>
      <c r="I11" s="3">
        <v>1.5</v>
      </c>
      <c r="J11" s="4" t="str">
        <f>HYPERLINK("http://141.218.60.56/~jnz1568/getInfo.php?workbook=20_01.xlsx&amp;sheet=E0&amp;row=11&amp;col=10&amp;number=39231576&amp;sourceID=14","39231576")</f>
        <v>39231576</v>
      </c>
    </row>
    <row r="12" spans="1:10">
      <c r="A12" s="3">
        <v>20</v>
      </c>
      <c r="B12" s="3">
        <v>1</v>
      </c>
      <c r="C12" s="3">
        <v>9</v>
      </c>
      <c r="D12" s="3" t="s">
        <v>19</v>
      </c>
      <c r="E12" s="3" t="s">
        <v>20</v>
      </c>
      <c r="F12" s="3">
        <v>2</v>
      </c>
      <c r="G12" s="3">
        <v>2</v>
      </c>
      <c r="H12" s="3">
        <v>0</v>
      </c>
      <c r="I12" s="3">
        <v>2.5</v>
      </c>
      <c r="J12" s="4" t="str">
        <f>HYPERLINK("http://141.218.60.56/~jnz1568/getInfo.php?workbook=20_01.xlsx&amp;sheet=E0&amp;row=12&amp;col=10&amp;number=39237382&amp;sourceID=14","39237382")</f>
        <v>39237382</v>
      </c>
    </row>
    <row r="13" spans="1:10">
      <c r="A13" s="3">
        <v>20</v>
      </c>
      <c r="B13" s="3">
        <v>1</v>
      </c>
      <c r="C13" s="3">
        <v>10</v>
      </c>
      <c r="D13" s="3" t="s">
        <v>21</v>
      </c>
      <c r="E13" s="3" t="s">
        <v>13</v>
      </c>
      <c r="F13" s="3">
        <v>2</v>
      </c>
      <c r="G13" s="3">
        <v>0</v>
      </c>
      <c r="H13" s="3">
        <v>0</v>
      </c>
      <c r="I13" s="3">
        <v>0.5</v>
      </c>
      <c r="J13" s="4" t="str">
        <f>HYPERLINK("http://141.218.60.56/~jnz1568/getInfo.php?workbook=20_01.xlsx&amp;sheet=E0&amp;row=13&amp;col=10&amp;number=41362270&amp;sourceID=14","41362270")</f>
        <v>41362270</v>
      </c>
    </row>
    <row r="14" spans="1:10">
      <c r="A14" s="3">
        <v>20</v>
      </c>
      <c r="B14" s="3">
        <v>1</v>
      </c>
      <c r="C14" s="3">
        <v>11</v>
      </c>
      <c r="D14" s="3" t="s">
        <v>22</v>
      </c>
      <c r="E14" s="3" t="s">
        <v>16</v>
      </c>
      <c r="F14" s="3">
        <v>2</v>
      </c>
      <c r="G14" s="3">
        <v>1</v>
      </c>
      <c r="H14" s="3">
        <v>1</v>
      </c>
      <c r="I14" s="3">
        <v>0.5</v>
      </c>
      <c r="J14" s="4" t="str">
        <f>HYPERLINK("http://141.218.60.56/~jnz1568/getInfo.php?workbook=20_01.xlsx&amp;sheet=E0&amp;row=14&amp;col=10&amp;number=41362031&amp;sourceID=14","41362031")</f>
        <v>41362031</v>
      </c>
    </row>
    <row r="15" spans="1:10">
      <c r="A15" s="3">
        <v>20</v>
      </c>
      <c r="B15" s="3">
        <v>1</v>
      </c>
      <c r="C15" s="3">
        <v>12</v>
      </c>
      <c r="D15" s="3" t="s">
        <v>22</v>
      </c>
      <c r="E15" s="3" t="s">
        <v>16</v>
      </c>
      <c r="F15" s="3">
        <v>2</v>
      </c>
      <c r="G15" s="3">
        <v>1</v>
      </c>
      <c r="H15" s="3">
        <v>1</v>
      </c>
      <c r="I15" s="3">
        <v>1.5</v>
      </c>
      <c r="J15" s="4" t="str">
        <f>HYPERLINK("http://141.218.60.56/~jnz1568/getInfo.php?workbook=20_01.xlsx&amp;sheet=E0&amp;row=15&amp;col=10&amp;number=41369449&amp;sourceID=14","41369449")</f>
        <v>41369449</v>
      </c>
    </row>
    <row r="16" spans="1:10">
      <c r="A16" s="3">
        <v>20</v>
      </c>
      <c r="B16" s="3">
        <v>1</v>
      </c>
      <c r="C16" s="3">
        <v>13</v>
      </c>
      <c r="D16" s="3" t="s">
        <v>23</v>
      </c>
      <c r="E16" s="3" t="s">
        <v>20</v>
      </c>
      <c r="F16" s="3">
        <v>2</v>
      </c>
      <c r="G16" s="3">
        <v>2</v>
      </c>
      <c r="H16" s="3">
        <v>0</v>
      </c>
      <c r="I16" s="3">
        <v>1.5</v>
      </c>
      <c r="J16" s="4" t="str">
        <f>HYPERLINK("http://141.218.60.56/~jnz1568/getInfo.php?workbook=20_01.xlsx&amp;sheet=E0&amp;row=16&amp;col=10&amp;number=41369436&amp;sourceID=14","41369436")</f>
        <v>41369436</v>
      </c>
    </row>
    <row r="17" spans="1:10">
      <c r="A17" s="3">
        <v>20</v>
      </c>
      <c r="B17" s="3">
        <v>1</v>
      </c>
      <c r="C17" s="3">
        <v>14</v>
      </c>
      <c r="D17" s="3" t="s">
        <v>23</v>
      </c>
      <c r="E17" s="3" t="s">
        <v>20</v>
      </c>
      <c r="F17" s="3">
        <v>2</v>
      </c>
      <c r="G17" s="3">
        <v>2</v>
      </c>
      <c r="H17" s="3">
        <v>0</v>
      </c>
      <c r="I17" s="3">
        <v>2.5</v>
      </c>
      <c r="J17" s="4" t="str">
        <f>HYPERLINK("http://141.218.60.56/~jnz1568/getInfo.php?workbook=20_01.xlsx&amp;sheet=E0&amp;row=17&amp;col=10&amp;number=41371887&amp;sourceID=14","41371887")</f>
        <v>41371887</v>
      </c>
    </row>
    <row r="18" spans="1:10">
      <c r="A18" s="3">
        <v>20</v>
      </c>
      <c r="B18" s="3">
        <v>1</v>
      </c>
      <c r="C18" s="3">
        <v>15</v>
      </c>
      <c r="D18" s="3" t="s">
        <v>24</v>
      </c>
      <c r="E18" s="3" t="s">
        <v>25</v>
      </c>
      <c r="F18" s="3">
        <v>2</v>
      </c>
      <c r="G18" s="3">
        <v>3</v>
      </c>
      <c r="H18" s="3">
        <v>1</v>
      </c>
      <c r="I18" s="3">
        <v>2.5</v>
      </c>
      <c r="J18" s="4" t="str">
        <f>HYPERLINK("http://141.218.60.56/~jnz1568/getInfo.php?workbook=20_01.xlsx&amp;sheet=E0&amp;row=18&amp;col=10&amp;number=41371882&amp;sourceID=14","41371882")</f>
        <v>41371882</v>
      </c>
    </row>
    <row r="19" spans="1:10">
      <c r="A19" s="3">
        <v>20</v>
      </c>
      <c r="B19" s="3">
        <v>1</v>
      </c>
      <c r="C19" s="3">
        <v>16</v>
      </c>
      <c r="D19" s="3" t="s">
        <v>24</v>
      </c>
      <c r="E19" s="3" t="s">
        <v>25</v>
      </c>
      <c r="F19" s="3">
        <v>2</v>
      </c>
      <c r="G19" s="3">
        <v>3</v>
      </c>
      <c r="H19" s="3">
        <v>1</v>
      </c>
      <c r="I19" s="3">
        <v>3.5</v>
      </c>
      <c r="J19" s="4" t="str">
        <f>HYPERLINK("http://141.218.60.56/~jnz1568/getInfo.php?workbook=20_01.xlsx&amp;sheet=E0&amp;row=19&amp;col=10&amp;number=41373104&amp;sourceID=14","41373104")</f>
        <v>41373104</v>
      </c>
    </row>
    <row r="20" spans="1:10">
      <c r="A20" s="3">
        <v>20</v>
      </c>
      <c r="B20" s="3">
        <v>1</v>
      </c>
      <c r="C20" s="3">
        <v>17</v>
      </c>
      <c r="D20" s="3" t="s">
        <v>26</v>
      </c>
      <c r="E20" s="3" t="s">
        <v>13</v>
      </c>
      <c r="F20" s="3">
        <v>2</v>
      </c>
      <c r="G20" s="3">
        <v>0</v>
      </c>
      <c r="H20" s="3">
        <v>0</v>
      </c>
      <c r="I20" s="3">
        <v>0.5</v>
      </c>
      <c r="J20" s="4" t="str">
        <f>HYPERLINK("http://141.218.60.56/~jnz1568/getInfo.php?workbook=20_01.xlsx&amp;sheet=E0&amp;row=20&amp;col=10&amp;number=42355346&amp;sourceID=14","42355346")</f>
        <v>42355346</v>
      </c>
    </row>
    <row r="21" spans="1:10">
      <c r="A21" s="3">
        <v>20</v>
      </c>
      <c r="B21" s="3">
        <v>1</v>
      </c>
      <c r="C21" s="3">
        <v>18</v>
      </c>
      <c r="D21" s="3" t="s">
        <v>27</v>
      </c>
      <c r="E21" s="3" t="s">
        <v>16</v>
      </c>
      <c r="F21" s="3">
        <v>2</v>
      </c>
      <c r="G21" s="3">
        <v>1</v>
      </c>
      <c r="H21" s="3">
        <v>1</v>
      </c>
      <c r="I21" s="3">
        <v>0.5</v>
      </c>
      <c r="J21" s="4" t="str">
        <f>HYPERLINK("http://141.218.60.56/~jnz1568/getInfo.php?workbook=20_01.xlsx&amp;sheet=E0&amp;row=21&amp;col=10&amp;number=42355223&amp;sourceID=14","42355223")</f>
        <v>42355223</v>
      </c>
    </row>
    <row r="22" spans="1:10">
      <c r="A22" s="3">
        <v>20</v>
      </c>
      <c r="B22" s="3">
        <v>1</v>
      </c>
      <c r="C22" s="3">
        <v>19</v>
      </c>
      <c r="D22" s="3" t="s">
        <v>27</v>
      </c>
      <c r="E22" s="3" t="s">
        <v>16</v>
      </c>
      <c r="F22" s="3">
        <v>2</v>
      </c>
      <c r="G22" s="3">
        <v>1</v>
      </c>
      <c r="H22" s="3">
        <v>1</v>
      </c>
      <c r="I22" s="3">
        <v>1.5</v>
      </c>
      <c r="J22" s="4" t="str">
        <f>HYPERLINK("http://141.218.60.56/~jnz1568/getInfo.php?workbook=20_01.xlsx&amp;sheet=E0&amp;row=22&amp;col=10&amp;number=42359020&amp;sourceID=14","42359020")</f>
        <v>42359020</v>
      </c>
    </row>
    <row r="23" spans="1:10">
      <c r="A23" s="3">
        <v>20</v>
      </c>
      <c r="B23" s="3">
        <v>1</v>
      </c>
      <c r="C23" s="3">
        <v>20</v>
      </c>
      <c r="D23" s="3" t="s">
        <v>28</v>
      </c>
      <c r="E23" s="3" t="s">
        <v>20</v>
      </c>
      <c r="F23" s="3">
        <v>2</v>
      </c>
      <c r="G23" s="3">
        <v>2</v>
      </c>
      <c r="H23" s="3">
        <v>0</v>
      </c>
      <c r="I23" s="3">
        <v>1.5</v>
      </c>
      <c r="J23" s="4" t="str">
        <f>HYPERLINK("http://141.218.60.56/~jnz1568/getInfo.php?workbook=20_01.xlsx&amp;sheet=E0&amp;row=23&amp;col=10&amp;number=42359013&amp;sourceID=14","42359013")</f>
        <v>42359013</v>
      </c>
    </row>
    <row r="24" spans="1:10">
      <c r="A24" s="3">
        <v>20</v>
      </c>
      <c r="B24" s="3">
        <v>1</v>
      </c>
      <c r="C24" s="3">
        <v>21</v>
      </c>
      <c r="D24" s="3" t="s">
        <v>28</v>
      </c>
      <c r="E24" s="3" t="s">
        <v>20</v>
      </c>
      <c r="F24" s="3">
        <v>2</v>
      </c>
      <c r="G24" s="3">
        <v>2</v>
      </c>
      <c r="H24" s="3">
        <v>0</v>
      </c>
      <c r="I24" s="3">
        <v>2.5</v>
      </c>
      <c r="J24" s="4" t="str">
        <f>HYPERLINK("http://141.218.60.56/~jnz1568/getInfo.php?workbook=20_01.xlsx&amp;sheet=E0&amp;row=24&amp;col=10&amp;number=42360268&amp;sourceID=14","42360268")</f>
        <v>42360268</v>
      </c>
    </row>
    <row r="25" spans="1:10">
      <c r="A25" s="3">
        <v>20</v>
      </c>
      <c r="B25" s="3">
        <v>1</v>
      </c>
      <c r="C25" s="3">
        <v>22</v>
      </c>
      <c r="D25" s="3" t="s">
        <v>29</v>
      </c>
      <c r="E25" s="3" t="s">
        <v>25</v>
      </c>
      <c r="F25" s="3">
        <v>2</v>
      </c>
      <c r="G25" s="3">
        <v>3</v>
      </c>
      <c r="H25" s="3">
        <v>1</v>
      </c>
      <c r="I25" s="3">
        <v>2.5</v>
      </c>
      <c r="J25" s="4" t="str">
        <f>HYPERLINK("http://141.218.60.56/~jnz1568/getInfo.php?workbook=20_01.xlsx&amp;sheet=E0&amp;row=25&amp;col=10&amp;number=42360265&amp;sourceID=14","42360265")</f>
        <v>42360265</v>
      </c>
    </row>
    <row r="26" spans="1:10">
      <c r="A26" s="3">
        <v>20</v>
      </c>
      <c r="B26" s="3">
        <v>1</v>
      </c>
      <c r="C26" s="3">
        <v>23</v>
      </c>
      <c r="D26" s="3" t="s">
        <v>29</v>
      </c>
      <c r="E26" s="3" t="s">
        <v>25</v>
      </c>
      <c r="F26" s="3">
        <v>2</v>
      </c>
      <c r="G26" s="3">
        <v>3</v>
      </c>
      <c r="H26" s="3">
        <v>1</v>
      </c>
      <c r="I26" s="3">
        <v>3.5</v>
      </c>
      <c r="J26" s="4" t="str">
        <f>HYPERLINK("http://141.218.60.56/~jnz1568/getInfo.php?workbook=20_01.xlsx&amp;sheet=E0&amp;row=26&amp;col=10&amp;number=42360891&amp;sourceID=14","42360891")</f>
        <v>42360891</v>
      </c>
    </row>
    <row r="27" spans="1:10">
      <c r="A27" s="3">
        <v>20</v>
      </c>
      <c r="B27" s="3">
        <v>1</v>
      </c>
      <c r="C27" s="3">
        <v>24</v>
      </c>
      <c r="D27" s="3" t="s">
        <v>30</v>
      </c>
      <c r="E27" s="3" t="s">
        <v>31</v>
      </c>
      <c r="F27" s="3">
        <v>2</v>
      </c>
      <c r="G27" s="3">
        <v>4</v>
      </c>
      <c r="H27" s="3">
        <v>0</v>
      </c>
      <c r="I27" s="3">
        <v>3.5</v>
      </c>
      <c r="J27" s="4" t="str">
        <f>HYPERLINK("http://141.218.60.56/~jnz1568/getInfo.php?workbook=20_01.xlsx&amp;sheet=E0&amp;row=27&amp;col=10&amp;number=42360890&amp;sourceID=14","42360890")</f>
        <v>42360890</v>
      </c>
    </row>
    <row r="28" spans="1:10">
      <c r="A28" s="3">
        <v>20</v>
      </c>
      <c r="B28" s="3">
        <v>1</v>
      </c>
      <c r="C28" s="3">
        <v>25</v>
      </c>
      <c r="D28" s="3" t="s">
        <v>30</v>
      </c>
      <c r="E28" s="3" t="s">
        <v>31</v>
      </c>
      <c r="F28" s="3">
        <v>2</v>
      </c>
      <c r="G28" s="3">
        <v>4</v>
      </c>
      <c r="H28" s="3">
        <v>0</v>
      </c>
      <c r="I28" s="3">
        <v>4.5</v>
      </c>
      <c r="J28" s="4" t="str">
        <f>HYPERLINK("http://141.218.60.56/~jnz1568/getInfo.php?workbook=20_01.xlsx&amp;sheet=E0&amp;row=28&amp;col=10&amp;number=42361265&amp;sourceID=14","42361265")</f>
        <v>42361265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1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6.7109375" customWidth="1"/>
    <col min="7" max="7" width="10.7109375" customWidth="1"/>
  </cols>
  <sheetData>
    <row r="1" spans="1:7">
      <c r="A1" s="1" t="s">
        <v>32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33</v>
      </c>
      <c r="D3" s="2" t="s">
        <v>4</v>
      </c>
      <c r="E3" s="2" t="s">
        <v>34</v>
      </c>
      <c r="F3" s="2" t="s">
        <v>35</v>
      </c>
      <c r="G3" s="2" t="s">
        <v>36</v>
      </c>
    </row>
    <row r="4" spans="1:7">
      <c r="A4" s="3">
        <v>20</v>
      </c>
      <c r="B4" s="3">
        <v>1</v>
      </c>
      <c r="C4" s="3">
        <v>2</v>
      </c>
      <c r="D4" s="3">
        <v>1</v>
      </c>
      <c r="E4" s="3">
        <v>3.024</v>
      </c>
      <c r="F4" s="4" t="str">
        <f>HYPERLINK("http://141.218.60.56/~jnz1568/getInfo.php?workbook=20_01.xlsx&amp;sheet=A0&amp;row=4&amp;col=6&amp;number=26150000&amp;sourceID=14","26150000")</f>
        <v>26150000</v>
      </c>
      <c r="G4" s="4" t="str">
        <f>HYPERLINK("http://141.218.60.56/~jnz1568/getInfo.php?workbook=20_01.xlsx&amp;sheet=A0&amp;row=4&amp;col=7&amp;number=519700000&amp;sourceID=14","519700000")</f>
        <v>519700000</v>
      </c>
    </row>
    <row r="5" spans="1:7">
      <c r="A5" s="3">
        <v>20</v>
      </c>
      <c r="B5" s="3">
        <v>1</v>
      </c>
      <c r="C5" s="3">
        <v>3</v>
      </c>
      <c r="D5" s="3">
        <v>1</v>
      </c>
      <c r="E5" s="3">
        <v>3.024</v>
      </c>
      <c r="F5" s="4" t="str">
        <f>HYPERLINK("http://141.218.60.56/~jnz1568/getInfo.php?workbook=20_01.xlsx&amp;sheet=A0&amp;row=5&amp;col=6&amp;number=101100000000000&amp;sourceID=14","101100000000000")</f>
        <v>101100000000000</v>
      </c>
      <c r="G5" s="4" t="str">
        <f>HYPERLINK("http://141.218.60.56/~jnz1568/getInfo.php?workbook=20_01.xlsx&amp;sheet=A0&amp;row=5&amp;col=7&amp;number=0&amp;sourceID=14","0")</f>
        <v>0</v>
      </c>
    </row>
    <row r="6" spans="1:7">
      <c r="A6" s="3">
        <v>20</v>
      </c>
      <c r="B6" s="3">
        <v>1</v>
      </c>
      <c r="C6" s="3">
        <v>4</v>
      </c>
      <c r="D6" s="3">
        <v>1</v>
      </c>
      <c r="E6" s="3">
        <v>3.018</v>
      </c>
      <c r="F6" s="4" t="str">
        <f>HYPERLINK("http://141.218.60.56/~jnz1568/getInfo.php?workbook=20_01.xlsx&amp;sheet=A0&amp;row=6&amp;col=6&amp;number=101600000000000&amp;sourceID=14","101600000000000")</f>
        <v>101600000000000</v>
      </c>
      <c r="G6" s="4" t="str">
        <f>HYPERLINK("http://141.218.60.56/~jnz1568/getInfo.php?workbook=20_01.xlsx&amp;sheet=A0&amp;row=6&amp;col=7&amp;number=0&amp;sourceID=14","0")</f>
        <v>0</v>
      </c>
    </row>
    <row r="7" spans="1:7">
      <c r="A7" s="3">
        <v>20</v>
      </c>
      <c r="B7" s="3">
        <v>1</v>
      </c>
      <c r="C7" s="3">
        <v>6</v>
      </c>
      <c r="D7" s="3">
        <v>1</v>
      </c>
      <c r="E7" s="3">
        <v>2.55</v>
      </c>
      <c r="F7" s="4" t="str">
        <f>HYPERLINK("http://141.218.60.56/~jnz1568/getInfo.php?workbook=20_01.xlsx&amp;sheet=A0&amp;row=7&amp;col=6&amp;number=27020000000000&amp;sourceID=14","27020000000000")</f>
        <v>27020000000000</v>
      </c>
      <c r="G7" s="4" t="str">
        <f>HYPERLINK("http://141.218.60.56/~jnz1568/getInfo.php?workbook=20_01.xlsx&amp;sheet=A0&amp;row=7&amp;col=7&amp;number=0&amp;sourceID=14","0")</f>
        <v>0</v>
      </c>
    </row>
    <row r="8" spans="1:7">
      <c r="A8" s="3">
        <v>20</v>
      </c>
      <c r="B8" s="3">
        <v>1</v>
      </c>
      <c r="C8" s="3">
        <v>7</v>
      </c>
      <c r="D8" s="3">
        <v>1</v>
      </c>
      <c r="E8" s="3">
        <v>2.549</v>
      </c>
      <c r="F8" s="4" t="str">
        <f>HYPERLINK("http://141.218.60.56/~jnz1568/getInfo.php?workbook=20_01.xlsx&amp;sheet=A0&amp;row=8&amp;col=6&amp;number=27090000000000&amp;sourceID=14","27090000000000")</f>
        <v>27090000000000</v>
      </c>
      <c r="G8" s="4" t="str">
        <f>HYPERLINK("http://141.218.60.56/~jnz1568/getInfo.php?workbook=20_01.xlsx&amp;sheet=A0&amp;row=8&amp;col=7&amp;number=0&amp;sourceID=14","0")</f>
        <v>0</v>
      </c>
    </row>
    <row r="9" spans="1:7">
      <c r="A9" s="3">
        <v>20</v>
      </c>
      <c r="B9" s="3">
        <v>1</v>
      </c>
      <c r="C9" s="3">
        <v>11</v>
      </c>
      <c r="D9" s="3">
        <v>1</v>
      </c>
      <c r="E9" s="3">
        <v>2.418</v>
      </c>
      <c r="F9" s="4" t="str">
        <f>HYPERLINK("http://141.218.60.56/~jnz1568/getInfo.php?workbook=20_01.xlsx&amp;sheet=A0&amp;row=9&amp;col=6&amp;number=11020000000000&amp;sourceID=14","11020000000000")</f>
        <v>11020000000000</v>
      </c>
      <c r="G9" s="4" t="str">
        <f>HYPERLINK("http://141.218.60.56/~jnz1568/getInfo.php?workbook=20_01.xlsx&amp;sheet=A0&amp;row=9&amp;col=7&amp;number=0&amp;sourceID=14","0")</f>
        <v>0</v>
      </c>
    </row>
    <row r="10" spans="1:7">
      <c r="A10" s="3">
        <v>20</v>
      </c>
      <c r="B10" s="3">
        <v>1</v>
      </c>
      <c r="C10" s="3">
        <v>12</v>
      </c>
      <c r="D10" s="3">
        <v>1</v>
      </c>
      <c r="E10" s="3">
        <v>2.417</v>
      </c>
      <c r="F10" s="4" t="str">
        <f>HYPERLINK("http://141.218.60.56/~jnz1568/getInfo.php?workbook=20_01.xlsx&amp;sheet=A0&amp;row=10&amp;col=6&amp;number=11040000000000&amp;sourceID=14","11040000000000")</f>
        <v>11040000000000</v>
      </c>
      <c r="G10" s="4" t="str">
        <f>HYPERLINK("http://141.218.60.56/~jnz1568/getInfo.php?workbook=20_01.xlsx&amp;sheet=A0&amp;row=10&amp;col=7&amp;number=0&amp;sourceID=14","0")</f>
        <v>0</v>
      </c>
    </row>
    <row r="11" spans="1:7">
      <c r="A11" s="3">
        <v>20</v>
      </c>
      <c r="B11" s="3">
        <v>1</v>
      </c>
      <c r="C11" s="3">
        <v>18</v>
      </c>
      <c r="D11" s="3">
        <v>1</v>
      </c>
      <c r="E11" s="3">
        <v>2.361</v>
      </c>
      <c r="F11" s="4" t="str">
        <f>HYPERLINK("http://141.218.60.56/~jnz1568/getInfo.php?workbook=20_01.xlsx&amp;sheet=A0&amp;row=11&amp;col=6&amp;number=5555000000000&amp;sourceID=14","5555000000000")</f>
        <v>5555000000000</v>
      </c>
      <c r="G11" s="4" t="str">
        <f>HYPERLINK("http://141.218.60.56/~jnz1568/getInfo.php?workbook=20_01.xlsx&amp;sheet=A0&amp;row=11&amp;col=7&amp;number=0&amp;sourceID=14","0")</f>
        <v>0</v>
      </c>
    </row>
    <row r="12" spans="1:7">
      <c r="A12" s="3">
        <v>20</v>
      </c>
      <c r="B12" s="3">
        <v>1</v>
      </c>
      <c r="C12" s="3">
        <v>19</v>
      </c>
      <c r="D12" s="3">
        <v>1</v>
      </c>
      <c r="E12" s="3">
        <v>2.361</v>
      </c>
      <c r="F12" s="4" t="str">
        <f>HYPERLINK("http://141.218.60.56/~jnz1568/getInfo.php?workbook=20_01.xlsx&amp;sheet=A0&amp;row=12&amp;col=6&amp;number=5565000000000&amp;sourceID=14","5565000000000")</f>
        <v>5565000000000</v>
      </c>
      <c r="G12" s="4" t="str">
        <f>HYPERLINK("http://141.218.60.56/~jnz1568/getInfo.php?workbook=20_01.xlsx&amp;sheet=A0&amp;row=12&amp;col=7&amp;number=0&amp;sourceID=14","0")</f>
        <v>0</v>
      </c>
    </row>
    <row r="13" spans="1:7">
      <c r="A13" s="3">
        <v>20</v>
      </c>
      <c r="B13" s="3">
        <v>1</v>
      </c>
      <c r="C13" s="3">
        <v>6</v>
      </c>
      <c r="D13" s="3">
        <v>2</v>
      </c>
      <c r="E13" s="3">
        <v>16.281</v>
      </c>
      <c r="F13" s="4" t="str">
        <f>HYPERLINK("http://141.218.60.56/~jnz1568/getInfo.php?workbook=20_01.xlsx&amp;sheet=A0&amp;row=13&amp;col=6&amp;number=3645000000000&amp;sourceID=14","3645000000000")</f>
        <v>3645000000000</v>
      </c>
      <c r="G13" s="4" t="str">
        <f>HYPERLINK("http://141.218.60.56/~jnz1568/getInfo.php?workbook=20_01.xlsx&amp;sheet=A0&amp;row=13&amp;col=7&amp;number=0&amp;sourceID=14","0")</f>
        <v>0</v>
      </c>
    </row>
    <row r="14" spans="1:7">
      <c r="A14" s="3">
        <v>20</v>
      </c>
      <c r="B14" s="3">
        <v>1</v>
      </c>
      <c r="C14" s="3">
        <v>7</v>
      </c>
      <c r="D14" s="3">
        <v>2</v>
      </c>
      <c r="E14" s="3">
        <v>16.234</v>
      </c>
      <c r="F14" s="4" t="str">
        <f>HYPERLINK("http://141.218.60.56/~jnz1568/getInfo.php?workbook=20_01.xlsx&amp;sheet=A0&amp;row=14&amp;col=6&amp;number=3671000000000&amp;sourceID=14","3671000000000")</f>
        <v>3671000000000</v>
      </c>
      <c r="G14" s="4" t="str">
        <f>HYPERLINK("http://141.218.60.56/~jnz1568/getInfo.php?workbook=20_01.xlsx&amp;sheet=A0&amp;row=14&amp;col=7&amp;number=0&amp;sourceID=14","0")</f>
        <v>0</v>
      </c>
    </row>
    <row r="15" spans="1:7">
      <c r="A15" s="3">
        <v>20</v>
      </c>
      <c r="B15" s="3">
        <v>1</v>
      </c>
      <c r="C15" s="3">
        <v>11</v>
      </c>
      <c r="D15" s="3">
        <v>2</v>
      </c>
      <c r="E15" s="3">
        <v>12.062</v>
      </c>
      <c r="F15" s="4" t="str">
        <f>HYPERLINK("http://141.218.60.56/~jnz1568/getInfo.php?workbook=20_01.xlsx&amp;sheet=A0&amp;row=15&amp;col=6&amp;number=1570000000000&amp;sourceID=14","1570000000000")</f>
        <v>1570000000000</v>
      </c>
      <c r="G15" s="4" t="str">
        <f>HYPERLINK("http://141.218.60.56/~jnz1568/getInfo.php?workbook=20_01.xlsx&amp;sheet=A0&amp;row=15&amp;col=7&amp;number=0&amp;sourceID=14","0")</f>
        <v>0</v>
      </c>
    </row>
    <row r="16" spans="1:7">
      <c r="A16" s="3">
        <v>20</v>
      </c>
      <c r="B16" s="3">
        <v>1</v>
      </c>
      <c r="C16" s="3">
        <v>12</v>
      </c>
      <c r="D16" s="3">
        <v>2</v>
      </c>
      <c r="E16" s="3">
        <v>12.052</v>
      </c>
      <c r="F16" s="4" t="str">
        <f>HYPERLINK("http://141.218.60.56/~jnz1568/getInfo.php?workbook=20_01.xlsx&amp;sheet=A0&amp;row=16&amp;col=6&amp;number=1575000000000&amp;sourceID=14","1575000000000")</f>
        <v>1575000000000</v>
      </c>
      <c r="G16" s="4" t="str">
        <f>HYPERLINK("http://141.218.60.56/~jnz1568/getInfo.php?workbook=20_01.xlsx&amp;sheet=A0&amp;row=16&amp;col=7&amp;number=0&amp;sourceID=14","0")</f>
        <v>0</v>
      </c>
    </row>
    <row r="17" spans="1:7">
      <c r="A17" s="3">
        <v>20</v>
      </c>
      <c r="B17" s="3">
        <v>1</v>
      </c>
      <c r="C17" s="3">
        <v>18</v>
      </c>
      <c r="D17" s="3">
        <v>2</v>
      </c>
      <c r="E17" s="3">
        <v>10.772</v>
      </c>
      <c r="F17" s="4" t="str">
        <f>HYPERLINK("http://141.218.60.56/~jnz1568/getInfo.php?workbook=20_01.xlsx&amp;sheet=A0&amp;row=17&amp;col=6&amp;number=802800000000&amp;sourceID=14","802800000000")</f>
        <v>802800000000</v>
      </c>
      <c r="G17" s="4" t="str">
        <f>HYPERLINK("http://141.218.60.56/~jnz1568/getInfo.php?workbook=20_01.xlsx&amp;sheet=A0&amp;row=17&amp;col=7&amp;number=0&amp;sourceID=14","0")</f>
        <v>0</v>
      </c>
    </row>
    <row r="18" spans="1:7">
      <c r="A18" s="3">
        <v>20</v>
      </c>
      <c r="B18" s="3">
        <v>1</v>
      </c>
      <c r="C18" s="3">
        <v>19</v>
      </c>
      <c r="D18" s="3">
        <v>2</v>
      </c>
      <c r="E18" s="3">
        <v>10.767</v>
      </c>
      <c r="F18" s="4" t="str">
        <f>HYPERLINK("http://141.218.60.56/~jnz1568/getInfo.php?workbook=20_01.xlsx&amp;sheet=A0&amp;row=18&amp;col=6&amp;number=804600000000&amp;sourceID=14","804600000000")</f>
        <v>804600000000</v>
      </c>
      <c r="G18" s="4" t="str">
        <f>HYPERLINK("http://141.218.60.56/~jnz1568/getInfo.php?workbook=20_01.xlsx&amp;sheet=A0&amp;row=18&amp;col=7&amp;number=0&amp;sourceID=14","0")</f>
        <v>0</v>
      </c>
    </row>
    <row r="19" spans="1:7">
      <c r="A19" s="3">
        <v>20</v>
      </c>
      <c r="B19" s="3">
        <v>1</v>
      </c>
      <c r="C19" s="3">
        <v>5</v>
      </c>
      <c r="D19" s="3">
        <v>3</v>
      </c>
      <c r="E19" s="3">
        <v>16.274</v>
      </c>
      <c r="F19" s="4" t="str">
        <f>HYPERLINK("http://141.218.60.56/~jnz1568/getInfo.php?workbook=20_01.xlsx&amp;sheet=A0&amp;row=19&amp;col=6&amp;number=342300000000&amp;sourceID=14","342300000000")</f>
        <v>342300000000</v>
      </c>
      <c r="G19" s="4" t="str">
        <f>HYPERLINK("http://141.218.60.56/~jnz1568/getInfo.php?workbook=20_01.xlsx&amp;sheet=A0&amp;row=19&amp;col=7&amp;number=0&amp;sourceID=14","0")</f>
        <v>0</v>
      </c>
    </row>
    <row r="20" spans="1:7">
      <c r="A20" s="3">
        <v>20</v>
      </c>
      <c r="B20" s="3">
        <v>1</v>
      </c>
      <c r="C20" s="3">
        <v>5</v>
      </c>
      <c r="D20" s="3">
        <v>4</v>
      </c>
      <c r="E20" s="3">
        <v>16.433</v>
      </c>
      <c r="F20" s="4" t="str">
        <f>HYPERLINK("http://141.218.60.56/~jnz1568/getInfo.php?workbook=20_01.xlsx&amp;sheet=A0&amp;row=20&amp;col=6&amp;number=671500000000&amp;sourceID=14","671500000000")</f>
        <v>671500000000</v>
      </c>
      <c r="G20" s="4" t="str">
        <f>HYPERLINK("http://141.218.60.56/~jnz1568/getInfo.php?workbook=20_01.xlsx&amp;sheet=A0&amp;row=20&amp;col=7&amp;number=0&amp;sourceID=14","0")</f>
        <v>0</v>
      </c>
    </row>
    <row r="21" spans="1:7">
      <c r="A21" s="3">
        <v>20</v>
      </c>
      <c r="B21" s="3">
        <v>1</v>
      </c>
      <c r="C21" s="3">
        <v>10</v>
      </c>
      <c r="D21" s="3">
        <v>3</v>
      </c>
      <c r="E21" s="3">
        <v>12.059</v>
      </c>
      <c r="F21" s="4" t="str">
        <f>HYPERLINK("http://141.218.60.56/~jnz1568/getInfo.php?workbook=20_01.xlsx&amp;sheet=A0&amp;row=21&amp;col=6&amp;number=139700000000&amp;sourceID=14","139700000000")</f>
        <v>139700000000</v>
      </c>
      <c r="G21" s="4" t="str">
        <f>HYPERLINK("http://141.218.60.56/~jnz1568/getInfo.php?workbook=20_01.xlsx&amp;sheet=A0&amp;row=21&amp;col=7&amp;number=0&amp;sourceID=14","0")</f>
        <v>0</v>
      </c>
    </row>
    <row r="22" spans="1:7">
      <c r="A22" s="3">
        <v>20</v>
      </c>
      <c r="B22" s="3">
        <v>1</v>
      </c>
      <c r="C22" s="3">
        <v>10</v>
      </c>
      <c r="D22" s="3">
        <v>4</v>
      </c>
      <c r="E22" s="3">
        <v>12.146</v>
      </c>
      <c r="F22" s="4" t="str">
        <f>HYPERLINK("http://141.218.60.56/~jnz1568/getInfo.php?workbook=20_01.xlsx&amp;sheet=A0&amp;row=22&amp;col=6&amp;number=275400000000&amp;sourceID=14","275400000000")</f>
        <v>275400000000</v>
      </c>
      <c r="G22" s="4" t="str">
        <f>HYPERLINK("http://141.218.60.56/~jnz1568/getInfo.php?workbook=20_01.xlsx&amp;sheet=A0&amp;row=22&amp;col=7&amp;number=0&amp;sourceID=14","0")</f>
        <v>0</v>
      </c>
    </row>
    <row r="23" spans="1:7">
      <c r="A23" s="3">
        <v>20</v>
      </c>
      <c r="B23" s="3">
        <v>1</v>
      </c>
      <c r="C23" s="3">
        <v>17</v>
      </c>
      <c r="D23" s="3">
        <v>3</v>
      </c>
      <c r="E23" s="3">
        <v>10.77</v>
      </c>
      <c r="F23" s="4" t="str">
        <f>HYPERLINK("http://141.218.60.56/~jnz1568/getInfo.php?workbook=20_01.xlsx&amp;sheet=A0&amp;row=23&amp;col=6&amp;number=69770000000&amp;sourceID=14","69770000000")</f>
        <v>69770000000</v>
      </c>
      <c r="G23" s="4" t="str">
        <f>HYPERLINK("http://141.218.60.56/~jnz1568/getInfo.php?workbook=20_01.xlsx&amp;sheet=A0&amp;row=23&amp;col=7&amp;number=0&amp;sourceID=14","0")</f>
        <v>0</v>
      </c>
    </row>
    <row r="24" spans="1:7">
      <c r="A24" s="3">
        <v>20</v>
      </c>
      <c r="B24" s="3">
        <v>1</v>
      </c>
      <c r="C24" s="3">
        <v>17</v>
      </c>
      <c r="D24" s="3">
        <v>4</v>
      </c>
      <c r="E24" s="3">
        <v>10.839</v>
      </c>
      <c r="F24" s="4" t="str">
        <f>HYPERLINK("http://141.218.60.56/~jnz1568/getInfo.php?workbook=20_01.xlsx&amp;sheet=A0&amp;row=24&amp;col=6&amp;number=137800000000&amp;sourceID=14","137800000000")</f>
        <v>137800000000</v>
      </c>
      <c r="G24" s="4" t="str">
        <f>HYPERLINK("http://141.218.60.56/~jnz1568/getInfo.php?workbook=20_01.xlsx&amp;sheet=A0&amp;row=24&amp;col=7&amp;number=0&amp;sourceID=14","0")</f>
        <v>0</v>
      </c>
    </row>
    <row r="25" spans="1:7">
      <c r="A25" s="3">
        <v>20</v>
      </c>
      <c r="B25" s="3">
        <v>1</v>
      </c>
      <c r="C25" s="3">
        <v>8</v>
      </c>
      <c r="D25" s="3">
        <v>3</v>
      </c>
      <c r="E25" s="3">
        <v>16.229</v>
      </c>
      <c r="F25" s="4" t="str">
        <f>HYPERLINK("http://141.218.60.56/~jnz1568/getInfo.php?workbook=20_01.xlsx&amp;sheet=A0&amp;row=25&amp;col=6&amp;number=8811000000000&amp;sourceID=14","8811000000000")</f>
        <v>8811000000000</v>
      </c>
      <c r="G25" s="4" t="str">
        <f>HYPERLINK("http://141.218.60.56/~jnz1568/getInfo.php?workbook=20_01.xlsx&amp;sheet=A0&amp;row=25&amp;col=7&amp;number=0&amp;sourceID=14","0")</f>
        <v>0</v>
      </c>
    </row>
    <row r="26" spans="1:7">
      <c r="A26" s="3">
        <v>20</v>
      </c>
      <c r="B26" s="3">
        <v>1</v>
      </c>
      <c r="C26" s="3">
        <v>8</v>
      </c>
      <c r="D26" s="3">
        <v>4</v>
      </c>
      <c r="E26" s="3">
        <v>16.387</v>
      </c>
      <c r="F26" s="4" t="str">
        <f>HYPERLINK("http://141.218.60.56/~jnz1568/getInfo.php?workbook=20_01.xlsx&amp;sheet=A0&amp;row=26&amp;col=6&amp;number=1729000000000&amp;sourceID=14","1729000000000")</f>
        <v>1729000000000</v>
      </c>
      <c r="G26" s="4" t="str">
        <f>HYPERLINK("http://141.218.60.56/~jnz1568/getInfo.php?workbook=20_01.xlsx&amp;sheet=A0&amp;row=26&amp;col=7&amp;number=0&amp;sourceID=14","0")</f>
        <v>0</v>
      </c>
    </row>
    <row r="27" spans="1:7">
      <c r="A27" s="3">
        <v>20</v>
      </c>
      <c r="B27" s="3">
        <v>1</v>
      </c>
      <c r="C27" s="3">
        <v>9</v>
      </c>
      <c r="D27" s="3">
        <v>4</v>
      </c>
      <c r="E27" s="3">
        <v>16.372</v>
      </c>
      <c r="F27" s="4" t="str">
        <f>HYPERLINK("http://141.218.60.56/~jnz1568/getInfo.php?workbook=20_01.xlsx&amp;sheet=A0&amp;row=27&amp;col=6&amp;number=10390000000000&amp;sourceID=14","10390000000000")</f>
        <v>10390000000000</v>
      </c>
      <c r="G27" s="4" t="str">
        <f>HYPERLINK("http://141.218.60.56/~jnz1568/getInfo.php?workbook=20_01.xlsx&amp;sheet=A0&amp;row=27&amp;col=7&amp;number=0&amp;sourceID=14","0")</f>
        <v>0</v>
      </c>
    </row>
    <row r="28" spans="1:7">
      <c r="A28" s="3">
        <v>20</v>
      </c>
      <c r="B28" s="3">
        <v>1</v>
      </c>
      <c r="C28" s="3">
        <v>13</v>
      </c>
      <c r="D28" s="3">
        <v>3</v>
      </c>
      <c r="E28" s="3">
        <v>12.049</v>
      </c>
      <c r="F28" s="4" t="str">
        <f>HYPERLINK("http://141.218.60.56/~jnz1568/getInfo.php?workbook=20_01.xlsx&amp;sheet=A0&amp;row=28&amp;col=6&amp;number=2798000000000&amp;sourceID=14","2798000000000")</f>
        <v>2798000000000</v>
      </c>
      <c r="G28" s="4" t="str">
        <f>HYPERLINK("http://141.218.60.56/~jnz1568/getInfo.php?workbook=20_01.xlsx&amp;sheet=A0&amp;row=28&amp;col=7&amp;number=0&amp;sourceID=14","0")</f>
        <v>0</v>
      </c>
    </row>
    <row r="29" spans="1:7">
      <c r="A29" s="3">
        <v>20</v>
      </c>
      <c r="B29" s="3">
        <v>1</v>
      </c>
      <c r="C29" s="3">
        <v>13</v>
      </c>
      <c r="D29" s="3">
        <v>4</v>
      </c>
      <c r="E29" s="3">
        <v>12.136</v>
      </c>
      <c r="F29" s="4" t="str">
        <f>HYPERLINK("http://141.218.60.56/~jnz1568/getInfo.php?workbook=20_01.xlsx&amp;sheet=A0&amp;row=29&amp;col=6&amp;number=551700000000&amp;sourceID=14","551700000000")</f>
        <v>551700000000</v>
      </c>
      <c r="G29" s="4" t="str">
        <f>HYPERLINK("http://141.218.60.56/~jnz1568/getInfo.php?workbook=20_01.xlsx&amp;sheet=A0&amp;row=29&amp;col=7&amp;number=0&amp;sourceID=14","0")</f>
        <v>0</v>
      </c>
    </row>
    <row r="30" spans="1:7">
      <c r="A30" s="3">
        <v>20</v>
      </c>
      <c r="B30" s="3">
        <v>1</v>
      </c>
      <c r="C30" s="3">
        <v>14</v>
      </c>
      <c r="D30" s="3">
        <v>4</v>
      </c>
      <c r="E30" s="3">
        <v>12.132</v>
      </c>
      <c r="F30" s="4" t="str">
        <f>HYPERLINK("http://141.218.60.56/~jnz1568/getInfo.php?workbook=20_01.xlsx&amp;sheet=A0&amp;row=30&amp;col=6&amp;number=3312000000000&amp;sourceID=14","3312000000000")</f>
        <v>3312000000000</v>
      </c>
      <c r="G30" s="4" t="str">
        <f>HYPERLINK("http://141.218.60.56/~jnz1568/getInfo.php?workbook=20_01.xlsx&amp;sheet=A0&amp;row=30&amp;col=7&amp;number=0&amp;sourceID=14","0")</f>
        <v>0</v>
      </c>
    </row>
    <row r="31" spans="1:7">
      <c r="A31" s="3">
        <v>20</v>
      </c>
      <c r="B31" s="3">
        <v>1</v>
      </c>
      <c r="C31" s="3">
        <v>20</v>
      </c>
      <c r="D31" s="3">
        <v>3</v>
      </c>
      <c r="E31" s="3">
        <v>10.765</v>
      </c>
      <c r="F31" s="4" t="str">
        <f>HYPERLINK("http://141.218.60.56/~jnz1568/getInfo.php?workbook=20_01.xlsx&amp;sheet=A0&amp;row=31&amp;col=6&amp;number=1277000000000&amp;sourceID=14","1277000000000")</f>
        <v>1277000000000</v>
      </c>
      <c r="G31" s="4" t="str">
        <f>HYPERLINK("http://141.218.60.56/~jnz1568/getInfo.php?workbook=20_01.xlsx&amp;sheet=A0&amp;row=31&amp;col=7&amp;number=0&amp;sourceID=14","0")</f>
        <v>0</v>
      </c>
    </row>
    <row r="32" spans="1:7">
      <c r="A32" s="3">
        <v>20</v>
      </c>
      <c r="B32" s="3">
        <v>1</v>
      </c>
      <c r="C32" s="3">
        <v>20</v>
      </c>
      <c r="D32" s="3">
        <v>4</v>
      </c>
      <c r="E32" s="3">
        <v>10.835</v>
      </c>
      <c r="F32" s="4" t="str">
        <f>HYPERLINK("http://141.218.60.56/~jnz1568/getInfo.php?workbook=20_01.xlsx&amp;sheet=A0&amp;row=32&amp;col=6&amp;number=252200000000&amp;sourceID=14","252200000000")</f>
        <v>252200000000</v>
      </c>
      <c r="G32" s="4" t="str">
        <f>HYPERLINK("http://141.218.60.56/~jnz1568/getInfo.php?workbook=20_01.xlsx&amp;sheet=A0&amp;row=32&amp;col=7&amp;number=0&amp;sourceID=14","0")</f>
        <v>0</v>
      </c>
    </row>
    <row r="33" spans="1:7">
      <c r="A33" s="3">
        <v>20</v>
      </c>
      <c r="B33" s="3">
        <v>1</v>
      </c>
      <c r="C33" s="3">
        <v>21</v>
      </c>
      <c r="D33" s="3">
        <v>4</v>
      </c>
      <c r="E33" s="3">
        <v>10.833</v>
      </c>
      <c r="F33" s="4" t="str">
        <f>HYPERLINK("http://141.218.60.56/~jnz1568/getInfo.php?workbook=20_01.xlsx&amp;sheet=A0&amp;row=33&amp;col=6&amp;number=1513000000000&amp;sourceID=14","1513000000000")</f>
        <v>1513000000000</v>
      </c>
      <c r="G33" s="4" t="str">
        <f>HYPERLINK("http://141.218.60.56/~jnz1568/getInfo.php?workbook=20_01.xlsx&amp;sheet=A0&amp;row=33&amp;col=7&amp;number=0&amp;sourceID=14","0")</f>
        <v>0</v>
      </c>
    </row>
    <row r="34" spans="1:7">
      <c r="A34" s="3">
        <v>20</v>
      </c>
      <c r="B34" s="3">
        <v>1</v>
      </c>
      <c r="C34" s="3">
        <v>11</v>
      </c>
      <c r="D34" s="3">
        <v>5</v>
      </c>
      <c r="E34" s="3">
        <v>46.567</v>
      </c>
      <c r="F34" s="4" t="str">
        <f>HYPERLINK("http://141.218.60.56/~jnz1568/getInfo.php?workbook=20_01.xlsx&amp;sheet=A0&amp;row=34&amp;col=6&amp;number=496500000000&amp;sourceID=14","496500000000")</f>
        <v>496500000000</v>
      </c>
      <c r="G34" s="4" t="str">
        <f>HYPERLINK("http://141.218.60.56/~jnz1568/getInfo.php?workbook=20_01.xlsx&amp;sheet=A0&amp;row=34&amp;col=7&amp;number=0&amp;sourceID=14","0")</f>
        <v>0</v>
      </c>
    </row>
    <row r="35" spans="1:7">
      <c r="A35" s="3">
        <v>20</v>
      </c>
      <c r="B35" s="3">
        <v>1</v>
      </c>
      <c r="C35" s="3">
        <v>12</v>
      </c>
      <c r="D35" s="3">
        <v>5</v>
      </c>
      <c r="E35" s="3">
        <v>46.407</v>
      </c>
      <c r="F35" s="4" t="str">
        <f>HYPERLINK("http://141.218.60.56/~jnz1568/getInfo.php?workbook=20_01.xlsx&amp;sheet=A0&amp;row=35&amp;col=6&amp;number=500700000000&amp;sourceID=14","500700000000")</f>
        <v>500700000000</v>
      </c>
      <c r="G35" s="4" t="str">
        <f>HYPERLINK("http://141.218.60.56/~jnz1568/getInfo.php?workbook=20_01.xlsx&amp;sheet=A0&amp;row=35&amp;col=7&amp;number=0&amp;sourceID=14","0")</f>
        <v>0</v>
      </c>
    </row>
    <row r="36" spans="1:7">
      <c r="A36" s="3">
        <v>20</v>
      </c>
      <c r="B36" s="3">
        <v>1</v>
      </c>
      <c r="C36" s="3">
        <v>18</v>
      </c>
      <c r="D36" s="3">
        <v>5</v>
      </c>
      <c r="E36" s="3">
        <v>31.841</v>
      </c>
      <c r="F36" s="4" t="str">
        <f>HYPERLINK("http://141.218.60.56/~jnz1568/getInfo.php?workbook=20_01.xlsx&amp;sheet=A0&amp;row=36&amp;col=6&amp;number=265100000000&amp;sourceID=14","265100000000")</f>
        <v>265100000000</v>
      </c>
      <c r="G36" s="4" t="str">
        <f>HYPERLINK("http://141.218.60.56/~jnz1568/getInfo.php?workbook=20_01.xlsx&amp;sheet=A0&amp;row=36&amp;col=7&amp;number=0&amp;sourceID=14","0")</f>
        <v>0</v>
      </c>
    </row>
    <row r="37" spans="1:7">
      <c r="A37" s="3">
        <v>20</v>
      </c>
      <c r="B37" s="3">
        <v>1</v>
      </c>
      <c r="C37" s="3">
        <v>19</v>
      </c>
      <c r="D37" s="3">
        <v>5</v>
      </c>
      <c r="E37" s="3">
        <v>31.802</v>
      </c>
      <c r="F37" s="4" t="str">
        <f>HYPERLINK("http://141.218.60.56/~jnz1568/getInfo.php?workbook=20_01.xlsx&amp;sheet=A0&amp;row=37&amp;col=6&amp;number=266200000000&amp;sourceID=14","266200000000")</f>
        <v>266200000000</v>
      </c>
      <c r="G37" s="4" t="str">
        <f>HYPERLINK("http://141.218.60.56/~jnz1568/getInfo.php?workbook=20_01.xlsx&amp;sheet=A0&amp;row=37&amp;col=7&amp;number=0&amp;sourceID=14","0")</f>
        <v>0</v>
      </c>
    </row>
    <row r="38" spans="1:7">
      <c r="A38" s="3">
        <v>20</v>
      </c>
      <c r="B38" s="3">
        <v>1</v>
      </c>
      <c r="C38" s="3">
        <v>18</v>
      </c>
      <c r="D38" s="3">
        <v>10</v>
      </c>
      <c r="E38" s="3">
        <v>100.71</v>
      </c>
      <c r="F38" s="4" t="str">
        <f>HYPERLINK("http://141.218.60.56/~jnz1568/getInfo.php?workbook=20_01.xlsx&amp;sheet=A0&amp;row=38&amp;col=6&amp;number=119200000000&amp;sourceID=14","119200000000")</f>
        <v>119200000000</v>
      </c>
      <c r="G38" s="4" t="str">
        <f>HYPERLINK("http://141.218.60.56/~jnz1568/getInfo.php?workbook=20_01.xlsx&amp;sheet=A0&amp;row=38&amp;col=7&amp;number=0&amp;sourceID=14","0")</f>
        <v>0</v>
      </c>
    </row>
    <row r="39" spans="1:7">
      <c r="A39" s="3">
        <v>20</v>
      </c>
      <c r="B39" s="3">
        <v>1</v>
      </c>
      <c r="C39" s="3">
        <v>19</v>
      </c>
      <c r="D39" s="3">
        <v>10</v>
      </c>
      <c r="E39" s="3">
        <v>100.326</v>
      </c>
      <c r="F39" s="4" t="str">
        <f>HYPERLINK("http://141.218.60.56/~jnz1568/getInfo.php?workbook=20_01.xlsx&amp;sheet=A0&amp;row=39&amp;col=6&amp;number=120300000000&amp;sourceID=14","120300000000")</f>
        <v>120300000000</v>
      </c>
      <c r="G39" s="4" t="str">
        <f>HYPERLINK("http://141.218.60.56/~jnz1568/getInfo.php?workbook=20_01.xlsx&amp;sheet=A0&amp;row=39&amp;col=7&amp;number=0&amp;sourceID=14","0")</f>
        <v>0</v>
      </c>
    </row>
    <row r="40" spans="1:7">
      <c r="A40" s="3">
        <v>20</v>
      </c>
      <c r="B40" s="3">
        <v>1</v>
      </c>
      <c r="C40" s="3">
        <v>10</v>
      </c>
      <c r="D40" s="3">
        <v>6</v>
      </c>
      <c r="E40" s="3">
        <v>46.55</v>
      </c>
      <c r="F40" s="4" t="str">
        <f>HYPERLINK("http://141.218.60.56/~jnz1568/getInfo.php?workbook=20_01.xlsx&amp;sheet=A0&amp;row=40&amp;col=6&amp;number=99290000000&amp;sourceID=14","99290000000")</f>
        <v>99290000000</v>
      </c>
      <c r="G40" s="4" t="str">
        <f>HYPERLINK("http://141.218.60.56/~jnz1568/getInfo.php?workbook=20_01.xlsx&amp;sheet=A0&amp;row=40&amp;col=7&amp;number=0&amp;sourceID=14","0")</f>
        <v>0</v>
      </c>
    </row>
    <row r="41" spans="1:7">
      <c r="A41" s="3">
        <v>20</v>
      </c>
      <c r="B41" s="3">
        <v>1</v>
      </c>
      <c r="C41" s="3">
        <v>10</v>
      </c>
      <c r="D41" s="3">
        <v>7</v>
      </c>
      <c r="E41" s="3">
        <v>46.934</v>
      </c>
      <c r="F41" s="4" t="str">
        <f>HYPERLINK("http://141.218.60.56/~jnz1568/getInfo.php?workbook=20_01.xlsx&amp;sheet=A0&amp;row=41&amp;col=6&amp;number=195300000000&amp;sourceID=14","195300000000")</f>
        <v>195300000000</v>
      </c>
      <c r="G41" s="4" t="str">
        <f>HYPERLINK("http://141.218.60.56/~jnz1568/getInfo.php?workbook=20_01.xlsx&amp;sheet=A0&amp;row=41&amp;col=7&amp;number=0&amp;sourceID=14","0")</f>
        <v>0</v>
      </c>
    </row>
    <row r="42" spans="1:7">
      <c r="A42" s="3">
        <v>20</v>
      </c>
      <c r="B42" s="3">
        <v>1</v>
      </c>
      <c r="C42" s="3">
        <v>17</v>
      </c>
      <c r="D42" s="3">
        <v>6</v>
      </c>
      <c r="E42" s="3">
        <v>31.834</v>
      </c>
      <c r="F42" s="4" t="str">
        <f>HYPERLINK("http://141.218.60.56/~jnz1568/getInfo.php?workbook=20_01.xlsx&amp;sheet=A0&amp;row=42&amp;col=6&amp;number=48900000000&amp;sourceID=14","48900000000")</f>
        <v>48900000000</v>
      </c>
      <c r="G42" s="4" t="str">
        <f>HYPERLINK("http://141.218.60.56/~jnz1568/getInfo.php?workbook=20_01.xlsx&amp;sheet=A0&amp;row=42&amp;col=7&amp;number=0&amp;sourceID=14","0")</f>
        <v>0</v>
      </c>
    </row>
    <row r="43" spans="1:7">
      <c r="A43" s="3">
        <v>20</v>
      </c>
      <c r="B43" s="3">
        <v>1</v>
      </c>
      <c r="C43" s="3">
        <v>17</v>
      </c>
      <c r="D43" s="3">
        <v>7</v>
      </c>
      <c r="E43" s="3">
        <v>32.013</v>
      </c>
      <c r="F43" s="4" t="str">
        <f>HYPERLINK("http://141.218.60.56/~jnz1568/getInfo.php?workbook=20_01.xlsx&amp;sheet=A0&amp;row=43&amp;col=6&amp;number=96710000000&amp;sourceID=14","96710000000")</f>
        <v>96710000000</v>
      </c>
      <c r="G43" s="4" t="str">
        <f>HYPERLINK("http://141.218.60.56/~jnz1568/getInfo.php?workbook=20_01.xlsx&amp;sheet=A0&amp;row=43&amp;col=7&amp;number=0&amp;sourceID=14","0")</f>
        <v>0</v>
      </c>
    </row>
    <row r="44" spans="1:7">
      <c r="A44" s="3">
        <v>20</v>
      </c>
      <c r="B44" s="3">
        <v>1</v>
      </c>
      <c r="C44" s="3">
        <v>13</v>
      </c>
      <c r="D44" s="3">
        <v>6</v>
      </c>
      <c r="E44" s="3">
        <v>46.395</v>
      </c>
      <c r="F44" s="4" t="str">
        <f>HYPERLINK("http://141.218.60.56/~jnz1568/getInfo.php?workbook=20_01.xlsx&amp;sheet=A0&amp;row=44&amp;col=6&amp;number=958100000000&amp;sourceID=14","958100000000")</f>
        <v>958100000000</v>
      </c>
      <c r="G44" s="4" t="str">
        <f>HYPERLINK("http://141.218.60.56/~jnz1568/getInfo.php?workbook=20_01.xlsx&amp;sheet=A0&amp;row=44&amp;col=7&amp;number=0&amp;sourceID=14","0")</f>
        <v>0</v>
      </c>
    </row>
    <row r="45" spans="1:7">
      <c r="A45" s="3">
        <v>20</v>
      </c>
      <c r="B45" s="3">
        <v>1</v>
      </c>
      <c r="C45" s="3">
        <v>13</v>
      </c>
      <c r="D45" s="3">
        <v>7</v>
      </c>
      <c r="E45" s="3">
        <v>46.776</v>
      </c>
      <c r="F45" s="4" t="str">
        <f>HYPERLINK("http://141.218.60.56/~jnz1568/getInfo.php?workbook=20_01.xlsx&amp;sheet=A0&amp;row=45&amp;col=6&amp;number=188500000000&amp;sourceID=14","188500000000")</f>
        <v>188500000000</v>
      </c>
      <c r="G45" s="4" t="str">
        <f>HYPERLINK("http://141.218.60.56/~jnz1568/getInfo.php?workbook=20_01.xlsx&amp;sheet=A0&amp;row=45&amp;col=7&amp;number=0&amp;sourceID=14","0")</f>
        <v>0</v>
      </c>
    </row>
    <row r="46" spans="1:7">
      <c r="A46" s="3">
        <v>20</v>
      </c>
      <c r="B46" s="3">
        <v>1</v>
      </c>
      <c r="C46" s="3">
        <v>14</v>
      </c>
      <c r="D46" s="3">
        <v>7</v>
      </c>
      <c r="E46" s="3">
        <v>46.723</v>
      </c>
      <c r="F46" s="4" t="str">
        <f>HYPERLINK("http://141.218.60.56/~jnz1568/getInfo.php?workbook=20_01.xlsx&amp;sheet=A0&amp;row=46&amp;col=6&amp;number=1134000000000&amp;sourceID=14","1134000000000")</f>
        <v>1134000000000</v>
      </c>
      <c r="G46" s="4" t="str">
        <f>HYPERLINK("http://141.218.60.56/~jnz1568/getInfo.php?workbook=20_01.xlsx&amp;sheet=A0&amp;row=46&amp;col=7&amp;number=0&amp;sourceID=14","0")</f>
        <v>0</v>
      </c>
    </row>
    <row r="47" spans="1:7">
      <c r="A47" s="3">
        <v>20</v>
      </c>
      <c r="B47" s="3">
        <v>1</v>
      </c>
      <c r="C47" s="3">
        <v>20</v>
      </c>
      <c r="D47" s="3">
        <v>6</v>
      </c>
      <c r="E47" s="3">
        <v>31.797</v>
      </c>
      <c r="F47" s="4" t="str">
        <f>HYPERLINK("http://141.218.60.56/~jnz1568/getInfo.php?workbook=20_01.xlsx&amp;sheet=A0&amp;row=47&amp;col=6&amp;number=459200000000&amp;sourceID=14","459200000000")</f>
        <v>459200000000</v>
      </c>
      <c r="G47" s="4" t="str">
        <f>HYPERLINK("http://141.218.60.56/~jnz1568/getInfo.php?workbook=20_01.xlsx&amp;sheet=A0&amp;row=47&amp;col=7&amp;number=0&amp;sourceID=14","0")</f>
        <v>0</v>
      </c>
    </row>
    <row r="48" spans="1:7">
      <c r="A48" s="3">
        <v>20</v>
      </c>
      <c r="B48" s="3">
        <v>1</v>
      </c>
      <c r="C48" s="3">
        <v>20</v>
      </c>
      <c r="D48" s="3">
        <v>7</v>
      </c>
      <c r="E48" s="3">
        <v>31.976</v>
      </c>
      <c r="F48" s="4" t="str">
        <f>HYPERLINK("http://141.218.60.56/~jnz1568/getInfo.php?workbook=20_01.xlsx&amp;sheet=A0&amp;row=48&amp;col=6&amp;number=90830000000&amp;sourceID=14","90830000000")</f>
        <v>90830000000</v>
      </c>
      <c r="G48" s="4" t="str">
        <f>HYPERLINK("http://141.218.60.56/~jnz1568/getInfo.php?workbook=20_01.xlsx&amp;sheet=A0&amp;row=48&amp;col=7&amp;number=0&amp;sourceID=14","0")</f>
        <v>0</v>
      </c>
    </row>
    <row r="49" spans="1:7">
      <c r="A49" s="3">
        <v>20</v>
      </c>
      <c r="B49" s="3">
        <v>1</v>
      </c>
      <c r="C49" s="3">
        <v>21</v>
      </c>
      <c r="D49" s="3">
        <v>7</v>
      </c>
      <c r="E49" s="3">
        <v>31.963</v>
      </c>
      <c r="F49" s="4" t="str">
        <f>HYPERLINK("http://141.218.60.56/~jnz1568/getInfo.php?workbook=20_01.xlsx&amp;sheet=A0&amp;row=49&amp;col=6&amp;number=545400000000&amp;sourceID=14","545400000000")</f>
        <v>545400000000</v>
      </c>
      <c r="G49" s="4" t="str">
        <f>HYPERLINK("http://141.218.60.56/~jnz1568/getInfo.php?workbook=20_01.xlsx&amp;sheet=A0&amp;row=49&amp;col=7&amp;number=0&amp;sourceID=14","0")</f>
        <v>0</v>
      </c>
    </row>
    <row r="50" spans="1:7">
      <c r="A50" s="3">
        <v>20</v>
      </c>
      <c r="B50" s="3">
        <v>1</v>
      </c>
      <c r="C50" s="3">
        <v>20</v>
      </c>
      <c r="D50" s="3">
        <v>11</v>
      </c>
      <c r="E50" s="3">
        <v>100.303</v>
      </c>
      <c r="F50" s="4" t="str">
        <f>HYPERLINK("http://141.218.60.56/~jnz1568/getInfo.php?workbook=20_01.xlsx&amp;sheet=A0&amp;row=50&amp;col=6&amp;number=202000000000&amp;sourceID=14","202000000000")</f>
        <v>202000000000</v>
      </c>
      <c r="G50" s="4" t="str">
        <f>HYPERLINK("http://141.218.60.56/~jnz1568/getInfo.php?workbook=20_01.xlsx&amp;sheet=A0&amp;row=50&amp;col=7&amp;number=0&amp;sourceID=14","0")</f>
        <v>0</v>
      </c>
    </row>
    <row r="51" spans="1:7">
      <c r="A51" s="3">
        <v>20</v>
      </c>
      <c r="B51" s="3">
        <v>1</v>
      </c>
      <c r="C51" s="3">
        <v>20</v>
      </c>
      <c r="D51" s="3">
        <v>12</v>
      </c>
      <c r="E51" s="3">
        <v>101.055</v>
      </c>
      <c r="F51" s="4" t="str">
        <f>HYPERLINK("http://141.218.60.56/~jnz1568/getInfo.php?workbook=20_01.xlsx&amp;sheet=A0&amp;row=51&amp;col=6&amp;number=39800000000&amp;sourceID=14","39800000000")</f>
        <v>39800000000</v>
      </c>
      <c r="G51" s="4" t="str">
        <f>HYPERLINK("http://141.218.60.56/~jnz1568/getInfo.php?workbook=20_01.xlsx&amp;sheet=A0&amp;row=51&amp;col=7&amp;number=0&amp;sourceID=14","0")</f>
        <v>0</v>
      </c>
    </row>
    <row r="52" spans="1:7">
      <c r="A52" s="3">
        <v>20</v>
      </c>
      <c r="B52" s="3">
        <v>1</v>
      </c>
      <c r="C52" s="3">
        <v>21</v>
      </c>
      <c r="D52" s="3">
        <v>12</v>
      </c>
      <c r="E52" s="3">
        <v>100.927</v>
      </c>
      <c r="F52" s="4" t="str">
        <f>HYPERLINK("http://141.218.60.56/~jnz1568/getInfo.php?workbook=20_01.xlsx&amp;sheet=A0&amp;row=52&amp;col=6&amp;number=239400000000&amp;sourceID=14","239400000000")</f>
        <v>239400000000</v>
      </c>
      <c r="G52" s="4" t="str">
        <f>HYPERLINK("http://141.218.60.56/~jnz1568/getInfo.php?workbook=20_01.xlsx&amp;sheet=A0&amp;row=52&amp;col=7&amp;number=0&amp;sourceID=14","0")</f>
        <v>0</v>
      </c>
    </row>
    <row r="53" spans="1:7">
      <c r="A53" s="3">
        <v>20</v>
      </c>
      <c r="B53" s="3">
        <v>1</v>
      </c>
      <c r="C53" s="3">
        <v>17</v>
      </c>
      <c r="D53" s="3">
        <v>11</v>
      </c>
      <c r="E53" s="3">
        <v>100.674</v>
      </c>
      <c r="F53" s="4" t="str">
        <f>HYPERLINK("http://141.218.60.56/~jnz1568/getInfo.php?workbook=20_01.xlsx&amp;sheet=A0&amp;row=53&amp;col=6&amp;number=34830000000&amp;sourceID=14","34830000000")</f>
        <v>34830000000</v>
      </c>
      <c r="G53" s="4" t="str">
        <f>HYPERLINK("http://141.218.60.56/~jnz1568/getInfo.php?workbook=20_01.xlsx&amp;sheet=A0&amp;row=53&amp;col=7&amp;number=0&amp;sourceID=14","0")</f>
        <v>0</v>
      </c>
    </row>
    <row r="54" spans="1:7">
      <c r="A54" s="3">
        <v>20</v>
      </c>
      <c r="B54" s="3">
        <v>1</v>
      </c>
      <c r="C54" s="3">
        <v>17</v>
      </c>
      <c r="D54" s="3">
        <v>12</v>
      </c>
      <c r="E54" s="3">
        <v>101.431</v>
      </c>
      <c r="F54" s="4" t="str">
        <f>HYPERLINK("http://141.218.60.56/~jnz1568/getInfo.php?workbook=20_01.xlsx&amp;sheet=A0&amp;row=54&amp;col=6&amp;number=68620000000&amp;sourceID=14","68620000000")</f>
        <v>68620000000</v>
      </c>
      <c r="G54" s="4" t="str">
        <f>HYPERLINK("http://141.218.60.56/~jnz1568/getInfo.php?workbook=20_01.xlsx&amp;sheet=A0&amp;row=54&amp;col=7&amp;number=0&amp;sourceID=14","0")</f>
        <v>0</v>
      </c>
    </row>
    <row r="55" spans="1:7">
      <c r="A55" s="3">
        <v>20</v>
      </c>
      <c r="B55" s="3">
        <v>1</v>
      </c>
      <c r="C55" s="3">
        <v>11</v>
      </c>
      <c r="D55" s="3">
        <v>8</v>
      </c>
      <c r="E55" s="3">
        <v>46.938</v>
      </c>
      <c r="F55" s="4" t="str">
        <f>HYPERLINK("http://141.218.60.56/~jnz1568/getInfo.php?workbook=20_01.xlsx&amp;sheet=A0&amp;row=55&amp;col=6&amp;number=55460000000&amp;sourceID=14","55460000000")</f>
        <v>55460000000</v>
      </c>
      <c r="G55" s="4" t="str">
        <f>HYPERLINK("http://141.218.60.56/~jnz1568/getInfo.php?workbook=20_01.xlsx&amp;sheet=A0&amp;row=55&amp;col=7&amp;number=0&amp;sourceID=14","0")</f>
        <v>0</v>
      </c>
    </row>
    <row r="56" spans="1:7">
      <c r="A56" s="3">
        <v>20</v>
      </c>
      <c r="B56" s="3">
        <v>1</v>
      </c>
      <c r="C56" s="3">
        <v>12</v>
      </c>
      <c r="D56" s="3">
        <v>8</v>
      </c>
      <c r="E56" s="3">
        <v>46.776</v>
      </c>
      <c r="F56" s="4" t="str">
        <f>HYPERLINK("http://141.218.60.56/~jnz1568/getInfo.php?workbook=20_01.xlsx&amp;sheet=A0&amp;row=56&amp;col=6&amp;number=5586000000&amp;sourceID=14","5586000000")</f>
        <v>5586000000</v>
      </c>
      <c r="G56" s="4" t="str">
        <f>HYPERLINK("http://141.218.60.56/~jnz1568/getInfo.php?workbook=20_01.xlsx&amp;sheet=A0&amp;row=56&amp;col=7&amp;number=0&amp;sourceID=14","0")</f>
        <v>0</v>
      </c>
    </row>
    <row r="57" spans="1:7">
      <c r="A57" s="3">
        <v>20</v>
      </c>
      <c r="B57" s="3">
        <v>1</v>
      </c>
      <c r="C57" s="3">
        <v>12</v>
      </c>
      <c r="D57" s="3">
        <v>9</v>
      </c>
      <c r="E57" s="3">
        <v>46.903</v>
      </c>
      <c r="F57" s="4" t="str">
        <f>HYPERLINK("http://141.218.60.56/~jnz1568/getInfo.php?workbook=20_01.xlsx&amp;sheet=A0&amp;row=57&amp;col=6&amp;number=49990000000&amp;sourceID=14","49990000000")</f>
        <v>49990000000</v>
      </c>
      <c r="G57" s="4" t="str">
        <f>HYPERLINK("http://141.218.60.56/~jnz1568/getInfo.php?workbook=20_01.xlsx&amp;sheet=A0&amp;row=57&amp;col=7&amp;number=0&amp;sourceID=14","0")</f>
        <v>0</v>
      </c>
    </row>
    <row r="58" spans="1:7">
      <c r="A58" s="3">
        <v>20</v>
      </c>
      <c r="B58" s="3">
        <v>1</v>
      </c>
      <c r="C58" s="3">
        <v>18</v>
      </c>
      <c r="D58" s="3">
        <v>8</v>
      </c>
      <c r="E58" s="3">
        <v>32.014</v>
      </c>
      <c r="F58" s="4" t="str">
        <f>HYPERLINK("http://141.218.60.56/~jnz1568/getInfo.php?workbook=20_01.xlsx&amp;sheet=A0&amp;row=58&amp;col=6&amp;number=23970000000&amp;sourceID=14","23970000000")</f>
        <v>23970000000</v>
      </c>
      <c r="G58" s="4" t="str">
        <f>HYPERLINK("http://141.218.60.56/~jnz1568/getInfo.php?workbook=20_01.xlsx&amp;sheet=A0&amp;row=58&amp;col=7&amp;number=0&amp;sourceID=14","0")</f>
        <v>0</v>
      </c>
    </row>
    <row r="59" spans="1:7">
      <c r="A59" s="3">
        <v>20</v>
      </c>
      <c r="B59" s="3">
        <v>1</v>
      </c>
      <c r="C59" s="3">
        <v>19</v>
      </c>
      <c r="D59" s="3">
        <v>8</v>
      </c>
      <c r="E59" s="3">
        <v>31.975</v>
      </c>
      <c r="F59" s="4" t="str">
        <f>HYPERLINK("http://141.218.60.56/~jnz1568/getInfo.php?workbook=20_01.xlsx&amp;sheet=A0&amp;row=59&amp;col=6&amp;number=2404000000&amp;sourceID=14","2404000000")</f>
        <v>2404000000</v>
      </c>
      <c r="G59" s="4" t="str">
        <f>HYPERLINK("http://141.218.60.56/~jnz1568/getInfo.php?workbook=20_01.xlsx&amp;sheet=A0&amp;row=59&amp;col=7&amp;number=0&amp;sourceID=14","0")</f>
        <v>0</v>
      </c>
    </row>
    <row r="60" spans="1:7">
      <c r="A60" s="3">
        <v>20</v>
      </c>
      <c r="B60" s="3">
        <v>1</v>
      </c>
      <c r="C60" s="3">
        <v>19</v>
      </c>
      <c r="D60" s="3">
        <v>9</v>
      </c>
      <c r="E60" s="3">
        <v>32.035</v>
      </c>
      <c r="F60" s="4" t="str">
        <f>HYPERLINK("http://141.218.60.56/~jnz1568/getInfo.php?workbook=20_01.xlsx&amp;sheet=A0&amp;row=60&amp;col=6&amp;number=21550000000&amp;sourceID=14","21550000000")</f>
        <v>21550000000</v>
      </c>
      <c r="G60" s="4" t="str">
        <f>HYPERLINK("http://141.218.60.56/~jnz1568/getInfo.php?workbook=20_01.xlsx&amp;sheet=A0&amp;row=60&amp;col=7&amp;number=0&amp;sourceID=14","0")</f>
        <v>0</v>
      </c>
    </row>
    <row r="61" spans="1:7">
      <c r="A61" s="3">
        <v>20</v>
      </c>
      <c r="B61" s="3">
        <v>1</v>
      </c>
      <c r="C61" s="3">
        <v>18</v>
      </c>
      <c r="D61" s="3">
        <v>13</v>
      </c>
      <c r="E61" s="3">
        <v>101.442</v>
      </c>
      <c r="F61" s="4" t="str">
        <f>HYPERLINK("http://141.218.60.56/~jnz1568/getInfo.php?workbook=20_01.xlsx&amp;sheet=A0&amp;row=61&amp;col=6&amp;number=30060000000&amp;sourceID=14","30060000000")</f>
        <v>30060000000</v>
      </c>
      <c r="G61" s="4" t="str">
        <f>HYPERLINK("http://141.218.60.56/~jnz1568/getInfo.php?workbook=20_01.xlsx&amp;sheet=A0&amp;row=61&amp;col=7&amp;number=0&amp;sourceID=14","0")</f>
        <v>0</v>
      </c>
    </row>
    <row r="62" spans="1:7">
      <c r="A62" s="3">
        <v>20</v>
      </c>
      <c r="B62" s="3">
        <v>1</v>
      </c>
      <c r="C62" s="3">
        <v>19</v>
      </c>
      <c r="D62" s="3">
        <v>13</v>
      </c>
      <c r="E62" s="3">
        <v>101.053</v>
      </c>
      <c r="F62" s="4" t="str">
        <f>HYPERLINK("http://141.218.60.56/~jnz1568/getInfo.php?workbook=20_01.xlsx&amp;sheet=A0&amp;row=62&amp;col=6&amp;number=3030000000&amp;sourceID=14","3030000000")</f>
        <v>3030000000</v>
      </c>
      <c r="G62" s="4" t="str">
        <f>HYPERLINK("http://141.218.60.56/~jnz1568/getInfo.php?workbook=20_01.xlsx&amp;sheet=A0&amp;row=62&amp;col=7&amp;number=0&amp;sourceID=14","0")</f>
        <v>0</v>
      </c>
    </row>
    <row r="63" spans="1:7">
      <c r="A63" s="3">
        <v>20</v>
      </c>
      <c r="B63" s="3">
        <v>1</v>
      </c>
      <c r="C63" s="3">
        <v>19</v>
      </c>
      <c r="D63" s="3">
        <v>14</v>
      </c>
      <c r="E63" s="3">
        <v>101.304</v>
      </c>
      <c r="F63" s="4" t="str">
        <f>HYPERLINK("http://141.218.60.56/~jnz1568/getInfo.php?workbook=20_01.xlsx&amp;sheet=A0&amp;row=63&amp;col=6&amp;number=27130000000&amp;sourceID=14","27130000000")</f>
        <v>27130000000</v>
      </c>
      <c r="G63" s="4" t="str">
        <f>HYPERLINK("http://141.218.60.56/~jnz1568/getInfo.php?workbook=20_01.xlsx&amp;sheet=A0&amp;row=63&amp;col=7&amp;number=0&amp;sourceID=14","0")</f>
        <v>0</v>
      </c>
    </row>
    <row r="64" spans="1:7">
      <c r="A64" s="3">
        <v>20</v>
      </c>
      <c r="B64" s="3">
        <v>1</v>
      </c>
      <c r="C64" s="3">
        <v>24</v>
      </c>
      <c r="D64" s="3">
        <v>15</v>
      </c>
      <c r="E64" s="3">
        <v>101.112</v>
      </c>
      <c r="F64" s="4" t="str">
        <f>HYPERLINK("http://141.218.60.56/~jnz1568/getInfo.php?workbook=20_01.xlsx&amp;sheet=A0&amp;row=64&amp;col=6&amp;number=658700000000&amp;sourceID=14","658700000000")</f>
        <v>658700000000</v>
      </c>
      <c r="G64" s="4" t="str">
        <f>HYPERLINK("http://141.218.60.56/~jnz1568/getInfo.php?workbook=20_01.xlsx&amp;sheet=A0&amp;row=64&amp;col=7&amp;number=0&amp;sourceID=14","0")</f>
        <v>0</v>
      </c>
    </row>
    <row r="65" spans="1:7">
      <c r="A65" s="3">
        <v>20</v>
      </c>
      <c r="B65" s="3">
        <v>1</v>
      </c>
      <c r="C65" s="3">
        <v>25</v>
      </c>
      <c r="D65" s="3">
        <v>16</v>
      </c>
      <c r="E65" s="3">
        <v>101.198</v>
      </c>
      <c r="F65" s="4" t="str">
        <f>HYPERLINK("http://141.218.60.56/~jnz1568/getInfo.php?workbook=20_01.xlsx&amp;sheet=A0&amp;row=65&amp;col=6&amp;number=681900000000&amp;sourceID=14","681900000000")</f>
        <v>681900000000</v>
      </c>
      <c r="G65" s="4" t="str">
        <f>HYPERLINK("http://141.218.60.56/~jnz1568/getInfo.php?workbook=20_01.xlsx&amp;sheet=A0&amp;row=65&amp;col=7&amp;number=0&amp;sourceID=14","0")</f>
        <v>0</v>
      </c>
    </row>
    <row r="66" spans="1:7">
      <c r="A66" s="3">
        <v>20</v>
      </c>
      <c r="B66" s="3">
        <v>1</v>
      </c>
      <c r="C66" s="3">
        <v>15</v>
      </c>
      <c r="D66" s="3">
        <v>8</v>
      </c>
      <c r="E66" s="3">
        <v>46.722</v>
      </c>
      <c r="F66" s="4" t="str">
        <f>HYPERLINK("http://141.218.60.56/~jnz1568/getInfo.php?workbook=20_01.xlsx&amp;sheet=A0&amp;row=66&amp;col=6&amp;number=2074000000000&amp;sourceID=14","2074000000000")</f>
        <v>2074000000000</v>
      </c>
      <c r="G66" s="4" t="str">
        <f>HYPERLINK("http://141.218.60.56/~jnz1568/getInfo.php?workbook=20_01.xlsx&amp;sheet=A0&amp;row=66&amp;col=7&amp;number=0&amp;sourceID=14","0")</f>
        <v>0</v>
      </c>
    </row>
    <row r="67" spans="1:7">
      <c r="A67" s="3">
        <v>20</v>
      </c>
      <c r="B67" s="3">
        <v>1</v>
      </c>
      <c r="C67" s="3">
        <v>15</v>
      </c>
      <c r="D67" s="3">
        <v>9</v>
      </c>
      <c r="E67" s="3">
        <v>46.85</v>
      </c>
      <c r="F67" s="4" t="str">
        <f>HYPERLINK("http://141.218.60.56/~jnz1568/getInfo.php?workbook=20_01.xlsx&amp;sheet=A0&amp;row=67&amp;col=6&amp;number=147300000000&amp;sourceID=14","147300000000")</f>
        <v>147300000000</v>
      </c>
      <c r="G67" s="4" t="str">
        <f>HYPERLINK("http://141.218.60.56/~jnz1568/getInfo.php?workbook=20_01.xlsx&amp;sheet=A0&amp;row=67&amp;col=7&amp;number=0&amp;sourceID=14","0")</f>
        <v>0</v>
      </c>
    </row>
    <row r="68" spans="1:7">
      <c r="A68" s="3">
        <v>20</v>
      </c>
      <c r="B68" s="3">
        <v>1</v>
      </c>
      <c r="C68" s="3">
        <v>16</v>
      </c>
      <c r="D68" s="3">
        <v>9</v>
      </c>
      <c r="E68" s="3">
        <v>46.823</v>
      </c>
      <c r="F68" s="4" t="str">
        <f>HYPERLINK("http://141.218.60.56/~jnz1568/getInfo.php?workbook=20_01.xlsx&amp;sheet=A0&amp;row=68&amp;col=6&amp;number=2213000000000&amp;sourceID=14","2213000000000")</f>
        <v>2213000000000</v>
      </c>
      <c r="G68" s="4" t="str">
        <f>HYPERLINK("http://141.218.60.56/~jnz1568/getInfo.php?workbook=20_01.xlsx&amp;sheet=A0&amp;row=68&amp;col=7&amp;number=0&amp;sourceID=14","0")</f>
        <v>0</v>
      </c>
    </row>
    <row r="69" spans="1:7">
      <c r="A69" s="3">
        <v>20</v>
      </c>
      <c r="B69" s="3">
        <v>1</v>
      </c>
      <c r="C69" s="3">
        <v>22</v>
      </c>
      <c r="D69" s="3">
        <v>13</v>
      </c>
      <c r="E69" s="3">
        <v>100.926</v>
      </c>
      <c r="F69" s="4" t="str">
        <f>HYPERLINK("http://141.218.60.56/~jnz1568/getInfo.php?workbook=20_01.xlsx&amp;sheet=A0&amp;row=69&amp;col=6&amp;number=388700000000&amp;sourceID=14","388700000000")</f>
        <v>388700000000</v>
      </c>
      <c r="G69" s="4" t="str">
        <f>HYPERLINK("http://141.218.60.56/~jnz1568/getInfo.php?workbook=20_01.xlsx&amp;sheet=A0&amp;row=69&amp;col=7&amp;number=0&amp;sourceID=14","0")</f>
        <v>0</v>
      </c>
    </row>
    <row r="70" spans="1:7">
      <c r="A70" s="3">
        <v>20</v>
      </c>
      <c r="B70" s="3">
        <v>1</v>
      </c>
      <c r="C70" s="3">
        <v>22</v>
      </c>
      <c r="D70" s="3">
        <v>14</v>
      </c>
      <c r="E70" s="3">
        <v>101.176</v>
      </c>
      <c r="F70" s="4" t="str">
        <f>HYPERLINK("http://141.218.60.56/~jnz1568/getInfo.php?workbook=20_01.xlsx&amp;sheet=A0&amp;row=70&amp;col=6&amp;number=27630000000&amp;sourceID=14","27630000000")</f>
        <v>27630000000</v>
      </c>
      <c r="G70" s="4" t="str">
        <f>HYPERLINK("http://141.218.60.56/~jnz1568/getInfo.php?workbook=20_01.xlsx&amp;sheet=A0&amp;row=70&amp;col=7&amp;number=0&amp;sourceID=14","0")</f>
        <v>0</v>
      </c>
    </row>
    <row r="71" spans="1:7">
      <c r="A71" s="3">
        <v>20</v>
      </c>
      <c r="B71" s="3">
        <v>1</v>
      </c>
      <c r="C71" s="3">
        <v>23</v>
      </c>
      <c r="D71" s="3">
        <v>14</v>
      </c>
      <c r="E71" s="3">
        <v>101.112</v>
      </c>
      <c r="F71" s="4" t="str">
        <f>HYPERLINK("http://141.218.60.56/~jnz1568/getInfo.php?workbook=20_01.xlsx&amp;sheet=A0&amp;row=71&amp;col=6&amp;number=415000000000&amp;sourceID=14","415000000000")</f>
        <v>415000000000</v>
      </c>
      <c r="G71" s="4" t="str">
        <f>HYPERLINK("http://141.218.60.56/~jnz1568/getInfo.php?workbook=20_01.xlsx&amp;sheet=A0&amp;row=71&amp;col=7&amp;number=0&amp;sourceID=14","0")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33</v>
      </c>
      <c r="D3" s="2" t="s">
        <v>4</v>
      </c>
      <c r="E3" s="2" t="s">
        <v>38</v>
      </c>
      <c r="F3" s="2" t="s">
        <v>39</v>
      </c>
      <c r="G3" s="2" t="s">
        <v>40</v>
      </c>
    </row>
    <row r="4" spans="1:7">
      <c r="A4" s="3">
        <v>20</v>
      </c>
      <c r="B4" s="3">
        <v>1</v>
      </c>
      <c r="C4" s="3">
        <v>1</v>
      </c>
      <c r="D4" s="3">
        <v>2</v>
      </c>
      <c r="E4" s="3">
        <v>1</v>
      </c>
      <c r="F4" s="4" t="str">
        <f>HYPERLINK("http://141.218.60.56/~jnz1568/getInfo.php?workbook=20_01.xlsx&amp;sheet=U0&amp;row=4&amp;col=6&amp;number=3&amp;sourceID=14","3")</f>
        <v>3</v>
      </c>
      <c r="G4" s="4" t="str">
        <f>HYPERLINK("http://141.218.60.56/~jnz1568/getInfo.php?workbook=20_01.xlsx&amp;sheet=U0&amp;row=4&amp;col=7&amp;number=0.00165&amp;sourceID=14","0.00165")</f>
        <v>0.00165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HYPERLINK("http://141.218.60.56/~jnz1568/getInfo.php?workbook=20_01.xlsx&amp;sheet=U0&amp;row=5&amp;col=6&amp;number=3.1&amp;sourceID=14","3.1")</f>
        <v>3.1</v>
      </c>
      <c r="G5" s="4" t="str">
        <f>HYPERLINK("http://141.218.60.56/~jnz1568/getInfo.php?workbook=20_01.xlsx&amp;sheet=U0&amp;row=5&amp;col=7&amp;number=0.00165&amp;sourceID=14","0.00165")</f>
        <v>0.00165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HYPERLINK("http://141.218.60.56/~jnz1568/getInfo.php?workbook=20_01.xlsx&amp;sheet=U0&amp;row=6&amp;col=6&amp;number=3.2&amp;sourceID=14","3.2")</f>
        <v>3.2</v>
      </c>
      <c r="G6" s="4" t="str">
        <f>HYPERLINK("http://141.218.60.56/~jnz1568/getInfo.php?workbook=20_01.xlsx&amp;sheet=U0&amp;row=6&amp;col=7&amp;number=0.00165&amp;sourceID=14","0.00165")</f>
        <v>0.00165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HYPERLINK("http://141.218.60.56/~jnz1568/getInfo.php?workbook=20_01.xlsx&amp;sheet=U0&amp;row=7&amp;col=6&amp;number=3.3&amp;sourceID=14","3.3")</f>
        <v>3.3</v>
      </c>
      <c r="G7" s="4" t="str">
        <f>HYPERLINK("http://141.218.60.56/~jnz1568/getInfo.php?workbook=20_01.xlsx&amp;sheet=U0&amp;row=7&amp;col=7&amp;number=0.00165&amp;sourceID=14","0.00165")</f>
        <v>0.00165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HYPERLINK("http://141.218.60.56/~jnz1568/getInfo.php?workbook=20_01.xlsx&amp;sheet=U0&amp;row=8&amp;col=6&amp;number=3.4&amp;sourceID=14","3.4")</f>
        <v>3.4</v>
      </c>
      <c r="G8" s="4" t="str">
        <f>HYPERLINK("http://141.218.60.56/~jnz1568/getInfo.php?workbook=20_01.xlsx&amp;sheet=U0&amp;row=8&amp;col=7&amp;number=0.00165&amp;sourceID=14","0.00165")</f>
        <v>0.00165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HYPERLINK("http://141.218.60.56/~jnz1568/getInfo.php?workbook=20_01.xlsx&amp;sheet=U0&amp;row=9&amp;col=6&amp;number=3.5&amp;sourceID=14","3.5")</f>
        <v>3.5</v>
      </c>
      <c r="G9" s="4" t="str">
        <f>HYPERLINK("http://141.218.60.56/~jnz1568/getInfo.php?workbook=20_01.xlsx&amp;sheet=U0&amp;row=9&amp;col=7&amp;number=0.00165&amp;sourceID=14","0.00165")</f>
        <v>0.00165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HYPERLINK("http://141.218.60.56/~jnz1568/getInfo.php?workbook=20_01.xlsx&amp;sheet=U0&amp;row=10&amp;col=6&amp;number=3.6&amp;sourceID=14","3.6")</f>
        <v>3.6</v>
      </c>
      <c r="G10" s="4" t="str">
        <f>HYPERLINK("http://141.218.60.56/~jnz1568/getInfo.php?workbook=20_01.xlsx&amp;sheet=U0&amp;row=10&amp;col=7&amp;number=0.00165&amp;sourceID=14","0.00165")</f>
        <v>0.00165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HYPERLINK("http://141.218.60.56/~jnz1568/getInfo.php?workbook=20_01.xlsx&amp;sheet=U0&amp;row=11&amp;col=6&amp;number=3.7&amp;sourceID=14","3.7")</f>
        <v>3.7</v>
      </c>
      <c r="G11" s="4" t="str">
        <f>HYPERLINK("http://141.218.60.56/~jnz1568/getInfo.php?workbook=20_01.xlsx&amp;sheet=U0&amp;row=11&amp;col=7&amp;number=0.00165&amp;sourceID=14","0.00165")</f>
        <v>0.00165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HYPERLINK("http://141.218.60.56/~jnz1568/getInfo.php?workbook=20_01.xlsx&amp;sheet=U0&amp;row=12&amp;col=6&amp;number=3.8&amp;sourceID=14","3.8")</f>
        <v>3.8</v>
      </c>
      <c r="G12" s="4" t="str">
        <f>HYPERLINK("http://141.218.60.56/~jnz1568/getInfo.php?workbook=20_01.xlsx&amp;sheet=U0&amp;row=12&amp;col=7&amp;number=0.00165&amp;sourceID=14","0.00165")</f>
        <v>0.00165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HYPERLINK("http://141.218.60.56/~jnz1568/getInfo.php?workbook=20_01.xlsx&amp;sheet=U0&amp;row=13&amp;col=6&amp;number=3.9&amp;sourceID=14","3.9")</f>
        <v>3.9</v>
      </c>
      <c r="G13" s="4" t="str">
        <f>HYPERLINK("http://141.218.60.56/~jnz1568/getInfo.php?workbook=20_01.xlsx&amp;sheet=U0&amp;row=13&amp;col=7&amp;number=0.00165&amp;sourceID=14","0.00165")</f>
        <v>0.00165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HYPERLINK("http://141.218.60.56/~jnz1568/getInfo.php?workbook=20_01.xlsx&amp;sheet=U0&amp;row=14&amp;col=6&amp;number=4&amp;sourceID=14","4")</f>
        <v>4</v>
      </c>
      <c r="G14" s="4" t="str">
        <f>HYPERLINK("http://141.218.60.56/~jnz1568/getInfo.php?workbook=20_01.xlsx&amp;sheet=U0&amp;row=14&amp;col=7&amp;number=0.00165&amp;sourceID=14","0.00165")</f>
        <v>0.00165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HYPERLINK("http://141.218.60.56/~jnz1568/getInfo.php?workbook=20_01.xlsx&amp;sheet=U0&amp;row=15&amp;col=6&amp;number=4.1&amp;sourceID=14","4.1")</f>
        <v>4.1</v>
      </c>
      <c r="G15" s="4" t="str">
        <f>HYPERLINK("http://141.218.60.56/~jnz1568/getInfo.php?workbook=20_01.xlsx&amp;sheet=U0&amp;row=15&amp;col=7&amp;number=0.00165&amp;sourceID=14","0.00165")</f>
        <v>0.00165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HYPERLINK("http://141.218.60.56/~jnz1568/getInfo.php?workbook=20_01.xlsx&amp;sheet=U0&amp;row=16&amp;col=6&amp;number=4.2&amp;sourceID=14","4.2")</f>
        <v>4.2</v>
      </c>
      <c r="G16" s="4" t="str">
        <f>HYPERLINK("http://141.218.60.56/~jnz1568/getInfo.php?workbook=20_01.xlsx&amp;sheet=U0&amp;row=16&amp;col=7&amp;number=0.00165&amp;sourceID=14","0.00165")</f>
        <v>0.00165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HYPERLINK("http://141.218.60.56/~jnz1568/getInfo.php?workbook=20_01.xlsx&amp;sheet=U0&amp;row=17&amp;col=6&amp;number=4.3&amp;sourceID=14","4.3")</f>
        <v>4.3</v>
      </c>
      <c r="G17" s="4" t="str">
        <f>HYPERLINK("http://141.218.60.56/~jnz1568/getInfo.php?workbook=20_01.xlsx&amp;sheet=U0&amp;row=17&amp;col=7&amp;number=0.00165&amp;sourceID=14","0.00165")</f>
        <v>0.00165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HYPERLINK("http://141.218.60.56/~jnz1568/getInfo.php?workbook=20_01.xlsx&amp;sheet=U0&amp;row=18&amp;col=6&amp;number=4.4&amp;sourceID=14","4.4")</f>
        <v>4.4</v>
      </c>
      <c r="G18" s="4" t="str">
        <f>HYPERLINK("http://141.218.60.56/~jnz1568/getInfo.php?workbook=20_01.xlsx&amp;sheet=U0&amp;row=18&amp;col=7&amp;number=0.00165&amp;sourceID=14","0.00165")</f>
        <v>0.00165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HYPERLINK("http://141.218.60.56/~jnz1568/getInfo.php?workbook=20_01.xlsx&amp;sheet=U0&amp;row=19&amp;col=6&amp;number=4.5&amp;sourceID=14","4.5")</f>
        <v>4.5</v>
      </c>
      <c r="G19" s="4" t="str">
        <f>HYPERLINK("http://141.218.60.56/~jnz1568/getInfo.php?workbook=20_01.xlsx&amp;sheet=U0&amp;row=19&amp;col=7&amp;number=0.00165&amp;sourceID=14","0.00165")</f>
        <v>0.00165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HYPERLINK("http://141.218.60.56/~jnz1568/getInfo.php?workbook=20_01.xlsx&amp;sheet=U0&amp;row=20&amp;col=6&amp;number=4.6&amp;sourceID=14","4.6")</f>
        <v>4.6</v>
      </c>
      <c r="G20" s="4" t="str">
        <f>HYPERLINK("http://141.218.60.56/~jnz1568/getInfo.php?workbook=20_01.xlsx&amp;sheet=U0&amp;row=20&amp;col=7&amp;number=0.00166&amp;sourceID=14","0.00166")</f>
        <v>0.00166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HYPERLINK("http://141.218.60.56/~jnz1568/getInfo.php?workbook=20_01.xlsx&amp;sheet=U0&amp;row=21&amp;col=6&amp;number=4.7&amp;sourceID=14","4.7")</f>
        <v>4.7</v>
      </c>
      <c r="G21" s="4" t="str">
        <f>HYPERLINK("http://141.218.60.56/~jnz1568/getInfo.php?workbook=20_01.xlsx&amp;sheet=U0&amp;row=21&amp;col=7&amp;number=0.00166&amp;sourceID=14","0.00166")</f>
        <v>0.00166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HYPERLINK("http://141.218.60.56/~jnz1568/getInfo.php?workbook=20_01.xlsx&amp;sheet=U0&amp;row=22&amp;col=6&amp;number=4.8&amp;sourceID=14","4.8")</f>
        <v>4.8</v>
      </c>
      <c r="G22" s="4" t="str">
        <f>HYPERLINK("http://141.218.60.56/~jnz1568/getInfo.php?workbook=20_01.xlsx&amp;sheet=U0&amp;row=22&amp;col=7&amp;number=0.00166&amp;sourceID=14","0.00166")</f>
        <v>0.00166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HYPERLINK("http://141.218.60.56/~jnz1568/getInfo.php?workbook=20_01.xlsx&amp;sheet=U0&amp;row=23&amp;col=6&amp;number=4.9&amp;sourceID=14","4.9")</f>
        <v>4.9</v>
      </c>
      <c r="G23" s="4" t="str">
        <f>HYPERLINK("http://141.218.60.56/~jnz1568/getInfo.php?workbook=20_01.xlsx&amp;sheet=U0&amp;row=23&amp;col=7&amp;number=0.00166&amp;sourceID=14","0.00166")</f>
        <v>0.00166</v>
      </c>
    </row>
    <row r="24" spans="1:7">
      <c r="A24" s="3">
        <v>20</v>
      </c>
      <c r="B24" s="3">
        <v>1</v>
      </c>
      <c r="C24" s="3">
        <v>1</v>
      </c>
      <c r="D24" s="3">
        <v>3</v>
      </c>
      <c r="E24" s="3">
        <v>1</v>
      </c>
      <c r="F24" s="4" t="str">
        <f>HYPERLINK("http://141.218.60.56/~jnz1568/getInfo.php?workbook=20_01.xlsx&amp;sheet=U0&amp;row=24&amp;col=6&amp;number=3&amp;sourceID=14","3")</f>
        <v>3</v>
      </c>
      <c r="G24" s="4" t="str">
        <f>HYPERLINK("http://141.218.60.56/~jnz1568/getInfo.php?workbook=20_01.xlsx&amp;sheet=U0&amp;row=24&amp;col=7&amp;number=0.00235&amp;sourceID=14","0.00235")</f>
        <v>0.00235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HYPERLINK("http://141.218.60.56/~jnz1568/getInfo.php?workbook=20_01.xlsx&amp;sheet=U0&amp;row=25&amp;col=6&amp;number=3.1&amp;sourceID=14","3.1")</f>
        <v>3.1</v>
      </c>
      <c r="G25" s="4" t="str">
        <f>HYPERLINK("http://141.218.60.56/~jnz1568/getInfo.php?workbook=20_01.xlsx&amp;sheet=U0&amp;row=25&amp;col=7&amp;number=0.00235&amp;sourceID=14","0.00235")</f>
        <v>0.00235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HYPERLINK("http://141.218.60.56/~jnz1568/getInfo.php?workbook=20_01.xlsx&amp;sheet=U0&amp;row=26&amp;col=6&amp;number=3.2&amp;sourceID=14","3.2")</f>
        <v>3.2</v>
      </c>
      <c r="G26" s="4" t="str">
        <f>HYPERLINK("http://141.218.60.56/~jnz1568/getInfo.php?workbook=20_01.xlsx&amp;sheet=U0&amp;row=26&amp;col=7&amp;number=0.00235&amp;sourceID=14","0.00235")</f>
        <v>0.00235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HYPERLINK("http://141.218.60.56/~jnz1568/getInfo.php?workbook=20_01.xlsx&amp;sheet=U0&amp;row=27&amp;col=6&amp;number=3.3&amp;sourceID=14","3.3")</f>
        <v>3.3</v>
      </c>
      <c r="G27" s="4" t="str">
        <f>HYPERLINK("http://141.218.60.56/~jnz1568/getInfo.php?workbook=20_01.xlsx&amp;sheet=U0&amp;row=27&amp;col=7&amp;number=0.00235&amp;sourceID=14","0.00235")</f>
        <v>0.00235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HYPERLINK("http://141.218.60.56/~jnz1568/getInfo.php?workbook=20_01.xlsx&amp;sheet=U0&amp;row=28&amp;col=6&amp;number=3.4&amp;sourceID=14","3.4")</f>
        <v>3.4</v>
      </c>
      <c r="G28" s="4" t="str">
        <f>HYPERLINK("http://141.218.60.56/~jnz1568/getInfo.php?workbook=20_01.xlsx&amp;sheet=U0&amp;row=28&amp;col=7&amp;number=0.00235&amp;sourceID=14","0.00235")</f>
        <v>0.00235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HYPERLINK("http://141.218.60.56/~jnz1568/getInfo.php?workbook=20_01.xlsx&amp;sheet=U0&amp;row=29&amp;col=6&amp;number=3.5&amp;sourceID=14","3.5")</f>
        <v>3.5</v>
      </c>
      <c r="G29" s="4" t="str">
        <f>HYPERLINK("http://141.218.60.56/~jnz1568/getInfo.php?workbook=20_01.xlsx&amp;sheet=U0&amp;row=29&amp;col=7&amp;number=0.00235&amp;sourceID=14","0.00235")</f>
        <v>0.00235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HYPERLINK("http://141.218.60.56/~jnz1568/getInfo.php?workbook=20_01.xlsx&amp;sheet=U0&amp;row=30&amp;col=6&amp;number=3.6&amp;sourceID=14","3.6")</f>
        <v>3.6</v>
      </c>
      <c r="G30" s="4" t="str">
        <f>HYPERLINK("http://141.218.60.56/~jnz1568/getInfo.php?workbook=20_01.xlsx&amp;sheet=U0&amp;row=30&amp;col=7&amp;number=0.00235&amp;sourceID=14","0.00235")</f>
        <v>0.00235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HYPERLINK("http://141.218.60.56/~jnz1568/getInfo.php?workbook=20_01.xlsx&amp;sheet=U0&amp;row=31&amp;col=6&amp;number=3.7&amp;sourceID=14","3.7")</f>
        <v>3.7</v>
      </c>
      <c r="G31" s="4" t="str">
        <f>HYPERLINK("http://141.218.60.56/~jnz1568/getInfo.php?workbook=20_01.xlsx&amp;sheet=U0&amp;row=31&amp;col=7&amp;number=0.00235&amp;sourceID=14","0.00235")</f>
        <v>0.00235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HYPERLINK("http://141.218.60.56/~jnz1568/getInfo.php?workbook=20_01.xlsx&amp;sheet=U0&amp;row=32&amp;col=6&amp;number=3.8&amp;sourceID=14","3.8")</f>
        <v>3.8</v>
      </c>
      <c r="G32" s="4" t="str">
        <f>HYPERLINK("http://141.218.60.56/~jnz1568/getInfo.php?workbook=20_01.xlsx&amp;sheet=U0&amp;row=32&amp;col=7&amp;number=0.00235&amp;sourceID=14","0.00235")</f>
        <v>0.00235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HYPERLINK("http://141.218.60.56/~jnz1568/getInfo.php?workbook=20_01.xlsx&amp;sheet=U0&amp;row=33&amp;col=6&amp;number=3.9&amp;sourceID=14","3.9")</f>
        <v>3.9</v>
      </c>
      <c r="G33" s="4" t="str">
        <f>HYPERLINK("http://141.218.60.56/~jnz1568/getInfo.php?workbook=20_01.xlsx&amp;sheet=U0&amp;row=33&amp;col=7&amp;number=0.00235&amp;sourceID=14","0.00235")</f>
        <v>0.00235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HYPERLINK("http://141.218.60.56/~jnz1568/getInfo.php?workbook=20_01.xlsx&amp;sheet=U0&amp;row=34&amp;col=6&amp;number=4&amp;sourceID=14","4")</f>
        <v>4</v>
      </c>
      <c r="G34" s="4" t="str">
        <f>HYPERLINK("http://141.218.60.56/~jnz1568/getInfo.php?workbook=20_01.xlsx&amp;sheet=U0&amp;row=34&amp;col=7&amp;number=0.00235&amp;sourceID=14","0.00235")</f>
        <v>0.00235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HYPERLINK("http://141.218.60.56/~jnz1568/getInfo.php?workbook=20_01.xlsx&amp;sheet=U0&amp;row=35&amp;col=6&amp;number=4.1&amp;sourceID=14","4.1")</f>
        <v>4.1</v>
      </c>
      <c r="G35" s="4" t="str">
        <f>HYPERLINK("http://141.218.60.56/~jnz1568/getInfo.php?workbook=20_01.xlsx&amp;sheet=U0&amp;row=35&amp;col=7&amp;number=0.00235&amp;sourceID=14","0.00235")</f>
        <v>0.00235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HYPERLINK("http://141.218.60.56/~jnz1568/getInfo.php?workbook=20_01.xlsx&amp;sheet=U0&amp;row=36&amp;col=6&amp;number=4.2&amp;sourceID=14","4.2")</f>
        <v>4.2</v>
      </c>
      <c r="G36" s="4" t="str">
        <f>HYPERLINK("http://141.218.60.56/~jnz1568/getInfo.php?workbook=20_01.xlsx&amp;sheet=U0&amp;row=36&amp;col=7&amp;number=0.00235&amp;sourceID=14","0.00235")</f>
        <v>0.00235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HYPERLINK("http://141.218.60.56/~jnz1568/getInfo.php?workbook=20_01.xlsx&amp;sheet=U0&amp;row=37&amp;col=6&amp;number=4.3&amp;sourceID=14","4.3")</f>
        <v>4.3</v>
      </c>
      <c r="G37" s="4" t="str">
        <f>HYPERLINK("http://141.218.60.56/~jnz1568/getInfo.php?workbook=20_01.xlsx&amp;sheet=U0&amp;row=37&amp;col=7&amp;number=0.00235&amp;sourceID=14","0.00235")</f>
        <v>0.00235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HYPERLINK("http://141.218.60.56/~jnz1568/getInfo.php?workbook=20_01.xlsx&amp;sheet=U0&amp;row=38&amp;col=6&amp;number=4.4&amp;sourceID=14","4.4")</f>
        <v>4.4</v>
      </c>
      <c r="G38" s="4" t="str">
        <f>HYPERLINK("http://141.218.60.56/~jnz1568/getInfo.php?workbook=20_01.xlsx&amp;sheet=U0&amp;row=38&amp;col=7&amp;number=0.00236&amp;sourceID=14","0.00236")</f>
        <v>0.00236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HYPERLINK("http://141.218.60.56/~jnz1568/getInfo.php?workbook=20_01.xlsx&amp;sheet=U0&amp;row=39&amp;col=6&amp;number=4.5&amp;sourceID=14","4.5")</f>
        <v>4.5</v>
      </c>
      <c r="G39" s="4" t="str">
        <f>HYPERLINK("http://141.218.60.56/~jnz1568/getInfo.php?workbook=20_01.xlsx&amp;sheet=U0&amp;row=39&amp;col=7&amp;number=0.00236&amp;sourceID=14","0.00236")</f>
        <v>0.00236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HYPERLINK("http://141.218.60.56/~jnz1568/getInfo.php?workbook=20_01.xlsx&amp;sheet=U0&amp;row=40&amp;col=6&amp;number=4.6&amp;sourceID=14","4.6")</f>
        <v>4.6</v>
      </c>
      <c r="G40" s="4" t="str">
        <f>HYPERLINK("http://141.218.60.56/~jnz1568/getInfo.php?workbook=20_01.xlsx&amp;sheet=U0&amp;row=40&amp;col=7&amp;number=0.00236&amp;sourceID=14","0.00236")</f>
        <v>0.00236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HYPERLINK("http://141.218.60.56/~jnz1568/getInfo.php?workbook=20_01.xlsx&amp;sheet=U0&amp;row=41&amp;col=6&amp;number=4.7&amp;sourceID=14","4.7")</f>
        <v>4.7</v>
      </c>
      <c r="G41" s="4" t="str">
        <f>HYPERLINK("http://141.218.60.56/~jnz1568/getInfo.php?workbook=20_01.xlsx&amp;sheet=U0&amp;row=41&amp;col=7&amp;number=0.00236&amp;sourceID=14","0.00236")</f>
        <v>0.00236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HYPERLINK("http://141.218.60.56/~jnz1568/getInfo.php?workbook=20_01.xlsx&amp;sheet=U0&amp;row=42&amp;col=6&amp;number=4.8&amp;sourceID=14","4.8")</f>
        <v>4.8</v>
      </c>
      <c r="G42" s="4" t="str">
        <f>HYPERLINK("http://141.218.60.56/~jnz1568/getInfo.php?workbook=20_01.xlsx&amp;sheet=U0&amp;row=42&amp;col=7&amp;number=0.00236&amp;sourceID=14","0.00236")</f>
        <v>0.00236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HYPERLINK("http://141.218.60.56/~jnz1568/getInfo.php?workbook=20_01.xlsx&amp;sheet=U0&amp;row=43&amp;col=6&amp;number=4.9&amp;sourceID=14","4.9")</f>
        <v>4.9</v>
      </c>
      <c r="G43" s="4" t="str">
        <f>HYPERLINK("http://141.218.60.56/~jnz1568/getInfo.php?workbook=20_01.xlsx&amp;sheet=U0&amp;row=43&amp;col=7&amp;number=0.00236&amp;sourceID=14","0.00236")</f>
        <v>0.00236</v>
      </c>
    </row>
    <row r="44" spans="1:7">
      <c r="A44" s="3">
        <v>20</v>
      </c>
      <c r="B44" s="3">
        <v>1</v>
      </c>
      <c r="C44" s="3">
        <v>1</v>
      </c>
      <c r="D44" s="3">
        <v>4</v>
      </c>
      <c r="E44" s="3">
        <v>1</v>
      </c>
      <c r="F44" s="4" t="str">
        <f>HYPERLINK("http://141.218.60.56/~jnz1568/getInfo.php?workbook=20_01.xlsx&amp;sheet=U0&amp;row=44&amp;col=6&amp;number=3&amp;sourceID=14","3")</f>
        <v>3</v>
      </c>
      <c r="G44" s="4" t="str">
        <f>HYPERLINK("http://141.218.60.56/~jnz1568/getInfo.php?workbook=20_01.xlsx&amp;sheet=U0&amp;row=44&amp;col=7&amp;number=0.00471&amp;sourceID=14","0.00471")</f>
        <v>0.00471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HYPERLINK("http://141.218.60.56/~jnz1568/getInfo.php?workbook=20_01.xlsx&amp;sheet=U0&amp;row=45&amp;col=6&amp;number=3.1&amp;sourceID=14","3.1")</f>
        <v>3.1</v>
      </c>
      <c r="G45" s="4" t="str">
        <f>HYPERLINK("http://141.218.60.56/~jnz1568/getInfo.php?workbook=20_01.xlsx&amp;sheet=U0&amp;row=45&amp;col=7&amp;number=0.00471&amp;sourceID=14","0.00471")</f>
        <v>0.00471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HYPERLINK("http://141.218.60.56/~jnz1568/getInfo.php?workbook=20_01.xlsx&amp;sheet=U0&amp;row=46&amp;col=6&amp;number=3.2&amp;sourceID=14","3.2")</f>
        <v>3.2</v>
      </c>
      <c r="G46" s="4" t="str">
        <f>HYPERLINK("http://141.218.60.56/~jnz1568/getInfo.php?workbook=20_01.xlsx&amp;sheet=U0&amp;row=46&amp;col=7&amp;number=0.00471&amp;sourceID=14","0.00471")</f>
        <v>0.00471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HYPERLINK("http://141.218.60.56/~jnz1568/getInfo.php?workbook=20_01.xlsx&amp;sheet=U0&amp;row=47&amp;col=6&amp;number=3.3&amp;sourceID=14","3.3")</f>
        <v>3.3</v>
      </c>
      <c r="G47" s="4" t="str">
        <f>HYPERLINK("http://141.218.60.56/~jnz1568/getInfo.php?workbook=20_01.xlsx&amp;sheet=U0&amp;row=47&amp;col=7&amp;number=0.00471&amp;sourceID=14","0.00471")</f>
        <v>0.00471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HYPERLINK("http://141.218.60.56/~jnz1568/getInfo.php?workbook=20_01.xlsx&amp;sheet=U0&amp;row=48&amp;col=6&amp;number=3.4&amp;sourceID=14","3.4")</f>
        <v>3.4</v>
      </c>
      <c r="G48" s="4" t="str">
        <f>HYPERLINK("http://141.218.60.56/~jnz1568/getInfo.php?workbook=20_01.xlsx&amp;sheet=U0&amp;row=48&amp;col=7&amp;number=0.00471&amp;sourceID=14","0.00471")</f>
        <v>0.00471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HYPERLINK("http://141.218.60.56/~jnz1568/getInfo.php?workbook=20_01.xlsx&amp;sheet=U0&amp;row=49&amp;col=6&amp;number=3.5&amp;sourceID=14","3.5")</f>
        <v>3.5</v>
      </c>
      <c r="G49" s="4" t="str">
        <f>HYPERLINK("http://141.218.60.56/~jnz1568/getInfo.php?workbook=20_01.xlsx&amp;sheet=U0&amp;row=49&amp;col=7&amp;number=0.00471&amp;sourceID=14","0.00471")</f>
        <v>0.00471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HYPERLINK("http://141.218.60.56/~jnz1568/getInfo.php?workbook=20_01.xlsx&amp;sheet=U0&amp;row=50&amp;col=6&amp;number=3.6&amp;sourceID=14","3.6")</f>
        <v>3.6</v>
      </c>
      <c r="G50" s="4" t="str">
        <f>HYPERLINK("http://141.218.60.56/~jnz1568/getInfo.php?workbook=20_01.xlsx&amp;sheet=U0&amp;row=50&amp;col=7&amp;number=0.00471&amp;sourceID=14","0.00471")</f>
        <v>0.00471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HYPERLINK("http://141.218.60.56/~jnz1568/getInfo.php?workbook=20_01.xlsx&amp;sheet=U0&amp;row=51&amp;col=6&amp;number=3.7&amp;sourceID=14","3.7")</f>
        <v>3.7</v>
      </c>
      <c r="G51" s="4" t="str">
        <f>HYPERLINK("http://141.218.60.56/~jnz1568/getInfo.php?workbook=20_01.xlsx&amp;sheet=U0&amp;row=51&amp;col=7&amp;number=0.00471&amp;sourceID=14","0.00471")</f>
        <v>0.00471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HYPERLINK("http://141.218.60.56/~jnz1568/getInfo.php?workbook=20_01.xlsx&amp;sheet=U0&amp;row=52&amp;col=6&amp;number=3.8&amp;sourceID=14","3.8")</f>
        <v>3.8</v>
      </c>
      <c r="G52" s="4" t="str">
        <f>HYPERLINK("http://141.218.60.56/~jnz1568/getInfo.php?workbook=20_01.xlsx&amp;sheet=U0&amp;row=52&amp;col=7&amp;number=0.00471&amp;sourceID=14","0.00471")</f>
        <v>0.00471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HYPERLINK("http://141.218.60.56/~jnz1568/getInfo.php?workbook=20_01.xlsx&amp;sheet=U0&amp;row=53&amp;col=6&amp;number=3.9&amp;sourceID=14","3.9")</f>
        <v>3.9</v>
      </c>
      <c r="G53" s="4" t="str">
        <f>HYPERLINK("http://141.218.60.56/~jnz1568/getInfo.php?workbook=20_01.xlsx&amp;sheet=U0&amp;row=53&amp;col=7&amp;number=0.00471&amp;sourceID=14","0.00471")</f>
        <v>0.00471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HYPERLINK("http://141.218.60.56/~jnz1568/getInfo.php?workbook=20_01.xlsx&amp;sheet=U0&amp;row=54&amp;col=6&amp;number=4&amp;sourceID=14","4")</f>
        <v>4</v>
      </c>
      <c r="G54" s="4" t="str">
        <f>HYPERLINK("http://141.218.60.56/~jnz1568/getInfo.php?workbook=20_01.xlsx&amp;sheet=U0&amp;row=54&amp;col=7&amp;number=0.00471&amp;sourceID=14","0.00471")</f>
        <v>0.00471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HYPERLINK("http://141.218.60.56/~jnz1568/getInfo.php?workbook=20_01.xlsx&amp;sheet=U0&amp;row=55&amp;col=6&amp;number=4.1&amp;sourceID=14","4.1")</f>
        <v>4.1</v>
      </c>
      <c r="G55" s="4" t="str">
        <f>HYPERLINK("http://141.218.60.56/~jnz1568/getInfo.php?workbook=20_01.xlsx&amp;sheet=U0&amp;row=55&amp;col=7&amp;number=0.00471&amp;sourceID=14","0.00471")</f>
        <v>0.00471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HYPERLINK("http://141.218.60.56/~jnz1568/getInfo.php?workbook=20_01.xlsx&amp;sheet=U0&amp;row=56&amp;col=6&amp;number=4.2&amp;sourceID=14","4.2")</f>
        <v>4.2</v>
      </c>
      <c r="G56" s="4" t="str">
        <f>HYPERLINK("http://141.218.60.56/~jnz1568/getInfo.php?workbook=20_01.xlsx&amp;sheet=U0&amp;row=56&amp;col=7&amp;number=0.00472&amp;sourceID=14","0.00472")</f>
        <v>0.00472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HYPERLINK("http://141.218.60.56/~jnz1568/getInfo.php?workbook=20_01.xlsx&amp;sheet=U0&amp;row=57&amp;col=6&amp;number=4.3&amp;sourceID=14","4.3")</f>
        <v>4.3</v>
      </c>
      <c r="G57" s="4" t="str">
        <f>HYPERLINK("http://141.218.60.56/~jnz1568/getInfo.php?workbook=20_01.xlsx&amp;sheet=U0&amp;row=57&amp;col=7&amp;number=0.00472&amp;sourceID=14","0.00472")</f>
        <v>0.00472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HYPERLINK("http://141.218.60.56/~jnz1568/getInfo.php?workbook=20_01.xlsx&amp;sheet=U0&amp;row=58&amp;col=6&amp;number=4.4&amp;sourceID=14","4.4")</f>
        <v>4.4</v>
      </c>
      <c r="G58" s="4" t="str">
        <f>HYPERLINK("http://141.218.60.56/~jnz1568/getInfo.php?workbook=20_01.xlsx&amp;sheet=U0&amp;row=58&amp;col=7&amp;number=0.00472&amp;sourceID=14","0.00472")</f>
        <v>0.00472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HYPERLINK("http://141.218.60.56/~jnz1568/getInfo.php?workbook=20_01.xlsx&amp;sheet=U0&amp;row=59&amp;col=6&amp;number=4.5&amp;sourceID=14","4.5")</f>
        <v>4.5</v>
      </c>
      <c r="G59" s="4" t="str">
        <f>HYPERLINK("http://141.218.60.56/~jnz1568/getInfo.php?workbook=20_01.xlsx&amp;sheet=U0&amp;row=59&amp;col=7&amp;number=0.00472&amp;sourceID=14","0.00472")</f>
        <v>0.00472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HYPERLINK("http://141.218.60.56/~jnz1568/getInfo.php?workbook=20_01.xlsx&amp;sheet=U0&amp;row=60&amp;col=6&amp;number=4.6&amp;sourceID=14","4.6")</f>
        <v>4.6</v>
      </c>
      <c r="G60" s="4" t="str">
        <f>HYPERLINK("http://141.218.60.56/~jnz1568/getInfo.php?workbook=20_01.xlsx&amp;sheet=U0&amp;row=60&amp;col=7&amp;number=0.00472&amp;sourceID=14","0.00472")</f>
        <v>0.00472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HYPERLINK("http://141.218.60.56/~jnz1568/getInfo.php?workbook=20_01.xlsx&amp;sheet=U0&amp;row=61&amp;col=6&amp;number=4.7&amp;sourceID=14","4.7")</f>
        <v>4.7</v>
      </c>
      <c r="G61" s="4" t="str">
        <f>HYPERLINK("http://141.218.60.56/~jnz1568/getInfo.php?workbook=20_01.xlsx&amp;sheet=U0&amp;row=61&amp;col=7&amp;number=0.00472&amp;sourceID=14","0.00472")</f>
        <v>0.00472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HYPERLINK("http://141.218.60.56/~jnz1568/getInfo.php?workbook=20_01.xlsx&amp;sheet=U0&amp;row=62&amp;col=6&amp;number=4.8&amp;sourceID=14","4.8")</f>
        <v>4.8</v>
      </c>
      <c r="G62" s="4" t="str">
        <f>HYPERLINK("http://141.218.60.56/~jnz1568/getInfo.php?workbook=20_01.xlsx&amp;sheet=U0&amp;row=62&amp;col=7&amp;number=0.00473&amp;sourceID=14","0.00473")</f>
        <v>0.00473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HYPERLINK("http://141.218.60.56/~jnz1568/getInfo.php?workbook=20_01.xlsx&amp;sheet=U0&amp;row=63&amp;col=6&amp;number=4.9&amp;sourceID=14","4.9")</f>
        <v>4.9</v>
      </c>
      <c r="G63" s="4" t="str">
        <f>HYPERLINK("http://141.218.60.56/~jnz1568/getInfo.php?workbook=20_01.xlsx&amp;sheet=U0&amp;row=63&amp;col=7&amp;number=0.00473&amp;sourceID=14","0.00473")</f>
        <v>0.00473</v>
      </c>
    </row>
    <row r="64" spans="1:7">
      <c r="A64" s="3">
        <v>20</v>
      </c>
      <c r="B64" s="3">
        <v>1</v>
      </c>
      <c r="C64" s="3">
        <v>1</v>
      </c>
      <c r="D64" s="3">
        <v>5</v>
      </c>
      <c r="E64" s="3">
        <v>1</v>
      </c>
      <c r="F64" s="4" t="str">
        <f>HYPERLINK("http://141.218.60.56/~jnz1568/getInfo.php?workbook=20_01.xlsx&amp;sheet=U0&amp;row=64&amp;col=6&amp;number=3&amp;sourceID=14","3")</f>
        <v>3</v>
      </c>
      <c r="G64" s="4" t="str">
        <f>HYPERLINK("http://141.218.60.56/~jnz1568/getInfo.php?workbook=20_01.xlsx&amp;sheet=U0&amp;row=64&amp;col=7&amp;number=0.000347&amp;sourceID=14","0.000347")</f>
        <v>0.000347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HYPERLINK("http://141.218.60.56/~jnz1568/getInfo.php?workbook=20_01.xlsx&amp;sheet=U0&amp;row=65&amp;col=6&amp;number=3.1&amp;sourceID=14","3.1")</f>
        <v>3.1</v>
      </c>
      <c r="G65" s="4" t="str">
        <f>HYPERLINK("http://141.218.60.56/~jnz1568/getInfo.php?workbook=20_01.xlsx&amp;sheet=U0&amp;row=65&amp;col=7&amp;number=0.000347&amp;sourceID=14","0.000347")</f>
        <v>0.000347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HYPERLINK("http://141.218.60.56/~jnz1568/getInfo.php?workbook=20_01.xlsx&amp;sheet=U0&amp;row=66&amp;col=6&amp;number=3.2&amp;sourceID=14","3.2")</f>
        <v>3.2</v>
      </c>
      <c r="G66" s="4" t="str">
        <f>HYPERLINK("http://141.218.60.56/~jnz1568/getInfo.php?workbook=20_01.xlsx&amp;sheet=U0&amp;row=66&amp;col=7&amp;number=0.000347&amp;sourceID=14","0.000347")</f>
        <v>0.000347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HYPERLINK("http://141.218.60.56/~jnz1568/getInfo.php?workbook=20_01.xlsx&amp;sheet=U0&amp;row=67&amp;col=6&amp;number=3.3&amp;sourceID=14","3.3")</f>
        <v>3.3</v>
      </c>
      <c r="G67" s="4" t="str">
        <f>HYPERLINK("http://141.218.60.56/~jnz1568/getInfo.php?workbook=20_01.xlsx&amp;sheet=U0&amp;row=67&amp;col=7&amp;number=0.000347&amp;sourceID=14","0.000347")</f>
        <v>0.000347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HYPERLINK("http://141.218.60.56/~jnz1568/getInfo.php?workbook=20_01.xlsx&amp;sheet=U0&amp;row=68&amp;col=6&amp;number=3.4&amp;sourceID=14","3.4")</f>
        <v>3.4</v>
      </c>
      <c r="G68" s="4" t="str">
        <f>HYPERLINK("http://141.218.60.56/~jnz1568/getInfo.php?workbook=20_01.xlsx&amp;sheet=U0&amp;row=68&amp;col=7&amp;number=0.000347&amp;sourceID=14","0.000347")</f>
        <v>0.000347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HYPERLINK("http://141.218.60.56/~jnz1568/getInfo.php?workbook=20_01.xlsx&amp;sheet=U0&amp;row=69&amp;col=6&amp;number=3.5&amp;sourceID=14","3.5")</f>
        <v>3.5</v>
      </c>
      <c r="G69" s="4" t="str">
        <f>HYPERLINK("http://141.218.60.56/~jnz1568/getInfo.php?workbook=20_01.xlsx&amp;sheet=U0&amp;row=69&amp;col=7&amp;number=0.000347&amp;sourceID=14","0.000347")</f>
        <v>0.000347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HYPERLINK("http://141.218.60.56/~jnz1568/getInfo.php?workbook=20_01.xlsx&amp;sheet=U0&amp;row=70&amp;col=6&amp;number=3.6&amp;sourceID=14","3.6")</f>
        <v>3.6</v>
      </c>
      <c r="G70" s="4" t="str">
        <f>HYPERLINK("http://141.218.60.56/~jnz1568/getInfo.php?workbook=20_01.xlsx&amp;sheet=U0&amp;row=70&amp;col=7&amp;number=0.000347&amp;sourceID=14","0.000347")</f>
        <v>0.000347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HYPERLINK("http://141.218.60.56/~jnz1568/getInfo.php?workbook=20_01.xlsx&amp;sheet=U0&amp;row=71&amp;col=6&amp;number=3.7&amp;sourceID=14","3.7")</f>
        <v>3.7</v>
      </c>
      <c r="G71" s="4" t="str">
        <f>HYPERLINK("http://141.218.60.56/~jnz1568/getInfo.php?workbook=20_01.xlsx&amp;sheet=U0&amp;row=71&amp;col=7&amp;number=0.000347&amp;sourceID=14","0.000347")</f>
        <v>0.000347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HYPERLINK("http://141.218.60.56/~jnz1568/getInfo.php?workbook=20_01.xlsx&amp;sheet=U0&amp;row=72&amp;col=6&amp;number=3.8&amp;sourceID=14","3.8")</f>
        <v>3.8</v>
      </c>
      <c r="G72" s="4" t="str">
        <f>HYPERLINK("http://141.218.60.56/~jnz1568/getInfo.php?workbook=20_01.xlsx&amp;sheet=U0&amp;row=72&amp;col=7&amp;number=0.000348&amp;sourceID=14","0.000348")</f>
        <v>0.000348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HYPERLINK("http://141.218.60.56/~jnz1568/getInfo.php?workbook=20_01.xlsx&amp;sheet=U0&amp;row=73&amp;col=6&amp;number=3.9&amp;sourceID=14","3.9")</f>
        <v>3.9</v>
      </c>
      <c r="G73" s="4" t="str">
        <f>HYPERLINK("http://141.218.60.56/~jnz1568/getInfo.php?workbook=20_01.xlsx&amp;sheet=U0&amp;row=73&amp;col=7&amp;number=0.000348&amp;sourceID=14","0.000348")</f>
        <v>0.000348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HYPERLINK("http://141.218.60.56/~jnz1568/getInfo.php?workbook=20_01.xlsx&amp;sheet=U0&amp;row=74&amp;col=6&amp;number=4&amp;sourceID=14","4")</f>
        <v>4</v>
      </c>
      <c r="G74" s="4" t="str">
        <f>HYPERLINK("http://141.218.60.56/~jnz1568/getInfo.php?workbook=20_01.xlsx&amp;sheet=U0&amp;row=74&amp;col=7&amp;number=0.000348&amp;sourceID=14","0.000348")</f>
        <v>0.000348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HYPERLINK("http://141.218.60.56/~jnz1568/getInfo.php?workbook=20_01.xlsx&amp;sheet=U0&amp;row=75&amp;col=6&amp;number=4.1&amp;sourceID=14","4.1")</f>
        <v>4.1</v>
      </c>
      <c r="G75" s="4" t="str">
        <f>HYPERLINK("http://141.218.60.56/~jnz1568/getInfo.php?workbook=20_01.xlsx&amp;sheet=U0&amp;row=75&amp;col=7&amp;number=0.000349&amp;sourceID=14","0.000349")</f>
        <v>0.000349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HYPERLINK("http://141.218.60.56/~jnz1568/getInfo.php?workbook=20_01.xlsx&amp;sheet=U0&amp;row=76&amp;col=6&amp;number=4.2&amp;sourceID=14","4.2")</f>
        <v>4.2</v>
      </c>
      <c r="G76" s="4" t="str">
        <f>HYPERLINK("http://141.218.60.56/~jnz1568/getInfo.php?workbook=20_01.xlsx&amp;sheet=U0&amp;row=76&amp;col=7&amp;number=0.000349&amp;sourceID=14","0.000349")</f>
        <v>0.000349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HYPERLINK("http://141.218.60.56/~jnz1568/getInfo.php?workbook=20_01.xlsx&amp;sheet=U0&amp;row=77&amp;col=6&amp;number=4.3&amp;sourceID=14","4.3")</f>
        <v>4.3</v>
      </c>
      <c r="G77" s="4" t="str">
        <f>HYPERLINK("http://141.218.60.56/~jnz1568/getInfo.php?workbook=20_01.xlsx&amp;sheet=U0&amp;row=77&amp;col=7&amp;number=0.00035&amp;sourceID=14","0.00035")</f>
        <v>0.00035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HYPERLINK("http://141.218.60.56/~jnz1568/getInfo.php?workbook=20_01.xlsx&amp;sheet=U0&amp;row=78&amp;col=6&amp;number=4.4&amp;sourceID=14","4.4")</f>
        <v>4.4</v>
      </c>
      <c r="G78" s="4" t="str">
        <f>HYPERLINK("http://141.218.60.56/~jnz1568/getInfo.php?workbook=20_01.xlsx&amp;sheet=U0&amp;row=78&amp;col=7&amp;number=0.000351&amp;sourceID=14","0.000351")</f>
        <v>0.000351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HYPERLINK("http://141.218.60.56/~jnz1568/getInfo.php?workbook=20_01.xlsx&amp;sheet=U0&amp;row=79&amp;col=6&amp;number=4.5&amp;sourceID=14","4.5")</f>
        <v>4.5</v>
      </c>
      <c r="G79" s="4" t="str">
        <f>HYPERLINK("http://141.218.60.56/~jnz1568/getInfo.php?workbook=20_01.xlsx&amp;sheet=U0&amp;row=79&amp;col=7&amp;number=0.000352&amp;sourceID=14","0.000352")</f>
        <v>0.000352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HYPERLINK("http://141.218.60.56/~jnz1568/getInfo.php?workbook=20_01.xlsx&amp;sheet=U0&amp;row=80&amp;col=6&amp;number=4.6&amp;sourceID=14","4.6")</f>
        <v>4.6</v>
      </c>
      <c r="G80" s="4" t="str">
        <f>HYPERLINK("http://141.218.60.56/~jnz1568/getInfo.php?workbook=20_01.xlsx&amp;sheet=U0&amp;row=80&amp;col=7&amp;number=0.000353&amp;sourceID=14","0.000353")</f>
        <v>0.000353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HYPERLINK("http://141.218.60.56/~jnz1568/getInfo.php?workbook=20_01.xlsx&amp;sheet=U0&amp;row=81&amp;col=6&amp;number=4.7&amp;sourceID=14","4.7")</f>
        <v>4.7</v>
      </c>
      <c r="G81" s="4" t="str">
        <f>HYPERLINK("http://141.218.60.56/~jnz1568/getInfo.php?workbook=20_01.xlsx&amp;sheet=U0&amp;row=81&amp;col=7&amp;number=0.000355&amp;sourceID=14","0.000355")</f>
        <v>0.000355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HYPERLINK("http://141.218.60.56/~jnz1568/getInfo.php?workbook=20_01.xlsx&amp;sheet=U0&amp;row=82&amp;col=6&amp;number=4.8&amp;sourceID=14","4.8")</f>
        <v>4.8</v>
      </c>
      <c r="G82" s="4" t="str">
        <f>HYPERLINK("http://141.218.60.56/~jnz1568/getInfo.php?workbook=20_01.xlsx&amp;sheet=U0&amp;row=82&amp;col=7&amp;number=0.000357&amp;sourceID=14","0.000357")</f>
        <v>0.000357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HYPERLINK("http://141.218.60.56/~jnz1568/getInfo.php?workbook=20_01.xlsx&amp;sheet=U0&amp;row=83&amp;col=6&amp;number=4.9&amp;sourceID=14","4.9")</f>
        <v>4.9</v>
      </c>
      <c r="G83" s="4" t="str">
        <f>HYPERLINK("http://141.218.60.56/~jnz1568/getInfo.php?workbook=20_01.xlsx&amp;sheet=U0&amp;row=83&amp;col=7&amp;number=0.00036&amp;sourceID=14","0.00036")</f>
        <v>0.00036</v>
      </c>
    </row>
    <row r="84" spans="1:7">
      <c r="A84" s="3">
        <v>20</v>
      </c>
      <c r="B84" s="3">
        <v>1</v>
      </c>
      <c r="C84" s="3">
        <v>1</v>
      </c>
      <c r="D84" s="3">
        <v>6</v>
      </c>
      <c r="E84" s="3">
        <v>1</v>
      </c>
      <c r="F84" s="4" t="str">
        <f>HYPERLINK("http://141.218.60.56/~jnz1568/getInfo.php?workbook=20_01.xlsx&amp;sheet=U0&amp;row=84&amp;col=6&amp;number=3&amp;sourceID=14","3")</f>
        <v>3</v>
      </c>
      <c r="G84" s="4" t="str">
        <f>HYPERLINK("http://141.218.60.56/~jnz1568/getInfo.php?workbook=20_01.xlsx&amp;sheet=U0&amp;row=84&amp;col=7&amp;number=0.000501&amp;sourceID=14","0.000501")</f>
        <v>0.000501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HYPERLINK("http://141.218.60.56/~jnz1568/getInfo.php?workbook=20_01.xlsx&amp;sheet=U0&amp;row=85&amp;col=6&amp;number=3.1&amp;sourceID=14","3.1")</f>
        <v>3.1</v>
      </c>
      <c r="G85" s="4" t="str">
        <f>HYPERLINK("http://141.218.60.56/~jnz1568/getInfo.php?workbook=20_01.xlsx&amp;sheet=U0&amp;row=85&amp;col=7&amp;number=0.000501&amp;sourceID=14","0.000501")</f>
        <v>0.000501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HYPERLINK("http://141.218.60.56/~jnz1568/getInfo.php?workbook=20_01.xlsx&amp;sheet=U0&amp;row=86&amp;col=6&amp;number=3.2&amp;sourceID=14","3.2")</f>
        <v>3.2</v>
      </c>
      <c r="G86" s="4" t="str">
        <f>HYPERLINK("http://141.218.60.56/~jnz1568/getInfo.php?workbook=20_01.xlsx&amp;sheet=U0&amp;row=86&amp;col=7&amp;number=0.000501&amp;sourceID=14","0.000501")</f>
        <v>0.000501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HYPERLINK("http://141.218.60.56/~jnz1568/getInfo.php?workbook=20_01.xlsx&amp;sheet=U0&amp;row=87&amp;col=6&amp;number=3.3&amp;sourceID=14","3.3")</f>
        <v>3.3</v>
      </c>
      <c r="G87" s="4" t="str">
        <f>HYPERLINK("http://141.218.60.56/~jnz1568/getInfo.php?workbook=20_01.xlsx&amp;sheet=U0&amp;row=87&amp;col=7&amp;number=0.000502&amp;sourceID=14","0.000502")</f>
        <v>0.000502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HYPERLINK("http://141.218.60.56/~jnz1568/getInfo.php?workbook=20_01.xlsx&amp;sheet=U0&amp;row=88&amp;col=6&amp;number=3.4&amp;sourceID=14","3.4")</f>
        <v>3.4</v>
      </c>
      <c r="G88" s="4" t="str">
        <f>HYPERLINK("http://141.218.60.56/~jnz1568/getInfo.php?workbook=20_01.xlsx&amp;sheet=U0&amp;row=88&amp;col=7&amp;number=0.000502&amp;sourceID=14","0.000502")</f>
        <v>0.000502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HYPERLINK("http://141.218.60.56/~jnz1568/getInfo.php?workbook=20_01.xlsx&amp;sheet=U0&amp;row=89&amp;col=6&amp;number=3.5&amp;sourceID=14","3.5")</f>
        <v>3.5</v>
      </c>
      <c r="G89" s="4" t="str">
        <f>HYPERLINK("http://141.218.60.56/~jnz1568/getInfo.php?workbook=20_01.xlsx&amp;sheet=U0&amp;row=89&amp;col=7&amp;number=0.000502&amp;sourceID=14","0.000502")</f>
        <v>0.000502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HYPERLINK("http://141.218.60.56/~jnz1568/getInfo.php?workbook=20_01.xlsx&amp;sheet=U0&amp;row=90&amp;col=6&amp;number=3.6&amp;sourceID=14","3.6")</f>
        <v>3.6</v>
      </c>
      <c r="G90" s="4" t="str">
        <f>HYPERLINK("http://141.218.60.56/~jnz1568/getInfo.php?workbook=20_01.xlsx&amp;sheet=U0&amp;row=90&amp;col=7&amp;number=0.000502&amp;sourceID=14","0.000502")</f>
        <v>0.000502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HYPERLINK("http://141.218.60.56/~jnz1568/getInfo.php?workbook=20_01.xlsx&amp;sheet=U0&amp;row=91&amp;col=6&amp;number=3.7&amp;sourceID=14","3.7")</f>
        <v>3.7</v>
      </c>
      <c r="G91" s="4" t="str">
        <f>HYPERLINK("http://141.218.60.56/~jnz1568/getInfo.php?workbook=20_01.xlsx&amp;sheet=U0&amp;row=91&amp;col=7&amp;number=0.000502&amp;sourceID=14","0.000502")</f>
        <v>0.000502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HYPERLINK("http://141.218.60.56/~jnz1568/getInfo.php?workbook=20_01.xlsx&amp;sheet=U0&amp;row=92&amp;col=6&amp;number=3.8&amp;sourceID=14","3.8")</f>
        <v>3.8</v>
      </c>
      <c r="G92" s="4" t="str">
        <f>HYPERLINK("http://141.218.60.56/~jnz1568/getInfo.php?workbook=20_01.xlsx&amp;sheet=U0&amp;row=92&amp;col=7&amp;number=0.000502&amp;sourceID=14","0.000502")</f>
        <v>0.000502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HYPERLINK("http://141.218.60.56/~jnz1568/getInfo.php?workbook=20_01.xlsx&amp;sheet=U0&amp;row=93&amp;col=6&amp;number=3.9&amp;sourceID=14","3.9")</f>
        <v>3.9</v>
      </c>
      <c r="G93" s="4" t="str">
        <f>HYPERLINK("http://141.218.60.56/~jnz1568/getInfo.php?workbook=20_01.xlsx&amp;sheet=U0&amp;row=93&amp;col=7&amp;number=0.000502&amp;sourceID=14","0.000502")</f>
        <v>0.000502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HYPERLINK("http://141.218.60.56/~jnz1568/getInfo.php?workbook=20_01.xlsx&amp;sheet=U0&amp;row=94&amp;col=6&amp;number=4&amp;sourceID=14","4")</f>
        <v>4</v>
      </c>
      <c r="G94" s="4" t="str">
        <f>HYPERLINK("http://141.218.60.56/~jnz1568/getInfo.php?workbook=20_01.xlsx&amp;sheet=U0&amp;row=94&amp;col=7&amp;number=0.000502&amp;sourceID=14","0.000502")</f>
        <v>0.000502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HYPERLINK("http://141.218.60.56/~jnz1568/getInfo.php?workbook=20_01.xlsx&amp;sheet=U0&amp;row=95&amp;col=6&amp;number=4.1&amp;sourceID=14","4.1")</f>
        <v>4.1</v>
      </c>
      <c r="G95" s="4" t="str">
        <f>HYPERLINK("http://141.218.60.56/~jnz1568/getInfo.php?workbook=20_01.xlsx&amp;sheet=U0&amp;row=95&amp;col=7&amp;number=0.000503&amp;sourceID=14","0.000503")</f>
        <v>0.000503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HYPERLINK("http://141.218.60.56/~jnz1568/getInfo.php?workbook=20_01.xlsx&amp;sheet=U0&amp;row=96&amp;col=6&amp;number=4.2&amp;sourceID=14","4.2")</f>
        <v>4.2</v>
      </c>
      <c r="G96" s="4" t="str">
        <f>HYPERLINK("http://141.218.60.56/~jnz1568/getInfo.php?workbook=20_01.xlsx&amp;sheet=U0&amp;row=96&amp;col=7&amp;number=0.000503&amp;sourceID=14","0.000503")</f>
        <v>0.000503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HYPERLINK("http://141.218.60.56/~jnz1568/getInfo.php?workbook=20_01.xlsx&amp;sheet=U0&amp;row=97&amp;col=6&amp;number=4.3&amp;sourceID=14","4.3")</f>
        <v>4.3</v>
      </c>
      <c r="G97" s="4" t="str">
        <f>HYPERLINK("http://141.218.60.56/~jnz1568/getInfo.php?workbook=20_01.xlsx&amp;sheet=U0&amp;row=97&amp;col=7&amp;number=0.000504&amp;sourceID=14","0.000504")</f>
        <v>0.000504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HYPERLINK("http://141.218.60.56/~jnz1568/getInfo.php?workbook=20_01.xlsx&amp;sheet=U0&amp;row=98&amp;col=6&amp;number=4.4&amp;sourceID=14","4.4")</f>
        <v>4.4</v>
      </c>
      <c r="G98" s="4" t="str">
        <f>HYPERLINK("http://141.218.60.56/~jnz1568/getInfo.php?workbook=20_01.xlsx&amp;sheet=U0&amp;row=98&amp;col=7&amp;number=0.000504&amp;sourceID=14","0.000504")</f>
        <v>0.000504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HYPERLINK("http://141.218.60.56/~jnz1568/getInfo.php?workbook=20_01.xlsx&amp;sheet=U0&amp;row=99&amp;col=6&amp;number=4.5&amp;sourceID=14","4.5")</f>
        <v>4.5</v>
      </c>
      <c r="G99" s="4" t="str">
        <f>HYPERLINK("http://141.218.60.56/~jnz1568/getInfo.php?workbook=20_01.xlsx&amp;sheet=U0&amp;row=99&amp;col=7&amp;number=0.000505&amp;sourceID=14","0.000505")</f>
        <v>0.000505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HYPERLINK("http://141.218.60.56/~jnz1568/getInfo.php?workbook=20_01.xlsx&amp;sheet=U0&amp;row=100&amp;col=6&amp;number=4.6&amp;sourceID=14","4.6")</f>
        <v>4.6</v>
      </c>
      <c r="G100" s="4" t="str">
        <f>HYPERLINK("http://141.218.60.56/~jnz1568/getInfo.php?workbook=20_01.xlsx&amp;sheet=U0&amp;row=100&amp;col=7&amp;number=0.000506&amp;sourceID=14","0.000506")</f>
        <v>0.000506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HYPERLINK("http://141.218.60.56/~jnz1568/getInfo.php?workbook=20_01.xlsx&amp;sheet=U0&amp;row=101&amp;col=6&amp;number=4.7&amp;sourceID=14","4.7")</f>
        <v>4.7</v>
      </c>
      <c r="G101" s="4" t="str">
        <f>HYPERLINK("http://141.218.60.56/~jnz1568/getInfo.php?workbook=20_01.xlsx&amp;sheet=U0&amp;row=101&amp;col=7&amp;number=0.000507&amp;sourceID=14","0.000507")</f>
        <v>0.000507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HYPERLINK("http://141.218.60.56/~jnz1568/getInfo.php?workbook=20_01.xlsx&amp;sheet=U0&amp;row=102&amp;col=6&amp;number=4.8&amp;sourceID=14","4.8")</f>
        <v>4.8</v>
      </c>
      <c r="G102" s="4" t="str">
        <f>HYPERLINK("http://141.218.60.56/~jnz1568/getInfo.php?workbook=20_01.xlsx&amp;sheet=U0&amp;row=102&amp;col=7&amp;number=0.000509&amp;sourceID=14","0.000509")</f>
        <v>0.000509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HYPERLINK("http://141.218.60.56/~jnz1568/getInfo.php?workbook=20_01.xlsx&amp;sheet=U0&amp;row=103&amp;col=6&amp;number=4.9&amp;sourceID=14","4.9")</f>
        <v>4.9</v>
      </c>
      <c r="G103" s="4" t="str">
        <f>HYPERLINK("http://141.218.60.56/~jnz1568/getInfo.php?workbook=20_01.xlsx&amp;sheet=U0&amp;row=103&amp;col=7&amp;number=0.000511&amp;sourceID=14","0.000511")</f>
        <v>0.000511</v>
      </c>
    </row>
    <row r="104" spans="1:7">
      <c r="A104" s="3">
        <v>20</v>
      </c>
      <c r="B104" s="3">
        <v>1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HYPERLINK("http://141.218.60.56/~jnz1568/getInfo.php?workbook=20_01.xlsx&amp;sheet=U0&amp;row=104&amp;col=6&amp;number=3&amp;sourceID=14","3")</f>
        <v>3</v>
      </c>
      <c r="G104" s="4" t="str">
        <f>HYPERLINK("http://141.218.60.56/~jnz1568/getInfo.php?workbook=20_01.xlsx&amp;sheet=U0&amp;row=104&amp;col=7&amp;number=0.001&amp;sourceID=14","0.001")</f>
        <v>0.001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HYPERLINK("http://141.218.60.56/~jnz1568/getInfo.php?workbook=20_01.xlsx&amp;sheet=U0&amp;row=105&amp;col=6&amp;number=3.1&amp;sourceID=14","3.1")</f>
        <v>3.1</v>
      </c>
      <c r="G105" s="4" t="str">
        <f>HYPERLINK("http://141.218.60.56/~jnz1568/getInfo.php?workbook=20_01.xlsx&amp;sheet=U0&amp;row=105&amp;col=7&amp;number=0.001&amp;sourceID=14","0.001")</f>
        <v>0.001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HYPERLINK("http://141.218.60.56/~jnz1568/getInfo.php?workbook=20_01.xlsx&amp;sheet=U0&amp;row=106&amp;col=6&amp;number=3.2&amp;sourceID=14","3.2")</f>
        <v>3.2</v>
      </c>
      <c r="G106" s="4" t="str">
        <f>HYPERLINK("http://141.218.60.56/~jnz1568/getInfo.php?workbook=20_01.xlsx&amp;sheet=U0&amp;row=106&amp;col=7&amp;number=0.001&amp;sourceID=14","0.001")</f>
        <v>0.001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HYPERLINK("http://141.218.60.56/~jnz1568/getInfo.php?workbook=20_01.xlsx&amp;sheet=U0&amp;row=107&amp;col=6&amp;number=3.3&amp;sourceID=14","3.3")</f>
        <v>3.3</v>
      </c>
      <c r="G107" s="4" t="str">
        <f>HYPERLINK("http://141.218.60.56/~jnz1568/getInfo.php?workbook=20_01.xlsx&amp;sheet=U0&amp;row=107&amp;col=7&amp;number=0.001&amp;sourceID=14","0.001")</f>
        <v>0.001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HYPERLINK("http://141.218.60.56/~jnz1568/getInfo.php?workbook=20_01.xlsx&amp;sheet=U0&amp;row=108&amp;col=6&amp;number=3.4&amp;sourceID=14","3.4")</f>
        <v>3.4</v>
      </c>
      <c r="G108" s="4" t="str">
        <f>HYPERLINK("http://141.218.60.56/~jnz1568/getInfo.php?workbook=20_01.xlsx&amp;sheet=U0&amp;row=108&amp;col=7&amp;number=0.001&amp;sourceID=14","0.001")</f>
        <v>0.001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HYPERLINK("http://141.218.60.56/~jnz1568/getInfo.php?workbook=20_01.xlsx&amp;sheet=U0&amp;row=109&amp;col=6&amp;number=3.5&amp;sourceID=14","3.5")</f>
        <v>3.5</v>
      </c>
      <c r="G109" s="4" t="str">
        <f>HYPERLINK("http://141.218.60.56/~jnz1568/getInfo.php?workbook=20_01.xlsx&amp;sheet=U0&amp;row=109&amp;col=7&amp;number=0.001&amp;sourceID=14","0.001")</f>
        <v>0.001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HYPERLINK("http://141.218.60.56/~jnz1568/getInfo.php?workbook=20_01.xlsx&amp;sheet=U0&amp;row=110&amp;col=6&amp;number=3.6&amp;sourceID=14","3.6")</f>
        <v>3.6</v>
      </c>
      <c r="G110" s="4" t="str">
        <f>HYPERLINK("http://141.218.60.56/~jnz1568/getInfo.php?workbook=20_01.xlsx&amp;sheet=U0&amp;row=110&amp;col=7&amp;number=0.001&amp;sourceID=14","0.001")</f>
        <v>0.001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HYPERLINK("http://141.218.60.56/~jnz1568/getInfo.php?workbook=20_01.xlsx&amp;sheet=U0&amp;row=111&amp;col=6&amp;number=3.7&amp;sourceID=14","3.7")</f>
        <v>3.7</v>
      </c>
      <c r="G111" s="4" t="str">
        <f>HYPERLINK("http://141.218.60.56/~jnz1568/getInfo.php?workbook=20_01.xlsx&amp;sheet=U0&amp;row=111&amp;col=7&amp;number=0.00101&amp;sourceID=14","0.00101")</f>
        <v>0.00101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HYPERLINK("http://141.218.60.56/~jnz1568/getInfo.php?workbook=20_01.xlsx&amp;sheet=U0&amp;row=112&amp;col=6&amp;number=3.8&amp;sourceID=14","3.8")</f>
        <v>3.8</v>
      </c>
      <c r="G112" s="4" t="str">
        <f>HYPERLINK("http://141.218.60.56/~jnz1568/getInfo.php?workbook=20_01.xlsx&amp;sheet=U0&amp;row=112&amp;col=7&amp;number=0.00101&amp;sourceID=14","0.00101")</f>
        <v>0.00101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HYPERLINK("http://141.218.60.56/~jnz1568/getInfo.php?workbook=20_01.xlsx&amp;sheet=U0&amp;row=113&amp;col=6&amp;number=3.9&amp;sourceID=14","3.9")</f>
        <v>3.9</v>
      </c>
      <c r="G113" s="4" t="str">
        <f>HYPERLINK("http://141.218.60.56/~jnz1568/getInfo.php?workbook=20_01.xlsx&amp;sheet=U0&amp;row=113&amp;col=7&amp;number=0.00101&amp;sourceID=14","0.00101")</f>
        <v>0.00101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HYPERLINK("http://141.218.60.56/~jnz1568/getInfo.php?workbook=20_01.xlsx&amp;sheet=U0&amp;row=114&amp;col=6&amp;number=4&amp;sourceID=14","4")</f>
        <v>4</v>
      </c>
      <c r="G114" s="4" t="str">
        <f>HYPERLINK("http://141.218.60.56/~jnz1568/getInfo.php?workbook=20_01.xlsx&amp;sheet=U0&amp;row=114&amp;col=7&amp;number=0.00101&amp;sourceID=14","0.00101")</f>
        <v>0.00101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HYPERLINK("http://141.218.60.56/~jnz1568/getInfo.php?workbook=20_01.xlsx&amp;sheet=U0&amp;row=115&amp;col=6&amp;number=4.1&amp;sourceID=14","4.1")</f>
        <v>4.1</v>
      </c>
      <c r="G115" s="4" t="str">
        <f>HYPERLINK("http://141.218.60.56/~jnz1568/getInfo.php?workbook=20_01.xlsx&amp;sheet=U0&amp;row=115&amp;col=7&amp;number=0.00101&amp;sourceID=14","0.00101")</f>
        <v>0.00101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HYPERLINK("http://141.218.60.56/~jnz1568/getInfo.php?workbook=20_01.xlsx&amp;sheet=U0&amp;row=116&amp;col=6&amp;number=4.2&amp;sourceID=14","4.2")</f>
        <v>4.2</v>
      </c>
      <c r="G116" s="4" t="str">
        <f>HYPERLINK("http://141.218.60.56/~jnz1568/getInfo.php?workbook=20_01.xlsx&amp;sheet=U0&amp;row=116&amp;col=7&amp;number=0.00101&amp;sourceID=14","0.00101")</f>
        <v>0.00101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HYPERLINK("http://141.218.60.56/~jnz1568/getInfo.php?workbook=20_01.xlsx&amp;sheet=U0&amp;row=117&amp;col=6&amp;number=4.3&amp;sourceID=14","4.3")</f>
        <v>4.3</v>
      </c>
      <c r="G117" s="4" t="str">
        <f>HYPERLINK("http://141.218.60.56/~jnz1568/getInfo.php?workbook=20_01.xlsx&amp;sheet=U0&amp;row=117&amp;col=7&amp;number=0.00101&amp;sourceID=14","0.00101")</f>
        <v>0.00101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HYPERLINK("http://141.218.60.56/~jnz1568/getInfo.php?workbook=20_01.xlsx&amp;sheet=U0&amp;row=118&amp;col=6&amp;number=4.4&amp;sourceID=14","4.4")</f>
        <v>4.4</v>
      </c>
      <c r="G118" s="4" t="str">
        <f>HYPERLINK("http://141.218.60.56/~jnz1568/getInfo.php?workbook=20_01.xlsx&amp;sheet=U0&amp;row=118&amp;col=7&amp;number=0.00101&amp;sourceID=14","0.00101")</f>
        <v>0.00101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HYPERLINK("http://141.218.60.56/~jnz1568/getInfo.php?workbook=20_01.xlsx&amp;sheet=U0&amp;row=119&amp;col=6&amp;number=4.5&amp;sourceID=14","4.5")</f>
        <v>4.5</v>
      </c>
      <c r="G119" s="4" t="str">
        <f>HYPERLINK("http://141.218.60.56/~jnz1568/getInfo.php?workbook=20_01.xlsx&amp;sheet=U0&amp;row=119&amp;col=7&amp;number=0.00101&amp;sourceID=14","0.00101")</f>
        <v>0.00101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HYPERLINK("http://141.218.60.56/~jnz1568/getInfo.php?workbook=20_01.xlsx&amp;sheet=U0&amp;row=120&amp;col=6&amp;number=4.6&amp;sourceID=14","4.6")</f>
        <v>4.6</v>
      </c>
      <c r="G120" s="4" t="str">
        <f>HYPERLINK("http://141.218.60.56/~jnz1568/getInfo.php?workbook=20_01.xlsx&amp;sheet=U0&amp;row=120&amp;col=7&amp;number=0.00101&amp;sourceID=14","0.00101")</f>
        <v>0.00101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HYPERLINK("http://141.218.60.56/~jnz1568/getInfo.php?workbook=20_01.xlsx&amp;sheet=U0&amp;row=121&amp;col=6&amp;number=4.7&amp;sourceID=14","4.7")</f>
        <v>4.7</v>
      </c>
      <c r="G121" s="4" t="str">
        <f>HYPERLINK("http://141.218.60.56/~jnz1568/getInfo.php?workbook=20_01.xlsx&amp;sheet=U0&amp;row=121&amp;col=7&amp;number=0.00102&amp;sourceID=14","0.00102")</f>
        <v>0.00102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HYPERLINK("http://141.218.60.56/~jnz1568/getInfo.php?workbook=20_01.xlsx&amp;sheet=U0&amp;row=122&amp;col=6&amp;number=4.8&amp;sourceID=14","4.8")</f>
        <v>4.8</v>
      </c>
      <c r="G122" s="4" t="str">
        <f>HYPERLINK("http://141.218.60.56/~jnz1568/getInfo.php?workbook=20_01.xlsx&amp;sheet=U0&amp;row=122&amp;col=7&amp;number=0.00102&amp;sourceID=14","0.00102")</f>
        <v>0.00102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HYPERLINK("http://141.218.60.56/~jnz1568/getInfo.php?workbook=20_01.xlsx&amp;sheet=U0&amp;row=123&amp;col=6&amp;number=4.9&amp;sourceID=14","4.9")</f>
        <v>4.9</v>
      </c>
      <c r="G123" s="4" t="str">
        <f>HYPERLINK("http://141.218.60.56/~jnz1568/getInfo.php?workbook=20_01.xlsx&amp;sheet=U0&amp;row=123&amp;col=7&amp;number=0.00102&amp;sourceID=14","0.00102")</f>
        <v>0.00102</v>
      </c>
    </row>
    <row r="124" spans="1:7">
      <c r="A124" s="3">
        <v>20</v>
      </c>
      <c r="B124" s="3">
        <v>1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HYPERLINK("http://141.218.60.56/~jnz1568/getInfo.php?workbook=20_01.xlsx&amp;sheet=U0&amp;row=124&amp;col=6&amp;number=3&amp;sourceID=14","3")</f>
        <v>3</v>
      </c>
      <c r="G124" s="4" t="str">
        <f>HYPERLINK("http://141.218.60.56/~jnz1568/getInfo.php?workbook=20_01.xlsx&amp;sheet=U0&amp;row=124&amp;col=7&amp;number=7.75e-05&amp;sourceID=14","7.75e-05")</f>
        <v>7.75e-05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HYPERLINK("http://141.218.60.56/~jnz1568/getInfo.php?workbook=20_01.xlsx&amp;sheet=U0&amp;row=125&amp;col=6&amp;number=3.1&amp;sourceID=14","3.1")</f>
        <v>3.1</v>
      </c>
      <c r="G125" s="4" t="str">
        <f>HYPERLINK("http://141.218.60.56/~jnz1568/getInfo.php?workbook=20_01.xlsx&amp;sheet=U0&amp;row=125&amp;col=7&amp;number=7.76e-05&amp;sourceID=14","7.76e-05")</f>
        <v>7.76e-05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HYPERLINK("http://141.218.60.56/~jnz1568/getInfo.php?workbook=20_01.xlsx&amp;sheet=U0&amp;row=126&amp;col=6&amp;number=3.2&amp;sourceID=14","3.2")</f>
        <v>3.2</v>
      </c>
      <c r="G126" s="4" t="str">
        <f>HYPERLINK("http://141.218.60.56/~jnz1568/getInfo.php?workbook=20_01.xlsx&amp;sheet=U0&amp;row=126&amp;col=7&amp;number=7.76e-05&amp;sourceID=14","7.76e-05")</f>
        <v>7.76e-05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HYPERLINK("http://141.218.60.56/~jnz1568/getInfo.php?workbook=20_01.xlsx&amp;sheet=U0&amp;row=127&amp;col=6&amp;number=3.3&amp;sourceID=14","3.3")</f>
        <v>3.3</v>
      </c>
      <c r="G127" s="4" t="str">
        <f>HYPERLINK("http://141.218.60.56/~jnz1568/getInfo.php?workbook=20_01.xlsx&amp;sheet=U0&amp;row=127&amp;col=7&amp;number=7.78e-05&amp;sourceID=14","7.78e-05")</f>
        <v>7.78e-05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HYPERLINK("http://141.218.60.56/~jnz1568/getInfo.php?workbook=20_01.xlsx&amp;sheet=U0&amp;row=128&amp;col=6&amp;number=3.4&amp;sourceID=14","3.4")</f>
        <v>3.4</v>
      </c>
      <c r="G128" s="4" t="str">
        <f>HYPERLINK("http://141.218.60.56/~jnz1568/getInfo.php?workbook=20_01.xlsx&amp;sheet=U0&amp;row=128&amp;col=7&amp;number=7.79e-05&amp;sourceID=14","7.79e-05")</f>
        <v>7.79e-05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HYPERLINK("http://141.218.60.56/~jnz1568/getInfo.php?workbook=20_01.xlsx&amp;sheet=U0&amp;row=129&amp;col=6&amp;number=3.5&amp;sourceID=14","3.5")</f>
        <v>3.5</v>
      </c>
      <c r="G129" s="4" t="str">
        <f>HYPERLINK("http://141.218.60.56/~jnz1568/getInfo.php?workbook=20_01.xlsx&amp;sheet=U0&amp;row=129&amp;col=7&amp;number=7.81e-05&amp;sourceID=14","7.81e-05")</f>
        <v>7.81e-05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HYPERLINK("http://141.218.60.56/~jnz1568/getInfo.php?workbook=20_01.xlsx&amp;sheet=U0&amp;row=130&amp;col=6&amp;number=3.6&amp;sourceID=14","3.6")</f>
        <v>3.6</v>
      </c>
      <c r="G130" s="4" t="str">
        <f>HYPERLINK("http://141.218.60.56/~jnz1568/getInfo.php?workbook=20_01.xlsx&amp;sheet=U0&amp;row=130&amp;col=7&amp;number=7.83e-05&amp;sourceID=14","7.83e-05")</f>
        <v>7.83e-05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HYPERLINK("http://141.218.60.56/~jnz1568/getInfo.php?workbook=20_01.xlsx&amp;sheet=U0&amp;row=131&amp;col=6&amp;number=3.7&amp;sourceID=14","3.7")</f>
        <v>3.7</v>
      </c>
      <c r="G131" s="4" t="str">
        <f>HYPERLINK("http://141.218.60.56/~jnz1568/getInfo.php?workbook=20_01.xlsx&amp;sheet=U0&amp;row=131&amp;col=7&amp;number=7.86e-05&amp;sourceID=14","7.86e-05")</f>
        <v>7.86e-05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HYPERLINK("http://141.218.60.56/~jnz1568/getInfo.php?workbook=20_01.xlsx&amp;sheet=U0&amp;row=132&amp;col=6&amp;number=3.8&amp;sourceID=14","3.8")</f>
        <v>3.8</v>
      </c>
      <c r="G132" s="4" t="str">
        <f>HYPERLINK("http://141.218.60.56/~jnz1568/getInfo.php?workbook=20_01.xlsx&amp;sheet=U0&amp;row=132&amp;col=7&amp;number=7.9e-05&amp;sourceID=14","7.9e-05")</f>
        <v>7.9e-05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HYPERLINK("http://141.218.60.56/~jnz1568/getInfo.php?workbook=20_01.xlsx&amp;sheet=U0&amp;row=133&amp;col=6&amp;number=3.9&amp;sourceID=14","3.9")</f>
        <v>3.9</v>
      </c>
      <c r="G133" s="4" t="str">
        <f>HYPERLINK("http://141.218.60.56/~jnz1568/getInfo.php?workbook=20_01.xlsx&amp;sheet=U0&amp;row=133&amp;col=7&amp;number=7.94e-05&amp;sourceID=14","7.94e-05")</f>
        <v>7.94e-05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HYPERLINK("http://141.218.60.56/~jnz1568/getInfo.php?workbook=20_01.xlsx&amp;sheet=U0&amp;row=134&amp;col=6&amp;number=4&amp;sourceID=14","4")</f>
        <v>4</v>
      </c>
      <c r="G134" s="4" t="str">
        <f>HYPERLINK("http://141.218.60.56/~jnz1568/getInfo.php?workbook=20_01.xlsx&amp;sheet=U0&amp;row=134&amp;col=7&amp;number=8e-05&amp;sourceID=14","8e-05")</f>
        <v>8e-05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HYPERLINK("http://141.218.60.56/~jnz1568/getInfo.php?workbook=20_01.xlsx&amp;sheet=U0&amp;row=135&amp;col=6&amp;number=4.1&amp;sourceID=14","4.1")</f>
        <v>4.1</v>
      </c>
      <c r="G135" s="4" t="str">
        <f>HYPERLINK("http://141.218.60.56/~jnz1568/getInfo.php?workbook=20_01.xlsx&amp;sheet=U0&amp;row=135&amp;col=7&amp;number=8.07e-05&amp;sourceID=14","8.07e-05")</f>
        <v>8.07e-05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HYPERLINK("http://141.218.60.56/~jnz1568/getInfo.php?workbook=20_01.xlsx&amp;sheet=U0&amp;row=136&amp;col=6&amp;number=4.2&amp;sourceID=14","4.2")</f>
        <v>4.2</v>
      </c>
      <c r="G136" s="4" t="str">
        <f>HYPERLINK("http://141.218.60.56/~jnz1568/getInfo.php?workbook=20_01.xlsx&amp;sheet=U0&amp;row=136&amp;col=7&amp;number=8.16e-05&amp;sourceID=14","8.16e-05")</f>
        <v>8.16e-05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HYPERLINK("http://141.218.60.56/~jnz1568/getInfo.php?workbook=20_01.xlsx&amp;sheet=U0&amp;row=137&amp;col=6&amp;number=4.3&amp;sourceID=14","4.3")</f>
        <v>4.3</v>
      </c>
      <c r="G137" s="4" t="str">
        <f>HYPERLINK("http://141.218.60.56/~jnz1568/getInfo.php?workbook=20_01.xlsx&amp;sheet=U0&amp;row=137&amp;col=7&amp;number=8.27e-05&amp;sourceID=14","8.27e-05")</f>
        <v>8.27e-05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HYPERLINK("http://141.218.60.56/~jnz1568/getInfo.php?workbook=20_01.xlsx&amp;sheet=U0&amp;row=138&amp;col=6&amp;number=4.4&amp;sourceID=14","4.4")</f>
        <v>4.4</v>
      </c>
      <c r="G138" s="4" t="str">
        <f>HYPERLINK("http://141.218.60.56/~jnz1568/getInfo.php?workbook=20_01.xlsx&amp;sheet=U0&amp;row=138&amp;col=7&amp;number=8.41e-05&amp;sourceID=14","8.41e-05")</f>
        <v>8.41e-05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HYPERLINK("http://141.218.60.56/~jnz1568/getInfo.php?workbook=20_01.xlsx&amp;sheet=U0&amp;row=139&amp;col=6&amp;number=4.5&amp;sourceID=14","4.5")</f>
        <v>4.5</v>
      </c>
      <c r="G139" s="4" t="str">
        <f>HYPERLINK("http://141.218.60.56/~jnz1568/getInfo.php?workbook=20_01.xlsx&amp;sheet=U0&amp;row=139&amp;col=7&amp;number=8.59e-05&amp;sourceID=14","8.59e-05")</f>
        <v>8.59e-05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HYPERLINK("http://141.218.60.56/~jnz1568/getInfo.php?workbook=20_01.xlsx&amp;sheet=U0&amp;row=140&amp;col=6&amp;number=4.6&amp;sourceID=14","4.6")</f>
        <v>4.6</v>
      </c>
      <c r="G140" s="4" t="str">
        <f>HYPERLINK("http://141.218.60.56/~jnz1568/getInfo.php?workbook=20_01.xlsx&amp;sheet=U0&amp;row=140&amp;col=7&amp;number=8.81e-05&amp;sourceID=14","8.81e-05")</f>
        <v>8.81e-05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HYPERLINK("http://141.218.60.56/~jnz1568/getInfo.php?workbook=20_01.xlsx&amp;sheet=U0&amp;row=141&amp;col=6&amp;number=4.7&amp;sourceID=14","4.7")</f>
        <v>4.7</v>
      </c>
      <c r="G141" s="4" t="str">
        <f>HYPERLINK("http://141.218.60.56/~jnz1568/getInfo.php?workbook=20_01.xlsx&amp;sheet=U0&amp;row=141&amp;col=7&amp;number=9.08e-05&amp;sourceID=14","9.08e-05")</f>
        <v>9.08e-05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HYPERLINK("http://141.218.60.56/~jnz1568/getInfo.php?workbook=20_01.xlsx&amp;sheet=U0&amp;row=142&amp;col=6&amp;number=4.8&amp;sourceID=14","4.8")</f>
        <v>4.8</v>
      </c>
      <c r="G142" s="4" t="str">
        <f>HYPERLINK("http://141.218.60.56/~jnz1568/getInfo.php?workbook=20_01.xlsx&amp;sheet=U0&amp;row=142&amp;col=7&amp;number=9.42e-05&amp;sourceID=14","9.42e-05")</f>
        <v>9.42e-05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HYPERLINK("http://141.218.60.56/~jnz1568/getInfo.php?workbook=20_01.xlsx&amp;sheet=U0&amp;row=143&amp;col=6&amp;number=4.9&amp;sourceID=14","4.9")</f>
        <v>4.9</v>
      </c>
      <c r="G143" s="4" t="str">
        <f>HYPERLINK("http://141.218.60.56/~jnz1568/getInfo.php?workbook=20_01.xlsx&amp;sheet=U0&amp;row=143&amp;col=7&amp;number=9.84e-05&amp;sourceID=14","9.84e-05")</f>
        <v>9.84e-05</v>
      </c>
    </row>
    <row r="144" spans="1:7">
      <c r="A144" s="3">
        <v>20</v>
      </c>
      <c r="B144" s="3">
        <v>1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HYPERLINK("http://141.218.60.56/~jnz1568/getInfo.php?workbook=20_01.xlsx&amp;sheet=U0&amp;row=144&amp;col=6&amp;number=3&amp;sourceID=14","3")</f>
        <v>3</v>
      </c>
      <c r="G144" s="4" t="str">
        <f>HYPERLINK("http://141.218.60.56/~jnz1568/getInfo.php?workbook=20_01.xlsx&amp;sheet=U0&amp;row=144&amp;col=7&amp;number=0.000116&amp;sourceID=14","0.000116")</f>
        <v>0.000116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HYPERLINK("http://141.218.60.56/~jnz1568/getInfo.php?workbook=20_01.xlsx&amp;sheet=U0&amp;row=145&amp;col=6&amp;number=3.1&amp;sourceID=14","3.1")</f>
        <v>3.1</v>
      </c>
      <c r="G145" s="4" t="str">
        <f>HYPERLINK("http://141.218.60.56/~jnz1568/getInfo.php?workbook=20_01.xlsx&amp;sheet=U0&amp;row=145&amp;col=7&amp;number=0.000116&amp;sourceID=14","0.000116")</f>
        <v>0.000116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HYPERLINK("http://141.218.60.56/~jnz1568/getInfo.php?workbook=20_01.xlsx&amp;sheet=U0&amp;row=146&amp;col=6&amp;number=3.2&amp;sourceID=14","3.2")</f>
        <v>3.2</v>
      </c>
      <c r="G146" s="4" t="str">
        <f>HYPERLINK("http://141.218.60.56/~jnz1568/getInfo.php?workbook=20_01.xlsx&amp;sheet=U0&amp;row=146&amp;col=7&amp;number=0.000116&amp;sourceID=14","0.000116")</f>
        <v>0.000116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HYPERLINK("http://141.218.60.56/~jnz1568/getInfo.php?workbook=20_01.xlsx&amp;sheet=U0&amp;row=147&amp;col=6&amp;number=3.3&amp;sourceID=14","3.3")</f>
        <v>3.3</v>
      </c>
      <c r="G147" s="4" t="str">
        <f>HYPERLINK("http://141.218.60.56/~jnz1568/getInfo.php?workbook=20_01.xlsx&amp;sheet=U0&amp;row=147&amp;col=7&amp;number=0.000117&amp;sourceID=14","0.000117")</f>
        <v>0.000117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HYPERLINK("http://141.218.60.56/~jnz1568/getInfo.php?workbook=20_01.xlsx&amp;sheet=U0&amp;row=148&amp;col=6&amp;number=3.4&amp;sourceID=14","3.4")</f>
        <v>3.4</v>
      </c>
      <c r="G148" s="4" t="str">
        <f>HYPERLINK("http://141.218.60.56/~jnz1568/getInfo.php?workbook=20_01.xlsx&amp;sheet=U0&amp;row=148&amp;col=7&amp;number=0.000117&amp;sourceID=14","0.000117")</f>
        <v>0.000117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HYPERLINK("http://141.218.60.56/~jnz1568/getInfo.php?workbook=20_01.xlsx&amp;sheet=U0&amp;row=149&amp;col=6&amp;number=3.5&amp;sourceID=14","3.5")</f>
        <v>3.5</v>
      </c>
      <c r="G149" s="4" t="str">
        <f>HYPERLINK("http://141.218.60.56/~jnz1568/getInfo.php?workbook=20_01.xlsx&amp;sheet=U0&amp;row=149&amp;col=7&amp;number=0.000117&amp;sourceID=14","0.000117")</f>
        <v>0.000117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HYPERLINK("http://141.218.60.56/~jnz1568/getInfo.php?workbook=20_01.xlsx&amp;sheet=U0&amp;row=150&amp;col=6&amp;number=3.6&amp;sourceID=14","3.6")</f>
        <v>3.6</v>
      </c>
      <c r="G150" s="4" t="str">
        <f>HYPERLINK("http://141.218.60.56/~jnz1568/getInfo.php?workbook=20_01.xlsx&amp;sheet=U0&amp;row=150&amp;col=7&amp;number=0.000117&amp;sourceID=14","0.000117")</f>
        <v>0.000117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HYPERLINK("http://141.218.60.56/~jnz1568/getInfo.php?workbook=20_01.xlsx&amp;sheet=U0&amp;row=151&amp;col=6&amp;number=3.7&amp;sourceID=14","3.7")</f>
        <v>3.7</v>
      </c>
      <c r="G151" s="4" t="str">
        <f>HYPERLINK("http://141.218.60.56/~jnz1568/getInfo.php?workbook=20_01.xlsx&amp;sheet=U0&amp;row=151&amp;col=7&amp;number=0.000118&amp;sourceID=14","0.000118")</f>
        <v>0.000118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HYPERLINK("http://141.218.60.56/~jnz1568/getInfo.php?workbook=20_01.xlsx&amp;sheet=U0&amp;row=152&amp;col=6&amp;number=3.8&amp;sourceID=14","3.8")</f>
        <v>3.8</v>
      </c>
      <c r="G152" s="4" t="str">
        <f>HYPERLINK("http://141.218.60.56/~jnz1568/getInfo.php?workbook=20_01.xlsx&amp;sheet=U0&amp;row=152&amp;col=7&amp;number=0.000118&amp;sourceID=14","0.000118")</f>
        <v>0.000118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HYPERLINK("http://141.218.60.56/~jnz1568/getInfo.php?workbook=20_01.xlsx&amp;sheet=U0&amp;row=153&amp;col=6&amp;number=3.9&amp;sourceID=14","3.9")</f>
        <v>3.9</v>
      </c>
      <c r="G153" s="4" t="str">
        <f>HYPERLINK("http://141.218.60.56/~jnz1568/getInfo.php?workbook=20_01.xlsx&amp;sheet=U0&amp;row=153&amp;col=7&amp;number=0.000119&amp;sourceID=14","0.000119")</f>
        <v>0.000119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HYPERLINK("http://141.218.60.56/~jnz1568/getInfo.php?workbook=20_01.xlsx&amp;sheet=U0&amp;row=154&amp;col=6&amp;number=4&amp;sourceID=14","4")</f>
        <v>4</v>
      </c>
      <c r="G154" s="4" t="str">
        <f>HYPERLINK("http://141.218.60.56/~jnz1568/getInfo.php?workbook=20_01.xlsx&amp;sheet=U0&amp;row=154&amp;col=7&amp;number=0.00012&amp;sourceID=14","0.00012")</f>
        <v>0.00012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HYPERLINK("http://141.218.60.56/~jnz1568/getInfo.php?workbook=20_01.xlsx&amp;sheet=U0&amp;row=155&amp;col=6&amp;number=4.1&amp;sourceID=14","4.1")</f>
        <v>4.1</v>
      </c>
      <c r="G155" s="4" t="str">
        <f>HYPERLINK("http://141.218.60.56/~jnz1568/getInfo.php?workbook=20_01.xlsx&amp;sheet=U0&amp;row=155&amp;col=7&amp;number=0.000121&amp;sourceID=14","0.000121")</f>
        <v>0.000121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HYPERLINK("http://141.218.60.56/~jnz1568/getInfo.php?workbook=20_01.xlsx&amp;sheet=U0&amp;row=156&amp;col=6&amp;number=4.2&amp;sourceID=14","4.2")</f>
        <v>4.2</v>
      </c>
      <c r="G156" s="4" t="str">
        <f>HYPERLINK("http://141.218.60.56/~jnz1568/getInfo.php?workbook=20_01.xlsx&amp;sheet=U0&amp;row=156&amp;col=7&amp;number=0.000122&amp;sourceID=14","0.000122")</f>
        <v>0.000122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HYPERLINK("http://141.218.60.56/~jnz1568/getInfo.php?workbook=20_01.xlsx&amp;sheet=U0&amp;row=157&amp;col=6&amp;number=4.3&amp;sourceID=14","4.3")</f>
        <v>4.3</v>
      </c>
      <c r="G157" s="4" t="str">
        <f>HYPERLINK("http://141.218.60.56/~jnz1568/getInfo.php?workbook=20_01.xlsx&amp;sheet=U0&amp;row=157&amp;col=7&amp;number=0.000124&amp;sourceID=14","0.000124")</f>
        <v>0.000124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HYPERLINK("http://141.218.60.56/~jnz1568/getInfo.php?workbook=20_01.xlsx&amp;sheet=U0&amp;row=158&amp;col=6&amp;number=4.4&amp;sourceID=14","4.4")</f>
        <v>4.4</v>
      </c>
      <c r="G158" s="4" t="str">
        <f>HYPERLINK("http://141.218.60.56/~jnz1568/getInfo.php?workbook=20_01.xlsx&amp;sheet=U0&amp;row=158&amp;col=7&amp;number=0.000126&amp;sourceID=14","0.000126")</f>
        <v>0.000126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HYPERLINK("http://141.218.60.56/~jnz1568/getInfo.php?workbook=20_01.xlsx&amp;sheet=U0&amp;row=159&amp;col=6&amp;number=4.5&amp;sourceID=14","4.5")</f>
        <v>4.5</v>
      </c>
      <c r="G159" s="4" t="str">
        <f>HYPERLINK("http://141.218.60.56/~jnz1568/getInfo.php?workbook=20_01.xlsx&amp;sheet=U0&amp;row=159&amp;col=7&amp;number=0.000129&amp;sourceID=14","0.000129")</f>
        <v>0.000129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HYPERLINK("http://141.218.60.56/~jnz1568/getInfo.php?workbook=20_01.xlsx&amp;sheet=U0&amp;row=160&amp;col=6&amp;number=4.6&amp;sourceID=14","4.6")</f>
        <v>4.6</v>
      </c>
      <c r="G160" s="4" t="str">
        <f>HYPERLINK("http://141.218.60.56/~jnz1568/getInfo.php?workbook=20_01.xlsx&amp;sheet=U0&amp;row=160&amp;col=7&amp;number=0.000132&amp;sourceID=14","0.000132")</f>
        <v>0.000132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HYPERLINK("http://141.218.60.56/~jnz1568/getInfo.php?workbook=20_01.xlsx&amp;sheet=U0&amp;row=161&amp;col=6&amp;number=4.7&amp;sourceID=14","4.7")</f>
        <v>4.7</v>
      </c>
      <c r="G161" s="4" t="str">
        <f>HYPERLINK("http://141.218.60.56/~jnz1568/getInfo.php?workbook=20_01.xlsx&amp;sheet=U0&amp;row=161&amp;col=7&amp;number=0.000136&amp;sourceID=14","0.000136")</f>
        <v>0.000136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HYPERLINK("http://141.218.60.56/~jnz1568/getInfo.php?workbook=20_01.xlsx&amp;sheet=U0&amp;row=162&amp;col=6&amp;number=4.8&amp;sourceID=14","4.8")</f>
        <v>4.8</v>
      </c>
      <c r="G162" s="4" t="str">
        <f>HYPERLINK("http://141.218.60.56/~jnz1568/getInfo.php?workbook=20_01.xlsx&amp;sheet=U0&amp;row=162&amp;col=7&amp;number=0.000141&amp;sourceID=14","0.000141")</f>
        <v>0.000141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HYPERLINK("http://141.218.60.56/~jnz1568/getInfo.php?workbook=20_01.xlsx&amp;sheet=U0&amp;row=163&amp;col=6&amp;number=4.9&amp;sourceID=14","4.9")</f>
        <v>4.9</v>
      </c>
      <c r="G163" s="4" t="str">
        <f>HYPERLINK("http://141.218.60.56/~jnz1568/getInfo.php?workbook=20_01.xlsx&amp;sheet=U0&amp;row=163&amp;col=7&amp;number=0.000148&amp;sourceID=14","0.000148")</f>
        <v>0.000148</v>
      </c>
    </row>
    <row r="164" spans="1:7">
      <c r="A164" s="3">
        <v>20</v>
      </c>
      <c r="B164" s="3">
        <v>1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HYPERLINK("http://141.218.60.56/~jnz1568/getInfo.php?workbook=20_01.xlsx&amp;sheet=U0&amp;row=164&amp;col=6&amp;number=3&amp;sourceID=14","3")</f>
        <v>3</v>
      </c>
      <c r="G164" s="4" t="str">
        <f>HYPERLINK("http://141.218.60.56/~jnz1568/getInfo.php?workbook=20_01.xlsx&amp;sheet=U0&amp;row=164&amp;col=7&amp;number=0.00015&amp;sourceID=14","0.00015")</f>
        <v>0.00015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HYPERLINK("http://141.218.60.56/~jnz1568/getInfo.php?workbook=20_01.xlsx&amp;sheet=U0&amp;row=165&amp;col=6&amp;number=3.1&amp;sourceID=14","3.1")</f>
        <v>3.1</v>
      </c>
      <c r="G165" s="4" t="str">
        <f>HYPERLINK("http://141.218.60.56/~jnz1568/getInfo.php?workbook=20_01.xlsx&amp;sheet=U0&amp;row=165&amp;col=7&amp;number=0.00015&amp;sourceID=14","0.00015")</f>
        <v>0.00015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HYPERLINK("http://141.218.60.56/~jnz1568/getInfo.php?workbook=20_01.xlsx&amp;sheet=U0&amp;row=166&amp;col=6&amp;number=3.2&amp;sourceID=14","3.2")</f>
        <v>3.2</v>
      </c>
      <c r="G166" s="4" t="str">
        <f>HYPERLINK("http://141.218.60.56/~jnz1568/getInfo.php?workbook=20_01.xlsx&amp;sheet=U0&amp;row=166&amp;col=7&amp;number=0.00015&amp;sourceID=14","0.00015")</f>
        <v>0.00015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HYPERLINK("http://141.218.60.56/~jnz1568/getInfo.php?workbook=20_01.xlsx&amp;sheet=U0&amp;row=167&amp;col=6&amp;number=3.3&amp;sourceID=14","3.3")</f>
        <v>3.3</v>
      </c>
      <c r="G167" s="4" t="str">
        <f>HYPERLINK("http://141.218.60.56/~jnz1568/getInfo.php?workbook=20_01.xlsx&amp;sheet=U0&amp;row=167&amp;col=7&amp;number=0.00015&amp;sourceID=14","0.00015")</f>
        <v>0.00015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HYPERLINK("http://141.218.60.56/~jnz1568/getInfo.php?workbook=20_01.xlsx&amp;sheet=U0&amp;row=168&amp;col=6&amp;number=3.4&amp;sourceID=14","3.4")</f>
        <v>3.4</v>
      </c>
      <c r="G168" s="4" t="str">
        <f>HYPERLINK("http://141.218.60.56/~jnz1568/getInfo.php?workbook=20_01.xlsx&amp;sheet=U0&amp;row=168&amp;col=7&amp;number=0.00015&amp;sourceID=14","0.00015")</f>
        <v>0.00015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HYPERLINK("http://141.218.60.56/~jnz1568/getInfo.php?workbook=20_01.xlsx&amp;sheet=U0&amp;row=169&amp;col=6&amp;number=3.5&amp;sourceID=14","3.5")</f>
        <v>3.5</v>
      </c>
      <c r="G169" s="4" t="str">
        <f>HYPERLINK("http://141.218.60.56/~jnz1568/getInfo.php?workbook=20_01.xlsx&amp;sheet=U0&amp;row=169&amp;col=7&amp;number=0.00015&amp;sourceID=14","0.00015")</f>
        <v>0.00015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HYPERLINK("http://141.218.60.56/~jnz1568/getInfo.php?workbook=20_01.xlsx&amp;sheet=U0&amp;row=170&amp;col=6&amp;number=3.6&amp;sourceID=14","3.6")</f>
        <v>3.6</v>
      </c>
      <c r="G170" s="4" t="str">
        <f>HYPERLINK("http://141.218.60.56/~jnz1568/getInfo.php?workbook=20_01.xlsx&amp;sheet=U0&amp;row=170&amp;col=7&amp;number=0.00015&amp;sourceID=14","0.00015")</f>
        <v>0.00015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HYPERLINK("http://141.218.60.56/~jnz1568/getInfo.php?workbook=20_01.xlsx&amp;sheet=U0&amp;row=171&amp;col=6&amp;number=3.7&amp;sourceID=14","3.7")</f>
        <v>3.7</v>
      </c>
      <c r="G171" s="4" t="str">
        <f>HYPERLINK("http://141.218.60.56/~jnz1568/getInfo.php?workbook=20_01.xlsx&amp;sheet=U0&amp;row=171&amp;col=7&amp;number=0.00015&amp;sourceID=14","0.00015")</f>
        <v>0.00015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HYPERLINK("http://141.218.60.56/~jnz1568/getInfo.php?workbook=20_01.xlsx&amp;sheet=U0&amp;row=172&amp;col=6&amp;number=3.8&amp;sourceID=14","3.8")</f>
        <v>3.8</v>
      </c>
      <c r="G172" s="4" t="str">
        <f>HYPERLINK("http://141.218.60.56/~jnz1568/getInfo.php?workbook=20_01.xlsx&amp;sheet=U0&amp;row=172&amp;col=7&amp;number=0.00015&amp;sourceID=14","0.00015")</f>
        <v>0.00015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HYPERLINK("http://141.218.60.56/~jnz1568/getInfo.php?workbook=20_01.xlsx&amp;sheet=U0&amp;row=173&amp;col=6&amp;number=3.9&amp;sourceID=14","3.9")</f>
        <v>3.9</v>
      </c>
      <c r="G173" s="4" t="str">
        <f>HYPERLINK("http://141.218.60.56/~jnz1568/getInfo.php?workbook=20_01.xlsx&amp;sheet=U0&amp;row=173&amp;col=7&amp;number=0.000151&amp;sourceID=14","0.000151")</f>
        <v>0.000151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HYPERLINK("http://141.218.60.56/~jnz1568/getInfo.php?workbook=20_01.xlsx&amp;sheet=U0&amp;row=174&amp;col=6&amp;number=4&amp;sourceID=14","4")</f>
        <v>4</v>
      </c>
      <c r="G174" s="4" t="str">
        <f>HYPERLINK("http://141.218.60.56/~jnz1568/getInfo.php?workbook=20_01.xlsx&amp;sheet=U0&amp;row=174&amp;col=7&amp;number=0.000151&amp;sourceID=14","0.000151")</f>
        <v>0.000151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HYPERLINK("http://141.218.60.56/~jnz1568/getInfo.php?workbook=20_01.xlsx&amp;sheet=U0&amp;row=175&amp;col=6&amp;number=4.1&amp;sourceID=14","4.1")</f>
        <v>4.1</v>
      </c>
      <c r="G175" s="4" t="str">
        <f>HYPERLINK("http://141.218.60.56/~jnz1568/getInfo.php?workbook=20_01.xlsx&amp;sheet=U0&amp;row=175&amp;col=7&amp;number=0.000151&amp;sourceID=14","0.000151")</f>
        <v>0.000151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HYPERLINK("http://141.218.60.56/~jnz1568/getInfo.php?workbook=20_01.xlsx&amp;sheet=U0&amp;row=176&amp;col=6&amp;number=4.2&amp;sourceID=14","4.2")</f>
        <v>4.2</v>
      </c>
      <c r="G176" s="4" t="str">
        <f>HYPERLINK("http://141.218.60.56/~jnz1568/getInfo.php?workbook=20_01.xlsx&amp;sheet=U0&amp;row=176&amp;col=7&amp;number=0.000152&amp;sourceID=14","0.000152")</f>
        <v>0.000152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HYPERLINK("http://141.218.60.56/~jnz1568/getInfo.php?workbook=20_01.xlsx&amp;sheet=U0&amp;row=177&amp;col=6&amp;number=4.3&amp;sourceID=14","4.3")</f>
        <v>4.3</v>
      </c>
      <c r="G177" s="4" t="str">
        <f>HYPERLINK("http://141.218.60.56/~jnz1568/getInfo.php?workbook=20_01.xlsx&amp;sheet=U0&amp;row=177&amp;col=7&amp;number=0.000153&amp;sourceID=14","0.000153")</f>
        <v>0.000153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HYPERLINK("http://141.218.60.56/~jnz1568/getInfo.php?workbook=20_01.xlsx&amp;sheet=U0&amp;row=178&amp;col=6&amp;number=4.4&amp;sourceID=14","4.4")</f>
        <v>4.4</v>
      </c>
      <c r="G178" s="4" t="str">
        <f>HYPERLINK("http://141.218.60.56/~jnz1568/getInfo.php?workbook=20_01.xlsx&amp;sheet=U0&amp;row=178&amp;col=7&amp;number=0.000153&amp;sourceID=14","0.000153")</f>
        <v>0.000153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HYPERLINK("http://141.218.60.56/~jnz1568/getInfo.php?workbook=20_01.xlsx&amp;sheet=U0&amp;row=179&amp;col=6&amp;number=4.5&amp;sourceID=14","4.5")</f>
        <v>4.5</v>
      </c>
      <c r="G179" s="4" t="str">
        <f>HYPERLINK("http://141.218.60.56/~jnz1568/getInfo.php?workbook=20_01.xlsx&amp;sheet=U0&amp;row=179&amp;col=7&amp;number=0.000154&amp;sourceID=14","0.000154")</f>
        <v>0.000154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HYPERLINK("http://141.218.60.56/~jnz1568/getInfo.php?workbook=20_01.xlsx&amp;sheet=U0&amp;row=180&amp;col=6&amp;number=4.6&amp;sourceID=14","4.6")</f>
        <v>4.6</v>
      </c>
      <c r="G180" s="4" t="str">
        <f>HYPERLINK("http://141.218.60.56/~jnz1568/getInfo.php?workbook=20_01.xlsx&amp;sheet=U0&amp;row=180&amp;col=7&amp;number=0.000156&amp;sourceID=14","0.000156")</f>
        <v>0.000156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HYPERLINK("http://141.218.60.56/~jnz1568/getInfo.php?workbook=20_01.xlsx&amp;sheet=U0&amp;row=181&amp;col=6&amp;number=4.7&amp;sourceID=14","4.7")</f>
        <v>4.7</v>
      </c>
      <c r="G181" s="4" t="str">
        <f>HYPERLINK("http://141.218.60.56/~jnz1568/getInfo.php?workbook=20_01.xlsx&amp;sheet=U0&amp;row=181&amp;col=7&amp;number=0.000157&amp;sourceID=14","0.000157")</f>
        <v>0.000157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HYPERLINK("http://141.218.60.56/~jnz1568/getInfo.php?workbook=20_01.xlsx&amp;sheet=U0&amp;row=182&amp;col=6&amp;number=4.8&amp;sourceID=14","4.8")</f>
        <v>4.8</v>
      </c>
      <c r="G182" s="4" t="str">
        <f>HYPERLINK("http://141.218.60.56/~jnz1568/getInfo.php?workbook=20_01.xlsx&amp;sheet=U0&amp;row=182&amp;col=7&amp;number=0.000159&amp;sourceID=14","0.000159")</f>
        <v>0.000159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HYPERLINK("http://141.218.60.56/~jnz1568/getInfo.php?workbook=20_01.xlsx&amp;sheet=U0&amp;row=183&amp;col=6&amp;number=4.9&amp;sourceID=14","4.9")</f>
        <v>4.9</v>
      </c>
      <c r="G183" s="4" t="str">
        <f>HYPERLINK("http://141.218.60.56/~jnz1568/getInfo.php?workbook=20_01.xlsx&amp;sheet=U0&amp;row=183&amp;col=7&amp;number=0.000161&amp;sourceID=14","0.000161")</f>
        <v>0.000161</v>
      </c>
    </row>
    <row r="184" spans="1:7">
      <c r="A184" s="3">
        <v>20</v>
      </c>
      <c r="B184" s="3">
        <v>1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HYPERLINK("http://141.218.60.56/~jnz1568/getInfo.php?workbook=20_01.xlsx&amp;sheet=U0&amp;row=184&amp;col=6&amp;number=3&amp;sourceID=14","3")</f>
        <v>3</v>
      </c>
      <c r="G184" s="4" t="str">
        <f>HYPERLINK("http://141.218.60.56/~jnz1568/getInfo.php?workbook=20_01.xlsx&amp;sheet=U0&amp;row=184&amp;col=7&amp;number=0.000206&amp;sourceID=14","0.000206")</f>
        <v>0.000206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HYPERLINK("http://141.218.60.56/~jnz1568/getInfo.php?workbook=20_01.xlsx&amp;sheet=U0&amp;row=185&amp;col=6&amp;number=3.1&amp;sourceID=14","3.1")</f>
        <v>3.1</v>
      </c>
      <c r="G185" s="4" t="str">
        <f>HYPERLINK("http://141.218.60.56/~jnz1568/getInfo.php?workbook=20_01.xlsx&amp;sheet=U0&amp;row=185&amp;col=7&amp;number=0.000206&amp;sourceID=14","0.000206")</f>
        <v>0.000206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HYPERLINK("http://141.218.60.56/~jnz1568/getInfo.php?workbook=20_01.xlsx&amp;sheet=U0&amp;row=186&amp;col=6&amp;number=3.2&amp;sourceID=14","3.2")</f>
        <v>3.2</v>
      </c>
      <c r="G186" s="4" t="str">
        <f>HYPERLINK("http://141.218.60.56/~jnz1568/getInfo.php?workbook=20_01.xlsx&amp;sheet=U0&amp;row=186&amp;col=7&amp;number=0.000206&amp;sourceID=14","0.000206")</f>
        <v>0.000206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HYPERLINK("http://141.218.60.56/~jnz1568/getInfo.php?workbook=20_01.xlsx&amp;sheet=U0&amp;row=187&amp;col=6&amp;number=3.3&amp;sourceID=14","3.3")</f>
        <v>3.3</v>
      </c>
      <c r="G187" s="4" t="str">
        <f>HYPERLINK("http://141.218.60.56/~jnz1568/getInfo.php?workbook=20_01.xlsx&amp;sheet=U0&amp;row=187&amp;col=7&amp;number=0.000206&amp;sourceID=14","0.000206")</f>
        <v>0.000206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HYPERLINK("http://141.218.60.56/~jnz1568/getInfo.php?workbook=20_01.xlsx&amp;sheet=U0&amp;row=188&amp;col=6&amp;number=3.4&amp;sourceID=14","3.4")</f>
        <v>3.4</v>
      </c>
      <c r="G188" s="4" t="str">
        <f>HYPERLINK("http://141.218.60.56/~jnz1568/getInfo.php?workbook=20_01.xlsx&amp;sheet=U0&amp;row=188&amp;col=7&amp;number=0.000206&amp;sourceID=14","0.000206")</f>
        <v>0.000206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HYPERLINK("http://141.218.60.56/~jnz1568/getInfo.php?workbook=20_01.xlsx&amp;sheet=U0&amp;row=189&amp;col=6&amp;number=3.5&amp;sourceID=14","3.5")</f>
        <v>3.5</v>
      </c>
      <c r="G189" s="4" t="str">
        <f>HYPERLINK("http://141.218.60.56/~jnz1568/getInfo.php?workbook=20_01.xlsx&amp;sheet=U0&amp;row=189&amp;col=7&amp;number=0.000206&amp;sourceID=14","0.000206")</f>
        <v>0.000206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HYPERLINK("http://141.218.60.56/~jnz1568/getInfo.php?workbook=20_01.xlsx&amp;sheet=U0&amp;row=190&amp;col=6&amp;number=3.6&amp;sourceID=14","3.6")</f>
        <v>3.6</v>
      </c>
      <c r="G190" s="4" t="str">
        <f>HYPERLINK("http://141.218.60.56/~jnz1568/getInfo.php?workbook=20_01.xlsx&amp;sheet=U0&amp;row=190&amp;col=7&amp;number=0.000206&amp;sourceID=14","0.000206")</f>
        <v>0.000206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HYPERLINK("http://141.218.60.56/~jnz1568/getInfo.php?workbook=20_01.xlsx&amp;sheet=U0&amp;row=191&amp;col=6&amp;number=3.7&amp;sourceID=14","3.7")</f>
        <v>3.7</v>
      </c>
      <c r="G191" s="4" t="str">
        <f>HYPERLINK("http://141.218.60.56/~jnz1568/getInfo.php?workbook=20_01.xlsx&amp;sheet=U0&amp;row=191&amp;col=7&amp;number=0.000206&amp;sourceID=14","0.000206")</f>
        <v>0.000206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HYPERLINK("http://141.218.60.56/~jnz1568/getInfo.php?workbook=20_01.xlsx&amp;sheet=U0&amp;row=192&amp;col=6&amp;number=3.8&amp;sourceID=14","3.8")</f>
        <v>3.8</v>
      </c>
      <c r="G192" s="4" t="str">
        <f>HYPERLINK("http://141.218.60.56/~jnz1568/getInfo.php?workbook=20_01.xlsx&amp;sheet=U0&amp;row=192&amp;col=7&amp;number=0.000206&amp;sourceID=14","0.000206")</f>
        <v>0.000206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HYPERLINK("http://141.218.60.56/~jnz1568/getInfo.php?workbook=20_01.xlsx&amp;sheet=U0&amp;row=193&amp;col=6&amp;number=3.9&amp;sourceID=14","3.9")</f>
        <v>3.9</v>
      </c>
      <c r="G193" s="4" t="str">
        <f>HYPERLINK("http://141.218.60.56/~jnz1568/getInfo.php?workbook=20_01.xlsx&amp;sheet=U0&amp;row=193&amp;col=7&amp;number=0.000206&amp;sourceID=14","0.000206")</f>
        <v>0.000206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HYPERLINK("http://141.218.60.56/~jnz1568/getInfo.php?workbook=20_01.xlsx&amp;sheet=U0&amp;row=194&amp;col=6&amp;number=4&amp;sourceID=14","4")</f>
        <v>4</v>
      </c>
      <c r="G194" s="4" t="str">
        <f>HYPERLINK("http://141.218.60.56/~jnz1568/getInfo.php?workbook=20_01.xlsx&amp;sheet=U0&amp;row=194&amp;col=7&amp;number=0.000207&amp;sourceID=14","0.000207")</f>
        <v>0.000207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HYPERLINK("http://141.218.60.56/~jnz1568/getInfo.php?workbook=20_01.xlsx&amp;sheet=U0&amp;row=195&amp;col=6&amp;number=4.1&amp;sourceID=14","4.1")</f>
        <v>4.1</v>
      </c>
      <c r="G195" s="4" t="str">
        <f>HYPERLINK("http://141.218.60.56/~jnz1568/getInfo.php?workbook=20_01.xlsx&amp;sheet=U0&amp;row=195&amp;col=7&amp;number=0.000207&amp;sourceID=14","0.000207")</f>
        <v>0.000207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HYPERLINK("http://141.218.60.56/~jnz1568/getInfo.php?workbook=20_01.xlsx&amp;sheet=U0&amp;row=196&amp;col=6&amp;number=4.2&amp;sourceID=14","4.2")</f>
        <v>4.2</v>
      </c>
      <c r="G196" s="4" t="str">
        <f>HYPERLINK("http://141.218.60.56/~jnz1568/getInfo.php?workbook=20_01.xlsx&amp;sheet=U0&amp;row=196&amp;col=7&amp;number=0.000207&amp;sourceID=14","0.000207")</f>
        <v>0.000207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HYPERLINK("http://141.218.60.56/~jnz1568/getInfo.php?workbook=20_01.xlsx&amp;sheet=U0&amp;row=197&amp;col=6&amp;number=4.3&amp;sourceID=14","4.3")</f>
        <v>4.3</v>
      </c>
      <c r="G197" s="4" t="str">
        <f>HYPERLINK("http://141.218.60.56/~jnz1568/getInfo.php?workbook=20_01.xlsx&amp;sheet=U0&amp;row=197&amp;col=7&amp;number=0.000207&amp;sourceID=14","0.000207")</f>
        <v>0.000207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HYPERLINK("http://141.218.60.56/~jnz1568/getInfo.php?workbook=20_01.xlsx&amp;sheet=U0&amp;row=198&amp;col=6&amp;number=4.4&amp;sourceID=14","4.4")</f>
        <v>4.4</v>
      </c>
      <c r="G198" s="4" t="str">
        <f>HYPERLINK("http://141.218.60.56/~jnz1568/getInfo.php?workbook=20_01.xlsx&amp;sheet=U0&amp;row=198&amp;col=7&amp;number=0.000208&amp;sourceID=14","0.000208")</f>
        <v>0.000208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HYPERLINK("http://141.218.60.56/~jnz1568/getInfo.php?workbook=20_01.xlsx&amp;sheet=U0&amp;row=199&amp;col=6&amp;number=4.5&amp;sourceID=14","4.5")</f>
        <v>4.5</v>
      </c>
      <c r="G199" s="4" t="str">
        <f>HYPERLINK("http://141.218.60.56/~jnz1568/getInfo.php?workbook=20_01.xlsx&amp;sheet=U0&amp;row=199&amp;col=7&amp;number=0.000208&amp;sourceID=14","0.000208")</f>
        <v>0.000208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HYPERLINK("http://141.218.60.56/~jnz1568/getInfo.php?workbook=20_01.xlsx&amp;sheet=U0&amp;row=200&amp;col=6&amp;number=4.6&amp;sourceID=14","4.6")</f>
        <v>4.6</v>
      </c>
      <c r="G200" s="4" t="str">
        <f>HYPERLINK("http://141.218.60.56/~jnz1568/getInfo.php?workbook=20_01.xlsx&amp;sheet=U0&amp;row=200&amp;col=7&amp;number=0.000209&amp;sourceID=14","0.000209")</f>
        <v>0.000209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HYPERLINK("http://141.218.60.56/~jnz1568/getInfo.php?workbook=20_01.xlsx&amp;sheet=U0&amp;row=201&amp;col=6&amp;number=4.7&amp;sourceID=14","4.7")</f>
        <v>4.7</v>
      </c>
      <c r="G201" s="4" t="str">
        <f>HYPERLINK("http://141.218.60.56/~jnz1568/getInfo.php?workbook=20_01.xlsx&amp;sheet=U0&amp;row=201&amp;col=7&amp;number=0.000209&amp;sourceID=14","0.000209")</f>
        <v>0.000209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HYPERLINK("http://141.218.60.56/~jnz1568/getInfo.php?workbook=20_01.xlsx&amp;sheet=U0&amp;row=202&amp;col=6&amp;number=4.8&amp;sourceID=14","4.8")</f>
        <v>4.8</v>
      </c>
      <c r="G202" s="4" t="str">
        <f>HYPERLINK("http://141.218.60.56/~jnz1568/getInfo.php?workbook=20_01.xlsx&amp;sheet=U0&amp;row=202&amp;col=7&amp;number=0.00021&amp;sourceID=14","0.00021")</f>
        <v>0.00021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HYPERLINK("http://141.218.60.56/~jnz1568/getInfo.php?workbook=20_01.xlsx&amp;sheet=U0&amp;row=203&amp;col=6&amp;number=4.9&amp;sourceID=14","4.9")</f>
        <v>4.9</v>
      </c>
      <c r="G203" s="4" t="str">
        <f>HYPERLINK("http://141.218.60.56/~jnz1568/getInfo.php?workbook=20_01.xlsx&amp;sheet=U0&amp;row=203&amp;col=7&amp;number=0.000211&amp;sourceID=14","0.000211")</f>
        <v>0.000211</v>
      </c>
    </row>
    <row r="204" spans="1:7">
      <c r="A204" s="3">
        <v>20</v>
      </c>
      <c r="B204" s="3">
        <v>1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HYPERLINK("http://141.218.60.56/~jnz1568/getInfo.php?workbook=20_01.xlsx&amp;sheet=U0&amp;row=204&amp;col=6&amp;number=3&amp;sourceID=14","3")</f>
        <v>3</v>
      </c>
      <c r="G204" s="4" t="str">
        <f>HYPERLINK("http://141.218.60.56/~jnz1568/getInfo.php?workbook=20_01.xlsx&amp;sheet=U0&amp;row=204&amp;col=7&amp;number=0.000413&amp;sourceID=14","0.000413")</f>
        <v>0.000413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HYPERLINK("http://141.218.60.56/~jnz1568/getInfo.php?workbook=20_01.xlsx&amp;sheet=U0&amp;row=205&amp;col=6&amp;number=3.1&amp;sourceID=14","3.1")</f>
        <v>3.1</v>
      </c>
      <c r="G205" s="4" t="str">
        <f>HYPERLINK("http://141.218.60.56/~jnz1568/getInfo.php?workbook=20_01.xlsx&amp;sheet=U0&amp;row=205&amp;col=7&amp;number=0.000413&amp;sourceID=14","0.000413")</f>
        <v>0.000413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HYPERLINK("http://141.218.60.56/~jnz1568/getInfo.php?workbook=20_01.xlsx&amp;sheet=U0&amp;row=206&amp;col=6&amp;number=3.2&amp;sourceID=14","3.2")</f>
        <v>3.2</v>
      </c>
      <c r="G206" s="4" t="str">
        <f>HYPERLINK("http://141.218.60.56/~jnz1568/getInfo.php?workbook=20_01.xlsx&amp;sheet=U0&amp;row=206&amp;col=7&amp;number=0.000413&amp;sourceID=14","0.000413")</f>
        <v>0.000413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HYPERLINK("http://141.218.60.56/~jnz1568/getInfo.php?workbook=20_01.xlsx&amp;sheet=U0&amp;row=207&amp;col=6&amp;number=3.3&amp;sourceID=14","3.3")</f>
        <v>3.3</v>
      </c>
      <c r="G207" s="4" t="str">
        <f>HYPERLINK("http://141.218.60.56/~jnz1568/getInfo.php?workbook=20_01.xlsx&amp;sheet=U0&amp;row=207&amp;col=7&amp;number=0.000413&amp;sourceID=14","0.000413")</f>
        <v>0.000413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HYPERLINK("http://141.218.60.56/~jnz1568/getInfo.php?workbook=20_01.xlsx&amp;sheet=U0&amp;row=208&amp;col=6&amp;number=3.4&amp;sourceID=14","3.4")</f>
        <v>3.4</v>
      </c>
      <c r="G208" s="4" t="str">
        <f>HYPERLINK("http://141.218.60.56/~jnz1568/getInfo.php?workbook=20_01.xlsx&amp;sheet=U0&amp;row=208&amp;col=7&amp;number=0.000413&amp;sourceID=14","0.000413")</f>
        <v>0.000413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HYPERLINK("http://141.218.60.56/~jnz1568/getInfo.php?workbook=20_01.xlsx&amp;sheet=U0&amp;row=209&amp;col=6&amp;number=3.5&amp;sourceID=14","3.5")</f>
        <v>3.5</v>
      </c>
      <c r="G209" s="4" t="str">
        <f>HYPERLINK("http://141.218.60.56/~jnz1568/getInfo.php?workbook=20_01.xlsx&amp;sheet=U0&amp;row=209&amp;col=7&amp;number=0.000413&amp;sourceID=14","0.000413")</f>
        <v>0.000413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HYPERLINK("http://141.218.60.56/~jnz1568/getInfo.php?workbook=20_01.xlsx&amp;sheet=U0&amp;row=210&amp;col=6&amp;number=3.6&amp;sourceID=14","3.6")</f>
        <v>3.6</v>
      </c>
      <c r="G210" s="4" t="str">
        <f>HYPERLINK("http://141.218.60.56/~jnz1568/getInfo.php?workbook=20_01.xlsx&amp;sheet=U0&amp;row=210&amp;col=7&amp;number=0.000413&amp;sourceID=14","0.000413")</f>
        <v>0.000413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HYPERLINK("http://141.218.60.56/~jnz1568/getInfo.php?workbook=20_01.xlsx&amp;sheet=U0&amp;row=211&amp;col=6&amp;number=3.7&amp;sourceID=14","3.7")</f>
        <v>3.7</v>
      </c>
      <c r="G211" s="4" t="str">
        <f>HYPERLINK("http://141.218.60.56/~jnz1568/getInfo.php?workbook=20_01.xlsx&amp;sheet=U0&amp;row=211&amp;col=7&amp;number=0.000413&amp;sourceID=14","0.000413")</f>
        <v>0.000413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HYPERLINK("http://141.218.60.56/~jnz1568/getInfo.php?workbook=20_01.xlsx&amp;sheet=U0&amp;row=212&amp;col=6&amp;number=3.8&amp;sourceID=14","3.8")</f>
        <v>3.8</v>
      </c>
      <c r="G212" s="4" t="str">
        <f>HYPERLINK("http://141.218.60.56/~jnz1568/getInfo.php?workbook=20_01.xlsx&amp;sheet=U0&amp;row=212&amp;col=7&amp;number=0.000413&amp;sourceID=14","0.000413")</f>
        <v>0.000413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HYPERLINK("http://141.218.60.56/~jnz1568/getInfo.php?workbook=20_01.xlsx&amp;sheet=U0&amp;row=213&amp;col=6&amp;number=3.9&amp;sourceID=14","3.9")</f>
        <v>3.9</v>
      </c>
      <c r="G213" s="4" t="str">
        <f>HYPERLINK("http://141.218.60.56/~jnz1568/getInfo.php?workbook=20_01.xlsx&amp;sheet=U0&amp;row=213&amp;col=7&amp;number=0.000414&amp;sourceID=14","0.000414")</f>
        <v>0.000414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HYPERLINK("http://141.218.60.56/~jnz1568/getInfo.php?workbook=20_01.xlsx&amp;sheet=U0&amp;row=214&amp;col=6&amp;number=4&amp;sourceID=14","4")</f>
        <v>4</v>
      </c>
      <c r="G214" s="4" t="str">
        <f>HYPERLINK("http://141.218.60.56/~jnz1568/getInfo.php?workbook=20_01.xlsx&amp;sheet=U0&amp;row=214&amp;col=7&amp;number=0.000414&amp;sourceID=14","0.000414")</f>
        <v>0.000414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HYPERLINK("http://141.218.60.56/~jnz1568/getInfo.php?workbook=20_01.xlsx&amp;sheet=U0&amp;row=215&amp;col=6&amp;number=4.1&amp;sourceID=14","4.1")</f>
        <v>4.1</v>
      </c>
      <c r="G215" s="4" t="str">
        <f>HYPERLINK("http://141.218.60.56/~jnz1568/getInfo.php?workbook=20_01.xlsx&amp;sheet=U0&amp;row=215&amp;col=7&amp;number=0.000414&amp;sourceID=14","0.000414")</f>
        <v>0.000414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HYPERLINK("http://141.218.60.56/~jnz1568/getInfo.php?workbook=20_01.xlsx&amp;sheet=U0&amp;row=216&amp;col=6&amp;number=4.2&amp;sourceID=14","4.2")</f>
        <v>4.2</v>
      </c>
      <c r="G216" s="4" t="str">
        <f>HYPERLINK("http://141.218.60.56/~jnz1568/getInfo.php?workbook=20_01.xlsx&amp;sheet=U0&amp;row=216&amp;col=7&amp;number=0.000415&amp;sourceID=14","0.000415")</f>
        <v>0.000415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HYPERLINK("http://141.218.60.56/~jnz1568/getInfo.php?workbook=20_01.xlsx&amp;sheet=U0&amp;row=217&amp;col=6&amp;number=4.3&amp;sourceID=14","4.3")</f>
        <v>4.3</v>
      </c>
      <c r="G217" s="4" t="str">
        <f>HYPERLINK("http://141.218.60.56/~jnz1568/getInfo.php?workbook=20_01.xlsx&amp;sheet=U0&amp;row=217&amp;col=7&amp;number=0.000415&amp;sourceID=14","0.000415")</f>
        <v>0.000415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HYPERLINK("http://141.218.60.56/~jnz1568/getInfo.php?workbook=20_01.xlsx&amp;sheet=U0&amp;row=218&amp;col=6&amp;number=4.4&amp;sourceID=14","4.4")</f>
        <v>4.4</v>
      </c>
      <c r="G218" s="4" t="str">
        <f>HYPERLINK("http://141.218.60.56/~jnz1568/getInfo.php?workbook=20_01.xlsx&amp;sheet=U0&amp;row=218&amp;col=7&amp;number=0.000416&amp;sourceID=14","0.000416")</f>
        <v>0.000416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HYPERLINK("http://141.218.60.56/~jnz1568/getInfo.php?workbook=20_01.xlsx&amp;sheet=U0&amp;row=219&amp;col=6&amp;number=4.5&amp;sourceID=14","4.5")</f>
        <v>4.5</v>
      </c>
      <c r="G219" s="4" t="str">
        <f>HYPERLINK("http://141.218.60.56/~jnz1568/getInfo.php?workbook=20_01.xlsx&amp;sheet=U0&amp;row=219&amp;col=7&amp;number=0.000417&amp;sourceID=14","0.000417")</f>
        <v>0.000417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HYPERLINK("http://141.218.60.56/~jnz1568/getInfo.php?workbook=20_01.xlsx&amp;sheet=U0&amp;row=220&amp;col=6&amp;number=4.6&amp;sourceID=14","4.6")</f>
        <v>4.6</v>
      </c>
      <c r="G220" s="4" t="str">
        <f>HYPERLINK("http://141.218.60.56/~jnz1568/getInfo.php?workbook=20_01.xlsx&amp;sheet=U0&amp;row=220&amp;col=7&amp;number=0.000418&amp;sourceID=14","0.000418")</f>
        <v>0.000418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HYPERLINK("http://141.218.60.56/~jnz1568/getInfo.php?workbook=20_01.xlsx&amp;sheet=U0&amp;row=221&amp;col=6&amp;number=4.7&amp;sourceID=14","4.7")</f>
        <v>4.7</v>
      </c>
      <c r="G221" s="4" t="str">
        <f>HYPERLINK("http://141.218.60.56/~jnz1568/getInfo.php?workbook=20_01.xlsx&amp;sheet=U0&amp;row=221&amp;col=7&amp;number=0.00042&amp;sourceID=14","0.00042")</f>
        <v>0.00042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HYPERLINK("http://141.218.60.56/~jnz1568/getInfo.php?workbook=20_01.xlsx&amp;sheet=U0&amp;row=222&amp;col=6&amp;number=4.8&amp;sourceID=14","4.8")</f>
        <v>4.8</v>
      </c>
      <c r="G222" s="4" t="str">
        <f>HYPERLINK("http://141.218.60.56/~jnz1568/getInfo.php?workbook=20_01.xlsx&amp;sheet=U0&amp;row=222&amp;col=7&amp;number=0.000421&amp;sourceID=14","0.000421")</f>
        <v>0.000421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HYPERLINK("http://141.218.60.56/~jnz1568/getInfo.php?workbook=20_01.xlsx&amp;sheet=U0&amp;row=223&amp;col=6&amp;number=4.9&amp;sourceID=14","4.9")</f>
        <v>4.9</v>
      </c>
      <c r="G223" s="4" t="str">
        <f>HYPERLINK("http://141.218.60.56/~jnz1568/getInfo.php?workbook=20_01.xlsx&amp;sheet=U0&amp;row=223&amp;col=7&amp;number=0.000423&amp;sourceID=14","0.000423")</f>
        <v>0.000423</v>
      </c>
    </row>
    <row r="224" spans="1:7">
      <c r="A224" s="3">
        <v>20</v>
      </c>
      <c r="B224" s="3">
        <v>1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HYPERLINK("http://141.218.60.56/~jnz1568/getInfo.php?workbook=20_01.xlsx&amp;sheet=U0&amp;row=224&amp;col=6&amp;number=3&amp;sourceID=14","3")</f>
        <v>3</v>
      </c>
      <c r="G224" s="4" t="str">
        <f>HYPERLINK("http://141.218.60.56/~jnz1568/getInfo.php?workbook=20_01.xlsx&amp;sheet=U0&amp;row=224&amp;col=7&amp;number=6.28e-05&amp;sourceID=14","6.28e-05")</f>
        <v>6.28e-05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HYPERLINK("http://141.218.60.56/~jnz1568/getInfo.php?workbook=20_01.xlsx&amp;sheet=U0&amp;row=225&amp;col=6&amp;number=3.1&amp;sourceID=14","3.1")</f>
        <v>3.1</v>
      </c>
      <c r="G225" s="4" t="str">
        <f>HYPERLINK("http://141.218.60.56/~jnz1568/getInfo.php?workbook=20_01.xlsx&amp;sheet=U0&amp;row=225&amp;col=7&amp;number=6.28e-05&amp;sourceID=14","6.28e-05")</f>
        <v>6.28e-05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HYPERLINK("http://141.218.60.56/~jnz1568/getInfo.php?workbook=20_01.xlsx&amp;sheet=U0&amp;row=226&amp;col=6&amp;number=3.2&amp;sourceID=14","3.2")</f>
        <v>3.2</v>
      </c>
      <c r="G226" s="4" t="str">
        <f>HYPERLINK("http://141.218.60.56/~jnz1568/getInfo.php?workbook=20_01.xlsx&amp;sheet=U0&amp;row=226&amp;col=7&amp;number=6.29e-05&amp;sourceID=14","6.29e-05")</f>
        <v>6.29e-05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HYPERLINK("http://141.218.60.56/~jnz1568/getInfo.php?workbook=20_01.xlsx&amp;sheet=U0&amp;row=227&amp;col=6&amp;number=3.3&amp;sourceID=14","3.3")</f>
        <v>3.3</v>
      </c>
      <c r="G227" s="4" t="str">
        <f>HYPERLINK("http://141.218.60.56/~jnz1568/getInfo.php?workbook=20_01.xlsx&amp;sheet=U0&amp;row=227&amp;col=7&amp;number=6.29e-05&amp;sourceID=14","6.29e-05")</f>
        <v>6.29e-05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HYPERLINK("http://141.218.60.56/~jnz1568/getInfo.php?workbook=20_01.xlsx&amp;sheet=U0&amp;row=228&amp;col=6&amp;number=3.4&amp;sourceID=14","3.4")</f>
        <v>3.4</v>
      </c>
      <c r="G228" s="4" t="str">
        <f>HYPERLINK("http://141.218.60.56/~jnz1568/getInfo.php?workbook=20_01.xlsx&amp;sheet=U0&amp;row=228&amp;col=7&amp;number=6.3e-05&amp;sourceID=14","6.3e-05")</f>
        <v>6.3e-05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HYPERLINK("http://141.218.60.56/~jnz1568/getInfo.php?workbook=20_01.xlsx&amp;sheet=U0&amp;row=229&amp;col=6&amp;number=3.5&amp;sourceID=14","3.5")</f>
        <v>3.5</v>
      </c>
      <c r="G229" s="4" t="str">
        <f>HYPERLINK("http://141.218.60.56/~jnz1568/getInfo.php?workbook=20_01.xlsx&amp;sheet=U0&amp;row=229&amp;col=7&amp;number=6.31e-05&amp;sourceID=14","6.31e-05")</f>
        <v>6.31e-05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HYPERLINK("http://141.218.60.56/~jnz1568/getInfo.php?workbook=20_01.xlsx&amp;sheet=U0&amp;row=230&amp;col=6&amp;number=3.6&amp;sourceID=14","3.6")</f>
        <v>3.6</v>
      </c>
      <c r="G230" s="4" t="str">
        <f>HYPERLINK("http://141.218.60.56/~jnz1568/getInfo.php?workbook=20_01.xlsx&amp;sheet=U0&amp;row=230&amp;col=7&amp;number=6.33e-05&amp;sourceID=14","6.33e-05")</f>
        <v>6.33e-05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HYPERLINK("http://141.218.60.56/~jnz1568/getInfo.php?workbook=20_01.xlsx&amp;sheet=U0&amp;row=231&amp;col=6&amp;number=3.7&amp;sourceID=14","3.7")</f>
        <v>3.7</v>
      </c>
      <c r="G231" s="4" t="str">
        <f>HYPERLINK("http://141.218.60.56/~jnz1568/getInfo.php?workbook=20_01.xlsx&amp;sheet=U0&amp;row=231&amp;col=7&amp;number=6.34e-05&amp;sourceID=14","6.34e-05")</f>
        <v>6.34e-05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HYPERLINK("http://141.218.60.56/~jnz1568/getInfo.php?workbook=20_01.xlsx&amp;sheet=U0&amp;row=232&amp;col=6&amp;number=3.8&amp;sourceID=14","3.8")</f>
        <v>3.8</v>
      </c>
      <c r="G232" s="4" t="str">
        <f>HYPERLINK("http://141.218.60.56/~jnz1568/getInfo.php?workbook=20_01.xlsx&amp;sheet=U0&amp;row=232&amp;col=7&amp;number=6.37e-05&amp;sourceID=14","6.37e-05")</f>
        <v>6.37e-05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HYPERLINK("http://141.218.60.56/~jnz1568/getInfo.php?workbook=20_01.xlsx&amp;sheet=U0&amp;row=233&amp;col=6&amp;number=3.9&amp;sourceID=14","3.9")</f>
        <v>3.9</v>
      </c>
      <c r="G233" s="4" t="str">
        <f>HYPERLINK("http://141.218.60.56/~jnz1568/getInfo.php?workbook=20_01.xlsx&amp;sheet=U0&amp;row=233&amp;col=7&amp;number=6.4e-05&amp;sourceID=14","6.4e-05")</f>
        <v>6.4e-05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HYPERLINK("http://141.218.60.56/~jnz1568/getInfo.php?workbook=20_01.xlsx&amp;sheet=U0&amp;row=234&amp;col=6&amp;number=4&amp;sourceID=14","4")</f>
        <v>4</v>
      </c>
      <c r="G234" s="4" t="str">
        <f>HYPERLINK("http://141.218.60.56/~jnz1568/getInfo.php?workbook=20_01.xlsx&amp;sheet=U0&amp;row=234&amp;col=7&amp;number=6.43e-05&amp;sourceID=14","6.43e-05")</f>
        <v>6.43e-05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HYPERLINK("http://141.218.60.56/~jnz1568/getInfo.php?workbook=20_01.xlsx&amp;sheet=U0&amp;row=235&amp;col=6&amp;number=4.1&amp;sourceID=14","4.1")</f>
        <v>4.1</v>
      </c>
      <c r="G235" s="4" t="str">
        <f>HYPERLINK("http://141.218.60.56/~jnz1568/getInfo.php?workbook=20_01.xlsx&amp;sheet=U0&amp;row=235&amp;col=7&amp;number=6.47e-05&amp;sourceID=14","6.47e-05")</f>
        <v>6.47e-05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HYPERLINK("http://141.218.60.56/~jnz1568/getInfo.php?workbook=20_01.xlsx&amp;sheet=U0&amp;row=236&amp;col=6&amp;number=4.2&amp;sourceID=14","4.2")</f>
        <v>4.2</v>
      </c>
      <c r="G236" s="4" t="str">
        <f>HYPERLINK("http://141.218.60.56/~jnz1568/getInfo.php?workbook=20_01.xlsx&amp;sheet=U0&amp;row=236&amp;col=7&amp;number=6.53e-05&amp;sourceID=14","6.53e-05")</f>
        <v>6.53e-05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HYPERLINK("http://141.218.60.56/~jnz1568/getInfo.php?workbook=20_01.xlsx&amp;sheet=U0&amp;row=237&amp;col=6&amp;number=4.3&amp;sourceID=14","4.3")</f>
        <v>4.3</v>
      </c>
      <c r="G237" s="4" t="str">
        <f>HYPERLINK("http://141.218.60.56/~jnz1568/getInfo.php?workbook=20_01.xlsx&amp;sheet=U0&amp;row=237&amp;col=7&amp;number=6.6e-05&amp;sourceID=14","6.6e-05")</f>
        <v>6.6e-05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HYPERLINK("http://141.218.60.56/~jnz1568/getInfo.php?workbook=20_01.xlsx&amp;sheet=U0&amp;row=238&amp;col=6&amp;number=4.4&amp;sourceID=14","4.4")</f>
        <v>4.4</v>
      </c>
      <c r="G238" s="4" t="str">
        <f>HYPERLINK("http://141.218.60.56/~jnz1568/getInfo.php?workbook=20_01.xlsx&amp;sheet=U0&amp;row=238&amp;col=7&amp;number=6.68e-05&amp;sourceID=14","6.68e-05")</f>
        <v>6.68e-05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HYPERLINK("http://141.218.60.56/~jnz1568/getInfo.php?workbook=20_01.xlsx&amp;sheet=U0&amp;row=239&amp;col=6&amp;number=4.5&amp;sourceID=14","4.5")</f>
        <v>4.5</v>
      </c>
      <c r="G239" s="4" t="str">
        <f>HYPERLINK("http://141.218.60.56/~jnz1568/getInfo.php?workbook=20_01.xlsx&amp;sheet=U0&amp;row=239&amp;col=7&amp;number=6.79e-05&amp;sourceID=14","6.79e-05")</f>
        <v>6.79e-05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HYPERLINK("http://141.218.60.56/~jnz1568/getInfo.php?workbook=20_01.xlsx&amp;sheet=U0&amp;row=240&amp;col=6&amp;number=4.6&amp;sourceID=14","4.6")</f>
        <v>4.6</v>
      </c>
      <c r="G240" s="4" t="str">
        <f>HYPERLINK("http://141.218.60.56/~jnz1568/getInfo.php?workbook=20_01.xlsx&amp;sheet=U0&amp;row=240&amp;col=7&amp;number=6.92e-05&amp;sourceID=14","6.92e-05")</f>
        <v>6.92e-05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HYPERLINK("http://141.218.60.56/~jnz1568/getInfo.php?workbook=20_01.xlsx&amp;sheet=U0&amp;row=241&amp;col=6&amp;number=4.7&amp;sourceID=14","4.7")</f>
        <v>4.7</v>
      </c>
      <c r="G241" s="4" t="str">
        <f>HYPERLINK("http://141.218.60.56/~jnz1568/getInfo.php?workbook=20_01.xlsx&amp;sheet=U0&amp;row=241&amp;col=7&amp;number=7.09e-05&amp;sourceID=14","7.09e-05")</f>
        <v>7.09e-05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HYPERLINK("http://141.218.60.56/~jnz1568/getInfo.php?workbook=20_01.xlsx&amp;sheet=U0&amp;row=242&amp;col=6&amp;number=4.8&amp;sourceID=14","4.8")</f>
        <v>4.8</v>
      </c>
      <c r="G242" s="4" t="str">
        <f>HYPERLINK("http://141.218.60.56/~jnz1568/getInfo.php?workbook=20_01.xlsx&amp;sheet=U0&amp;row=242&amp;col=7&amp;number=7.29e-05&amp;sourceID=14","7.29e-05")</f>
        <v>7.29e-05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HYPERLINK("http://141.218.60.56/~jnz1568/getInfo.php?workbook=20_01.xlsx&amp;sheet=U0&amp;row=243&amp;col=6&amp;number=4.9&amp;sourceID=14","4.9")</f>
        <v>4.9</v>
      </c>
      <c r="G243" s="4" t="str">
        <f>HYPERLINK("http://141.218.60.56/~jnz1568/getInfo.php?workbook=20_01.xlsx&amp;sheet=U0&amp;row=243&amp;col=7&amp;number=7.53e-05&amp;sourceID=14","7.53e-05")</f>
        <v>7.53e-05</v>
      </c>
    </row>
    <row r="244" spans="1:7">
      <c r="A244" s="3">
        <v>20</v>
      </c>
      <c r="B244" s="3">
        <v>1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HYPERLINK("http://141.218.60.56/~jnz1568/getInfo.php?workbook=20_01.xlsx&amp;sheet=U0&amp;row=244&amp;col=6&amp;number=3&amp;sourceID=14","3")</f>
        <v>3</v>
      </c>
      <c r="G244" s="4" t="str">
        <f>HYPERLINK("http://141.218.60.56/~jnz1568/getInfo.php?workbook=20_01.xlsx&amp;sheet=U0&amp;row=244&amp;col=7&amp;number=9.41e-05&amp;sourceID=14","9.41e-05")</f>
        <v>9.41e-05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HYPERLINK("http://141.218.60.56/~jnz1568/getInfo.php?workbook=20_01.xlsx&amp;sheet=U0&amp;row=245&amp;col=6&amp;number=3.1&amp;sourceID=14","3.1")</f>
        <v>3.1</v>
      </c>
      <c r="G245" s="4" t="str">
        <f>HYPERLINK("http://141.218.60.56/~jnz1568/getInfo.php?workbook=20_01.xlsx&amp;sheet=U0&amp;row=245&amp;col=7&amp;number=9.42e-05&amp;sourceID=14","9.42e-05")</f>
        <v>9.42e-05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HYPERLINK("http://141.218.60.56/~jnz1568/getInfo.php?workbook=20_01.xlsx&amp;sheet=U0&amp;row=246&amp;col=6&amp;number=3.2&amp;sourceID=14","3.2")</f>
        <v>3.2</v>
      </c>
      <c r="G246" s="4" t="str">
        <f>HYPERLINK("http://141.218.60.56/~jnz1568/getInfo.php?workbook=20_01.xlsx&amp;sheet=U0&amp;row=246&amp;col=7&amp;number=9.43e-05&amp;sourceID=14","9.43e-05")</f>
        <v>9.43e-05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HYPERLINK("http://141.218.60.56/~jnz1568/getInfo.php?workbook=20_01.xlsx&amp;sheet=U0&amp;row=247&amp;col=6&amp;number=3.3&amp;sourceID=14","3.3")</f>
        <v>3.3</v>
      </c>
      <c r="G247" s="4" t="str">
        <f>HYPERLINK("http://141.218.60.56/~jnz1568/getInfo.php?workbook=20_01.xlsx&amp;sheet=U0&amp;row=247&amp;col=7&amp;number=9.44e-05&amp;sourceID=14","9.44e-05")</f>
        <v>9.44e-05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HYPERLINK("http://141.218.60.56/~jnz1568/getInfo.php?workbook=20_01.xlsx&amp;sheet=U0&amp;row=248&amp;col=6&amp;number=3.4&amp;sourceID=14","3.4")</f>
        <v>3.4</v>
      </c>
      <c r="G248" s="4" t="str">
        <f>HYPERLINK("http://141.218.60.56/~jnz1568/getInfo.php?workbook=20_01.xlsx&amp;sheet=U0&amp;row=248&amp;col=7&amp;number=9.45e-05&amp;sourceID=14","9.45e-05")</f>
        <v>9.45e-05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HYPERLINK("http://141.218.60.56/~jnz1568/getInfo.php?workbook=20_01.xlsx&amp;sheet=U0&amp;row=249&amp;col=6&amp;number=3.5&amp;sourceID=14","3.5")</f>
        <v>3.5</v>
      </c>
      <c r="G249" s="4" t="str">
        <f>HYPERLINK("http://141.218.60.56/~jnz1568/getInfo.php?workbook=20_01.xlsx&amp;sheet=U0&amp;row=249&amp;col=7&amp;number=9.47e-05&amp;sourceID=14","9.47e-05")</f>
        <v>9.47e-05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HYPERLINK("http://141.218.60.56/~jnz1568/getInfo.php?workbook=20_01.xlsx&amp;sheet=U0&amp;row=250&amp;col=6&amp;number=3.6&amp;sourceID=14","3.6")</f>
        <v>3.6</v>
      </c>
      <c r="G250" s="4" t="str">
        <f>HYPERLINK("http://141.218.60.56/~jnz1568/getInfo.php?workbook=20_01.xlsx&amp;sheet=U0&amp;row=250&amp;col=7&amp;number=9.49e-05&amp;sourceID=14","9.49e-05")</f>
        <v>9.49e-05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HYPERLINK("http://141.218.60.56/~jnz1568/getInfo.php?workbook=20_01.xlsx&amp;sheet=U0&amp;row=251&amp;col=6&amp;number=3.7&amp;sourceID=14","3.7")</f>
        <v>3.7</v>
      </c>
      <c r="G251" s="4" t="str">
        <f>HYPERLINK("http://141.218.60.56/~jnz1568/getInfo.php?workbook=20_01.xlsx&amp;sheet=U0&amp;row=251&amp;col=7&amp;number=9.52e-05&amp;sourceID=14","9.52e-05")</f>
        <v>9.52e-05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HYPERLINK("http://141.218.60.56/~jnz1568/getInfo.php?workbook=20_01.xlsx&amp;sheet=U0&amp;row=252&amp;col=6&amp;number=3.8&amp;sourceID=14","3.8")</f>
        <v>3.8</v>
      </c>
      <c r="G252" s="4" t="str">
        <f>HYPERLINK("http://141.218.60.56/~jnz1568/getInfo.php?workbook=20_01.xlsx&amp;sheet=U0&amp;row=252&amp;col=7&amp;number=9.55e-05&amp;sourceID=14","9.55e-05")</f>
        <v>9.55e-05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HYPERLINK("http://141.218.60.56/~jnz1568/getInfo.php?workbook=20_01.xlsx&amp;sheet=U0&amp;row=253&amp;col=6&amp;number=3.9&amp;sourceID=14","3.9")</f>
        <v>3.9</v>
      </c>
      <c r="G253" s="4" t="str">
        <f>HYPERLINK("http://141.218.60.56/~jnz1568/getInfo.php?workbook=20_01.xlsx&amp;sheet=U0&amp;row=253&amp;col=7&amp;number=9.59e-05&amp;sourceID=14","9.59e-05")</f>
        <v>9.59e-05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HYPERLINK("http://141.218.60.56/~jnz1568/getInfo.php?workbook=20_01.xlsx&amp;sheet=U0&amp;row=254&amp;col=6&amp;number=4&amp;sourceID=14","4")</f>
        <v>4</v>
      </c>
      <c r="G254" s="4" t="str">
        <f>HYPERLINK("http://141.218.60.56/~jnz1568/getInfo.php?workbook=20_01.xlsx&amp;sheet=U0&amp;row=254&amp;col=7&amp;number=9.65e-05&amp;sourceID=14","9.65e-05")</f>
        <v>9.65e-05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HYPERLINK("http://141.218.60.56/~jnz1568/getInfo.php?workbook=20_01.xlsx&amp;sheet=U0&amp;row=255&amp;col=6&amp;number=4.1&amp;sourceID=14","4.1")</f>
        <v>4.1</v>
      </c>
      <c r="G255" s="4" t="str">
        <f>HYPERLINK("http://141.218.60.56/~jnz1568/getInfo.php?workbook=20_01.xlsx&amp;sheet=U0&amp;row=255&amp;col=7&amp;number=9.71e-05&amp;sourceID=14","9.71e-05")</f>
        <v>9.71e-05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HYPERLINK("http://141.218.60.56/~jnz1568/getInfo.php?workbook=20_01.xlsx&amp;sheet=U0&amp;row=256&amp;col=6&amp;number=4.2&amp;sourceID=14","4.2")</f>
        <v>4.2</v>
      </c>
      <c r="G256" s="4" t="str">
        <f>HYPERLINK("http://141.218.60.56/~jnz1568/getInfo.php?workbook=20_01.xlsx&amp;sheet=U0&amp;row=256&amp;col=7&amp;number=9.79e-05&amp;sourceID=14","9.79e-05")</f>
        <v>9.79e-05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HYPERLINK("http://141.218.60.56/~jnz1568/getInfo.php?workbook=20_01.xlsx&amp;sheet=U0&amp;row=257&amp;col=6&amp;number=4.3&amp;sourceID=14","4.3")</f>
        <v>4.3</v>
      </c>
      <c r="G257" s="4" t="str">
        <f>HYPERLINK("http://141.218.60.56/~jnz1568/getInfo.php?workbook=20_01.xlsx&amp;sheet=U0&amp;row=257&amp;col=7&amp;number=9.9e-05&amp;sourceID=14","9.9e-05")</f>
        <v>9.9e-05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HYPERLINK("http://141.218.60.56/~jnz1568/getInfo.php?workbook=20_01.xlsx&amp;sheet=U0&amp;row=258&amp;col=6&amp;number=4.4&amp;sourceID=14","4.4")</f>
        <v>4.4</v>
      </c>
      <c r="G258" s="4" t="str">
        <f>HYPERLINK("http://141.218.60.56/~jnz1568/getInfo.php?workbook=20_01.xlsx&amp;sheet=U0&amp;row=258&amp;col=7&amp;number=0.0001&amp;sourceID=14","0.0001")</f>
        <v>0.0001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HYPERLINK("http://141.218.60.56/~jnz1568/getInfo.php?workbook=20_01.xlsx&amp;sheet=U0&amp;row=259&amp;col=6&amp;number=4.5&amp;sourceID=14","4.5")</f>
        <v>4.5</v>
      </c>
      <c r="G259" s="4" t="str">
        <f>HYPERLINK("http://141.218.60.56/~jnz1568/getInfo.php?workbook=20_01.xlsx&amp;sheet=U0&amp;row=259&amp;col=7&amp;number=0.000102&amp;sourceID=14","0.000102")</f>
        <v>0.000102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HYPERLINK("http://141.218.60.56/~jnz1568/getInfo.php?workbook=20_01.xlsx&amp;sheet=U0&amp;row=260&amp;col=6&amp;number=4.6&amp;sourceID=14","4.6")</f>
        <v>4.6</v>
      </c>
      <c r="G260" s="4" t="str">
        <f>HYPERLINK("http://141.218.60.56/~jnz1568/getInfo.php?workbook=20_01.xlsx&amp;sheet=U0&amp;row=260&amp;col=7&amp;number=0.000104&amp;sourceID=14","0.000104")</f>
        <v>0.000104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HYPERLINK("http://141.218.60.56/~jnz1568/getInfo.php?workbook=20_01.xlsx&amp;sheet=U0&amp;row=261&amp;col=6&amp;number=4.7&amp;sourceID=14","4.7")</f>
        <v>4.7</v>
      </c>
      <c r="G261" s="4" t="str">
        <f>HYPERLINK("http://141.218.60.56/~jnz1568/getInfo.php?workbook=20_01.xlsx&amp;sheet=U0&amp;row=261&amp;col=7&amp;number=0.000106&amp;sourceID=14","0.000106")</f>
        <v>0.000106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HYPERLINK("http://141.218.60.56/~jnz1568/getInfo.php?workbook=20_01.xlsx&amp;sheet=U0&amp;row=262&amp;col=6&amp;number=4.8&amp;sourceID=14","4.8")</f>
        <v>4.8</v>
      </c>
      <c r="G262" s="4" t="str">
        <f>HYPERLINK("http://141.218.60.56/~jnz1568/getInfo.php?workbook=20_01.xlsx&amp;sheet=U0&amp;row=262&amp;col=7&amp;number=0.000109&amp;sourceID=14","0.000109")</f>
        <v>0.000109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HYPERLINK("http://141.218.60.56/~jnz1568/getInfo.php?workbook=20_01.xlsx&amp;sheet=U0&amp;row=263&amp;col=6&amp;number=4.9&amp;sourceID=14","4.9")</f>
        <v>4.9</v>
      </c>
      <c r="G263" s="4" t="str">
        <f>HYPERLINK("http://141.218.60.56/~jnz1568/getInfo.php?workbook=20_01.xlsx&amp;sheet=U0&amp;row=263&amp;col=7&amp;number=0.000113&amp;sourceID=14","0.000113")</f>
        <v>0.000113</v>
      </c>
    </row>
    <row r="264" spans="1:7">
      <c r="A264" s="3">
        <v>20</v>
      </c>
      <c r="B264" s="3">
        <v>1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HYPERLINK("http://141.218.60.56/~jnz1568/getInfo.php?workbook=20_01.xlsx&amp;sheet=U0&amp;row=264&amp;col=6&amp;number=3&amp;sourceID=14","3")</f>
        <v>3</v>
      </c>
      <c r="G264" s="4" t="str">
        <f>HYPERLINK("http://141.218.60.56/~jnz1568/getInfo.php?workbook=20_01.xlsx&amp;sheet=U0&amp;row=264&amp;col=7&amp;number=2.7e-07&amp;sourceID=14","2.7e-07")</f>
        <v>2.7e-07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HYPERLINK("http://141.218.60.56/~jnz1568/getInfo.php?workbook=20_01.xlsx&amp;sheet=U0&amp;row=265&amp;col=6&amp;number=3.1&amp;sourceID=14","3.1")</f>
        <v>3.1</v>
      </c>
      <c r="G265" s="4" t="str">
        <f>HYPERLINK("http://141.218.60.56/~jnz1568/getInfo.php?workbook=20_01.xlsx&amp;sheet=U0&amp;row=265&amp;col=7&amp;number=3.39e-07&amp;sourceID=14","3.39e-07")</f>
        <v>3.39e-07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HYPERLINK("http://141.218.60.56/~jnz1568/getInfo.php?workbook=20_01.xlsx&amp;sheet=U0&amp;row=266&amp;col=6&amp;number=3.2&amp;sourceID=14","3.2")</f>
        <v>3.2</v>
      </c>
      <c r="G266" s="4" t="str">
        <f>HYPERLINK("http://141.218.60.56/~jnz1568/getInfo.php?workbook=20_01.xlsx&amp;sheet=U0&amp;row=266&amp;col=7&amp;number=4.27e-07&amp;sourceID=14","4.27e-07")</f>
        <v>4.27e-07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HYPERLINK("http://141.218.60.56/~jnz1568/getInfo.php?workbook=20_01.xlsx&amp;sheet=U0&amp;row=267&amp;col=6&amp;number=3.3&amp;sourceID=14","3.3")</f>
        <v>3.3</v>
      </c>
      <c r="G267" s="4" t="str">
        <f>HYPERLINK("http://141.218.60.56/~jnz1568/getInfo.php?workbook=20_01.xlsx&amp;sheet=U0&amp;row=267&amp;col=7&amp;number=5.37e-07&amp;sourceID=14","5.37e-07")</f>
        <v>5.37e-07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HYPERLINK("http://141.218.60.56/~jnz1568/getInfo.php?workbook=20_01.xlsx&amp;sheet=U0&amp;row=268&amp;col=6&amp;number=3.4&amp;sourceID=14","3.4")</f>
        <v>3.4</v>
      </c>
      <c r="G268" s="4" t="str">
        <f>HYPERLINK("http://141.218.60.56/~jnz1568/getInfo.php?workbook=20_01.xlsx&amp;sheet=U0&amp;row=268&amp;col=7&amp;number=6.76e-07&amp;sourceID=14","6.76e-07")</f>
        <v>6.76e-07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HYPERLINK("http://141.218.60.56/~jnz1568/getInfo.php?workbook=20_01.xlsx&amp;sheet=U0&amp;row=269&amp;col=6&amp;number=3.5&amp;sourceID=14","3.5")</f>
        <v>3.5</v>
      </c>
      <c r="G269" s="4" t="str">
        <f>HYPERLINK("http://141.218.60.56/~jnz1568/getInfo.php?workbook=20_01.xlsx&amp;sheet=U0&amp;row=269&amp;col=7&amp;number=8.5e-07&amp;sourceID=14","8.5e-07")</f>
        <v>8.5e-07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HYPERLINK("http://141.218.60.56/~jnz1568/getInfo.php?workbook=20_01.xlsx&amp;sheet=U0&amp;row=270&amp;col=6&amp;number=3.6&amp;sourceID=14","3.6")</f>
        <v>3.6</v>
      </c>
      <c r="G270" s="4" t="str">
        <f>HYPERLINK("http://141.218.60.56/~jnz1568/getInfo.php?workbook=20_01.xlsx&amp;sheet=U0&amp;row=270&amp;col=7&amp;number=1.07e-06&amp;sourceID=14","1.07e-06")</f>
        <v>1.07e-06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HYPERLINK("http://141.218.60.56/~jnz1568/getInfo.php?workbook=20_01.xlsx&amp;sheet=U0&amp;row=271&amp;col=6&amp;number=3.7&amp;sourceID=14","3.7")</f>
        <v>3.7</v>
      </c>
      <c r="G271" s="4" t="str">
        <f>HYPERLINK("http://141.218.60.56/~jnz1568/getInfo.php?workbook=20_01.xlsx&amp;sheet=U0&amp;row=271&amp;col=7&amp;number=1.34e-06&amp;sourceID=14","1.34e-06")</f>
        <v>1.34e-06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HYPERLINK("http://141.218.60.56/~jnz1568/getInfo.php?workbook=20_01.xlsx&amp;sheet=U0&amp;row=272&amp;col=6&amp;number=3.8&amp;sourceID=14","3.8")</f>
        <v>3.8</v>
      </c>
      <c r="G272" s="4" t="str">
        <f>HYPERLINK("http://141.218.60.56/~jnz1568/getInfo.php?workbook=20_01.xlsx&amp;sheet=U0&amp;row=272&amp;col=7&amp;number=1.69e-06&amp;sourceID=14","1.69e-06")</f>
        <v>1.69e-06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HYPERLINK("http://141.218.60.56/~jnz1568/getInfo.php?workbook=20_01.xlsx&amp;sheet=U0&amp;row=273&amp;col=6&amp;number=3.9&amp;sourceID=14","3.9")</f>
        <v>3.9</v>
      </c>
      <c r="G273" s="4" t="str">
        <f>HYPERLINK("http://141.218.60.56/~jnz1568/getInfo.php?workbook=20_01.xlsx&amp;sheet=U0&amp;row=273&amp;col=7&amp;number=2.12e-06&amp;sourceID=14","2.12e-06")</f>
        <v>2.12e-06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HYPERLINK("http://141.218.60.56/~jnz1568/getInfo.php?workbook=20_01.xlsx&amp;sheet=U0&amp;row=274&amp;col=6&amp;number=4&amp;sourceID=14","4")</f>
        <v>4</v>
      </c>
      <c r="G274" s="4" t="str">
        <f>HYPERLINK("http://141.218.60.56/~jnz1568/getInfo.php?workbook=20_01.xlsx&amp;sheet=U0&amp;row=274&amp;col=7&amp;number=2.65e-06&amp;sourceID=14","2.65e-06")</f>
        <v>2.65e-06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HYPERLINK("http://141.218.60.56/~jnz1568/getInfo.php?workbook=20_01.xlsx&amp;sheet=U0&amp;row=275&amp;col=6&amp;number=4.1&amp;sourceID=14","4.1")</f>
        <v>4.1</v>
      </c>
      <c r="G275" s="4" t="str">
        <f>HYPERLINK("http://141.218.60.56/~jnz1568/getInfo.php?workbook=20_01.xlsx&amp;sheet=U0&amp;row=275&amp;col=7&amp;number=3.33e-06&amp;sourceID=14","3.33e-06")</f>
        <v>3.33e-06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HYPERLINK("http://141.218.60.56/~jnz1568/getInfo.php?workbook=20_01.xlsx&amp;sheet=U0&amp;row=276&amp;col=6&amp;number=4.2&amp;sourceID=14","4.2")</f>
        <v>4.2</v>
      </c>
      <c r="G276" s="4" t="str">
        <f>HYPERLINK("http://141.218.60.56/~jnz1568/getInfo.php?workbook=20_01.xlsx&amp;sheet=U0&amp;row=276&amp;col=7&amp;number=4.16e-06&amp;sourceID=14","4.16e-06")</f>
        <v>4.16e-06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HYPERLINK("http://141.218.60.56/~jnz1568/getInfo.php?workbook=20_01.xlsx&amp;sheet=U0&amp;row=277&amp;col=6&amp;number=4.3&amp;sourceID=14","4.3")</f>
        <v>4.3</v>
      </c>
      <c r="G277" s="4" t="str">
        <f>HYPERLINK("http://141.218.60.56/~jnz1568/getInfo.php?workbook=20_01.xlsx&amp;sheet=U0&amp;row=277&amp;col=7&amp;number=5.2e-06&amp;sourceID=14","5.2e-06")</f>
        <v>5.2e-06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HYPERLINK("http://141.218.60.56/~jnz1568/getInfo.php?workbook=20_01.xlsx&amp;sheet=U0&amp;row=278&amp;col=6&amp;number=4.4&amp;sourceID=14","4.4")</f>
        <v>4.4</v>
      </c>
      <c r="G278" s="4" t="str">
        <f>HYPERLINK("http://141.218.60.56/~jnz1568/getInfo.php?workbook=20_01.xlsx&amp;sheet=U0&amp;row=278&amp;col=7&amp;number=6.48e-06&amp;sourceID=14","6.48e-06")</f>
        <v>6.48e-06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HYPERLINK("http://141.218.60.56/~jnz1568/getInfo.php?workbook=20_01.xlsx&amp;sheet=U0&amp;row=279&amp;col=6&amp;number=4.5&amp;sourceID=14","4.5")</f>
        <v>4.5</v>
      </c>
      <c r="G279" s="4" t="str">
        <f>HYPERLINK("http://141.218.60.56/~jnz1568/getInfo.php?workbook=20_01.xlsx&amp;sheet=U0&amp;row=279&amp;col=7&amp;number=8.06e-06&amp;sourceID=14","8.06e-06")</f>
        <v>8.06e-06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HYPERLINK("http://141.218.60.56/~jnz1568/getInfo.php?workbook=20_01.xlsx&amp;sheet=U0&amp;row=280&amp;col=6&amp;number=4.6&amp;sourceID=14","4.6")</f>
        <v>4.6</v>
      </c>
      <c r="G280" s="4" t="str">
        <f>HYPERLINK("http://141.218.60.56/~jnz1568/getInfo.php?workbook=20_01.xlsx&amp;sheet=U0&amp;row=280&amp;col=7&amp;number=9.98e-06&amp;sourceID=14","9.98e-06")</f>
        <v>9.98e-06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HYPERLINK("http://141.218.60.56/~jnz1568/getInfo.php?workbook=20_01.xlsx&amp;sheet=U0&amp;row=281&amp;col=6&amp;number=4.7&amp;sourceID=14","4.7")</f>
        <v>4.7</v>
      </c>
      <c r="G281" s="4" t="str">
        <f>HYPERLINK("http://141.218.60.56/~jnz1568/getInfo.php?workbook=20_01.xlsx&amp;sheet=U0&amp;row=281&amp;col=7&amp;number=1.23e-05&amp;sourceID=14","1.23e-05")</f>
        <v>1.23e-05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HYPERLINK("http://141.218.60.56/~jnz1568/getInfo.php?workbook=20_01.xlsx&amp;sheet=U0&amp;row=282&amp;col=6&amp;number=4.8&amp;sourceID=14","4.8")</f>
        <v>4.8</v>
      </c>
      <c r="G282" s="4" t="str">
        <f>HYPERLINK("http://141.218.60.56/~jnz1568/getInfo.php?workbook=20_01.xlsx&amp;sheet=U0&amp;row=282&amp;col=7&amp;number=1.51e-05&amp;sourceID=14","1.51e-05")</f>
        <v>1.51e-05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HYPERLINK("http://141.218.60.56/~jnz1568/getInfo.php?workbook=20_01.xlsx&amp;sheet=U0&amp;row=283&amp;col=6&amp;number=4.9&amp;sourceID=14","4.9")</f>
        <v>4.9</v>
      </c>
      <c r="G283" s="4" t="str">
        <f>HYPERLINK("http://141.218.60.56/~jnz1568/getInfo.php?workbook=20_01.xlsx&amp;sheet=U0&amp;row=283&amp;col=7&amp;number=1.83e-05&amp;sourceID=14","1.83e-05")</f>
        <v>1.83e-05</v>
      </c>
    </row>
    <row r="284" spans="1:7">
      <c r="A284" s="3">
        <v>20</v>
      </c>
      <c r="B284" s="3">
        <v>1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HYPERLINK("http://141.218.60.56/~jnz1568/getInfo.php?workbook=20_01.xlsx&amp;sheet=U0&amp;row=284&amp;col=6&amp;number=3&amp;sourceID=14","3")</f>
        <v>3</v>
      </c>
      <c r="G284" s="4" t="str">
        <f>HYPERLINK("http://141.218.60.56/~jnz1568/getInfo.php?workbook=20_01.xlsx&amp;sheet=U0&amp;row=284&amp;col=7&amp;number=3.59e-07&amp;sourceID=14","3.59e-07")</f>
        <v>3.59e-07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HYPERLINK("http://141.218.60.56/~jnz1568/getInfo.php?workbook=20_01.xlsx&amp;sheet=U0&amp;row=285&amp;col=6&amp;number=3.1&amp;sourceID=14","3.1")</f>
        <v>3.1</v>
      </c>
      <c r="G285" s="4" t="str">
        <f>HYPERLINK("http://141.218.60.56/~jnz1568/getInfo.php?workbook=20_01.xlsx&amp;sheet=U0&amp;row=285&amp;col=7&amp;number=4.52e-07&amp;sourceID=14","4.52e-07")</f>
        <v>4.52e-07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HYPERLINK("http://141.218.60.56/~jnz1568/getInfo.php?workbook=20_01.xlsx&amp;sheet=U0&amp;row=286&amp;col=6&amp;number=3.2&amp;sourceID=14","3.2")</f>
        <v>3.2</v>
      </c>
      <c r="G286" s="4" t="str">
        <f>HYPERLINK("http://141.218.60.56/~jnz1568/getInfo.php?workbook=20_01.xlsx&amp;sheet=U0&amp;row=286&amp;col=7&amp;number=5.68e-07&amp;sourceID=14","5.68e-07")</f>
        <v>5.68e-07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HYPERLINK("http://141.218.60.56/~jnz1568/getInfo.php?workbook=20_01.xlsx&amp;sheet=U0&amp;row=287&amp;col=6&amp;number=3.3&amp;sourceID=14","3.3")</f>
        <v>3.3</v>
      </c>
      <c r="G287" s="4" t="str">
        <f>HYPERLINK("http://141.218.60.56/~jnz1568/getInfo.php?workbook=20_01.xlsx&amp;sheet=U0&amp;row=287&amp;col=7&amp;number=7.15e-07&amp;sourceID=14","7.15e-07")</f>
        <v>7.15e-07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HYPERLINK("http://141.218.60.56/~jnz1568/getInfo.php?workbook=20_01.xlsx&amp;sheet=U0&amp;row=288&amp;col=6&amp;number=3.4&amp;sourceID=14","3.4")</f>
        <v>3.4</v>
      </c>
      <c r="G288" s="4" t="str">
        <f>HYPERLINK("http://141.218.60.56/~jnz1568/getInfo.php?workbook=20_01.xlsx&amp;sheet=U0&amp;row=288&amp;col=7&amp;number=8.99e-07&amp;sourceID=14","8.99e-07")</f>
        <v>8.99e-07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HYPERLINK("http://141.218.60.56/~jnz1568/getInfo.php?workbook=20_01.xlsx&amp;sheet=U0&amp;row=289&amp;col=6&amp;number=3.5&amp;sourceID=14","3.5")</f>
        <v>3.5</v>
      </c>
      <c r="G289" s="4" t="str">
        <f>HYPERLINK("http://141.218.60.56/~jnz1568/getInfo.php?workbook=20_01.xlsx&amp;sheet=U0&amp;row=289&amp;col=7&amp;number=1.13e-06&amp;sourceID=14","1.13e-06")</f>
        <v>1.13e-06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HYPERLINK("http://141.218.60.56/~jnz1568/getInfo.php?workbook=20_01.xlsx&amp;sheet=U0&amp;row=290&amp;col=6&amp;number=3.6&amp;sourceID=14","3.6")</f>
        <v>3.6</v>
      </c>
      <c r="G290" s="4" t="str">
        <f>HYPERLINK("http://141.218.60.56/~jnz1568/getInfo.php?workbook=20_01.xlsx&amp;sheet=U0&amp;row=290&amp;col=7&amp;number=1.42e-06&amp;sourceID=14","1.42e-06")</f>
        <v>1.42e-06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HYPERLINK("http://141.218.60.56/~jnz1568/getInfo.php?workbook=20_01.xlsx&amp;sheet=U0&amp;row=291&amp;col=6&amp;number=3.7&amp;sourceID=14","3.7")</f>
        <v>3.7</v>
      </c>
      <c r="G291" s="4" t="str">
        <f>HYPERLINK("http://141.218.60.56/~jnz1568/getInfo.php?workbook=20_01.xlsx&amp;sheet=U0&amp;row=291&amp;col=7&amp;number=1.79e-06&amp;sourceID=14","1.79e-06")</f>
        <v>1.79e-06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HYPERLINK("http://141.218.60.56/~jnz1568/getInfo.php?workbook=20_01.xlsx&amp;sheet=U0&amp;row=292&amp;col=6&amp;number=3.8&amp;sourceID=14","3.8")</f>
        <v>3.8</v>
      </c>
      <c r="G292" s="4" t="str">
        <f>HYPERLINK("http://141.218.60.56/~jnz1568/getInfo.php?workbook=20_01.xlsx&amp;sheet=U0&amp;row=292&amp;col=7&amp;number=2.24e-06&amp;sourceID=14","2.24e-06")</f>
        <v>2.24e-06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HYPERLINK("http://141.218.60.56/~jnz1568/getInfo.php?workbook=20_01.xlsx&amp;sheet=U0&amp;row=293&amp;col=6&amp;number=3.9&amp;sourceID=14","3.9")</f>
        <v>3.9</v>
      </c>
      <c r="G293" s="4" t="str">
        <f>HYPERLINK("http://141.218.60.56/~jnz1568/getInfo.php?workbook=20_01.xlsx&amp;sheet=U0&amp;row=293&amp;col=7&amp;number=2.82e-06&amp;sourceID=14","2.82e-06")</f>
        <v>2.82e-06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HYPERLINK("http://141.218.60.56/~jnz1568/getInfo.php?workbook=20_01.xlsx&amp;sheet=U0&amp;row=294&amp;col=6&amp;number=4&amp;sourceID=14","4")</f>
        <v>4</v>
      </c>
      <c r="G294" s="4" t="str">
        <f>HYPERLINK("http://141.218.60.56/~jnz1568/getInfo.php?workbook=20_01.xlsx&amp;sheet=U0&amp;row=294&amp;col=7&amp;number=3.53e-06&amp;sourceID=14","3.53e-06")</f>
        <v>3.53e-06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HYPERLINK("http://141.218.60.56/~jnz1568/getInfo.php?workbook=20_01.xlsx&amp;sheet=U0&amp;row=295&amp;col=6&amp;number=4.1&amp;sourceID=14","4.1")</f>
        <v>4.1</v>
      </c>
      <c r="G295" s="4" t="str">
        <f>HYPERLINK("http://141.218.60.56/~jnz1568/getInfo.php?workbook=20_01.xlsx&amp;sheet=U0&amp;row=295&amp;col=7&amp;number=4.43e-06&amp;sourceID=14","4.43e-06")</f>
        <v>4.43e-06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HYPERLINK("http://141.218.60.56/~jnz1568/getInfo.php?workbook=20_01.xlsx&amp;sheet=U0&amp;row=296&amp;col=6&amp;number=4.2&amp;sourceID=14","4.2")</f>
        <v>4.2</v>
      </c>
      <c r="G296" s="4" t="str">
        <f>HYPERLINK("http://141.218.60.56/~jnz1568/getInfo.php?workbook=20_01.xlsx&amp;sheet=U0&amp;row=296&amp;col=7&amp;number=5.54e-06&amp;sourceID=14","5.54e-06")</f>
        <v>5.54e-06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HYPERLINK("http://141.218.60.56/~jnz1568/getInfo.php?workbook=20_01.xlsx&amp;sheet=U0&amp;row=297&amp;col=6&amp;number=4.3&amp;sourceID=14","4.3")</f>
        <v>4.3</v>
      </c>
      <c r="G297" s="4" t="str">
        <f>HYPERLINK("http://141.218.60.56/~jnz1568/getInfo.php?workbook=20_01.xlsx&amp;sheet=U0&amp;row=297&amp;col=7&amp;number=6.92e-06&amp;sourceID=14","6.92e-06")</f>
        <v>6.92e-06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HYPERLINK("http://141.218.60.56/~jnz1568/getInfo.php?workbook=20_01.xlsx&amp;sheet=U0&amp;row=298&amp;col=6&amp;number=4.4&amp;sourceID=14","4.4")</f>
        <v>4.4</v>
      </c>
      <c r="G298" s="4" t="str">
        <f>HYPERLINK("http://141.218.60.56/~jnz1568/getInfo.php?workbook=20_01.xlsx&amp;sheet=U0&amp;row=298&amp;col=7&amp;number=8.63e-06&amp;sourceID=14","8.63e-06")</f>
        <v>8.63e-06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HYPERLINK("http://141.218.60.56/~jnz1568/getInfo.php?workbook=20_01.xlsx&amp;sheet=U0&amp;row=299&amp;col=6&amp;number=4.5&amp;sourceID=14","4.5")</f>
        <v>4.5</v>
      </c>
      <c r="G299" s="4" t="str">
        <f>HYPERLINK("http://141.218.60.56/~jnz1568/getInfo.php?workbook=20_01.xlsx&amp;sheet=U0&amp;row=299&amp;col=7&amp;number=1.07e-05&amp;sourceID=14","1.07e-05")</f>
        <v>1.07e-05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HYPERLINK("http://141.218.60.56/~jnz1568/getInfo.php?workbook=20_01.xlsx&amp;sheet=U0&amp;row=300&amp;col=6&amp;number=4.6&amp;sourceID=14","4.6")</f>
        <v>4.6</v>
      </c>
      <c r="G300" s="4" t="str">
        <f>HYPERLINK("http://141.218.60.56/~jnz1568/getInfo.php?workbook=20_01.xlsx&amp;sheet=U0&amp;row=300&amp;col=7&amp;number=1.33e-05&amp;sourceID=14","1.33e-05")</f>
        <v>1.33e-05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HYPERLINK("http://141.218.60.56/~jnz1568/getInfo.php?workbook=20_01.xlsx&amp;sheet=U0&amp;row=301&amp;col=6&amp;number=4.7&amp;sourceID=14","4.7")</f>
        <v>4.7</v>
      </c>
      <c r="G301" s="4" t="str">
        <f>HYPERLINK("http://141.218.60.56/~jnz1568/getInfo.php?workbook=20_01.xlsx&amp;sheet=U0&amp;row=301&amp;col=7&amp;number=1.64e-05&amp;sourceID=14","1.64e-05")</f>
        <v>1.64e-05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HYPERLINK("http://141.218.60.56/~jnz1568/getInfo.php?workbook=20_01.xlsx&amp;sheet=U0&amp;row=302&amp;col=6&amp;number=4.8&amp;sourceID=14","4.8")</f>
        <v>4.8</v>
      </c>
      <c r="G302" s="4" t="str">
        <f>HYPERLINK("http://141.218.60.56/~jnz1568/getInfo.php?workbook=20_01.xlsx&amp;sheet=U0&amp;row=302&amp;col=7&amp;number=2.01e-05&amp;sourceID=14","2.01e-05")</f>
        <v>2.01e-05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HYPERLINK("http://141.218.60.56/~jnz1568/getInfo.php?workbook=20_01.xlsx&amp;sheet=U0&amp;row=303&amp;col=6&amp;number=4.9&amp;sourceID=14","4.9")</f>
        <v>4.9</v>
      </c>
      <c r="G303" s="4" t="str">
        <f>HYPERLINK("http://141.218.60.56/~jnz1568/getInfo.php?workbook=20_01.xlsx&amp;sheet=U0&amp;row=303&amp;col=7&amp;number=2.44e-05&amp;sourceID=14","2.44e-05")</f>
        <v>2.44e-05</v>
      </c>
    </row>
    <row r="304" spans="1:7">
      <c r="A304" s="3">
        <v>20</v>
      </c>
      <c r="B304" s="3">
        <v>1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HYPERLINK("http://141.218.60.56/~jnz1568/getInfo.php?workbook=20_01.xlsx&amp;sheet=U0&amp;row=304&amp;col=6&amp;number=3&amp;sourceID=14","3")</f>
        <v>3</v>
      </c>
      <c r="G304" s="4" t="str">
        <f>HYPERLINK("http://141.218.60.56/~jnz1568/getInfo.php?workbook=20_01.xlsx&amp;sheet=U0&amp;row=304&amp;col=7&amp;number=8.03e-05&amp;sourceID=14","8.03e-05")</f>
        <v>8.03e-05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HYPERLINK("http://141.218.60.56/~jnz1568/getInfo.php?workbook=20_01.xlsx&amp;sheet=U0&amp;row=305&amp;col=6&amp;number=3.1&amp;sourceID=14","3.1")</f>
        <v>3.1</v>
      </c>
      <c r="G305" s="4" t="str">
        <f>HYPERLINK("http://141.218.60.56/~jnz1568/getInfo.php?workbook=20_01.xlsx&amp;sheet=U0&amp;row=305&amp;col=7&amp;number=8.03e-05&amp;sourceID=14","8.03e-05")</f>
        <v>8.03e-05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HYPERLINK("http://141.218.60.56/~jnz1568/getInfo.php?workbook=20_01.xlsx&amp;sheet=U0&amp;row=306&amp;col=6&amp;number=3.2&amp;sourceID=14","3.2")</f>
        <v>3.2</v>
      </c>
      <c r="G306" s="4" t="str">
        <f>HYPERLINK("http://141.218.60.56/~jnz1568/getInfo.php?workbook=20_01.xlsx&amp;sheet=U0&amp;row=306&amp;col=7&amp;number=8.03e-05&amp;sourceID=14","8.03e-05")</f>
        <v>8.03e-05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HYPERLINK("http://141.218.60.56/~jnz1568/getInfo.php?workbook=20_01.xlsx&amp;sheet=U0&amp;row=307&amp;col=6&amp;number=3.3&amp;sourceID=14","3.3")</f>
        <v>3.3</v>
      </c>
      <c r="G307" s="4" t="str">
        <f>HYPERLINK("http://141.218.60.56/~jnz1568/getInfo.php?workbook=20_01.xlsx&amp;sheet=U0&amp;row=307&amp;col=7&amp;number=8.03e-05&amp;sourceID=14","8.03e-05")</f>
        <v>8.03e-05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HYPERLINK("http://141.218.60.56/~jnz1568/getInfo.php?workbook=20_01.xlsx&amp;sheet=U0&amp;row=308&amp;col=6&amp;number=3.4&amp;sourceID=14","3.4")</f>
        <v>3.4</v>
      </c>
      <c r="G308" s="4" t="str">
        <f>HYPERLINK("http://141.218.60.56/~jnz1568/getInfo.php?workbook=20_01.xlsx&amp;sheet=U0&amp;row=308&amp;col=7&amp;number=8.03e-05&amp;sourceID=14","8.03e-05")</f>
        <v>8.03e-05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HYPERLINK("http://141.218.60.56/~jnz1568/getInfo.php?workbook=20_01.xlsx&amp;sheet=U0&amp;row=309&amp;col=6&amp;number=3.5&amp;sourceID=14","3.5")</f>
        <v>3.5</v>
      </c>
      <c r="G309" s="4" t="str">
        <f>HYPERLINK("http://141.218.60.56/~jnz1568/getInfo.php?workbook=20_01.xlsx&amp;sheet=U0&amp;row=309&amp;col=7&amp;number=8.03e-05&amp;sourceID=14","8.03e-05")</f>
        <v>8.03e-05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HYPERLINK("http://141.218.60.56/~jnz1568/getInfo.php?workbook=20_01.xlsx&amp;sheet=U0&amp;row=310&amp;col=6&amp;number=3.6&amp;sourceID=14","3.6")</f>
        <v>3.6</v>
      </c>
      <c r="G310" s="4" t="str">
        <f>HYPERLINK("http://141.218.60.56/~jnz1568/getInfo.php?workbook=20_01.xlsx&amp;sheet=U0&amp;row=310&amp;col=7&amp;number=8.03e-05&amp;sourceID=14","8.03e-05")</f>
        <v>8.03e-05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HYPERLINK("http://141.218.60.56/~jnz1568/getInfo.php?workbook=20_01.xlsx&amp;sheet=U0&amp;row=311&amp;col=6&amp;number=3.7&amp;sourceID=14","3.7")</f>
        <v>3.7</v>
      </c>
      <c r="G311" s="4" t="str">
        <f>HYPERLINK("http://141.218.60.56/~jnz1568/getInfo.php?workbook=20_01.xlsx&amp;sheet=U0&amp;row=311&amp;col=7&amp;number=8.03e-05&amp;sourceID=14","8.03e-05")</f>
        <v>8.03e-05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HYPERLINK("http://141.218.60.56/~jnz1568/getInfo.php?workbook=20_01.xlsx&amp;sheet=U0&amp;row=312&amp;col=6&amp;number=3.8&amp;sourceID=14","3.8")</f>
        <v>3.8</v>
      </c>
      <c r="G312" s="4" t="str">
        <f>HYPERLINK("http://141.218.60.56/~jnz1568/getInfo.php?workbook=20_01.xlsx&amp;sheet=U0&amp;row=312&amp;col=7&amp;number=8.03e-05&amp;sourceID=14","8.03e-05")</f>
        <v>8.03e-05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HYPERLINK("http://141.218.60.56/~jnz1568/getInfo.php?workbook=20_01.xlsx&amp;sheet=U0&amp;row=313&amp;col=6&amp;number=3.9&amp;sourceID=14","3.9")</f>
        <v>3.9</v>
      </c>
      <c r="G313" s="4" t="str">
        <f>HYPERLINK("http://141.218.60.56/~jnz1568/getInfo.php?workbook=20_01.xlsx&amp;sheet=U0&amp;row=313&amp;col=7&amp;number=8.03e-05&amp;sourceID=14","8.03e-05")</f>
        <v>8.03e-05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HYPERLINK("http://141.218.60.56/~jnz1568/getInfo.php?workbook=20_01.xlsx&amp;sheet=U0&amp;row=314&amp;col=6&amp;number=4&amp;sourceID=14","4")</f>
        <v>4</v>
      </c>
      <c r="G314" s="4" t="str">
        <f>HYPERLINK("http://141.218.60.56/~jnz1568/getInfo.php?workbook=20_01.xlsx&amp;sheet=U0&amp;row=314&amp;col=7&amp;number=8.03e-05&amp;sourceID=14","8.03e-05")</f>
        <v>8.03e-05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HYPERLINK("http://141.218.60.56/~jnz1568/getInfo.php?workbook=20_01.xlsx&amp;sheet=U0&amp;row=315&amp;col=6&amp;number=4.1&amp;sourceID=14","4.1")</f>
        <v>4.1</v>
      </c>
      <c r="G315" s="4" t="str">
        <f>HYPERLINK("http://141.218.60.56/~jnz1568/getInfo.php?workbook=20_01.xlsx&amp;sheet=U0&amp;row=315&amp;col=7&amp;number=8.02e-05&amp;sourceID=14","8.02e-05")</f>
        <v>8.02e-05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HYPERLINK("http://141.218.60.56/~jnz1568/getInfo.php?workbook=20_01.xlsx&amp;sheet=U0&amp;row=316&amp;col=6&amp;number=4.2&amp;sourceID=14","4.2")</f>
        <v>4.2</v>
      </c>
      <c r="G316" s="4" t="str">
        <f>HYPERLINK("http://141.218.60.56/~jnz1568/getInfo.php?workbook=20_01.xlsx&amp;sheet=U0&amp;row=316&amp;col=7&amp;number=8.02e-05&amp;sourceID=14","8.02e-05")</f>
        <v>8.02e-05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HYPERLINK("http://141.218.60.56/~jnz1568/getInfo.php?workbook=20_01.xlsx&amp;sheet=U0&amp;row=317&amp;col=6&amp;number=4.3&amp;sourceID=14","4.3")</f>
        <v>4.3</v>
      </c>
      <c r="G317" s="4" t="str">
        <f>HYPERLINK("http://141.218.60.56/~jnz1568/getInfo.php?workbook=20_01.xlsx&amp;sheet=U0&amp;row=317&amp;col=7&amp;number=8.02e-05&amp;sourceID=14","8.02e-05")</f>
        <v>8.02e-05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HYPERLINK("http://141.218.60.56/~jnz1568/getInfo.php?workbook=20_01.xlsx&amp;sheet=U0&amp;row=318&amp;col=6&amp;number=4.4&amp;sourceID=14","4.4")</f>
        <v>4.4</v>
      </c>
      <c r="G318" s="4" t="str">
        <f>HYPERLINK("http://141.218.60.56/~jnz1568/getInfo.php?workbook=20_01.xlsx&amp;sheet=U0&amp;row=318&amp;col=7&amp;number=8.01e-05&amp;sourceID=14","8.01e-05")</f>
        <v>8.01e-05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HYPERLINK("http://141.218.60.56/~jnz1568/getInfo.php?workbook=20_01.xlsx&amp;sheet=U0&amp;row=319&amp;col=6&amp;number=4.5&amp;sourceID=14","4.5")</f>
        <v>4.5</v>
      </c>
      <c r="G319" s="4" t="str">
        <f>HYPERLINK("http://141.218.60.56/~jnz1568/getInfo.php?workbook=20_01.xlsx&amp;sheet=U0&amp;row=319&amp;col=7&amp;number=8.01e-05&amp;sourceID=14","8.01e-05")</f>
        <v>8.01e-05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HYPERLINK("http://141.218.60.56/~jnz1568/getInfo.php?workbook=20_01.xlsx&amp;sheet=U0&amp;row=320&amp;col=6&amp;number=4.6&amp;sourceID=14","4.6")</f>
        <v>4.6</v>
      </c>
      <c r="G320" s="4" t="str">
        <f>HYPERLINK("http://141.218.60.56/~jnz1568/getInfo.php?workbook=20_01.xlsx&amp;sheet=U0&amp;row=320&amp;col=7&amp;number=8e-05&amp;sourceID=14","8e-05")</f>
        <v>8e-05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HYPERLINK("http://141.218.60.56/~jnz1568/getInfo.php?workbook=20_01.xlsx&amp;sheet=U0&amp;row=321&amp;col=6&amp;number=4.7&amp;sourceID=14","4.7")</f>
        <v>4.7</v>
      </c>
      <c r="G321" s="4" t="str">
        <f>HYPERLINK("http://141.218.60.56/~jnz1568/getInfo.php?workbook=20_01.xlsx&amp;sheet=U0&amp;row=321&amp;col=7&amp;number=8e-05&amp;sourceID=14","8e-05")</f>
        <v>8e-05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HYPERLINK("http://141.218.60.56/~jnz1568/getInfo.php?workbook=20_01.xlsx&amp;sheet=U0&amp;row=322&amp;col=6&amp;number=4.8&amp;sourceID=14","4.8")</f>
        <v>4.8</v>
      </c>
      <c r="G322" s="4" t="str">
        <f>HYPERLINK("http://141.218.60.56/~jnz1568/getInfo.php?workbook=20_01.xlsx&amp;sheet=U0&amp;row=322&amp;col=7&amp;number=7.99e-05&amp;sourceID=14","7.99e-05")</f>
        <v>7.99e-05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HYPERLINK("http://141.218.60.56/~jnz1568/getInfo.php?workbook=20_01.xlsx&amp;sheet=U0&amp;row=323&amp;col=6&amp;number=4.9&amp;sourceID=14","4.9")</f>
        <v>4.9</v>
      </c>
      <c r="G323" s="4" t="str">
        <f>HYPERLINK("http://141.218.60.56/~jnz1568/getInfo.php?workbook=20_01.xlsx&amp;sheet=U0&amp;row=323&amp;col=7&amp;number=7.98e-05&amp;sourceID=14","7.98e-05")</f>
        <v>7.98e-05</v>
      </c>
    </row>
    <row r="324" spans="1:7">
      <c r="A324" s="3">
        <v>20</v>
      </c>
      <c r="B324" s="3">
        <v>1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HYPERLINK("http://141.218.60.56/~jnz1568/getInfo.php?workbook=20_01.xlsx&amp;sheet=U0&amp;row=324&amp;col=6&amp;number=3&amp;sourceID=14","3")</f>
        <v>3</v>
      </c>
      <c r="G324" s="4" t="str">
        <f>HYPERLINK("http://141.218.60.56/~jnz1568/getInfo.php?workbook=20_01.xlsx&amp;sheet=U0&amp;row=324&amp;col=7&amp;number=0.000102&amp;sourceID=14","0.000102")</f>
        <v>0.000102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HYPERLINK("http://141.218.60.56/~jnz1568/getInfo.php?workbook=20_01.xlsx&amp;sheet=U0&amp;row=325&amp;col=6&amp;number=3.1&amp;sourceID=14","3.1")</f>
        <v>3.1</v>
      </c>
      <c r="G325" s="4" t="str">
        <f>HYPERLINK("http://141.218.60.56/~jnz1568/getInfo.php?workbook=20_01.xlsx&amp;sheet=U0&amp;row=325&amp;col=7&amp;number=0.000102&amp;sourceID=14","0.000102")</f>
        <v>0.000102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HYPERLINK("http://141.218.60.56/~jnz1568/getInfo.php?workbook=20_01.xlsx&amp;sheet=U0&amp;row=326&amp;col=6&amp;number=3.2&amp;sourceID=14","3.2")</f>
        <v>3.2</v>
      </c>
      <c r="G326" s="4" t="str">
        <f>HYPERLINK("http://141.218.60.56/~jnz1568/getInfo.php?workbook=20_01.xlsx&amp;sheet=U0&amp;row=326&amp;col=7&amp;number=0.000102&amp;sourceID=14","0.000102")</f>
        <v>0.000102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HYPERLINK("http://141.218.60.56/~jnz1568/getInfo.php?workbook=20_01.xlsx&amp;sheet=U0&amp;row=327&amp;col=6&amp;number=3.3&amp;sourceID=14","3.3")</f>
        <v>3.3</v>
      </c>
      <c r="G327" s="4" t="str">
        <f>HYPERLINK("http://141.218.60.56/~jnz1568/getInfo.php?workbook=20_01.xlsx&amp;sheet=U0&amp;row=327&amp;col=7&amp;number=0.000102&amp;sourceID=14","0.000102")</f>
        <v>0.000102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HYPERLINK("http://141.218.60.56/~jnz1568/getInfo.php?workbook=20_01.xlsx&amp;sheet=U0&amp;row=328&amp;col=6&amp;number=3.4&amp;sourceID=14","3.4")</f>
        <v>3.4</v>
      </c>
      <c r="G328" s="4" t="str">
        <f>HYPERLINK("http://141.218.60.56/~jnz1568/getInfo.php?workbook=20_01.xlsx&amp;sheet=U0&amp;row=328&amp;col=7&amp;number=0.000102&amp;sourceID=14","0.000102")</f>
        <v>0.000102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HYPERLINK("http://141.218.60.56/~jnz1568/getInfo.php?workbook=20_01.xlsx&amp;sheet=U0&amp;row=329&amp;col=6&amp;number=3.5&amp;sourceID=14","3.5")</f>
        <v>3.5</v>
      </c>
      <c r="G329" s="4" t="str">
        <f>HYPERLINK("http://141.218.60.56/~jnz1568/getInfo.php?workbook=20_01.xlsx&amp;sheet=U0&amp;row=329&amp;col=7&amp;number=0.000102&amp;sourceID=14","0.000102")</f>
        <v>0.000102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HYPERLINK("http://141.218.60.56/~jnz1568/getInfo.php?workbook=20_01.xlsx&amp;sheet=U0&amp;row=330&amp;col=6&amp;number=3.6&amp;sourceID=14","3.6")</f>
        <v>3.6</v>
      </c>
      <c r="G330" s="4" t="str">
        <f>HYPERLINK("http://141.218.60.56/~jnz1568/getInfo.php?workbook=20_01.xlsx&amp;sheet=U0&amp;row=330&amp;col=7&amp;number=0.000102&amp;sourceID=14","0.000102")</f>
        <v>0.000102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HYPERLINK("http://141.218.60.56/~jnz1568/getInfo.php?workbook=20_01.xlsx&amp;sheet=U0&amp;row=331&amp;col=6&amp;number=3.7&amp;sourceID=14","3.7")</f>
        <v>3.7</v>
      </c>
      <c r="G331" s="4" t="str">
        <f>HYPERLINK("http://141.218.60.56/~jnz1568/getInfo.php?workbook=20_01.xlsx&amp;sheet=U0&amp;row=331&amp;col=7&amp;number=0.000102&amp;sourceID=14","0.000102")</f>
        <v>0.000102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HYPERLINK("http://141.218.60.56/~jnz1568/getInfo.php?workbook=20_01.xlsx&amp;sheet=U0&amp;row=332&amp;col=6&amp;number=3.8&amp;sourceID=14","3.8")</f>
        <v>3.8</v>
      </c>
      <c r="G332" s="4" t="str">
        <f>HYPERLINK("http://141.218.60.56/~jnz1568/getInfo.php?workbook=20_01.xlsx&amp;sheet=U0&amp;row=332&amp;col=7&amp;number=0.000102&amp;sourceID=14","0.000102")</f>
        <v>0.000102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HYPERLINK("http://141.218.60.56/~jnz1568/getInfo.php?workbook=20_01.xlsx&amp;sheet=U0&amp;row=333&amp;col=6&amp;number=3.9&amp;sourceID=14","3.9")</f>
        <v>3.9</v>
      </c>
      <c r="G333" s="4" t="str">
        <f>HYPERLINK("http://141.218.60.56/~jnz1568/getInfo.php?workbook=20_01.xlsx&amp;sheet=U0&amp;row=333&amp;col=7&amp;number=0.000102&amp;sourceID=14","0.000102")</f>
        <v>0.000102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HYPERLINK("http://141.218.60.56/~jnz1568/getInfo.php?workbook=20_01.xlsx&amp;sheet=U0&amp;row=334&amp;col=6&amp;number=4&amp;sourceID=14","4")</f>
        <v>4</v>
      </c>
      <c r="G334" s="4" t="str">
        <f>HYPERLINK("http://141.218.60.56/~jnz1568/getInfo.php?workbook=20_01.xlsx&amp;sheet=U0&amp;row=334&amp;col=7&amp;number=0.000102&amp;sourceID=14","0.000102")</f>
        <v>0.000102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HYPERLINK("http://141.218.60.56/~jnz1568/getInfo.php?workbook=20_01.xlsx&amp;sheet=U0&amp;row=335&amp;col=6&amp;number=4.1&amp;sourceID=14","4.1")</f>
        <v>4.1</v>
      </c>
      <c r="G335" s="4" t="str">
        <f>HYPERLINK("http://141.218.60.56/~jnz1568/getInfo.php?workbook=20_01.xlsx&amp;sheet=U0&amp;row=335&amp;col=7&amp;number=0.000102&amp;sourceID=14","0.000102")</f>
        <v>0.000102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HYPERLINK("http://141.218.60.56/~jnz1568/getInfo.php?workbook=20_01.xlsx&amp;sheet=U0&amp;row=336&amp;col=6&amp;number=4.2&amp;sourceID=14","4.2")</f>
        <v>4.2</v>
      </c>
      <c r="G336" s="4" t="str">
        <f>HYPERLINK("http://141.218.60.56/~jnz1568/getInfo.php?workbook=20_01.xlsx&amp;sheet=U0&amp;row=336&amp;col=7&amp;number=0.000102&amp;sourceID=14","0.000102")</f>
        <v>0.000102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HYPERLINK("http://141.218.60.56/~jnz1568/getInfo.php?workbook=20_01.xlsx&amp;sheet=U0&amp;row=337&amp;col=6&amp;number=4.3&amp;sourceID=14","4.3")</f>
        <v>4.3</v>
      </c>
      <c r="G337" s="4" t="str">
        <f>HYPERLINK("http://141.218.60.56/~jnz1568/getInfo.php?workbook=20_01.xlsx&amp;sheet=U0&amp;row=337&amp;col=7&amp;number=0.000102&amp;sourceID=14","0.000102")</f>
        <v>0.000102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HYPERLINK("http://141.218.60.56/~jnz1568/getInfo.php?workbook=20_01.xlsx&amp;sheet=U0&amp;row=338&amp;col=6&amp;number=4.4&amp;sourceID=14","4.4")</f>
        <v>4.4</v>
      </c>
      <c r="G338" s="4" t="str">
        <f>HYPERLINK("http://141.218.60.56/~jnz1568/getInfo.php?workbook=20_01.xlsx&amp;sheet=U0&amp;row=338&amp;col=7&amp;number=0.000102&amp;sourceID=14","0.000102")</f>
        <v>0.000102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HYPERLINK("http://141.218.60.56/~jnz1568/getInfo.php?workbook=20_01.xlsx&amp;sheet=U0&amp;row=339&amp;col=6&amp;number=4.5&amp;sourceID=14","4.5")</f>
        <v>4.5</v>
      </c>
      <c r="G339" s="4" t="str">
        <f>HYPERLINK("http://141.218.60.56/~jnz1568/getInfo.php?workbook=20_01.xlsx&amp;sheet=U0&amp;row=339&amp;col=7&amp;number=0.000102&amp;sourceID=14","0.000102")</f>
        <v>0.000102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HYPERLINK("http://141.218.60.56/~jnz1568/getInfo.php?workbook=20_01.xlsx&amp;sheet=U0&amp;row=340&amp;col=6&amp;number=4.6&amp;sourceID=14","4.6")</f>
        <v>4.6</v>
      </c>
      <c r="G340" s="4" t="str">
        <f>HYPERLINK("http://141.218.60.56/~jnz1568/getInfo.php?workbook=20_01.xlsx&amp;sheet=U0&amp;row=340&amp;col=7&amp;number=0.000102&amp;sourceID=14","0.000102")</f>
        <v>0.000102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HYPERLINK("http://141.218.60.56/~jnz1568/getInfo.php?workbook=20_01.xlsx&amp;sheet=U0&amp;row=341&amp;col=6&amp;number=4.7&amp;sourceID=14","4.7")</f>
        <v>4.7</v>
      </c>
      <c r="G341" s="4" t="str">
        <f>HYPERLINK("http://141.218.60.56/~jnz1568/getInfo.php?workbook=20_01.xlsx&amp;sheet=U0&amp;row=341&amp;col=7&amp;number=0.000102&amp;sourceID=14","0.000102")</f>
        <v>0.000102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HYPERLINK("http://141.218.60.56/~jnz1568/getInfo.php?workbook=20_01.xlsx&amp;sheet=U0&amp;row=342&amp;col=6&amp;number=4.8&amp;sourceID=14","4.8")</f>
        <v>4.8</v>
      </c>
      <c r="G342" s="4" t="str">
        <f>HYPERLINK("http://141.218.60.56/~jnz1568/getInfo.php?workbook=20_01.xlsx&amp;sheet=U0&amp;row=342&amp;col=7&amp;number=0.000102&amp;sourceID=14","0.000102")</f>
        <v>0.000102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HYPERLINK("http://141.218.60.56/~jnz1568/getInfo.php?workbook=20_01.xlsx&amp;sheet=U0&amp;row=343&amp;col=6&amp;number=4.9&amp;sourceID=14","4.9")</f>
        <v>4.9</v>
      </c>
      <c r="G343" s="4" t="str">
        <f>HYPERLINK("http://141.218.60.56/~jnz1568/getInfo.php?workbook=20_01.xlsx&amp;sheet=U0&amp;row=343&amp;col=7&amp;number=0.000102&amp;sourceID=14","0.000102")</f>
        <v>0.000102</v>
      </c>
    </row>
    <row r="344" spans="1:7">
      <c r="A344" s="3">
        <v>20</v>
      </c>
      <c r="B344" s="3">
        <v>1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HYPERLINK("http://141.218.60.56/~jnz1568/getInfo.php?workbook=20_01.xlsx&amp;sheet=U0&amp;row=344&amp;col=6&amp;number=3&amp;sourceID=14","3")</f>
        <v>3</v>
      </c>
      <c r="G344" s="4" t="str">
        <f>HYPERLINK("http://141.218.60.56/~jnz1568/getInfo.php?workbook=20_01.xlsx&amp;sheet=U0&amp;row=344&amp;col=7&amp;number=0.000204&amp;sourceID=14","0.000204")</f>
        <v>0.000204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HYPERLINK("http://141.218.60.56/~jnz1568/getInfo.php?workbook=20_01.xlsx&amp;sheet=U0&amp;row=345&amp;col=6&amp;number=3.1&amp;sourceID=14","3.1")</f>
        <v>3.1</v>
      </c>
      <c r="G345" s="4" t="str">
        <f>HYPERLINK("http://141.218.60.56/~jnz1568/getInfo.php?workbook=20_01.xlsx&amp;sheet=U0&amp;row=345&amp;col=7&amp;number=0.000204&amp;sourceID=14","0.000204")</f>
        <v>0.000204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HYPERLINK("http://141.218.60.56/~jnz1568/getInfo.php?workbook=20_01.xlsx&amp;sheet=U0&amp;row=346&amp;col=6&amp;number=3.2&amp;sourceID=14","3.2")</f>
        <v>3.2</v>
      </c>
      <c r="G346" s="4" t="str">
        <f>HYPERLINK("http://141.218.60.56/~jnz1568/getInfo.php?workbook=20_01.xlsx&amp;sheet=U0&amp;row=346&amp;col=7&amp;number=0.000204&amp;sourceID=14","0.000204")</f>
        <v>0.000204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HYPERLINK("http://141.218.60.56/~jnz1568/getInfo.php?workbook=20_01.xlsx&amp;sheet=U0&amp;row=347&amp;col=6&amp;number=3.3&amp;sourceID=14","3.3")</f>
        <v>3.3</v>
      </c>
      <c r="G347" s="4" t="str">
        <f>HYPERLINK("http://141.218.60.56/~jnz1568/getInfo.php?workbook=20_01.xlsx&amp;sheet=U0&amp;row=347&amp;col=7&amp;number=0.000204&amp;sourceID=14","0.000204")</f>
        <v>0.000204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HYPERLINK("http://141.218.60.56/~jnz1568/getInfo.php?workbook=20_01.xlsx&amp;sheet=U0&amp;row=348&amp;col=6&amp;number=3.4&amp;sourceID=14","3.4")</f>
        <v>3.4</v>
      </c>
      <c r="G348" s="4" t="str">
        <f>HYPERLINK("http://141.218.60.56/~jnz1568/getInfo.php?workbook=20_01.xlsx&amp;sheet=U0&amp;row=348&amp;col=7&amp;number=0.000204&amp;sourceID=14","0.000204")</f>
        <v>0.000204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HYPERLINK("http://141.218.60.56/~jnz1568/getInfo.php?workbook=20_01.xlsx&amp;sheet=U0&amp;row=349&amp;col=6&amp;number=3.5&amp;sourceID=14","3.5")</f>
        <v>3.5</v>
      </c>
      <c r="G349" s="4" t="str">
        <f>HYPERLINK("http://141.218.60.56/~jnz1568/getInfo.php?workbook=20_01.xlsx&amp;sheet=U0&amp;row=349&amp;col=7&amp;number=0.000204&amp;sourceID=14","0.000204")</f>
        <v>0.000204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HYPERLINK("http://141.218.60.56/~jnz1568/getInfo.php?workbook=20_01.xlsx&amp;sheet=U0&amp;row=350&amp;col=6&amp;number=3.6&amp;sourceID=14","3.6")</f>
        <v>3.6</v>
      </c>
      <c r="G350" s="4" t="str">
        <f>HYPERLINK("http://141.218.60.56/~jnz1568/getInfo.php?workbook=20_01.xlsx&amp;sheet=U0&amp;row=350&amp;col=7&amp;number=0.000204&amp;sourceID=14","0.000204")</f>
        <v>0.000204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HYPERLINK("http://141.218.60.56/~jnz1568/getInfo.php?workbook=20_01.xlsx&amp;sheet=U0&amp;row=351&amp;col=6&amp;number=3.7&amp;sourceID=14","3.7")</f>
        <v>3.7</v>
      </c>
      <c r="G351" s="4" t="str">
        <f>HYPERLINK("http://141.218.60.56/~jnz1568/getInfo.php?workbook=20_01.xlsx&amp;sheet=U0&amp;row=351&amp;col=7&amp;number=0.000204&amp;sourceID=14","0.000204")</f>
        <v>0.000204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HYPERLINK("http://141.218.60.56/~jnz1568/getInfo.php?workbook=20_01.xlsx&amp;sheet=U0&amp;row=352&amp;col=6&amp;number=3.8&amp;sourceID=14","3.8")</f>
        <v>3.8</v>
      </c>
      <c r="G352" s="4" t="str">
        <f>HYPERLINK("http://141.218.60.56/~jnz1568/getInfo.php?workbook=20_01.xlsx&amp;sheet=U0&amp;row=352&amp;col=7&amp;number=0.000204&amp;sourceID=14","0.000204")</f>
        <v>0.000204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HYPERLINK("http://141.218.60.56/~jnz1568/getInfo.php?workbook=20_01.xlsx&amp;sheet=U0&amp;row=353&amp;col=6&amp;number=3.9&amp;sourceID=14","3.9")</f>
        <v>3.9</v>
      </c>
      <c r="G353" s="4" t="str">
        <f>HYPERLINK("http://141.218.60.56/~jnz1568/getInfo.php?workbook=20_01.xlsx&amp;sheet=U0&amp;row=353&amp;col=7&amp;number=0.000204&amp;sourceID=14","0.000204")</f>
        <v>0.000204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HYPERLINK("http://141.218.60.56/~jnz1568/getInfo.php?workbook=20_01.xlsx&amp;sheet=U0&amp;row=354&amp;col=6&amp;number=4&amp;sourceID=14","4")</f>
        <v>4</v>
      </c>
      <c r="G354" s="4" t="str">
        <f>HYPERLINK("http://141.218.60.56/~jnz1568/getInfo.php?workbook=20_01.xlsx&amp;sheet=U0&amp;row=354&amp;col=7&amp;number=0.000204&amp;sourceID=14","0.000204")</f>
        <v>0.000204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HYPERLINK("http://141.218.60.56/~jnz1568/getInfo.php?workbook=20_01.xlsx&amp;sheet=U0&amp;row=355&amp;col=6&amp;number=4.1&amp;sourceID=14","4.1")</f>
        <v>4.1</v>
      </c>
      <c r="G355" s="4" t="str">
        <f>HYPERLINK("http://141.218.60.56/~jnz1568/getInfo.php?workbook=20_01.xlsx&amp;sheet=U0&amp;row=355&amp;col=7&amp;number=0.000204&amp;sourceID=14","0.000204")</f>
        <v>0.000204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HYPERLINK("http://141.218.60.56/~jnz1568/getInfo.php?workbook=20_01.xlsx&amp;sheet=U0&amp;row=356&amp;col=6&amp;number=4.2&amp;sourceID=14","4.2")</f>
        <v>4.2</v>
      </c>
      <c r="G356" s="4" t="str">
        <f>HYPERLINK("http://141.218.60.56/~jnz1568/getInfo.php?workbook=20_01.xlsx&amp;sheet=U0&amp;row=356&amp;col=7&amp;number=0.000204&amp;sourceID=14","0.000204")</f>
        <v>0.000204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HYPERLINK("http://141.218.60.56/~jnz1568/getInfo.php?workbook=20_01.xlsx&amp;sheet=U0&amp;row=357&amp;col=6&amp;number=4.3&amp;sourceID=14","4.3")</f>
        <v>4.3</v>
      </c>
      <c r="G357" s="4" t="str">
        <f>HYPERLINK("http://141.218.60.56/~jnz1568/getInfo.php?workbook=20_01.xlsx&amp;sheet=U0&amp;row=357&amp;col=7&amp;number=0.000204&amp;sourceID=14","0.000204")</f>
        <v>0.000204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HYPERLINK("http://141.218.60.56/~jnz1568/getInfo.php?workbook=20_01.xlsx&amp;sheet=U0&amp;row=358&amp;col=6&amp;number=4.4&amp;sourceID=14","4.4")</f>
        <v>4.4</v>
      </c>
      <c r="G358" s="4" t="str">
        <f>HYPERLINK("http://141.218.60.56/~jnz1568/getInfo.php?workbook=20_01.xlsx&amp;sheet=U0&amp;row=358&amp;col=7&amp;number=0.000204&amp;sourceID=14","0.000204")</f>
        <v>0.000204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HYPERLINK("http://141.218.60.56/~jnz1568/getInfo.php?workbook=20_01.xlsx&amp;sheet=U0&amp;row=359&amp;col=6&amp;number=4.5&amp;sourceID=14","4.5")</f>
        <v>4.5</v>
      </c>
      <c r="G359" s="4" t="str">
        <f>HYPERLINK("http://141.218.60.56/~jnz1568/getInfo.php?workbook=20_01.xlsx&amp;sheet=U0&amp;row=359&amp;col=7&amp;number=0.000204&amp;sourceID=14","0.000204")</f>
        <v>0.000204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HYPERLINK("http://141.218.60.56/~jnz1568/getInfo.php?workbook=20_01.xlsx&amp;sheet=U0&amp;row=360&amp;col=6&amp;number=4.6&amp;sourceID=14","4.6")</f>
        <v>4.6</v>
      </c>
      <c r="G360" s="4" t="str">
        <f>HYPERLINK("http://141.218.60.56/~jnz1568/getInfo.php?workbook=20_01.xlsx&amp;sheet=U0&amp;row=360&amp;col=7&amp;number=0.000204&amp;sourceID=14","0.000204")</f>
        <v>0.000204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HYPERLINK("http://141.218.60.56/~jnz1568/getInfo.php?workbook=20_01.xlsx&amp;sheet=U0&amp;row=361&amp;col=6&amp;number=4.7&amp;sourceID=14","4.7")</f>
        <v>4.7</v>
      </c>
      <c r="G361" s="4" t="str">
        <f>HYPERLINK("http://141.218.60.56/~jnz1568/getInfo.php?workbook=20_01.xlsx&amp;sheet=U0&amp;row=361&amp;col=7&amp;number=0.000204&amp;sourceID=14","0.000204")</f>
        <v>0.000204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HYPERLINK("http://141.218.60.56/~jnz1568/getInfo.php?workbook=20_01.xlsx&amp;sheet=U0&amp;row=362&amp;col=6&amp;number=4.8&amp;sourceID=14","4.8")</f>
        <v>4.8</v>
      </c>
      <c r="G362" s="4" t="str">
        <f>HYPERLINK("http://141.218.60.56/~jnz1568/getInfo.php?workbook=20_01.xlsx&amp;sheet=U0&amp;row=362&amp;col=7&amp;number=0.000205&amp;sourceID=14","0.000205")</f>
        <v>0.000205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HYPERLINK("http://141.218.60.56/~jnz1568/getInfo.php?workbook=20_01.xlsx&amp;sheet=U0&amp;row=363&amp;col=6&amp;number=4.9&amp;sourceID=14","4.9")</f>
        <v>4.9</v>
      </c>
      <c r="G363" s="4" t="str">
        <f>HYPERLINK("http://141.218.60.56/~jnz1568/getInfo.php?workbook=20_01.xlsx&amp;sheet=U0&amp;row=363&amp;col=7&amp;number=0.000205&amp;sourceID=14","0.000205")</f>
        <v>0.000205</v>
      </c>
    </row>
    <row r="364" spans="1:7">
      <c r="A364" s="3">
        <v>20</v>
      </c>
      <c r="B364" s="3">
        <v>1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HYPERLINK("http://141.218.60.56/~jnz1568/getInfo.php?workbook=20_01.xlsx&amp;sheet=U0&amp;row=364&amp;col=6&amp;number=3&amp;sourceID=14","3")</f>
        <v>3</v>
      </c>
      <c r="G364" s="4" t="str">
        <f>HYPERLINK("http://141.218.60.56/~jnz1568/getInfo.php?workbook=20_01.xlsx&amp;sheet=U0&amp;row=364&amp;col=7&amp;number=3.54e-05&amp;sourceID=14","3.54e-05")</f>
        <v>3.54e-05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HYPERLINK("http://141.218.60.56/~jnz1568/getInfo.php?workbook=20_01.xlsx&amp;sheet=U0&amp;row=365&amp;col=6&amp;number=3.1&amp;sourceID=14","3.1")</f>
        <v>3.1</v>
      </c>
      <c r="G365" s="4" t="str">
        <f>HYPERLINK("http://141.218.60.56/~jnz1568/getInfo.php?workbook=20_01.xlsx&amp;sheet=U0&amp;row=365&amp;col=7&amp;number=3.54e-05&amp;sourceID=14","3.54e-05")</f>
        <v>3.54e-05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HYPERLINK("http://141.218.60.56/~jnz1568/getInfo.php?workbook=20_01.xlsx&amp;sheet=U0&amp;row=366&amp;col=6&amp;number=3.2&amp;sourceID=14","3.2")</f>
        <v>3.2</v>
      </c>
      <c r="G366" s="4" t="str">
        <f>HYPERLINK("http://141.218.60.56/~jnz1568/getInfo.php?workbook=20_01.xlsx&amp;sheet=U0&amp;row=366&amp;col=7&amp;number=3.54e-05&amp;sourceID=14","3.54e-05")</f>
        <v>3.54e-05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HYPERLINK("http://141.218.60.56/~jnz1568/getInfo.php?workbook=20_01.xlsx&amp;sheet=U0&amp;row=367&amp;col=6&amp;number=3.3&amp;sourceID=14","3.3")</f>
        <v>3.3</v>
      </c>
      <c r="G367" s="4" t="str">
        <f>HYPERLINK("http://141.218.60.56/~jnz1568/getInfo.php?workbook=20_01.xlsx&amp;sheet=U0&amp;row=367&amp;col=7&amp;number=3.54e-05&amp;sourceID=14","3.54e-05")</f>
        <v>3.54e-05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HYPERLINK("http://141.218.60.56/~jnz1568/getInfo.php?workbook=20_01.xlsx&amp;sheet=U0&amp;row=368&amp;col=6&amp;number=3.4&amp;sourceID=14","3.4")</f>
        <v>3.4</v>
      </c>
      <c r="G368" s="4" t="str">
        <f>HYPERLINK("http://141.218.60.56/~jnz1568/getInfo.php?workbook=20_01.xlsx&amp;sheet=U0&amp;row=368&amp;col=7&amp;number=3.54e-05&amp;sourceID=14","3.54e-05")</f>
        <v>3.54e-05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HYPERLINK("http://141.218.60.56/~jnz1568/getInfo.php?workbook=20_01.xlsx&amp;sheet=U0&amp;row=369&amp;col=6&amp;number=3.5&amp;sourceID=14","3.5")</f>
        <v>3.5</v>
      </c>
      <c r="G369" s="4" t="str">
        <f>HYPERLINK("http://141.218.60.56/~jnz1568/getInfo.php?workbook=20_01.xlsx&amp;sheet=U0&amp;row=369&amp;col=7&amp;number=3.54e-05&amp;sourceID=14","3.54e-05")</f>
        <v>3.54e-05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HYPERLINK("http://141.218.60.56/~jnz1568/getInfo.php?workbook=20_01.xlsx&amp;sheet=U0&amp;row=370&amp;col=6&amp;number=3.6&amp;sourceID=14","3.6")</f>
        <v>3.6</v>
      </c>
      <c r="G370" s="4" t="str">
        <f>HYPERLINK("http://141.218.60.56/~jnz1568/getInfo.php?workbook=20_01.xlsx&amp;sheet=U0&amp;row=370&amp;col=7&amp;number=3.54e-05&amp;sourceID=14","3.54e-05")</f>
        <v>3.54e-05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HYPERLINK("http://141.218.60.56/~jnz1568/getInfo.php?workbook=20_01.xlsx&amp;sheet=U0&amp;row=371&amp;col=6&amp;number=3.7&amp;sourceID=14","3.7")</f>
        <v>3.7</v>
      </c>
      <c r="G371" s="4" t="str">
        <f>HYPERLINK("http://141.218.60.56/~jnz1568/getInfo.php?workbook=20_01.xlsx&amp;sheet=U0&amp;row=371&amp;col=7&amp;number=3.54e-05&amp;sourceID=14","3.54e-05")</f>
        <v>3.54e-05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HYPERLINK("http://141.218.60.56/~jnz1568/getInfo.php?workbook=20_01.xlsx&amp;sheet=U0&amp;row=372&amp;col=6&amp;number=3.8&amp;sourceID=14","3.8")</f>
        <v>3.8</v>
      </c>
      <c r="G372" s="4" t="str">
        <f>HYPERLINK("http://141.218.60.56/~jnz1568/getInfo.php?workbook=20_01.xlsx&amp;sheet=U0&amp;row=372&amp;col=7&amp;number=3.54e-05&amp;sourceID=14","3.54e-05")</f>
        <v>3.54e-05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HYPERLINK("http://141.218.60.56/~jnz1568/getInfo.php?workbook=20_01.xlsx&amp;sheet=U0&amp;row=373&amp;col=6&amp;number=3.9&amp;sourceID=14","3.9")</f>
        <v>3.9</v>
      </c>
      <c r="G373" s="4" t="str">
        <f>HYPERLINK("http://141.218.60.56/~jnz1568/getInfo.php?workbook=20_01.xlsx&amp;sheet=U0&amp;row=373&amp;col=7&amp;number=3.54e-05&amp;sourceID=14","3.54e-05")</f>
        <v>3.54e-05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HYPERLINK("http://141.218.60.56/~jnz1568/getInfo.php?workbook=20_01.xlsx&amp;sheet=U0&amp;row=374&amp;col=6&amp;number=4&amp;sourceID=14","4")</f>
        <v>4</v>
      </c>
      <c r="G374" s="4" t="str">
        <f>HYPERLINK("http://141.218.60.56/~jnz1568/getInfo.php?workbook=20_01.xlsx&amp;sheet=U0&amp;row=374&amp;col=7&amp;number=3.54e-05&amp;sourceID=14","3.54e-05")</f>
        <v>3.54e-05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HYPERLINK("http://141.218.60.56/~jnz1568/getInfo.php?workbook=20_01.xlsx&amp;sheet=U0&amp;row=375&amp;col=6&amp;number=4.1&amp;sourceID=14","4.1")</f>
        <v>4.1</v>
      </c>
      <c r="G375" s="4" t="str">
        <f>HYPERLINK("http://141.218.60.56/~jnz1568/getInfo.php?workbook=20_01.xlsx&amp;sheet=U0&amp;row=375&amp;col=7&amp;number=3.54e-05&amp;sourceID=14","3.54e-05")</f>
        <v>3.54e-05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HYPERLINK("http://141.218.60.56/~jnz1568/getInfo.php?workbook=20_01.xlsx&amp;sheet=U0&amp;row=376&amp;col=6&amp;number=4.2&amp;sourceID=14","4.2")</f>
        <v>4.2</v>
      </c>
      <c r="G376" s="4" t="str">
        <f>HYPERLINK("http://141.218.60.56/~jnz1568/getInfo.php?workbook=20_01.xlsx&amp;sheet=U0&amp;row=376&amp;col=7&amp;number=3.54e-05&amp;sourceID=14","3.54e-05")</f>
        <v>3.54e-05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HYPERLINK("http://141.218.60.56/~jnz1568/getInfo.php?workbook=20_01.xlsx&amp;sheet=U0&amp;row=377&amp;col=6&amp;number=4.3&amp;sourceID=14","4.3")</f>
        <v>4.3</v>
      </c>
      <c r="G377" s="4" t="str">
        <f>HYPERLINK("http://141.218.60.56/~jnz1568/getInfo.php?workbook=20_01.xlsx&amp;sheet=U0&amp;row=377&amp;col=7&amp;number=3.54e-05&amp;sourceID=14","3.54e-05")</f>
        <v>3.54e-05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HYPERLINK("http://141.218.60.56/~jnz1568/getInfo.php?workbook=20_01.xlsx&amp;sheet=U0&amp;row=378&amp;col=6&amp;number=4.4&amp;sourceID=14","4.4")</f>
        <v>4.4</v>
      </c>
      <c r="G378" s="4" t="str">
        <f>HYPERLINK("http://141.218.60.56/~jnz1568/getInfo.php?workbook=20_01.xlsx&amp;sheet=U0&amp;row=378&amp;col=7&amp;number=3.54e-05&amp;sourceID=14","3.54e-05")</f>
        <v>3.54e-05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HYPERLINK("http://141.218.60.56/~jnz1568/getInfo.php?workbook=20_01.xlsx&amp;sheet=U0&amp;row=379&amp;col=6&amp;number=4.5&amp;sourceID=14","4.5")</f>
        <v>4.5</v>
      </c>
      <c r="G379" s="4" t="str">
        <f>HYPERLINK("http://141.218.60.56/~jnz1568/getInfo.php?workbook=20_01.xlsx&amp;sheet=U0&amp;row=379&amp;col=7&amp;number=3.53e-05&amp;sourceID=14","3.53e-05")</f>
        <v>3.53e-05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HYPERLINK("http://141.218.60.56/~jnz1568/getInfo.php?workbook=20_01.xlsx&amp;sheet=U0&amp;row=380&amp;col=6&amp;number=4.6&amp;sourceID=14","4.6")</f>
        <v>4.6</v>
      </c>
      <c r="G380" s="4" t="str">
        <f>HYPERLINK("http://141.218.60.56/~jnz1568/getInfo.php?workbook=20_01.xlsx&amp;sheet=U0&amp;row=380&amp;col=7&amp;number=3.53e-05&amp;sourceID=14","3.53e-05")</f>
        <v>3.53e-05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HYPERLINK("http://141.218.60.56/~jnz1568/getInfo.php?workbook=20_01.xlsx&amp;sheet=U0&amp;row=381&amp;col=6&amp;number=4.7&amp;sourceID=14","4.7")</f>
        <v>4.7</v>
      </c>
      <c r="G381" s="4" t="str">
        <f>HYPERLINK("http://141.218.60.56/~jnz1568/getInfo.php?workbook=20_01.xlsx&amp;sheet=U0&amp;row=381&amp;col=7&amp;number=3.53e-05&amp;sourceID=14","3.53e-05")</f>
        <v>3.53e-05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HYPERLINK("http://141.218.60.56/~jnz1568/getInfo.php?workbook=20_01.xlsx&amp;sheet=U0&amp;row=382&amp;col=6&amp;number=4.8&amp;sourceID=14","4.8")</f>
        <v>4.8</v>
      </c>
      <c r="G382" s="4" t="str">
        <f>HYPERLINK("http://141.218.60.56/~jnz1568/getInfo.php?workbook=20_01.xlsx&amp;sheet=U0&amp;row=382&amp;col=7&amp;number=3.52e-05&amp;sourceID=14","3.52e-05")</f>
        <v>3.52e-05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HYPERLINK("http://141.218.60.56/~jnz1568/getInfo.php?workbook=20_01.xlsx&amp;sheet=U0&amp;row=383&amp;col=6&amp;number=4.9&amp;sourceID=14","4.9")</f>
        <v>4.9</v>
      </c>
      <c r="G383" s="4" t="str">
        <f>HYPERLINK("http://141.218.60.56/~jnz1568/getInfo.php?workbook=20_01.xlsx&amp;sheet=U0&amp;row=383&amp;col=7&amp;number=3.52e-05&amp;sourceID=14","3.52e-05")</f>
        <v>3.52e-05</v>
      </c>
    </row>
    <row r="384" spans="1:7">
      <c r="A384" s="3">
        <v>20</v>
      </c>
      <c r="B384" s="3">
        <v>1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HYPERLINK("http://141.218.60.56/~jnz1568/getInfo.php?workbook=20_01.xlsx&amp;sheet=U0&amp;row=384&amp;col=6&amp;number=3&amp;sourceID=14","3")</f>
        <v>3</v>
      </c>
      <c r="G384" s="4" t="str">
        <f>HYPERLINK("http://141.218.60.56/~jnz1568/getInfo.php?workbook=20_01.xlsx&amp;sheet=U0&amp;row=384&amp;col=7&amp;number=5.3e-05&amp;sourceID=14","5.3e-05")</f>
        <v>5.3e-05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HYPERLINK("http://141.218.60.56/~jnz1568/getInfo.php?workbook=20_01.xlsx&amp;sheet=U0&amp;row=385&amp;col=6&amp;number=3.1&amp;sourceID=14","3.1")</f>
        <v>3.1</v>
      </c>
      <c r="G385" s="4" t="str">
        <f>HYPERLINK("http://141.218.60.56/~jnz1568/getInfo.php?workbook=20_01.xlsx&amp;sheet=U0&amp;row=385&amp;col=7&amp;number=5.3e-05&amp;sourceID=14","5.3e-05")</f>
        <v>5.3e-05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HYPERLINK("http://141.218.60.56/~jnz1568/getInfo.php?workbook=20_01.xlsx&amp;sheet=U0&amp;row=386&amp;col=6&amp;number=3.2&amp;sourceID=14","3.2")</f>
        <v>3.2</v>
      </c>
      <c r="G386" s="4" t="str">
        <f>HYPERLINK("http://141.218.60.56/~jnz1568/getInfo.php?workbook=20_01.xlsx&amp;sheet=U0&amp;row=386&amp;col=7&amp;number=5.3e-05&amp;sourceID=14","5.3e-05")</f>
        <v>5.3e-05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HYPERLINK("http://141.218.60.56/~jnz1568/getInfo.php?workbook=20_01.xlsx&amp;sheet=U0&amp;row=387&amp;col=6&amp;number=3.3&amp;sourceID=14","3.3")</f>
        <v>3.3</v>
      </c>
      <c r="G387" s="4" t="str">
        <f>HYPERLINK("http://141.218.60.56/~jnz1568/getInfo.php?workbook=20_01.xlsx&amp;sheet=U0&amp;row=387&amp;col=7&amp;number=5.3e-05&amp;sourceID=14","5.3e-05")</f>
        <v>5.3e-05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HYPERLINK("http://141.218.60.56/~jnz1568/getInfo.php?workbook=20_01.xlsx&amp;sheet=U0&amp;row=388&amp;col=6&amp;number=3.4&amp;sourceID=14","3.4")</f>
        <v>3.4</v>
      </c>
      <c r="G388" s="4" t="str">
        <f>HYPERLINK("http://141.218.60.56/~jnz1568/getInfo.php?workbook=20_01.xlsx&amp;sheet=U0&amp;row=388&amp;col=7&amp;number=5.3e-05&amp;sourceID=14","5.3e-05")</f>
        <v>5.3e-05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HYPERLINK("http://141.218.60.56/~jnz1568/getInfo.php?workbook=20_01.xlsx&amp;sheet=U0&amp;row=389&amp;col=6&amp;number=3.5&amp;sourceID=14","3.5")</f>
        <v>3.5</v>
      </c>
      <c r="G389" s="4" t="str">
        <f>HYPERLINK("http://141.218.60.56/~jnz1568/getInfo.php?workbook=20_01.xlsx&amp;sheet=U0&amp;row=389&amp;col=7&amp;number=5.3e-05&amp;sourceID=14","5.3e-05")</f>
        <v>5.3e-05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HYPERLINK("http://141.218.60.56/~jnz1568/getInfo.php?workbook=20_01.xlsx&amp;sheet=U0&amp;row=390&amp;col=6&amp;number=3.6&amp;sourceID=14","3.6")</f>
        <v>3.6</v>
      </c>
      <c r="G390" s="4" t="str">
        <f>HYPERLINK("http://141.218.60.56/~jnz1568/getInfo.php?workbook=20_01.xlsx&amp;sheet=U0&amp;row=390&amp;col=7&amp;number=5.3e-05&amp;sourceID=14","5.3e-05")</f>
        <v>5.3e-05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HYPERLINK("http://141.218.60.56/~jnz1568/getInfo.php?workbook=20_01.xlsx&amp;sheet=U0&amp;row=391&amp;col=6&amp;number=3.7&amp;sourceID=14","3.7")</f>
        <v>3.7</v>
      </c>
      <c r="G391" s="4" t="str">
        <f>HYPERLINK("http://141.218.60.56/~jnz1568/getInfo.php?workbook=20_01.xlsx&amp;sheet=U0&amp;row=391&amp;col=7&amp;number=5.3e-05&amp;sourceID=14","5.3e-05")</f>
        <v>5.3e-05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HYPERLINK("http://141.218.60.56/~jnz1568/getInfo.php?workbook=20_01.xlsx&amp;sheet=U0&amp;row=392&amp;col=6&amp;number=3.8&amp;sourceID=14","3.8")</f>
        <v>3.8</v>
      </c>
      <c r="G392" s="4" t="str">
        <f>HYPERLINK("http://141.218.60.56/~jnz1568/getInfo.php?workbook=20_01.xlsx&amp;sheet=U0&amp;row=392&amp;col=7&amp;number=5.3e-05&amp;sourceID=14","5.3e-05")</f>
        <v>5.3e-05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HYPERLINK("http://141.218.60.56/~jnz1568/getInfo.php?workbook=20_01.xlsx&amp;sheet=U0&amp;row=393&amp;col=6&amp;number=3.9&amp;sourceID=14","3.9")</f>
        <v>3.9</v>
      </c>
      <c r="G393" s="4" t="str">
        <f>HYPERLINK("http://141.218.60.56/~jnz1568/getInfo.php?workbook=20_01.xlsx&amp;sheet=U0&amp;row=393&amp;col=7&amp;number=5.3e-05&amp;sourceID=14","5.3e-05")</f>
        <v>5.3e-05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HYPERLINK("http://141.218.60.56/~jnz1568/getInfo.php?workbook=20_01.xlsx&amp;sheet=U0&amp;row=394&amp;col=6&amp;number=4&amp;sourceID=14","4")</f>
        <v>4</v>
      </c>
      <c r="G394" s="4" t="str">
        <f>HYPERLINK("http://141.218.60.56/~jnz1568/getInfo.php?workbook=20_01.xlsx&amp;sheet=U0&amp;row=394&amp;col=7&amp;number=5.3e-05&amp;sourceID=14","5.3e-05")</f>
        <v>5.3e-05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HYPERLINK("http://141.218.60.56/~jnz1568/getInfo.php?workbook=20_01.xlsx&amp;sheet=U0&amp;row=395&amp;col=6&amp;number=4.1&amp;sourceID=14","4.1")</f>
        <v>4.1</v>
      </c>
      <c r="G395" s="4" t="str">
        <f>HYPERLINK("http://141.218.60.56/~jnz1568/getInfo.php?workbook=20_01.xlsx&amp;sheet=U0&amp;row=395&amp;col=7&amp;number=5.29e-05&amp;sourceID=14","5.29e-05")</f>
        <v>5.29e-05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HYPERLINK("http://141.218.60.56/~jnz1568/getInfo.php?workbook=20_01.xlsx&amp;sheet=U0&amp;row=396&amp;col=6&amp;number=4.2&amp;sourceID=14","4.2")</f>
        <v>4.2</v>
      </c>
      <c r="G396" s="4" t="str">
        <f>HYPERLINK("http://141.218.60.56/~jnz1568/getInfo.php?workbook=20_01.xlsx&amp;sheet=U0&amp;row=396&amp;col=7&amp;number=5.29e-05&amp;sourceID=14","5.29e-05")</f>
        <v>5.29e-05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HYPERLINK("http://141.218.60.56/~jnz1568/getInfo.php?workbook=20_01.xlsx&amp;sheet=U0&amp;row=397&amp;col=6&amp;number=4.3&amp;sourceID=14","4.3")</f>
        <v>4.3</v>
      </c>
      <c r="G397" s="4" t="str">
        <f>HYPERLINK("http://141.218.60.56/~jnz1568/getInfo.php?workbook=20_01.xlsx&amp;sheet=U0&amp;row=397&amp;col=7&amp;number=5.29e-05&amp;sourceID=14","5.29e-05")</f>
        <v>5.29e-05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HYPERLINK("http://141.218.60.56/~jnz1568/getInfo.php?workbook=20_01.xlsx&amp;sheet=U0&amp;row=398&amp;col=6&amp;number=4.4&amp;sourceID=14","4.4")</f>
        <v>4.4</v>
      </c>
      <c r="G398" s="4" t="str">
        <f>HYPERLINK("http://141.218.60.56/~jnz1568/getInfo.php?workbook=20_01.xlsx&amp;sheet=U0&amp;row=398&amp;col=7&amp;number=5.29e-05&amp;sourceID=14","5.29e-05")</f>
        <v>5.29e-05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HYPERLINK("http://141.218.60.56/~jnz1568/getInfo.php?workbook=20_01.xlsx&amp;sheet=U0&amp;row=399&amp;col=6&amp;number=4.5&amp;sourceID=14","4.5")</f>
        <v>4.5</v>
      </c>
      <c r="G399" s="4" t="str">
        <f>HYPERLINK("http://141.218.60.56/~jnz1568/getInfo.php?workbook=20_01.xlsx&amp;sheet=U0&amp;row=399&amp;col=7&amp;number=5.28e-05&amp;sourceID=14","5.28e-05")</f>
        <v>5.28e-05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HYPERLINK("http://141.218.60.56/~jnz1568/getInfo.php?workbook=20_01.xlsx&amp;sheet=U0&amp;row=400&amp;col=6&amp;number=4.6&amp;sourceID=14","4.6")</f>
        <v>4.6</v>
      </c>
      <c r="G400" s="4" t="str">
        <f>HYPERLINK("http://141.218.60.56/~jnz1568/getInfo.php?workbook=20_01.xlsx&amp;sheet=U0&amp;row=400&amp;col=7&amp;number=5.28e-05&amp;sourceID=14","5.28e-05")</f>
        <v>5.28e-05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HYPERLINK("http://141.218.60.56/~jnz1568/getInfo.php?workbook=20_01.xlsx&amp;sheet=U0&amp;row=401&amp;col=6&amp;number=4.7&amp;sourceID=14","4.7")</f>
        <v>4.7</v>
      </c>
      <c r="G401" s="4" t="str">
        <f>HYPERLINK("http://141.218.60.56/~jnz1568/getInfo.php?workbook=20_01.xlsx&amp;sheet=U0&amp;row=401&amp;col=7&amp;number=5.27e-05&amp;sourceID=14","5.27e-05")</f>
        <v>5.27e-05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HYPERLINK("http://141.218.60.56/~jnz1568/getInfo.php?workbook=20_01.xlsx&amp;sheet=U0&amp;row=402&amp;col=6&amp;number=4.8&amp;sourceID=14","4.8")</f>
        <v>4.8</v>
      </c>
      <c r="G402" s="4" t="str">
        <f>HYPERLINK("http://141.218.60.56/~jnz1568/getInfo.php?workbook=20_01.xlsx&amp;sheet=U0&amp;row=402&amp;col=7&amp;number=5.27e-05&amp;sourceID=14","5.27e-05")</f>
        <v>5.27e-05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HYPERLINK("http://141.218.60.56/~jnz1568/getInfo.php?workbook=20_01.xlsx&amp;sheet=U0&amp;row=403&amp;col=6&amp;number=4.9&amp;sourceID=14","4.9")</f>
        <v>4.9</v>
      </c>
      <c r="G403" s="4" t="str">
        <f>HYPERLINK("http://141.218.60.56/~jnz1568/getInfo.php?workbook=20_01.xlsx&amp;sheet=U0&amp;row=403&amp;col=7&amp;number=5.26e-05&amp;sourceID=14","5.26e-05")</f>
        <v>5.26e-05</v>
      </c>
    </row>
    <row r="404" spans="1:7">
      <c r="A404" s="3">
        <v>20</v>
      </c>
      <c r="B404" s="3">
        <v>1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HYPERLINK("http://141.218.60.56/~jnz1568/getInfo.php?workbook=20_01.xlsx&amp;sheet=U0&amp;row=404&amp;col=6&amp;number=3&amp;sourceID=14","3")</f>
        <v>3</v>
      </c>
      <c r="G404" s="4" t="str">
        <f>HYPERLINK("http://141.218.60.56/~jnz1568/getInfo.php?workbook=20_01.xlsx&amp;sheet=U0&amp;row=404&amp;col=7&amp;number=4.2e-06&amp;sourceID=14","4.2e-06")</f>
        <v>4.2e-06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HYPERLINK("http://141.218.60.56/~jnz1568/getInfo.php?workbook=20_01.xlsx&amp;sheet=U0&amp;row=405&amp;col=6&amp;number=3.1&amp;sourceID=14","3.1")</f>
        <v>3.1</v>
      </c>
      <c r="G405" s="4" t="str">
        <f>HYPERLINK("http://141.218.60.56/~jnz1568/getInfo.php?workbook=20_01.xlsx&amp;sheet=U0&amp;row=405&amp;col=7&amp;number=4.2e-06&amp;sourceID=14","4.2e-06")</f>
        <v>4.2e-06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HYPERLINK("http://141.218.60.56/~jnz1568/getInfo.php?workbook=20_01.xlsx&amp;sheet=U0&amp;row=406&amp;col=6&amp;number=3.2&amp;sourceID=14","3.2")</f>
        <v>3.2</v>
      </c>
      <c r="G406" s="4" t="str">
        <f>HYPERLINK("http://141.218.60.56/~jnz1568/getInfo.php?workbook=20_01.xlsx&amp;sheet=U0&amp;row=406&amp;col=7&amp;number=4.2e-06&amp;sourceID=14","4.2e-06")</f>
        <v>4.2e-06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HYPERLINK("http://141.218.60.56/~jnz1568/getInfo.php?workbook=20_01.xlsx&amp;sheet=U0&amp;row=407&amp;col=6&amp;number=3.3&amp;sourceID=14","3.3")</f>
        <v>3.3</v>
      </c>
      <c r="G407" s="4" t="str">
        <f>HYPERLINK("http://141.218.60.56/~jnz1568/getInfo.php?workbook=20_01.xlsx&amp;sheet=U0&amp;row=407&amp;col=7&amp;number=4.2e-06&amp;sourceID=14","4.2e-06")</f>
        <v>4.2e-06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HYPERLINK("http://141.218.60.56/~jnz1568/getInfo.php?workbook=20_01.xlsx&amp;sheet=U0&amp;row=408&amp;col=6&amp;number=3.4&amp;sourceID=14","3.4")</f>
        <v>3.4</v>
      </c>
      <c r="G408" s="4" t="str">
        <f>HYPERLINK("http://141.218.60.56/~jnz1568/getInfo.php?workbook=20_01.xlsx&amp;sheet=U0&amp;row=408&amp;col=7&amp;number=4.2e-06&amp;sourceID=14","4.2e-06")</f>
        <v>4.2e-06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HYPERLINK("http://141.218.60.56/~jnz1568/getInfo.php?workbook=20_01.xlsx&amp;sheet=U0&amp;row=409&amp;col=6&amp;number=3.5&amp;sourceID=14","3.5")</f>
        <v>3.5</v>
      </c>
      <c r="G409" s="4" t="str">
        <f>HYPERLINK("http://141.218.60.56/~jnz1568/getInfo.php?workbook=20_01.xlsx&amp;sheet=U0&amp;row=409&amp;col=7&amp;number=4.2e-06&amp;sourceID=14","4.2e-06")</f>
        <v>4.2e-06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HYPERLINK("http://141.218.60.56/~jnz1568/getInfo.php?workbook=20_01.xlsx&amp;sheet=U0&amp;row=410&amp;col=6&amp;number=3.6&amp;sourceID=14","3.6")</f>
        <v>3.6</v>
      </c>
      <c r="G410" s="4" t="str">
        <f>HYPERLINK("http://141.218.60.56/~jnz1568/getInfo.php?workbook=20_01.xlsx&amp;sheet=U0&amp;row=410&amp;col=7&amp;number=4.2e-06&amp;sourceID=14","4.2e-06")</f>
        <v>4.2e-06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HYPERLINK("http://141.218.60.56/~jnz1568/getInfo.php?workbook=20_01.xlsx&amp;sheet=U0&amp;row=411&amp;col=6&amp;number=3.7&amp;sourceID=14","3.7")</f>
        <v>3.7</v>
      </c>
      <c r="G411" s="4" t="str">
        <f>HYPERLINK("http://141.218.60.56/~jnz1568/getInfo.php?workbook=20_01.xlsx&amp;sheet=U0&amp;row=411&amp;col=7&amp;number=4.2e-06&amp;sourceID=14","4.2e-06")</f>
        <v>4.2e-06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HYPERLINK("http://141.218.60.56/~jnz1568/getInfo.php?workbook=20_01.xlsx&amp;sheet=U0&amp;row=412&amp;col=6&amp;number=3.8&amp;sourceID=14","3.8")</f>
        <v>3.8</v>
      </c>
      <c r="G412" s="4" t="str">
        <f>HYPERLINK("http://141.218.60.56/~jnz1568/getInfo.php?workbook=20_01.xlsx&amp;sheet=U0&amp;row=412&amp;col=7&amp;number=4.19e-06&amp;sourceID=14","4.19e-06")</f>
        <v>4.19e-06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HYPERLINK("http://141.218.60.56/~jnz1568/getInfo.php?workbook=20_01.xlsx&amp;sheet=U0&amp;row=413&amp;col=6&amp;number=3.9&amp;sourceID=14","3.9")</f>
        <v>3.9</v>
      </c>
      <c r="G413" s="4" t="str">
        <f>HYPERLINK("http://141.218.60.56/~jnz1568/getInfo.php?workbook=20_01.xlsx&amp;sheet=U0&amp;row=413&amp;col=7&amp;number=4.19e-06&amp;sourceID=14","4.19e-06")</f>
        <v>4.19e-06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HYPERLINK("http://141.218.60.56/~jnz1568/getInfo.php?workbook=20_01.xlsx&amp;sheet=U0&amp;row=414&amp;col=6&amp;number=4&amp;sourceID=14","4")</f>
        <v>4</v>
      </c>
      <c r="G414" s="4" t="str">
        <f>HYPERLINK("http://141.218.60.56/~jnz1568/getInfo.php?workbook=20_01.xlsx&amp;sheet=U0&amp;row=414&amp;col=7&amp;number=4.19e-06&amp;sourceID=14","4.19e-06")</f>
        <v>4.19e-06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HYPERLINK("http://141.218.60.56/~jnz1568/getInfo.php?workbook=20_01.xlsx&amp;sheet=U0&amp;row=415&amp;col=6&amp;number=4.1&amp;sourceID=14","4.1")</f>
        <v>4.1</v>
      </c>
      <c r="G415" s="4" t="str">
        <f>HYPERLINK("http://141.218.60.56/~jnz1568/getInfo.php?workbook=20_01.xlsx&amp;sheet=U0&amp;row=415&amp;col=7&amp;number=4.19e-06&amp;sourceID=14","4.19e-06")</f>
        <v>4.19e-06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HYPERLINK("http://141.218.60.56/~jnz1568/getInfo.php?workbook=20_01.xlsx&amp;sheet=U0&amp;row=416&amp;col=6&amp;number=4.2&amp;sourceID=14","4.2")</f>
        <v>4.2</v>
      </c>
      <c r="G416" s="4" t="str">
        <f>HYPERLINK("http://141.218.60.56/~jnz1568/getInfo.php?workbook=20_01.xlsx&amp;sheet=U0&amp;row=416&amp;col=7&amp;number=4.18e-06&amp;sourceID=14","4.18e-06")</f>
        <v>4.18e-06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HYPERLINK("http://141.218.60.56/~jnz1568/getInfo.php?workbook=20_01.xlsx&amp;sheet=U0&amp;row=417&amp;col=6&amp;number=4.3&amp;sourceID=14","4.3")</f>
        <v>4.3</v>
      </c>
      <c r="G417" s="4" t="str">
        <f>HYPERLINK("http://141.218.60.56/~jnz1568/getInfo.php?workbook=20_01.xlsx&amp;sheet=U0&amp;row=417&amp;col=7&amp;number=4.18e-06&amp;sourceID=14","4.18e-06")</f>
        <v>4.18e-06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HYPERLINK("http://141.218.60.56/~jnz1568/getInfo.php?workbook=20_01.xlsx&amp;sheet=U0&amp;row=418&amp;col=6&amp;number=4.4&amp;sourceID=14","4.4")</f>
        <v>4.4</v>
      </c>
      <c r="G418" s="4" t="str">
        <f>HYPERLINK("http://141.218.60.56/~jnz1568/getInfo.php?workbook=20_01.xlsx&amp;sheet=U0&amp;row=418&amp;col=7&amp;number=4.17e-06&amp;sourceID=14","4.17e-06")</f>
        <v>4.17e-06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HYPERLINK("http://141.218.60.56/~jnz1568/getInfo.php?workbook=20_01.xlsx&amp;sheet=U0&amp;row=419&amp;col=6&amp;number=4.5&amp;sourceID=14","4.5")</f>
        <v>4.5</v>
      </c>
      <c r="G419" s="4" t="str">
        <f>HYPERLINK("http://141.218.60.56/~jnz1568/getInfo.php?workbook=20_01.xlsx&amp;sheet=U0&amp;row=419&amp;col=7&amp;number=4.16e-06&amp;sourceID=14","4.16e-06")</f>
        <v>4.16e-06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HYPERLINK("http://141.218.60.56/~jnz1568/getInfo.php?workbook=20_01.xlsx&amp;sheet=U0&amp;row=420&amp;col=6&amp;number=4.6&amp;sourceID=14","4.6")</f>
        <v>4.6</v>
      </c>
      <c r="G420" s="4" t="str">
        <f>HYPERLINK("http://141.218.60.56/~jnz1568/getInfo.php?workbook=20_01.xlsx&amp;sheet=U0&amp;row=420&amp;col=7&amp;number=4.15e-06&amp;sourceID=14","4.15e-06")</f>
        <v>4.15e-06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HYPERLINK("http://141.218.60.56/~jnz1568/getInfo.php?workbook=20_01.xlsx&amp;sheet=U0&amp;row=421&amp;col=6&amp;number=4.7&amp;sourceID=14","4.7")</f>
        <v>4.7</v>
      </c>
      <c r="G421" s="4" t="str">
        <f>HYPERLINK("http://141.218.60.56/~jnz1568/getInfo.php?workbook=20_01.xlsx&amp;sheet=U0&amp;row=421&amp;col=7&amp;number=4.14e-06&amp;sourceID=14","4.14e-06")</f>
        <v>4.14e-06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HYPERLINK("http://141.218.60.56/~jnz1568/getInfo.php?workbook=20_01.xlsx&amp;sheet=U0&amp;row=422&amp;col=6&amp;number=4.8&amp;sourceID=14","4.8")</f>
        <v>4.8</v>
      </c>
      <c r="G422" s="4" t="str">
        <f>HYPERLINK("http://141.218.60.56/~jnz1568/getInfo.php?workbook=20_01.xlsx&amp;sheet=U0&amp;row=422&amp;col=7&amp;number=4.13e-06&amp;sourceID=14","4.13e-06")</f>
        <v>4.13e-06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HYPERLINK("http://141.218.60.56/~jnz1568/getInfo.php?workbook=20_01.xlsx&amp;sheet=U0&amp;row=423&amp;col=6&amp;number=4.9&amp;sourceID=14","4.9")</f>
        <v>4.9</v>
      </c>
      <c r="G423" s="4" t="str">
        <f>HYPERLINK("http://141.218.60.56/~jnz1568/getInfo.php?workbook=20_01.xlsx&amp;sheet=U0&amp;row=423&amp;col=7&amp;number=4.11e-06&amp;sourceID=14","4.11e-06")</f>
        <v>4.11e-06</v>
      </c>
    </row>
    <row r="424" spans="1:7">
      <c r="A424" s="3">
        <v>20</v>
      </c>
      <c r="B424" s="3">
        <v>1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HYPERLINK("http://141.218.60.56/~jnz1568/getInfo.php?workbook=20_01.xlsx&amp;sheet=U0&amp;row=424&amp;col=6&amp;number=3&amp;sourceID=14","3")</f>
        <v>3</v>
      </c>
      <c r="G424" s="4" t="str">
        <f>HYPERLINK("http://141.218.60.56/~jnz1568/getInfo.php?workbook=20_01.xlsx&amp;sheet=U0&amp;row=424&amp;col=7&amp;number=5.59e-06&amp;sourceID=14","5.59e-06")</f>
        <v>5.59e-06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HYPERLINK("http://141.218.60.56/~jnz1568/getInfo.php?workbook=20_01.xlsx&amp;sheet=U0&amp;row=425&amp;col=6&amp;number=3.1&amp;sourceID=14","3.1")</f>
        <v>3.1</v>
      </c>
      <c r="G425" s="4" t="str">
        <f>HYPERLINK("http://141.218.60.56/~jnz1568/getInfo.php?workbook=20_01.xlsx&amp;sheet=U0&amp;row=425&amp;col=7&amp;number=5.59e-06&amp;sourceID=14","5.59e-06")</f>
        <v>5.59e-06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HYPERLINK("http://141.218.60.56/~jnz1568/getInfo.php?workbook=20_01.xlsx&amp;sheet=U0&amp;row=426&amp;col=6&amp;number=3.2&amp;sourceID=14","3.2")</f>
        <v>3.2</v>
      </c>
      <c r="G426" s="4" t="str">
        <f>HYPERLINK("http://141.218.60.56/~jnz1568/getInfo.php?workbook=20_01.xlsx&amp;sheet=U0&amp;row=426&amp;col=7&amp;number=5.59e-06&amp;sourceID=14","5.59e-06")</f>
        <v>5.59e-06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HYPERLINK("http://141.218.60.56/~jnz1568/getInfo.php?workbook=20_01.xlsx&amp;sheet=U0&amp;row=427&amp;col=6&amp;number=3.3&amp;sourceID=14","3.3")</f>
        <v>3.3</v>
      </c>
      <c r="G427" s="4" t="str">
        <f>HYPERLINK("http://141.218.60.56/~jnz1568/getInfo.php?workbook=20_01.xlsx&amp;sheet=U0&amp;row=427&amp;col=7&amp;number=5.59e-06&amp;sourceID=14","5.59e-06")</f>
        <v>5.59e-06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HYPERLINK("http://141.218.60.56/~jnz1568/getInfo.php?workbook=20_01.xlsx&amp;sheet=U0&amp;row=428&amp;col=6&amp;number=3.4&amp;sourceID=14","3.4")</f>
        <v>3.4</v>
      </c>
      <c r="G428" s="4" t="str">
        <f>HYPERLINK("http://141.218.60.56/~jnz1568/getInfo.php?workbook=20_01.xlsx&amp;sheet=U0&amp;row=428&amp;col=7&amp;number=5.59e-06&amp;sourceID=14","5.59e-06")</f>
        <v>5.59e-06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HYPERLINK("http://141.218.60.56/~jnz1568/getInfo.php?workbook=20_01.xlsx&amp;sheet=U0&amp;row=429&amp;col=6&amp;number=3.5&amp;sourceID=14","3.5")</f>
        <v>3.5</v>
      </c>
      <c r="G429" s="4" t="str">
        <f>HYPERLINK("http://141.218.60.56/~jnz1568/getInfo.php?workbook=20_01.xlsx&amp;sheet=U0&amp;row=429&amp;col=7&amp;number=5.59e-06&amp;sourceID=14","5.59e-06")</f>
        <v>5.59e-06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HYPERLINK("http://141.218.60.56/~jnz1568/getInfo.php?workbook=20_01.xlsx&amp;sheet=U0&amp;row=430&amp;col=6&amp;number=3.6&amp;sourceID=14","3.6")</f>
        <v>3.6</v>
      </c>
      <c r="G430" s="4" t="str">
        <f>HYPERLINK("http://141.218.60.56/~jnz1568/getInfo.php?workbook=20_01.xlsx&amp;sheet=U0&amp;row=430&amp;col=7&amp;number=5.59e-06&amp;sourceID=14","5.59e-06")</f>
        <v>5.59e-06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HYPERLINK("http://141.218.60.56/~jnz1568/getInfo.php?workbook=20_01.xlsx&amp;sheet=U0&amp;row=431&amp;col=6&amp;number=3.7&amp;sourceID=14","3.7")</f>
        <v>3.7</v>
      </c>
      <c r="G431" s="4" t="str">
        <f>HYPERLINK("http://141.218.60.56/~jnz1568/getInfo.php?workbook=20_01.xlsx&amp;sheet=U0&amp;row=431&amp;col=7&amp;number=5.59e-06&amp;sourceID=14","5.59e-06")</f>
        <v>5.59e-06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HYPERLINK("http://141.218.60.56/~jnz1568/getInfo.php?workbook=20_01.xlsx&amp;sheet=U0&amp;row=432&amp;col=6&amp;number=3.8&amp;sourceID=14","3.8")</f>
        <v>3.8</v>
      </c>
      <c r="G432" s="4" t="str">
        <f>HYPERLINK("http://141.218.60.56/~jnz1568/getInfo.php?workbook=20_01.xlsx&amp;sheet=U0&amp;row=432&amp;col=7&amp;number=5.58e-06&amp;sourceID=14","5.58e-06")</f>
        <v>5.58e-06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HYPERLINK("http://141.218.60.56/~jnz1568/getInfo.php?workbook=20_01.xlsx&amp;sheet=U0&amp;row=433&amp;col=6&amp;number=3.9&amp;sourceID=14","3.9")</f>
        <v>3.9</v>
      </c>
      <c r="G433" s="4" t="str">
        <f>HYPERLINK("http://141.218.60.56/~jnz1568/getInfo.php?workbook=20_01.xlsx&amp;sheet=U0&amp;row=433&amp;col=7&amp;number=5.58e-06&amp;sourceID=14","5.58e-06")</f>
        <v>5.58e-06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HYPERLINK("http://141.218.60.56/~jnz1568/getInfo.php?workbook=20_01.xlsx&amp;sheet=U0&amp;row=434&amp;col=6&amp;number=4&amp;sourceID=14","4")</f>
        <v>4</v>
      </c>
      <c r="G434" s="4" t="str">
        <f>HYPERLINK("http://141.218.60.56/~jnz1568/getInfo.php?workbook=20_01.xlsx&amp;sheet=U0&amp;row=434&amp;col=7&amp;number=5.58e-06&amp;sourceID=14","5.58e-06")</f>
        <v>5.58e-06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HYPERLINK("http://141.218.60.56/~jnz1568/getInfo.php?workbook=20_01.xlsx&amp;sheet=U0&amp;row=435&amp;col=6&amp;number=4.1&amp;sourceID=14","4.1")</f>
        <v>4.1</v>
      </c>
      <c r="G435" s="4" t="str">
        <f>HYPERLINK("http://141.218.60.56/~jnz1568/getInfo.php?workbook=20_01.xlsx&amp;sheet=U0&amp;row=435&amp;col=7&amp;number=5.57e-06&amp;sourceID=14","5.57e-06")</f>
        <v>5.57e-06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HYPERLINK("http://141.218.60.56/~jnz1568/getInfo.php?workbook=20_01.xlsx&amp;sheet=U0&amp;row=436&amp;col=6&amp;number=4.2&amp;sourceID=14","4.2")</f>
        <v>4.2</v>
      </c>
      <c r="G436" s="4" t="str">
        <f>HYPERLINK("http://141.218.60.56/~jnz1568/getInfo.php?workbook=20_01.xlsx&amp;sheet=U0&amp;row=436&amp;col=7&amp;number=5.57e-06&amp;sourceID=14","5.57e-06")</f>
        <v>5.57e-06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HYPERLINK("http://141.218.60.56/~jnz1568/getInfo.php?workbook=20_01.xlsx&amp;sheet=U0&amp;row=437&amp;col=6&amp;number=4.3&amp;sourceID=14","4.3")</f>
        <v>4.3</v>
      </c>
      <c r="G437" s="4" t="str">
        <f>HYPERLINK("http://141.218.60.56/~jnz1568/getInfo.php?workbook=20_01.xlsx&amp;sheet=U0&amp;row=437&amp;col=7&amp;number=5.56e-06&amp;sourceID=14","5.56e-06")</f>
        <v>5.56e-06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HYPERLINK("http://141.218.60.56/~jnz1568/getInfo.php?workbook=20_01.xlsx&amp;sheet=U0&amp;row=438&amp;col=6&amp;number=4.4&amp;sourceID=14","4.4")</f>
        <v>4.4</v>
      </c>
      <c r="G438" s="4" t="str">
        <f>HYPERLINK("http://141.218.60.56/~jnz1568/getInfo.php?workbook=20_01.xlsx&amp;sheet=U0&amp;row=438&amp;col=7&amp;number=5.55e-06&amp;sourceID=14","5.55e-06")</f>
        <v>5.55e-06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HYPERLINK("http://141.218.60.56/~jnz1568/getInfo.php?workbook=20_01.xlsx&amp;sheet=U0&amp;row=439&amp;col=6&amp;number=4.5&amp;sourceID=14","4.5")</f>
        <v>4.5</v>
      </c>
      <c r="G439" s="4" t="str">
        <f>HYPERLINK("http://141.218.60.56/~jnz1568/getInfo.php?workbook=20_01.xlsx&amp;sheet=U0&amp;row=439&amp;col=7&amp;number=5.54e-06&amp;sourceID=14","5.54e-06")</f>
        <v>5.54e-06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HYPERLINK("http://141.218.60.56/~jnz1568/getInfo.php?workbook=20_01.xlsx&amp;sheet=U0&amp;row=440&amp;col=6&amp;number=4.6&amp;sourceID=14","4.6")</f>
        <v>4.6</v>
      </c>
      <c r="G440" s="4" t="str">
        <f>HYPERLINK("http://141.218.60.56/~jnz1568/getInfo.php?workbook=20_01.xlsx&amp;sheet=U0&amp;row=440&amp;col=7&amp;number=5.53e-06&amp;sourceID=14","5.53e-06")</f>
        <v>5.53e-06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HYPERLINK("http://141.218.60.56/~jnz1568/getInfo.php?workbook=20_01.xlsx&amp;sheet=U0&amp;row=441&amp;col=6&amp;number=4.7&amp;sourceID=14","4.7")</f>
        <v>4.7</v>
      </c>
      <c r="G441" s="4" t="str">
        <f>HYPERLINK("http://141.218.60.56/~jnz1568/getInfo.php?workbook=20_01.xlsx&amp;sheet=U0&amp;row=441&amp;col=7&amp;number=5.51e-06&amp;sourceID=14","5.51e-06")</f>
        <v>5.51e-06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HYPERLINK("http://141.218.60.56/~jnz1568/getInfo.php?workbook=20_01.xlsx&amp;sheet=U0&amp;row=442&amp;col=6&amp;number=4.8&amp;sourceID=14","4.8")</f>
        <v>4.8</v>
      </c>
      <c r="G442" s="4" t="str">
        <f>HYPERLINK("http://141.218.60.56/~jnz1568/getInfo.php?workbook=20_01.xlsx&amp;sheet=U0&amp;row=442&amp;col=7&amp;number=5.49e-06&amp;sourceID=14","5.49e-06")</f>
        <v>5.49e-06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HYPERLINK("http://141.218.60.56/~jnz1568/getInfo.php?workbook=20_01.xlsx&amp;sheet=U0&amp;row=443&amp;col=6&amp;number=4.9&amp;sourceID=14","4.9")</f>
        <v>4.9</v>
      </c>
      <c r="G443" s="4" t="str">
        <f>HYPERLINK("http://141.218.60.56/~jnz1568/getInfo.php?workbook=20_01.xlsx&amp;sheet=U0&amp;row=443&amp;col=7&amp;number=5.47e-06&amp;sourceID=14","5.47e-06")</f>
        <v>5.47e-06</v>
      </c>
    </row>
    <row r="444" spans="1:7">
      <c r="A444" s="3">
        <v>20</v>
      </c>
      <c r="B444" s="3">
        <v>1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HYPERLINK("http://141.218.60.56/~jnz1568/getInfo.php?workbook=20_01.xlsx&amp;sheet=U0&amp;row=444&amp;col=6&amp;number=3&amp;sourceID=14","3")</f>
        <v>3</v>
      </c>
      <c r="G444" s="4" t="str">
        <f>HYPERLINK("http://141.218.60.56/~jnz1568/getInfo.php?workbook=20_01.xlsx&amp;sheet=U0&amp;row=444&amp;col=7&amp;number=1.91e-07&amp;sourceID=14","1.91e-07")</f>
        <v>1.91e-07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HYPERLINK("http://141.218.60.56/~jnz1568/getInfo.php?workbook=20_01.xlsx&amp;sheet=U0&amp;row=445&amp;col=6&amp;number=3.1&amp;sourceID=14","3.1")</f>
        <v>3.1</v>
      </c>
      <c r="G445" s="4" t="str">
        <f>HYPERLINK("http://141.218.60.56/~jnz1568/getInfo.php?workbook=20_01.xlsx&amp;sheet=U0&amp;row=445&amp;col=7&amp;number=1.91e-07&amp;sourceID=14","1.91e-07")</f>
        <v>1.91e-07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HYPERLINK("http://141.218.60.56/~jnz1568/getInfo.php?workbook=20_01.xlsx&amp;sheet=U0&amp;row=446&amp;col=6&amp;number=3.2&amp;sourceID=14","3.2")</f>
        <v>3.2</v>
      </c>
      <c r="G446" s="4" t="str">
        <f>HYPERLINK("http://141.218.60.56/~jnz1568/getInfo.php?workbook=20_01.xlsx&amp;sheet=U0&amp;row=446&amp;col=7&amp;number=1.91e-07&amp;sourceID=14","1.91e-07")</f>
        <v>1.91e-07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HYPERLINK("http://141.218.60.56/~jnz1568/getInfo.php?workbook=20_01.xlsx&amp;sheet=U0&amp;row=447&amp;col=6&amp;number=3.3&amp;sourceID=14","3.3")</f>
        <v>3.3</v>
      </c>
      <c r="G447" s="4" t="str">
        <f>HYPERLINK("http://141.218.60.56/~jnz1568/getInfo.php?workbook=20_01.xlsx&amp;sheet=U0&amp;row=447&amp;col=7&amp;number=1.91e-07&amp;sourceID=14","1.91e-07")</f>
        <v>1.91e-07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HYPERLINK("http://141.218.60.56/~jnz1568/getInfo.php?workbook=20_01.xlsx&amp;sheet=U0&amp;row=448&amp;col=6&amp;number=3.4&amp;sourceID=14","3.4")</f>
        <v>3.4</v>
      </c>
      <c r="G448" s="4" t="str">
        <f>HYPERLINK("http://141.218.60.56/~jnz1568/getInfo.php?workbook=20_01.xlsx&amp;sheet=U0&amp;row=448&amp;col=7&amp;number=1.91e-07&amp;sourceID=14","1.91e-07")</f>
        <v>1.91e-07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HYPERLINK("http://141.218.60.56/~jnz1568/getInfo.php?workbook=20_01.xlsx&amp;sheet=U0&amp;row=449&amp;col=6&amp;number=3.5&amp;sourceID=14","3.5")</f>
        <v>3.5</v>
      </c>
      <c r="G449" s="4" t="str">
        <f>HYPERLINK("http://141.218.60.56/~jnz1568/getInfo.php?workbook=20_01.xlsx&amp;sheet=U0&amp;row=449&amp;col=7&amp;number=1.91e-07&amp;sourceID=14","1.91e-07")</f>
        <v>1.91e-07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HYPERLINK("http://141.218.60.56/~jnz1568/getInfo.php?workbook=20_01.xlsx&amp;sheet=U0&amp;row=450&amp;col=6&amp;number=3.6&amp;sourceID=14","3.6")</f>
        <v>3.6</v>
      </c>
      <c r="G450" s="4" t="str">
        <f>HYPERLINK("http://141.218.60.56/~jnz1568/getInfo.php?workbook=20_01.xlsx&amp;sheet=U0&amp;row=450&amp;col=7&amp;number=1.91e-07&amp;sourceID=14","1.91e-07")</f>
        <v>1.91e-07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HYPERLINK("http://141.218.60.56/~jnz1568/getInfo.php?workbook=20_01.xlsx&amp;sheet=U0&amp;row=451&amp;col=6&amp;number=3.7&amp;sourceID=14","3.7")</f>
        <v>3.7</v>
      </c>
      <c r="G451" s="4" t="str">
        <f>HYPERLINK("http://141.218.60.56/~jnz1568/getInfo.php?workbook=20_01.xlsx&amp;sheet=U0&amp;row=451&amp;col=7&amp;number=1.91e-07&amp;sourceID=14","1.91e-07")</f>
        <v>1.91e-07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HYPERLINK("http://141.218.60.56/~jnz1568/getInfo.php?workbook=20_01.xlsx&amp;sheet=U0&amp;row=452&amp;col=6&amp;number=3.8&amp;sourceID=14","3.8")</f>
        <v>3.8</v>
      </c>
      <c r="G452" s="4" t="str">
        <f>HYPERLINK("http://141.218.60.56/~jnz1568/getInfo.php?workbook=20_01.xlsx&amp;sheet=U0&amp;row=452&amp;col=7&amp;number=1.9e-07&amp;sourceID=14","1.9e-07")</f>
        <v>1.9e-07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HYPERLINK("http://141.218.60.56/~jnz1568/getInfo.php?workbook=20_01.xlsx&amp;sheet=U0&amp;row=453&amp;col=6&amp;number=3.9&amp;sourceID=14","3.9")</f>
        <v>3.9</v>
      </c>
      <c r="G453" s="4" t="str">
        <f>HYPERLINK("http://141.218.60.56/~jnz1568/getInfo.php?workbook=20_01.xlsx&amp;sheet=U0&amp;row=453&amp;col=7&amp;number=1.9e-07&amp;sourceID=14","1.9e-07")</f>
        <v>1.9e-07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HYPERLINK("http://141.218.60.56/~jnz1568/getInfo.php?workbook=20_01.xlsx&amp;sheet=U0&amp;row=454&amp;col=6&amp;number=4&amp;sourceID=14","4")</f>
        <v>4</v>
      </c>
      <c r="G454" s="4" t="str">
        <f>HYPERLINK("http://141.218.60.56/~jnz1568/getInfo.php?workbook=20_01.xlsx&amp;sheet=U0&amp;row=454&amp;col=7&amp;number=1.9e-07&amp;sourceID=14","1.9e-07")</f>
        <v>1.9e-07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HYPERLINK("http://141.218.60.56/~jnz1568/getInfo.php?workbook=20_01.xlsx&amp;sheet=U0&amp;row=455&amp;col=6&amp;number=4.1&amp;sourceID=14","4.1")</f>
        <v>4.1</v>
      </c>
      <c r="G455" s="4" t="str">
        <f>HYPERLINK("http://141.218.60.56/~jnz1568/getInfo.php?workbook=20_01.xlsx&amp;sheet=U0&amp;row=455&amp;col=7&amp;number=1.89e-07&amp;sourceID=14","1.89e-07")</f>
        <v>1.89e-07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HYPERLINK("http://141.218.60.56/~jnz1568/getInfo.php?workbook=20_01.xlsx&amp;sheet=U0&amp;row=456&amp;col=6&amp;number=4.2&amp;sourceID=14","4.2")</f>
        <v>4.2</v>
      </c>
      <c r="G456" s="4" t="str">
        <f>HYPERLINK("http://141.218.60.56/~jnz1568/getInfo.php?workbook=20_01.xlsx&amp;sheet=U0&amp;row=456&amp;col=7&amp;number=1.89e-07&amp;sourceID=14","1.89e-07")</f>
        <v>1.89e-07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HYPERLINK("http://141.218.60.56/~jnz1568/getInfo.php?workbook=20_01.xlsx&amp;sheet=U0&amp;row=457&amp;col=6&amp;number=4.3&amp;sourceID=14","4.3")</f>
        <v>4.3</v>
      </c>
      <c r="G457" s="4" t="str">
        <f>HYPERLINK("http://141.218.60.56/~jnz1568/getInfo.php?workbook=20_01.xlsx&amp;sheet=U0&amp;row=457&amp;col=7&amp;number=1.88e-07&amp;sourceID=14","1.88e-07")</f>
        <v>1.88e-07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HYPERLINK("http://141.218.60.56/~jnz1568/getInfo.php?workbook=20_01.xlsx&amp;sheet=U0&amp;row=458&amp;col=6&amp;number=4.4&amp;sourceID=14","4.4")</f>
        <v>4.4</v>
      </c>
      <c r="G458" s="4" t="str">
        <f>HYPERLINK("http://141.218.60.56/~jnz1568/getInfo.php?workbook=20_01.xlsx&amp;sheet=U0&amp;row=458&amp;col=7&amp;number=1.88e-07&amp;sourceID=14","1.88e-07")</f>
        <v>1.88e-07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HYPERLINK("http://141.218.60.56/~jnz1568/getInfo.php?workbook=20_01.xlsx&amp;sheet=U0&amp;row=459&amp;col=6&amp;number=4.5&amp;sourceID=14","4.5")</f>
        <v>4.5</v>
      </c>
      <c r="G459" s="4" t="str">
        <f>HYPERLINK("http://141.218.60.56/~jnz1568/getInfo.php?workbook=20_01.xlsx&amp;sheet=U0&amp;row=459&amp;col=7&amp;number=1.87e-07&amp;sourceID=14","1.87e-07")</f>
        <v>1.87e-07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HYPERLINK("http://141.218.60.56/~jnz1568/getInfo.php?workbook=20_01.xlsx&amp;sheet=U0&amp;row=460&amp;col=6&amp;number=4.6&amp;sourceID=14","4.6")</f>
        <v>4.6</v>
      </c>
      <c r="G460" s="4" t="str">
        <f>HYPERLINK("http://141.218.60.56/~jnz1568/getInfo.php?workbook=20_01.xlsx&amp;sheet=U0&amp;row=460&amp;col=7&amp;number=1.85e-07&amp;sourceID=14","1.85e-07")</f>
        <v>1.85e-07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HYPERLINK("http://141.218.60.56/~jnz1568/getInfo.php?workbook=20_01.xlsx&amp;sheet=U0&amp;row=461&amp;col=6&amp;number=4.7&amp;sourceID=14","4.7")</f>
        <v>4.7</v>
      </c>
      <c r="G461" s="4" t="str">
        <f>HYPERLINK("http://141.218.60.56/~jnz1568/getInfo.php?workbook=20_01.xlsx&amp;sheet=U0&amp;row=461&amp;col=7&amp;number=1.84e-07&amp;sourceID=14","1.84e-07")</f>
        <v>1.84e-07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HYPERLINK("http://141.218.60.56/~jnz1568/getInfo.php?workbook=20_01.xlsx&amp;sheet=U0&amp;row=462&amp;col=6&amp;number=4.8&amp;sourceID=14","4.8")</f>
        <v>4.8</v>
      </c>
      <c r="G462" s="4" t="str">
        <f>HYPERLINK("http://141.218.60.56/~jnz1568/getInfo.php?workbook=20_01.xlsx&amp;sheet=U0&amp;row=462&amp;col=7&amp;number=1.82e-07&amp;sourceID=14","1.82e-07")</f>
        <v>1.82e-07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HYPERLINK("http://141.218.60.56/~jnz1568/getInfo.php?workbook=20_01.xlsx&amp;sheet=U0&amp;row=463&amp;col=6&amp;number=4.9&amp;sourceID=14","4.9")</f>
        <v>4.9</v>
      </c>
      <c r="G463" s="4" t="str">
        <f>HYPERLINK("http://141.218.60.56/~jnz1568/getInfo.php?workbook=20_01.xlsx&amp;sheet=U0&amp;row=463&amp;col=7&amp;number=1.8e-07&amp;sourceID=14","1.8e-07")</f>
        <v>1.8e-07</v>
      </c>
    </row>
    <row r="464" spans="1:7">
      <c r="A464" s="3">
        <v>20</v>
      </c>
      <c r="B464" s="3">
        <v>1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HYPERLINK("http://141.218.60.56/~jnz1568/getInfo.php?workbook=20_01.xlsx&amp;sheet=U0&amp;row=464&amp;col=6&amp;number=3&amp;sourceID=14","3")</f>
        <v>3</v>
      </c>
      <c r="G464" s="4" t="str">
        <f>HYPERLINK("http://141.218.60.56/~jnz1568/getInfo.php?workbook=20_01.xlsx&amp;sheet=U0&amp;row=464&amp;col=7&amp;number=2.4e-07&amp;sourceID=14","2.4e-07")</f>
        <v>2.4e-07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HYPERLINK("http://141.218.60.56/~jnz1568/getInfo.php?workbook=20_01.xlsx&amp;sheet=U0&amp;row=465&amp;col=6&amp;number=3.1&amp;sourceID=14","3.1")</f>
        <v>3.1</v>
      </c>
      <c r="G465" s="4" t="str">
        <f>HYPERLINK("http://141.218.60.56/~jnz1568/getInfo.php?workbook=20_01.xlsx&amp;sheet=U0&amp;row=465&amp;col=7&amp;number=2.4e-07&amp;sourceID=14","2.4e-07")</f>
        <v>2.4e-07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HYPERLINK("http://141.218.60.56/~jnz1568/getInfo.php?workbook=20_01.xlsx&amp;sheet=U0&amp;row=466&amp;col=6&amp;number=3.2&amp;sourceID=14","3.2")</f>
        <v>3.2</v>
      </c>
      <c r="G466" s="4" t="str">
        <f>HYPERLINK("http://141.218.60.56/~jnz1568/getInfo.php?workbook=20_01.xlsx&amp;sheet=U0&amp;row=466&amp;col=7&amp;number=2.39e-07&amp;sourceID=14","2.39e-07")</f>
        <v>2.39e-07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HYPERLINK("http://141.218.60.56/~jnz1568/getInfo.php?workbook=20_01.xlsx&amp;sheet=U0&amp;row=467&amp;col=6&amp;number=3.3&amp;sourceID=14","3.3")</f>
        <v>3.3</v>
      </c>
      <c r="G467" s="4" t="str">
        <f>HYPERLINK("http://141.218.60.56/~jnz1568/getInfo.php?workbook=20_01.xlsx&amp;sheet=U0&amp;row=467&amp;col=7&amp;number=2.39e-07&amp;sourceID=14","2.39e-07")</f>
        <v>2.39e-07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HYPERLINK("http://141.218.60.56/~jnz1568/getInfo.php?workbook=20_01.xlsx&amp;sheet=U0&amp;row=468&amp;col=6&amp;number=3.4&amp;sourceID=14","3.4")</f>
        <v>3.4</v>
      </c>
      <c r="G468" s="4" t="str">
        <f>HYPERLINK("http://141.218.60.56/~jnz1568/getInfo.php?workbook=20_01.xlsx&amp;sheet=U0&amp;row=468&amp;col=7&amp;number=2.39e-07&amp;sourceID=14","2.39e-07")</f>
        <v>2.39e-07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HYPERLINK("http://141.218.60.56/~jnz1568/getInfo.php?workbook=20_01.xlsx&amp;sheet=U0&amp;row=469&amp;col=6&amp;number=3.5&amp;sourceID=14","3.5")</f>
        <v>3.5</v>
      </c>
      <c r="G469" s="4" t="str">
        <f>HYPERLINK("http://141.218.60.56/~jnz1568/getInfo.php?workbook=20_01.xlsx&amp;sheet=U0&amp;row=469&amp;col=7&amp;number=2.39e-07&amp;sourceID=14","2.39e-07")</f>
        <v>2.39e-07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HYPERLINK("http://141.218.60.56/~jnz1568/getInfo.php?workbook=20_01.xlsx&amp;sheet=U0&amp;row=470&amp;col=6&amp;number=3.6&amp;sourceID=14","3.6")</f>
        <v>3.6</v>
      </c>
      <c r="G470" s="4" t="str">
        <f>HYPERLINK("http://141.218.60.56/~jnz1568/getInfo.php?workbook=20_01.xlsx&amp;sheet=U0&amp;row=470&amp;col=7&amp;number=2.39e-07&amp;sourceID=14","2.39e-07")</f>
        <v>2.39e-07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HYPERLINK("http://141.218.60.56/~jnz1568/getInfo.php?workbook=20_01.xlsx&amp;sheet=U0&amp;row=471&amp;col=6&amp;number=3.7&amp;sourceID=14","3.7")</f>
        <v>3.7</v>
      </c>
      <c r="G471" s="4" t="str">
        <f>HYPERLINK("http://141.218.60.56/~jnz1568/getInfo.php?workbook=20_01.xlsx&amp;sheet=U0&amp;row=471&amp;col=7&amp;number=2.39e-07&amp;sourceID=14","2.39e-07")</f>
        <v>2.39e-07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HYPERLINK("http://141.218.60.56/~jnz1568/getInfo.php?workbook=20_01.xlsx&amp;sheet=U0&amp;row=472&amp;col=6&amp;number=3.8&amp;sourceID=14","3.8")</f>
        <v>3.8</v>
      </c>
      <c r="G472" s="4" t="str">
        <f>HYPERLINK("http://141.218.60.56/~jnz1568/getInfo.php?workbook=20_01.xlsx&amp;sheet=U0&amp;row=472&amp;col=7&amp;number=2.39e-07&amp;sourceID=14","2.39e-07")</f>
        <v>2.39e-07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HYPERLINK("http://141.218.60.56/~jnz1568/getInfo.php?workbook=20_01.xlsx&amp;sheet=U0&amp;row=473&amp;col=6&amp;number=3.9&amp;sourceID=14","3.9")</f>
        <v>3.9</v>
      </c>
      <c r="G473" s="4" t="str">
        <f>HYPERLINK("http://141.218.60.56/~jnz1568/getInfo.php?workbook=20_01.xlsx&amp;sheet=U0&amp;row=473&amp;col=7&amp;number=2.38e-07&amp;sourceID=14","2.38e-07")</f>
        <v>2.38e-07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HYPERLINK("http://141.218.60.56/~jnz1568/getInfo.php?workbook=20_01.xlsx&amp;sheet=U0&amp;row=474&amp;col=6&amp;number=4&amp;sourceID=14","4")</f>
        <v>4</v>
      </c>
      <c r="G474" s="4" t="str">
        <f>HYPERLINK("http://141.218.60.56/~jnz1568/getInfo.php?workbook=20_01.xlsx&amp;sheet=U0&amp;row=474&amp;col=7&amp;number=2.38e-07&amp;sourceID=14","2.38e-07")</f>
        <v>2.38e-07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HYPERLINK("http://141.218.60.56/~jnz1568/getInfo.php?workbook=20_01.xlsx&amp;sheet=U0&amp;row=475&amp;col=6&amp;number=4.1&amp;sourceID=14","4.1")</f>
        <v>4.1</v>
      </c>
      <c r="G475" s="4" t="str">
        <f>HYPERLINK("http://141.218.60.56/~jnz1568/getInfo.php?workbook=20_01.xlsx&amp;sheet=U0&amp;row=475&amp;col=7&amp;number=2.37e-07&amp;sourceID=14","2.37e-07")</f>
        <v>2.37e-07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HYPERLINK("http://141.218.60.56/~jnz1568/getInfo.php?workbook=20_01.xlsx&amp;sheet=U0&amp;row=476&amp;col=6&amp;number=4.2&amp;sourceID=14","4.2")</f>
        <v>4.2</v>
      </c>
      <c r="G476" s="4" t="str">
        <f>HYPERLINK("http://141.218.60.56/~jnz1568/getInfo.php?workbook=20_01.xlsx&amp;sheet=U0&amp;row=476&amp;col=7&amp;number=2.37e-07&amp;sourceID=14","2.37e-07")</f>
        <v>2.37e-07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HYPERLINK("http://141.218.60.56/~jnz1568/getInfo.php?workbook=20_01.xlsx&amp;sheet=U0&amp;row=477&amp;col=6&amp;number=4.3&amp;sourceID=14","4.3")</f>
        <v>4.3</v>
      </c>
      <c r="G477" s="4" t="str">
        <f>HYPERLINK("http://141.218.60.56/~jnz1568/getInfo.php?workbook=20_01.xlsx&amp;sheet=U0&amp;row=477&amp;col=7&amp;number=2.36e-07&amp;sourceID=14","2.36e-07")</f>
        <v>2.36e-07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HYPERLINK("http://141.218.60.56/~jnz1568/getInfo.php?workbook=20_01.xlsx&amp;sheet=U0&amp;row=478&amp;col=6&amp;number=4.4&amp;sourceID=14","4.4")</f>
        <v>4.4</v>
      </c>
      <c r="G478" s="4" t="str">
        <f>HYPERLINK("http://141.218.60.56/~jnz1568/getInfo.php?workbook=20_01.xlsx&amp;sheet=U0&amp;row=478&amp;col=7&amp;number=2.35e-07&amp;sourceID=14","2.35e-07")</f>
        <v>2.35e-07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HYPERLINK("http://141.218.60.56/~jnz1568/getInfo.php?workbook=20_01.xlsx&amp;sheet=U0&amp;row=479&amp;col=6&amp;number=4.5&amp;sourceID=14","4.5")</f>
        <v>4.5</v>
      </c>
      <c r="G479" s="4" t="str">
        <f>HYPERLINK("http://141.218.60.56/~jnz1568/getInfo.php?workbook=20_01.xlsx&amp;sheet=U0&amp;row=479&amp;col=7&amp;number=2.34e-07&amp;sourceID=14","2.34e-07")</f>
        <v>2.34e-07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HYPERLINK("http://141.218.60.56/~jnz1568/getInfo.php?workbook=20_01.xlsx&amp;sheet=U0&amp;row=480&amp;col=6&amp;number=4.6&amp;sourceID=14","4.6")</f>
        <v>4.6</v>
      </c>
      <c r="G480" s="4" t="str">
        <f>HYPERLINK("http://141.218.60.56/~jnz1568/getInfo.php?workbook=20_01.xlsx&amp;sheet=U0&amp;row=480&amp;col=7&amp;number=2.32e-07&amp;sourceID=14","2.32e-07")</f>
        <v>2.32e-07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HYPERLINK("http://141.218.60.56/~jnz1568/getInfo.php?workbook=20_01.xlsx&amp;sheet=U0&amp;row=481&amp;col=6&amp;number=4.7&amp;sourceID=14","4.7")</f>
        <v>4.7</v>
      </c>
      <c r="G481" s="4" t="str">
        <f>HYPERLINK("http://141.218.60.56/~jnz1568/getInfo.php?workbook=20_01.xlsx&amp;sheet=U0&amp;row=481&amp;col=7&amp;number=2.3e-07&amp;sourceID=14","2.3e-07")</f>
        <v>2.3e-07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HYPERLINK("http://141.218.60.56/~jnz1568/getInfo.php?workbook=20_01.xlsx&amp;sheet=U0&amp;row=482&amp;col=6&amp;number=4.8&amp;sourceID=14","4.8")</f>
        <v>4.8</v>
      </c>
      <c r="G482" s="4" t="str">
        <f>HYPERLINK("http://141.218.60.56/~jnz1568/getInfo.php?workbook=20_01.xlsx&amp;sheet=U0&amp;row=482&amp;col=7&amp;number=2.28e-07&amp;sourceID=14","2.28e-07")</f>
        <v>2.28e-07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HYPERLINK("http://141.218.60.56/~jnz1568/getInfo.php?workbook=20_01.xlsx&amp;sheet=U0&amp;row=483&amp;col=6&amp;number=4.9&amp;sourceID=14","4.9")</f>
        <v>4.9</v>
      </c>
      <c r="G483" s="4" t="str">
        <f>HYPERLINK("http://141.218.60.56/~jnz1568/getInfo.php?workbook=20_01.xlsx&amp;sheet=U0&amp;row=483&amp;col=7&amp;number=2.25e-07&amp;sourceID=14","2.25e-07")</f>
        <v>2.25e-07</v>
      </c>
    </row>
    <row r="484" spans="1:7">
      <c r="A484" s="3">
        <v>20</v>
      </c>
      <c r="B484" s="3">
        <v>1</v>
      </c>
      <c r="C484" s="3">
        <v>2</v>
      </c>
      <c r="D484" s="3">
        <v>5</v>
      </c>
      <c r="E484" s="3">
        <v>1</v>
      </c>
      <c r="F484" s="4" t="str">
        <f>HYPERLINK("http://141.218.60.56/~jnz1568/getInfo.php?workbook=20_01.xlsx&amp;sheet=U0&amp;row=484&amp;col=6&amp;number=3&amp;sourceID=14","3")</f>
        <v>3</v>
      </c>
      <c r="G484" s="4" t="str">
        <f>HYPERLINK("http://141.218.60.56/~jnz1568/getInfo.php?workbook=20_01.xlsx&amp;sheet=U0&amp;row=484&amp;col=7&amp;number=0.0191&amp;sourceID=14","0.0191")</f>
        <v>0.0191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HYPERLINK("http://141.218.60.56/~jnz1568/getInfo.php?workbook=20_01.xlsx&amp;sheet=U0&amp;row=485&amp;col=6&amp;number=3.1&amp;sourceID=14","3.1")</f>
        <v>3.1</v>
      </c>
      <c r="G485" s="4" t="str">
        <f>HYPERLINK("http://141.218.60.56/~jnz1568/getInfo.php?workbook=20_01.xlsx&amp;sheet=U0&amp;row=485&amp;col=7&amp;number=0.0191&amp;sourceID=14","0.0191")</f>
        <v>0.0191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HYPERLINK("http://141.218.60.56/~jnz1568/getInfo.php?workbook=20_01.xlsx&amp;sheet=U0&amp;row=486&amp;col=6&amp;number=3.2&amp;sourceID=14","3.2")</f>
        <v>3.2</v>
      </c>
      <c r="G486" s="4" t="str">
        <f>HYPERLINK("http://141.218.60.56/~jnz1568/getInfo.php?workbook=20_01.xlsx&amp;sheet=U0&amp;row=486&amp;col=7&amp;number=0.0191&amp;sourceID=14","0.0191")</f>
        <v>0.0191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HYPERLINK("http://141.218.60.56/~jnz1568/getInfo.php?workbook=20_01.xlsx&amp;sheet=U0&amp;row=487&amp;col=6&amp;number=3.3&amp;sourceID=14","3.3")</f>
        <v>3.3</v>
      </c>
      <c r="G487" s="4" t="str">
        <f>HYPERLINK("http://141.218.60.56/~jnz1568/getInfo.php?workbook=20_01.xlsx&amp;sheet=U0&amp;row=487&amp;col=7&amp;number=0.0191&amp;sourceID=14","0.0191")</f>
        <v>0.0191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HYPERLINK("http://141.218.60.56/~jnz1568/getInfo.php?workbook=20_01.xlsx&amp;sheet=U0&amp;row=488&amp;col=6&amp;number=3.4&amp;sourceID=14","3.4")</f>
        <v>3.4</v>
      </c>
      <c r="G488" s="4" t="str">
        <f>HYPERLINK("http://141.218.60.56/~jnz1568/getInfo.php?workbook=20_01.xlsx&amp;sheet=U0&amp;row=488&amp;col=7&amp;number=0.0191&amp;sourceID=14","0.0191")</f>
        <v>0.0191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HYPERLINK("http://141.218.60.56/~jnz1568/getInfo.php?workbook=20_01.xlsx&amp;sheet=U0&amp;row=489&amp;col=6&amp;number=3.5&amp;sourceID=14","3.5")</f>
        <v>3.5</v>
      </c>
      <c r="G489" s="4" t="str">
        <f>HYPERLINK("http://141.218.60.56/~jnz1568/getInfo.php?workbook=20_01.xlsx&amp;sheet=U0&amp;row=489&amp;col=7&amp;number=0.0191&amp;sourceID=14","0.0191")</f>
        <v>0.0191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HYPERLINK("http://141.218.60.56/~jnz1568/getInfo.php?workbook=20_01.xlsx&amp;sheet=U0&amp;row=490&amp;col=6&amp;number=3.6&amp;sourceID=14","3.6")</f>
        <v>3.6</v>
      </c>
      <c r="G490" s="4" t="str">
        <f>HYPERLINK("http://141.218.60.56/~jnz1568/getInfo.php?workbook=20_01.xlsx&amp;sheet=U0&amp;row=490&amp;col=7&amp;number=0.0191&amp;sourceID=14","0.0191")</f>
        <v>0.0191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HYPERLINK("http://141.218.60.56/~jnz1568/getInfo.php?workbook=20_01.xlsx&amp;sheet=U0&amp;row=491&amp;col=6&amp;number=3.7&amp;sourceID=14","3.7")</f>
        <v>3.7</v>
      </c>
      <c r="G491" s="4" t="str">
        <f>HYPERLINK("http://141.218.60.56/~jnz1568/getInfo.php?workbook=20_01.xlsx&amp;sheet=U0&amp;row=491&amp;col=7&amp;number=0.0191&amp;sourceID=14","0.0191")</f>
        <v>0.0191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HYPERLINK("http://141.218.60.56/~jnz1568/getInfo.php?workbook=20_01.xlsx&amp;sheet=U0&amp;row=492&amp;col=6&amp;number=3.8&amp;sourceID=14","3.8")</f>
        <v>3.8</v>
      </c>
      <c r="G492" s="4" t="str">
        <f>HYPERLINK("http://141.218.60.56/~jnz1568/getInfo.php?workbook=20_01.xlsx&amp;sheet=U0&amp;row=492&amp;col=7&amp;number=0.0191&amp;sourceID=14","0.0191")</f>
        <v>0.0191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HYPERLINK("http://141.218.60.56/~jnz1568/getInfo.php?workbook=20_01.xlsx&amp;sheet=U0&amp;row=493&amp;col=6&amp;number=3.9&amp;sourceID=14","3.9")</f>
        <v>3.9</v>
      </c>
      <c r="G493" s="4" t="str">
        <f>HYPERLINK("http://141.218.60.56/~jnz1568/getInfo.php?workbook=20_01.xlsx&amp;sheet=U0&amp;row=493&amp;col=7&amp;number=0.0191&amp;sourceID=14","0.0191")</f>
        <v>0.0191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HYPERLINK("http://141.218.60.56/~jnz1568/getInfo.php?workbook=20_01.xlsx&amp;sheet=U0&amp;row=494&amp;col=6&amp;number=4&amp;sourceID=14","4")</f>
        <v>4</v>
      </c>
      <c r="G494" s="4" t="str">
        <f>HYPERLINK("http://141.218.60.56/~jnz1568/getInfo.php?workbook=20_01.xlsx&amp;sheet=U0&amp;row=494&amp;col=7&amp;number=0.0191&amp;sourceID=14","0.0191")</f>
        <v>0.0191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HYPERLINK("http://141.218.60.56/~jnz1568/getInfo.php?workbook=20_01.xlsx&amp;sheet=U0&amp;row=495&amp;col=6&amp;number=4.1&amp;sourceID=14","4.1")</f>
        <v>4.1</v>
      </c>
      <c r="G495" s="4" t="str">
        <f>HYPERLINK("http://141.218.60.56/~jnz1568/getInfo.php?workbook=20_01.xlsx&amp;sheet=U0&amp;row=495&amp;col=7&amp;number=0.0191&amp;sourceID=14","0.0191")</f>
        <v>0.0191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HYPERLINK("http://141.218.60.56/~jnz1568/getInfo.php?workbook=20_01.xlsx&amp;sheet=U0&amp;row=496&amp;col=6&amp;number=4.2&amp;sourceID=14","4.2")</f>
        <v>4.2</v>
      </c>
      <c r="G496" s="4" t="str">
        <f>HYPERLINK("http://141.218.60.56/~jnz1568/getInfo.php?workbook=20_01.xlsx&amp;sheet=U0&amp;row=496&amp;col=7&amp;number=0.0191&amp;sourceID=14","0.0191")</f>
        <v>0.0191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HYPERLINK("http://141.218.60.56/~jnz1568/getInfo.php?workbook=20_01.xlsx&amp;sheet=U0&amp;row=497&amp;col=6&amp;number=4.3&amp;sourceID=14","4.3")</f>
        <v>4.3</v>
      </c>
      <c r="G497" s="4" t="str">
        <f>HYPERLINK("http://141.218.60.56/~jnz1568/getInfo.php?workbook=20_01.xlsx&amp;sheet=U0&amp;row=497&amp;col=7&amp;number=0.0191&amp;sourceID=14","0.0191")</f>
        <v>0.0191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HYPERLINK("http://141.218.60.56/~jnz1568/getInfo.php?workbook=20_01.xlsx&amp;sheet=U0&amp;row=498&amp;col=6&amp;number=4.4&amp;sourceID=14","4.4")</f>
        <v>4.4</v>
      </c>
      <c r="G498" s="4" t="str">
        <f>HYPERLINK("http://141.218.60.56/~jnz1568/getInfo.php?workbook=20_01.xlsx&amp;sheet=U0&amp;row=498&amp;col=7&amp;number=0.0191&amp;sourceID=14","0.0191")</f>
        <v>0.0191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HYPERLINK("http://141.218.60.56/~jnz1568/getInfo.php?workbook=20_01.xlsx&amp;sheet=U0&amp;row=499&amp;col=6&amp;number=4.5&amp;sourceID=14","4.5")</f>
        <v>4.5</v>
      </c>
      <c r="G499" s="4" t="str">
        <f>HYPERLINK("http://141.218.60.56/~jnz1568/getInfo.php?workbook=20_01.xlsx&amp;sheet=U0&amp;row=499&amp;col=7&amp;number=0.0191&amp;sourceID=14","0.0191")</f>
        <v>0.0191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HYPERLINK("http://141.218.60.56/~jnz1568/getInfo.php?workbook=20_01.xlsx&amp;sheet=U0&amp;row=500&amp;col=6&amp;number=4.6&amp;sourceID=14","4.6")</f>
        <v>4.6</v>
      </c>
      <c r="G500" s="4" t="str">
        <f>HYPERLINK("http://141.218.60.56/~jnz1568/getInfo.php?workbook=20_01.xlsx&amp;sheet=U0&amp;row=500&amp;col=7&amp;number=0.0191&amp;sourceID=14","0.0191")</f>
        <v>0.0191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HYPERLINK("http://141.218.60.56/~jnz1568/getInfo.php?workbook=20_01.xlsx&amp;sheet=U0&amp;row=501&amp;col=6&amp;number=4.7&amp;sourceID=14","4.7")</f>
        <v>4.7</v>
      </c>
      <c r="G501" s="4" t="str">
        <f>HYPERLINK("http://141.218.60.56/~jnz1568/getInfo.php?workbook=20_01.xlsx&amp;sheet=U0&amp;row=501&amp;col=7&amp;number=0.0191&amp;sourceID=14","0.0191")</f>
        <v>0.0191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HYPERLINK("http://141.218.60.56/~jnz1568/getInfo.php?workbook=20_01.xlsx&amp;sheet=U0&amp;row=502&amp;col=6&amp;number=4.8&amp;sourceID=14","4.8")</f>
        <v>4.8</v>
      </c>
      <c r="G502" s="4" t="str">
        <f>HYPERLINK("http://141.218.60.56/~jnz1568/getInfo.php?workbook=20_01.xlsx&amp;sheet=U0&amp;row=502&amp;col=7&amp;number=0.0191&amp;sourceID=14","0.0191")</f>
        <v>0.0191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HYPERLINK("http://141.218.60.56/~jnz1568/getInfo.php?workbook=20_01.xlsx&amp;sheet=U0&amp;row=503&amp;col=6&amp;number=4.9&amp;sourceID=14","4.9")</f>
        <v>4.9</v>
      </c>
      <c r="G503" s="4" t="str">
        <f>HYPERLINK("http://141.218.60.56/~jnz1568/getInfo.php?workbook=20_01.xlsx&amp;sheet=U0&amp;row=503&amp;col=7&amp;number=0.0192&amp;sourceID=14","0.0192")</f>
        <v>0.0192</v>
      </c>
    </row>
    <row r="504" spans="1:7">
      <c r="A504" s="3">
        <v>20</v>
      </c>
      <c r="B504" s="3">
        <v>1</v>
      </c>
      <c r="C504" s="3">
        <v>2</v>
      </c>
      <c r="D504" s="3">
        <v>6</v>
      </c>
      <c r="E504" s="3">
        <v>1</v>
      </c>
      <c r="F504" s="4" t="str">
        <f>HYPERLINK("http://141.218.60.56/~jnz1568/getInfo.php?workbook=20_01.xlsx&amp;sheet=U0&amp;row=504&amp;col=6&amp;number=3&amp;sourceID=14","3")</f>
        <v>3</v>
      </c>
      <c r="G504" s="4" t="str">
        <f>HYPERLINK("http://141.218.60.56/~jnz1568/getInfo.php?workbook=20_01.xlsx&amp;sheet=U0&amp;row=504&amp;col=7&amp;number=0.00705&amp;sourceID=14","0.00705")</f>
        <v>0.00705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HYPERLINK("http://141.218.60.56/~jnz1568/getInfo.php?workbook=20_01.xlsx&amp;sheet=U0&amp;row=505&amp;col=6&amp;number=3.1&amp;sourceID=14","3.1")</f>
        <v>3.1</v>
      </c>
      <c r="G505" s="4" t="str">
        <f>HYPERLINK("http://141.218.60.56/~jnz1568/getInfo.php?workbook=20_01.xlsx&amp;sheet=U0&amp;row=505&amp;col=7&amp;number=0.00705&amp;sourceID=14","0.00705")</f>
        <v>0.00705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HYPERLINK("http://141.218.60.56/~jnz1568/getInfo.php?workbook=20_01.xlsx&amp;sheet=U0&amp;row=506&amp;col=6&amp;number=3.2&amp;sourceID=14","3.2")</f>
        <v>3.2</v>
      </c>
      <c r="G506" s="4" t="str">
        <f>HYPERLINK("http://141.218.60.56/~jnz1568/getInfo.php?workbook=20_01.xlsx&amp;sheet=U0&amp;row=506&amp;col=7&amp;number=0.00705&amp;sourceID=14","0.00705")</f>
        <v>0.00705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HYPERLINK("http://141.218.60.56/~jnz1568/getInfo.php?workbook=20_01.xlsx&amp;sheet=U0&amp;row=507&amp;col=6&amp;number=3.3&amp;sourceID=14","3.3")</f>
        <v>3.3</v>
      </c>
      <c r="G507" s="4" t="str">
        <f>HYPERLINK("http://141.218.60.56/~jnz1568/getInfo.php?workbook=20_01.xlsx&amp;sheet=U0&amp;row=507&amp;col=7&amp;number=0.00705&amp;sourceID=14","0.00705")</f>
        <v>0.00705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HYPERLINK("http://141.218.60.56/~jnz1568/getInfo.php?workbook=20_01.xlsx&amp;sheet=U0&amp;row=508&amp;col=6&amp;number=3.4&amp;sourceID=14","3.4")</f>
        <v>3.4</v>
      </c>
      <c r="G508" s="4" t="str">
        <f>HYPERLINK("http://141.218.60.56/~jnz1568/getInfo.php?workbook=20_01.xlsx&amp;sheet=U0&amp;row=508&amp;col=7&amp;number=0.00705&amp;sourceID=14","0.00705")</f>
        <v>0.00705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HYPERLINK("http://141.218.60.56/~jnz1568/getInfo.php?workbook=20_01.xlsx&amp;sheet=U0&amp;row=509&amp;col=6&amp;number=3.5&amp;sourceID=14","3.5")</f>
        <v>3.5</v>
      </c>
      <c r="G509" s="4" t="str">
        <f>HYPERLINK("http://141.218.60.56/~jnz1568/getInfo.php?workbook=20_01.xlsx&amp;sheet=U0&amp;row=509&amp;col=7&amp;number=0.00705&amp;sourceID=14","0.00705")</f>
        <v>0.00705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HYPERLINK("http://141.218.60.56/~jnz1568/getInfo.php?workbook=20_01.xlsx&amp;sheet=U0&amp;row=510&amp;col=6&amp;number=3.6&amp;sourceID=14","3.6")</f>
        <v>3.6</v>
      </c>
      <c r="G510" s="4" t="str">
        <f>HYPERLINK("http://141.218.60.56/~jnz1568/getInfo.php?workbook=20_01.xlsx&amp;sheet=U0&amp;row=510&amp;col=7&amp;number=0.00705&amp;sourceID=14","0.00705")</f>
        <v>0.00705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HYPERLINK("http://141.218.60.56/~jnz1568/getInfo.php?workbook=20_01.xlsx&amp;sheet=U0&amp;row=511&amp;col=6&amp;number=3.7&amp;sourceID=14","3.7")</f>
        <v>3.7</v>
      </c>
      <c r="G511" s="4" t="str">
        <f>HYPERLINK("http://141.218.60.56/~jnz1568/getInfo.php?workbook=20_01.xlsx&amp;sheet=U0&amp;row=511&amp;col=7&amp;number=0.00706&amp;sourceID=14","0.00706")</f>
        <v>0.00706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HYPERLINK("http://141.218.60.56/~jnz1568/getInfo.php?workbook=20_01.xlsx&amp;sheet=U0&amp;row=512&amp;col=6&amp;number=3.8&amp;sourceID=14","3.8")</f>
        <v>3.8</v>
      </c>
      <c r="G512" s="4" t="str">
        <f>HYPERLINK("http://141.218.60.56/~jnz1568/getInfo.php?workbook=20_01.xlsx&amp;sheet=U0&amp;row=512&amp;col=7&amp;number=0.00706&amp;sourceID=14","0.00706")</f>
        <v>0.00706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HYPERLINK("http://141.218.60.56/~jnz1568/getInfo.php?workbook=20_01.xlsx&amp;sheet=U0&amp;row=513&amp;col=6&amp;number=3.9&amp;sourceID=14","3.9")</f>
        <v>3.9</v>
      </c>
      <c r="G513" s="4" t="str">
        <f>HYPERLINK("http://141.218.60.56/~jnz1568/getInfo.php?workbook=20_01.xlsx&amp;sheet=U0&amp;row=513&amp;col=7&amp;number=0.00706&amp;sourceID=14","0.00706")</f>
        <v>0.00706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HYPERLINK("http://141.218.60.56/~jnz1568/getInfo.php?workbook=20_01.xlsx&amp;sheet=U0&amp;row=514&amp;col=6&amp;number=4&amp;sourceID=14","4")</f>
        <v>4</v>
      </c>
      <c r="G514" s="4" t="str">
        <f>HYPERLINK("http://141.218.60.56/~jnz1568/getInfo.php?workbook=20_01.xlsx&amp;sheet=U0&amp;row=514&amp;col=7&amp;number=0.00707&amp;sourceID=14","0.00707")</f>
        <v>0.00707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HYPERLINK("http://141.218.60.56/~jnz1568/getInfo.php?workbook=20_01.xlsx&amp;sheet=U0&amp;row=515&amp;col=6&amp;number=4.1&amp;sourceID=14","4.1")</f>
        <v>4.1</v>
      </c>
      <c r="G515" s="4" t="str">
        <f>HYPERLINK("http://141.218.60.56/~jnz1568/getInfo.php?workbook=20_01.xlsx&amp;sheet=U0&amp;row=515&amp;col=7&amp;number=0.00707&amp;sourceID=14","0.00707")</f>
        <v>0.00707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HYPERLINK("http://141.218.60.56/~jnz1568/getInfo.php?workbook=20_01.xlsx&amp;sheet=U0&amp;row=516&amp;col=6&amp;number=4.2&amp;sourceID=14","4.2")</f>
        <v>4.2</v>
      </c>
      <c r="G516" s="4" t="str">
        <f>HYPERLINK("http://141.218.60.56/~jnz1568/getInfo.php?workbook=20_01.xlsx&amp;sheet=U0&amp;row=516&amp;col=7&amp;number=0.00708&amp;sourceID=14","0.00708")</f>
        <v>0.00708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HYPERLINK("http://141.218.60.56/~jnz1568/getInfo.php?workbook=20_01.xlsx&amp;sheet=U0&amp;row=517&amp;col=6&amp;number=4.3&amp;sourceID=14","4.3")</f>
        <v>4.3</v>
      </c>
      <c r="G517" s="4" t="str">
        <f>HYPERLINK("http://141.218.60.56/~jnz1568/getInfo.php?workbook=20_01.xlsx&amp;sheet=U0&amp;row=517&amp;col=7&amp;number=0.00708&amp;sourceID=14","0.00708")</f>
        <v>0.00708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HYPERLINK("http://141.218.60.56/~jnz1568/getInfo.php?workbook=20_01.xlsx&amp;sheet=U0&amp;row=518&amp;col=6&amp;number=4.4&amp;sourceID=14","4.4")</f>
        <v>4.4</v>
      </c>
      <c r="G518" s="4" t="str">
        <f>HYPERLINK("http://141.218.60.56/~jnz1568/getInfo.php?workbook=20_01.xlsx&amp;sheet=U0&amp;row=518&amp;col=7&amp;number=0.00709&amp;sourceID=14","0.00709")</f>
        <v>0.00709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HYPERLINK("http://141.218.60.56/~jnz1568/getInfo.php?workbook=20_01.xlsx&amp;sheet=U0&amp;row=519&amp;col=6&amp;number=4.5&amp;sourceID=14","4.5")</f>
        <v>4.5</v>
      </c>
      <c r="G519" s="4" t="str">
        <f>HYPERLINK("http://141.218.60.56/~jnz1568/getInfo.php?workbook=20_01.xlsx&amp;sheet=U0&amp;row=519&amp;col=7&amp;number=0.00711&amp;sourceID=14","0.00711")</f>
        <v>0.00711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HYPERLINK("http://141.218.60.56/~jnz1568/getInfo.php?workbook=20_01.xlsx&amp;sheet=U0&amp;row=520&amp;col=6&amp;number=4.6&amp;sourceID=14","4.6")</f>
        <v>4.6</v>
      </c>
      <c r="G520" s="4" t="str">
        <f>HYPERLINK("http://141.218.60.56/~jnz1568/getInfo.php?workbook=20_01.xlsx&amp;sheet=U0&amp;row=520&amp;col=7&amp;number=0.00712&amp;sourceID=14","0.00712")</f>
        <v>0.00712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HYPERLINK("http://141.218.60.56/~jnz1568/getInfo.php?workbook=20_01.xlsx&amp;sheet=U0&amp;row=521&amp;col=6&amp;number=4.7&amp;sourceID=14","4.7")</f>
        <v>4.7</v>
      </c>
      <c r="G521" s="4" t="str">
        <f>HYPERLINK("http://141.218.60.56/~jnz1568/getInfo.php?workbook=20_01.xlsx&amp;sheet=U0&amp;row=521&amp;col=7&amp;number=0.00714&amp;sourceID=14","0.00714")</f>
        <v>0.00714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HYPERLINK("http://141.218.60.56/~jnz1568/getInfo.php?workbook=20_01.xlsx&amp;sheet=U0&amp;row=522&amp;col=6&amp;number=4.8&amp;sourceID=14","4.8")</f>
        <v>4.8</v>
      </c>
      <c r="G522" s="4" t="str">
        <f>HYPERLINK("http://141.218.60.56/~jnz1568/getInfo.php?workbook=20_01.xlsx&amp;sheet=U0&amp;row=522&amp;col=7&amp;number=0.00717&amp;sourceID=14","0.00717")</f>
        <v>0.00717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HYPERLINK("http://141.218.60.56/~jnz1568/getInfo.php?workbook=20_01.xlsx&amp;sheet=U0&amp;row=523&amp;col=6&amp;number=4.9&amp;sourceID=14","4.9")</f>
        <v>4.9</v>
      </c>
      <c r="G523" s="4" t="str">
        <f>HYPERLINK("http://141.218.60.56/~jnz1568/getInfo.php?workbook=20_01.xlsx&amp;sheet=U0&amp;row=523&amp;col=7&amp;number=0.0072&amp;sourceID=14","0.0072")</f>
        <v>0.0072</v>
      </c>
    </row>
    <row r="524" spans="1:7">
      <c r="A524" s="3">
        <v>20</v>
      </c>
      <c r="B524" s="3">
        <v>1</v>
      </c>
      <c r="C524" s="3">
        <v>2</v>
      </c>
      <c r="D524" s="3">
        <v>7</v>
      </c>
      <c r="E524" s="3">
        <v>1</v>
      </c>
      <c r="F524" s="4" t="str">
        <f>HYPERLINK("http://141.218.60.56/~jnz1568/getInfo.php?workbook=20_01.xlsx&amp;sheet=U0&amp;row=524&amp;col=6&amp;number=3&amp;sourceID=14","3")</f>
        <v>3</v>
      </c>
      <c r="G524" s="4" t="str">
        <f>HYPERLINK("http://141.218.60.56/~jnz1568/getInfo.php?workbook=20_01.xlsx&amp;sheet=U0&amp;row=524&amp;col=7&amp;number=0.0141&amp;sourceID=14","0.0141")</f>
        <v>0.0141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HYPERLINK("http://141.218.60.56/~jnz1568/getInfo.php?workbook=20_01.xlsx&amp;sheet=U0&amp;row=525&amp;col=6&amp;number=3.1&amp;sourceID=14","3.1")</f>
        <v>3.1</v>
      </c>
      <c r="G525" s="4" t="str">
        <f>HYPERLINK("http://141.218.60.56/~jnz1568/getInfo.php?workbook=20_01.xlsx&amp;sheet=U0&amp;row=525&amp;col=7&amp;number=0.0141&amp;sourceID=14","0.0141")</f>
        <v>0.0141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HYPERLINK("http://141.218.60.56/~jnz1568/getInfo.php?workbook=20_01.xlsx&amp;sheet=U0&amp;row=526&amp;col=6&amp;number=3.2&amp;sourceID=14","3.2")</f>
        <v>3.2</v>
      </c>
      <c r="G526" s="4" t="str">
        <f>HYPERLINK("http://141.218.60.56/~jnz1568/getInfo.php?workbook=20_01.xlsx&amp;sheet=U0&amp;row=526&amp;col=7&amp;number=0.0141&amp;sourceID=14","0.0141")</f>
        <v>0.0141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HYPERLINK("http://141.218.60.56/~jnz1568/getInfo.php?workbook=20_01.xlsx&amp;sheet=U0&amp;row=527&amp;col=6&amp;number=3.3&amp;sourceID=14","3.3")</f>
        <v>3.3</v>
      </c>
      <c r="G527" s="4" t="str">
        <f>HYPERLINK("http://141.218.60.56/~jnz1568/getInfo.php?workbook=20_01.xlsx&amp;sheet=U0&amp;row=527&amp;col=7&amp;number=0.0141&amp;sourceID=14","0.0141")</f>
        <v>0.0141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HYPERLINK("http://141.218.60.56/~jnz1568/getInfo.php?workbook=20_01.xlsx&amp;sheet=U0&amp;row=528&amp;col=6&amp;number=3.4&amp;sourceID=14","3.4")</f>
        <v>3.4</v>
      </c>
      <c r="G528" s="4" t="str">
        <f>HYPERLINK("http://141.218.60.56/~jnz1568/getInfo.php?workbook=20_01.xlsx&amp;sheet=U0&amp;row=528&amp;col=7&amp;number=0.0141&amp;sourceID=14","0.0141")</f>
        <v>0.0141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HYPERLINK("http://141.218.60.56/~jnz1568/getInfo.php?workbook=20_01.xlsx&amp;sheet=U0&amp;row=529&amp;col=6&amp;number=3.5&amp;sourceID=14","3.5")</f>
        <v>3.5</v>
      </c>
      <c r="G529" s="4" t="str">
        <f>HYPERLINK("http://141.218.60.56/~jnz1568/getInfo.php?workbook=20_01.xlsx&amp;sheet=U0&amp;row=529&amp;col=7&amp;number=0.0141&amp;sourceID=14","0.0141")</f>
        <v>0.0141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HYPERLINK("http://141.218.60.56/~jnz1568/getInfo.php?workbook=20_01.xlsx&amp;sheet=U0&amp;row=530&amp;col=6&amp;number=3.6&amp;sourceID=14","3.6")</f>
        <v>3.6</v>
      </c>
      <c r="G530" s="4" t="str">
        <f>HYPERLINK("http://141.218.60.56/~jnz1568/getInfo.php?workbook=20_01.xlsx&amp;sheet=U0&amp;row=530&amp;col=7&amp;number=0.0141&amp;sourceID=14","0.0141")</f>
        <v>0.0141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HYPERLINK("http://141.218.60.56/~jnz1568/getInfo.php?workbook=20_01.xlsx&amp;sheet=U0&amp;row=531&amp;col=6&amp;number=3.7&amp;sourceID=14","3.7")</f>
        <v>3.7</v>
      </c>
      <c r="G531" s="4" t="str">
        <f>HYPERLINK("http://141.218.60.56/~jnz1568/getInfo.php?workbook=20_01.xlsx&amp;sheet=U0&amp;row=531&amp;col=7&amp;number=0.0141&amp;sourceID=14","0.0141")</f>
        <v>0.0141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HYPERLINK("http://141.218.60.56/~jnz1568/getInfo.php?workbook=20_01.xlsx&amp;sheet=U0&amp;row=532&amp;col=6&amp;number=3.8&amp;sourceID=14","3.8")</f>
        <v>3.8</v>
      </c>
      <c r="G532" s="4" t="str">
        <f>HYPERLINK("http://141.218.60.56/~jnz1568/getInfo.php?workbook=20_01.xlsx&amp;sheet=U0&amp;row=532&amp;col=7&amp;number=0.0141&amp;sourceID=14","0.0141")</f>
        <v>0.0141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HYPERLINK("http://141.218.60.56/~jnz1568/getInfo.php?workbook=20_01.xlsx&amp;sheet=U0&amp;row=533&amp;col=6&amp;number=3.9&amp;sourceID=14","3.9")</f>
        <v>3.9</v>
      </c>
      <c r="G533" s="4" t="str">
        <f>HYPERLINK("http://141.218.60.56/~jnz1568/getInfo.php?workbook=20_01.xlsx&amp;sheet=U0&amp;row=533&amp;col=7&amp;number=0.0142&amp;sourceID=14","0.0142")</f>
        <v>0.0142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HYPERLINK("http://141.218.60.56/~jnz1568/getInfo.php?workbook=20_01.xlsx&amp;sheet=U0&amp;row=534&amp;col=6&amp;number=4&amp;sourceID=14","4")</f>
        <v>4</v>
      </c>
      <c r="G534" s="4" t="str">
        <f>HYPERLINK("http://141.218.60.56/~jnz1568/getInfo.php?workbook=20_01.xlsx&amp;sheet=U0&amp;row=534&amp;col=7&amp;number=0.0142&amp;sourceID=14","0.0142")</f>
        <v>0.0142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HYPERLINK("http://141.218.60.56/~jnz1568/getInfo.php?workbook=20_01.xlsx&amp;sheet=U0&amp;row=535&amp;col=6&amp;number=4.1&amp;sourceID=14","4.1")</f>
        <v>4.1</v>
      </c>
      <c r="G535" s="4" t="str">
        <f>HYPERLINK("http://141.218.60.56/~jnz1568/getInfo.php?workbook=20_01.xlsx&amp;sheet=U0&amp;row=535&amp;col=7&amp;number=0.0142&amp;sourceID=14","0.0142")</f>
        <v>0.0142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HYPERLINK("http://141.218.60.56/~jnz1568/getInfo.php?workbook=20_01.xlsx&amp;sheet=U0&amp;row=536&amp;col=6&amp;number=4.2&amp;sourceID=14","4.2")</f>
        <v>4.2</v>
      </c>
      <c r="G536" s="4" t="str">
        <f>HYPERLINK("http://141.218.60.56/~jnz1568/getInfo.php?workbook=20_01.xlsx&amp;sheet=U0&amp;row=536&amp;col=7&amp;number=0.0142&amp;sourceID=14","0.0142")</f>
        <v>0.0142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HYPERLINK("http://141.218.60.56/~jnz1568/getInfo.php?workbook=20_01.xlsx&amp;sheet=U0&amp;row=537&amp;col=6&amp;number=4.3&amp;sourceID=14","4.3")</f>
        <v>4.3</v>
      </c>
      <c r="G537" s="4" t="str">
        <f>HYPERLINK("http://141.218.60.56/~jnz1568/getInfo.php?workbook=20_01.xlsx&amp;sheet=U0&amp;row=537&amp;col=7&amp;number=0.0142&amp;sourceID=14","0.0142")</f>
        <v>0.0142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HYPERLINK("http://141.218.60.56/~jnz1568/getInfo.php?workbook=20_01.xlsx&amp;sheet=U0&amp;row=538&amp;col=6&amp;number=4.4&amp;sourceID=14","4.4")</f>
        <v>4.4</v>
      </c>
      <c r="G538" s="4" t="str">
        <f>HYPERLINK("http://141.218.60.56/~jnz1568/getInfo.php?workbook=20_01.xlsx&amp;sheet=U0&amp;row=538&amp;col=7&amp;number=0.0142&amp;sourceID=14","0.0142")</f>
        <v>0.0142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HYPERLINK("http://141.218.60.56/~jnz1568/getInfo.php?workbook=20_01.xlsx&amp;sheet=U0&amp;row=539&amp;col=6&amp;number=4.5&amp;sourceID=14","4.5")</f>
        <v>4.5</v>
      </c>
      <c r="G539" s="4" t="str">
        <f>HYPERLINK("http://141.218.60.56/~jnz1568/getInfo.php?workbook=20_01.xlsx&amp;sheet=U0&amp;row=539&amp;col=7&amp;number=0.0142&amp;sourceID=14","0.0142")</f>
        <v>0.0142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HYPERLINK("http://141.218.60.56/~jnz1568/getInfo.php?workbook=20_01.xlsx&amp;sheet=U0&amp;row=540&amp;col=6&amp;number=4.6&amp;sourceID=14","4.6")</f>
        <v>4.6</v>
      </c>
      <c r="G540" s="4" t="str">
        <f>HYPERLINK("http://141.218.60.56/~jnz1568/getInfo.php?workbook=20_01.xlsx&amp;sheet=U0&amp;row=540&amp;col=7&amp;number=0.0143&amp;sourceID=14","0.0143")</f>
        <v>0.0143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HYPERLINK("http://141.218.60.56/~jnz1568/getInfo.php?workbook=20_01.xlsx&amp;sheet=U0&amp;row=541&amp;col=6&amp;number=4.7&amp;sourceID=14","4.7")</f>
        <v>4.7</v>
      </c>
      <c r="G541" s="4" t="str">
        <f>HYPERLINK("http://141.218.60.56/~jnz1568/getInfo.php?workbook=20_01.xlsx&amp;sheet=U0&amp;row=541&amp;col=7&amp;number=0.0143&amp;sourceID=14","0.0143")</f>
        <v>0.0143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HYPERLINK("http://141.218.60.56/~jnz1568/getInfo.php?workbook=20_01.xlsx&amp;sheet=U0&amp;row=542&amp;col=6&amp;number=4.8&amp;sourceID=14","4.8")</f>
        <v>4.8</v>
      </c>
      <c r="G542" s="4" t="str">
        <f>HYPERLINK("http://141.218.60.56/~jnz1568/getInfo.php?workbook=20_01.xlsx&amp;sheet=U0&amp;row=542&amp;col=7&amp;number=0.0144&amp;sourceID=14","0.0144")</f>
        <v>0.0144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HYPERLINK("http://141.218.60.56/~jnz1568/getInfo.php?workbook=20_01.xlsx&amp;sheet=U0&amp;row=543&amp;col=6&amp;number=4.9&amp;sourceID=14","4.9")</f>
        <v>4.9</v>
      </c>
      <c r="G543" s="4" t="str">
        <f>HYPERLINK("http://141.218.60.56/~jnz1568/getInfo.php?workbook=20_01.xlsx&amp;sheet=U0&amp;row=543&amp;col=7&amp;number=0.0144&amp;sourceID=14","0.0144")</f>
        <v>0.0144</v>
      </c>
    </row>
    <row r="544" spans="1:7">
      <c r="A544" s="3">
        <v>20</v>
      </c>
      <c r="B544" s="3">
        <v>1</v>
      </c>
      <c r="C544" s="3">
        <v>2</v>
      </c>
      <c r="D544" s="3">
        <v>8</v>
      </c>
      <c r="E544" s="3">
        <v>1</v>
      </c>
      <c r="F544" s="4" t="str">
        <f>HYPERLINK("http://141.218.60.56/~jnz1568/getInfo.php?workbook=20_01.xlsx&amp;sheet=U0&amp;row=544&amp;col=6&amp;number=3&amp;sourceID=14","3")</f>
        <v>3</v>
      </c>
      <c r="G544" s="4" t="str">
        <f>HYPERLINK("http://141.218.60.56/~jnz1568/getInfo.php?workbook=20_01.xlsx&amp;sheet=U0&amp;row=544&amp;col=7&amp;number=0.0162&amp;sourceID=14","0.0162")</f>
        <v>0.0162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HYPERLINK("http://141.218.60.56/~jnz1568/getInfo.php?workbook=20_01.xlsx&amp;sheet=U0&amp;row=545&amp;col=6&amp;number=3.1&amp;sourceID=14","3.1")</f>
        <v>3.1</v>
      </c>
      <c r="G545" s="4" t="str">
        <f>HYPERLINK("http://141.218.60.56/~jnz1568/getInfo.php?workbook=20_01.xlsx&amp;sheet=U0&amp;row=545&amp;col=7&amp;number=0.0162&amp;sourceID=14","0.0162")</f>
        <v>0.0162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HYPERLINK("http://141.218.60.56/~jnz1568/getInfo.php?workbook=20_01.xlsx&amp;sheet=U0&amp;row=546&amp;col=6&amp;number=3.2&amp;sourceID=14","3.2")</f>
        <v>3.2</v>
      </c>
      <c r="G546" s="4" t="str">
        <f>HYPERLINK("http://141.218.60.56/~jnz1568/getInfo.php?workbook=20_01.xlsx&amp;sheet=U0&amp;row=546&amp;col=7&amp;number=0.0162&amp;sourceID=14","0.0162")</f>
        <v>0.0162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HYPERLINK("http://141.218.60.56/~jnz1568/getInfo.php?workbook=20_01.xlsx&amp;sheet=U0&amp;row=547&amp;col=6&amp;number=3.3&amp;sourceID=14","3.3")</f>
        <v>3.3</v>
      </c>
      <c r="G547" s="4" t="str">
        <f>HYPERLINK("http://141.218.60.56/~jnz1568/getInfo.php?workbook=20_01.xlsx&amp;sheet=U0&amp;row=547&amp;col=7&amp;number=0.0162&amp;sourceID=14","0.0162")</f>
        <v>0.0162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HYPERLINK("http://141.218.60.56/~jnz1568/getInfo.php?workbook=20_01.xlsx&amp;sheet=U0&amp;row=548&amp;col=6&amp;number=3.4&amp;sourceID=14","3.4")</f>
        <v>3.4</v>
      </c>
      <c r="G548" s="4" t="str">
        <f>HYPERLINK("http://141.218.60.56/~jnz1568/getInfo.php?workbook=20_01.xlsx&amp;sheet=U0&amp;row=548&amp;col=7&amp;number=0.0162&amp;sourceID=14","0.0162")</f>
        <v>0.0162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HYPERLINK("http://141.218.60.56/~jnz1568/getInfo.php?workbook=20_01.xlsx&amp;sheet=U0&amp;row=549&amp;col=6&amp;number=3.5&amp;sourceID=14","3.5")</f>
        <v>3.5</v>
      </c>
      <c r="G549" s="4" t="str">
        <f>HYPERLINK("http://141.218.60.56/~jnz1568/getInfo.php?workbook=20_01.xlsx&amp;sheet=U0&amp;row=549&amp;col=7&amp;number=0.0162&amp;sourceID=14","0.0162")</f>
        <v>0.0162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HYPERLINK("http://141.218.60.56/~jnz1568/getInfo.php?workbook=20_01.xlsx&amp;sheet=U0&amp;row=550&amp;col=6&amp;number=3.6&amp;sourceID=14","3.6")</f>
        <v>3.6</v>
      </c>
      <c r="G550" s="4" t="str">
        <f>HYPERLINK("http://141.218.60.56/~jnz1568/getInfo.php?workbook=20_01.xlsx&amp;sheet=U0&amp;row=550&amp;col=7&amp;number=0.0162&amp;sourceID=14","0.0162")</f>
        <v>0.0162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HYPERLINK("http://141.218.60.56/~jnz1568/getInfo.php?workbook=20_01.xlsx&amp;sheet=U0&amp;row=551&amp;col=6&amp;number=3.7&amp;sourceID=14","3.7")</f>
        <v>3.7</v>
      </c>
      <c r="G551" s="4" t="str">
        <f>HYPERLINK("http://141.218.60.56/~jnz1568/getInfo.php?workbook=20_01.xlsx&amp;sheet=U0&amp;row=551&amp;col=7&amp;number=0.0162&amp;sourceID=14","0.0162")</f>
        <v>0.0162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HYPERLINK("http://141.218.60.56/~jnz1568/getInfo.php?workbook=20_01.xlsx&amp;sheet=U0&amp;row=552&amp;col=6&amp;number=3.8&amp;sourceID=14","3.8")</f>
        <v>3.8</v>
      </c>
      <c r="G552" s="4" t="str">
        <f>HYPERLINK("http://141.218.60.56/~jnz1568/getInfo.php?workbook=20_01.xlsx&amp;sheet=U0&amp;row=552&amp;col=7&amp;number=0.0162&amp;sourceID=14","0.0162")</f>
        <v>0.0162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HYPERLINK("http://141.218.60.56/~jnz1568/getInfo.php?workbook=20_01.xlsx&amp;sheet=U0&amp;row=553&amp;col=6&amp;number=3.9&amp;sourceID=14","3.9")</f>
        <v>3.9</v>
      </c>
      <c r="G553" s="4" t="str">
        <f>HYPERLINK("http://141.218.60.56/~jnz1568/getInfo.php?workbook=20_01.xlsx&amp;sheet=U0&amp;row=553&amp;col=7&amp;number=0.0162&amp;sourceID=14","0.0162")</f>
        <v>0.0162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HYPERLINK("http://141.218.60.56/~jnz1568/getInfo.php?workbook=20_01.xlsx&amp;sheet=U0&amp;row=554&amp;col=6&amp;number=4&amp;sourceID=14","4")</f>
        <v>4</v>
      </c>
      <c r="G554" s="4" t="str">
        <f>HYPERLINK("http://141.218.60.56/~jnz1568/getInfo.php?workbook=20_01.xlsx&amp;sheet=U0&amp;row=554&amp;col=7&amp;number=0.0162&amp;sourceID=14","0.0162")</f>
        <v>0.0162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HYPERLINK("http://141.218.60.56/~jnz1568/getInfo.php?workbook=20_01.xlsx&amp;sheet=U0&amp;row=555&amp;col=6&amp;number=4.1&amp;sourceID=14","4.1")</f>
        <v>4.1</v>
      </c>
      <c r="G555" s="4" t="str">
        <f>HYPERLINK("http://141.218.60.56/~jnz1568/getInfo.php?workbook=20_01.xlsx&amp;sheet=U0&amp;row=555&amp;col=7&amp;number=0.0163&amp;sourceID=14","0.0163")</f>
        <v>0.0163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HYPERLINK("http://141.218.60.56/~jnz1568/getInfo.php?workbook=20_01.xlsx&amp;sheet=U0&amp;row=556&amp;col=6&amp;number=4.2&amp;sourceID=14","4.2")</f>
        <v>4.2</v>
      </c>
      <c r="G556" s="4" t="str">
        <f>HYPERLINK("http://141.218.60.56/~jnz1568/getInfo.php?workbook=20_01.xlsx&amp;sheet=U0&amp;row=556&amp;col=7&amp;number=0.0163&amp;sourceID=14","0.0163")</f>
        <v>0.0163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HYPERLINK("http://141.218.60.56/~jnz1568/getInfo.php?workbook=20_01.xlsx&amp;sheet=U0&amp;row=557&amp;col=6&amp;number=4.3&amp;sourceID=14","4.3")</f>
        <v>4.3</v>
      </c>
      <c r="G557" s="4" t="str">
        <f>HYPERLINK("http://141.218.60.56/~jnz1568/getInfo.php?workbook=20_01.xlsx&amp;sheet=U0&amp;row=557&amp;col=7&amp;number=0.0163&amp;sourceID=14","0.0163")</f>
        <v>0.0163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HYPERLINK("http://141.218.60.56/~jnz1568/getInfo.php?workbook=20_01.xlsx&amp;sheet=U0&amp;row=558&amp;col=6&amp;number=4.4&amp;sourceID=14","4.4")</f>
        <v>4.4</v>
      </c>
      <c r="G558" s="4" t="str">
        <f>HYPERLINK("http://141.218.60.56/~jnz1568/getInfo.php?workbook=20_01.xlsx&amp;sheet=U0&amp;row=558&amp;col=7&amp;number=0.0163&amp;sourceID=14","0.0163")</f>
        <v>0.0163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HYPERLINK("http://141.218.60.56/~jnz1568/getInfo.php?workbook=20_01.xlsx&amp;sheet=U0&amp;row=559&amp;col=6&amp;number=4.5&amp;sourceID=14","4.5")</f>
        <v>4.5</v>
      </c>
      <c r="G559" s="4" t="str">
        <f>HYPERLINK("http://141.218.60.56/~jnz1568/getInfo.php?workbook=20_01.xlsx&amp;sheet=U0&amp;row=559&amp;col=7&amp;number=0.0163&amp;sourceID=14","0.0163")</f>
        <v>0.0163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HYPERLINK("http://141.218.60.56/~jnz1568/getInfo.php?workbook=20_01.xlsx&amp;sheet=U0&amp;row=560&amp;col=6&amp;number=4.6&amp;sourceID=14","4.6")</f>
        <v>4.6</v>
      </c>
      <c r="G560" s="4" t="str">
        <f>HYPERLINK("http://141.218.60.56/~jnz1568/getInfo.php?workbook=20_01.xlsx&amp;sheet=U0&amp;row=560&amp;col=7&amp;number=0.0164&amp;sourceID=14","0.0164")</f>
        <v>0.0164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HYPERLINK("http://141.218.60.56/~jnz1568/getInfo.php?workbook=20_01.xlsx&amp;sheet=U0&amp;row=561&amp;col=6&amp;number=4.7&amp;sourceID=14","4.7")</f>
        <v>4.7</v>
      </c>
      <c r="G561" s="4" t="str">
        <f>HYPERLINK("http://141.218.60.56/~jnz1568/getInfo.php?workbook=20_01.xlsx&amp;sheet=U0&amp;row=561&amp;col=7&amp;number=0.0164&amp;sourceID=14","0.0164")</f>
        <v>0.0164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HYPERLINK("http://141.218.60.56/~jnz1568/getInfo.php?workbook=20_01.xlsx&amp;sheet=U0&amp;row=562&amp;col=6&amp;number=4.8&amp;sourceID=14","4.8")</f>
        <v>4.8</v>
      </c>
      <c r="G562" s="4" t="str">
        <f>HYPERLINK("http://141.218.60.56/~jnz1568/getInfo.php?workbook=20_01.xlsx&amp;sheet=U0&amp;row=562&amp;col=7&amp;number=0.0164&amp;sourceID=14","0.0164")</f>
        <v>0.0164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HYPERLINK("http://141.218.60.56/~jnz1568/getInfo.php?workbook=20_01.xlsx&amp;sheet=U0&amp;row=563&amp;col=6&amp;number=4.9&amp;sourceID=14","4.9")</f>
        <v>4.9</v>
      </c>
      <c r="G563" s="4" t="str">
        <f>HYPERLINK("http://141.218.60.56/~jnz1568/getInfo.php?workbook=20_01.xlsx&amp;sheet=U0&amp;row=563&amp;col=7&amp;number=0.0165&amp;sourceID=14","0.0165")</f>
        <v>0.0165</v>
      </c>
    </row>
    <row r="564" spans="1:7">
      <c r="A564" s="3">
        <v>20</v>
      </c>
      <c r="B564" s="3">
        <v>1</v>
      </c>
      <c r="C564" s="3">
        <v>2</v>
      </c>
      <c r="D564" s="3">
        <v>9</v>
      </c>
      <c r="E564" s="3">
        <v>1</v>
      </c>
      <c r="F564" s="4" t="str">
        <f>HYPERLINK("http://141.218.60.56/~jnz1568/getInfo.php?workbook=20_01.xlsx&amp;sheet=U0&amp;row=564&amp;col=6&amp;number=3&amp;sourceID=14","3")</f>
        <v>3</v>
      </c>
      <c r="G564" s="4" t="str">
        <f>HYPERLINK("http://141.218.60.56/~jnz1568/getInfo.php?workbook=20_01.xlsx&amp;sheet=U0&amp;row=564&amp;col=7&amp;number=0.0243&amp;sourceID=14","0.0243")</f>
        <v>0.0243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HYPERLINK("http://141.218.60.56/~jnz1568/getInfo.php?workbook=20_01.xlsx&amp;sheet=U0&amp;row=565&amp;col=6&amp;number=3.1&amp;sourceID=14","3.1")</f>
        <v>3.1</v>
      </c>
      <c r="G565" s="4" t="str">
        <f>HYPERLINK("http://141.218.60.56/~jnz1568/getInfo.php?workbook=20_01.xlsx&amp;sheet=U0&amp;row=565&amp;col=7&amp;number=0.0243&amp;sourceID=14","0.0243")</f>
        <v>0.0243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HYPERLINK("http://141.218.60.56/~jnz1568/getInfo.php?workbook=20_01.xlsx&amp;sheet=U0&amp;row=566&amp;col=6&amp;number=3.2&amp;sourceID=14","3.2")</f>
        <v>3.2</v>
      </c>
      <c r="G566" s="4" t="str">
        <f>HYPERLINK("http://141.218.60.56/~jnz1568/getInfo.php?workbook=20_01.xlsx&amp;sheet=U0&amp;row=566&amp;col=7&amp;number=0.0243&amp;sourceID=14","0.0243")</f>
        <v>0.0243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HYPERLINK("http://141.218.60.56/~jnz1568/getInfo.php?workbook=20_01.xlsx&amp;sheet=U0&amp;row=567&amp;col=6&amp;number=3.3&amp;sourceID=14","3.3")</f>
        <v>3.3</v>
      </c>
      <c r="G567" s="4" t="str">
        <f>HYPERLINK("http://141.218.60.56/~jnz1568/getInfo.php?workbook=20_01.xlsx&amp;sheet=U0&amp;row=567&amp;col=7&amp;number=0.0243&amp;sourceID=14","0.0243")</f>
        <v>0.0243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HYPERLINK("http://141.218.60.56/~jnz1568/getInfo.php?workbook=20_01.xlsx&amp;sheet=U0&amp;row=568&amp;col=6&amp;number=3.4&amp;sourceID=14","3.4")</f>
        <v>3.4</v>
      </c>
      <c r="G568" s="4" t="str">
        <f>HYPERLINK("http://141.218.60.56/~jnz1568/getInfo.php?workbook=20_01.xlsx&amp;sheet=U0&amp;row=568&amp;col=7&amp;number=0.0243&amp;sourceID=14","0.0243")</f>
        <v>0.0243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HYPERLINK("http://141.218.60.56/~jnz1568/getInfo.php?workbook=20_01.xlsx&amp;sheet=U0&amp;row=569&amp;col=6&amp;number=3.5&amp;sourceID=14","3.5")</f>
        <v>3.5</v>
      </c>
      <c r="G569" s="4" t="str">
        <f>HYPERLINK("http://141.218.60.56/~jnz1568/getInfo.php?workbook=20_01.xlsx&amp;sheet=U0&amp;row=569&amp;col=7&amp;number=0.0243&amp;sourceID=14","0.0243")</f>
        <v>0.0243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HYPERLINK("http://141.218.60.56/~jnz1568/getInfo.php?workbook=20_01.xlsx&amp;sheet=U0&amp;row=570&amp;col=6&amp;number=3.6&amp;sourceID=14","3.6")</f>
        <v>3.6</v>
      </c>
      <c r="G570" s="4" t="str">
        <f>HYPERLINK("http://141.218.60.56/~jnz1568/getInfo.php?workbook=20_01.xlsx&amp;sheet=U0&amp;row=570&amp;col=7&amp;number=0.0243&amp;sourceID=14","0.0243")</f>
        <v>0.0243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HYPERLINK("http://141.218.60.56/~jnz1568/getInfo.php?workbook=20_01.xlsx&amp;sheet=U0&amp;row=571&amp;col=6&amp;number=3.7&amp;sourceID=14","3.7")</f>
        <v>3.7</v>
      </c>
      <c r="G571" s="4" t="str">
        <f>HYPERLINK("http://141.218.60.56/~jnz1568/getInfo.php?workbook=20_01.xlsx&amp;sheet=U0&amp;row=571&amp;col=7&amp;number=0.0243&amp;sourceID=14","0.0243")</f>
        <v>0.0243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HYPERLINK("http://141.218.60.56/~jnz1568/getInfo.php?workbook=20_01.xlsx&amp;sheet=U0&amp;row=572&amp;col=6&amp;number=3.8&amp;sourceID=14","3.8")</f>
        <v>3.8</v>
      </c>
      <c r="G572" s="4" t="str">
        <f>HYPERLINK("http://141.218.60.56/~jnz1568/getInfo.php?workbook=20_01.xlsx&amp;sheet=U0&amp;row=572&amp;col=7&amp;number=0.0243&amp;sourceID=14","0.0243")</f>
        <v>0.0243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HYPERLINK("http://141.218.60.56/~jnz1568/getInfo.php?workbook=20_01.xlsx&amp;sheet=U0&amp;row=573&amp;col=6&amp;number=3.9&amp;sourceID=14","3.9")</f>
        <v>3.9</v>
      </c>
      <c r="G573" s="4" t="str">
        <f>HYPERLINK("http://141.218.60.56/~jnz1568/getInfo.php?workbook=20_01.xlsx&amp;sheet=U0&amp;row=573&amp;col=7&amp;number=0.0244&amp;sourceID=14","0.0244")</f>
        <v>0.0244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HYPERLINK("http://141.218.60.56/~jnz1568/getInfo.php?workbook=20_01.xlsx&amp;sheet=U0&amp;row=574&amp;col=6&amp;number=4&amp;sourceID=14","4")</f>
        <v>4</v>
      </c>
      <c r="G574" s="4" t="str">
        <f>HYPERLINK("http://141.218.60.56/~jnz1568/getInfo.php?workbook=20_01.xlsx&amp;sheet=U0&amp;row=574&amp;col=7&amp;number=0.0244&amp;sourceID=14","0.0244")</f>
        <v>0.0244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HYPERLINK("http://141.218.60.56/~jnz1568/getInfo.php?workbook=20_01.xlsx&amp;sheet=U0&amp;row=575&amp;col=6&amp;number=4.1&amp;sourceID=14","4.1")</f>
        <v>4.1</v>
      </c>
      <c r="G575" s="4" t="str">
        <f>HYPERLINK("http://141.218.60.56/~jnz1568/getInfo.php?workbook=20_01.xlsx&amp;sheet=U0&amp;row=575&amp;col=7&amp;number=0.0244&amp;sourceID=14","0.0244")</f>
        <v>0.0244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HYPERLINK("http://141.218.60.56/~jnz1568/getInfo.php?workbook=20_01.xlsx&amp;sheet=U0&amp;row=576&amp;col=6&amp;number=4.2&amp;sourceID=14","4.2")</f>
        <v>4.2</v>
      </c>
      <c r="G576" s="4" t="str">
        <f>HYPERLINK("http://141.218.60.56/~jnz1568/getInfo.php?workbook=20_01.xlsx&amp;sheet=U0&amp;row=576&amp;col=7&amp;number=0.0244&amp;sourceID=14","0.0244")</f>
        <v>0.0244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HYPERLINK("http://141.218.60.56/~jnz1568/getInfo.php?workbook=20_01.xlsx&amp;sheet=U0&amp;row=577&amp;col=6&amp;number=4.3&amp;sourceID=14","4.3")</f>
        <v>4.3</v>
      </c>
      <c r="G577" s="4" t="str">
        <f>HYPERLINK("http://141.218.60.56/~jnz1568/getInfo.php?workbook=20_01.xlsx&amp;sheet=U0&amp;row=577&amp;col=7&amp;number=0.0244&amp;sourceID=14","0.0244")</f>
        <v>0.0244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HYPERLINK("http://141.218.60.56/~jnz1568/getInfo.php?workbook=20_01.xlsx&amp;sheet=U0&amp;row=578&amp;col=6&amp;number=4.4&amp;sourceID=14","4.4")</f>
        <v>4.4</v>
      </c>
      <c r="G578" s="4" t="str">
        <f>HYPERLINK("http://141.218.60.56/~jnz1568/getInfo.php?workbook=20_01.xlsx&amp;sheet=U0&amp;row=578&amp;col=7&amp;number=0.0245&amp;sourceID=14","0.0245")</f>
        <v>0.0245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HYPERLINK("http://141.218.60.56/~jnz1568/getInfo.php?workbook=20_01.xlsx&amp;sheet=U0&amp;row=579&amp;col=6&amp;number=4.5&amp;sourceID=14","4.5")</f>
        <v>4.5</v>
      </c>
      <c r="G579" s="4" t="str">
        <f>HYPERLINK("http://141.218.60.56/~jnz1568/getInfo.php?workbook=20_01.xlsx&amp;sheet=U0&amp;row=579&amp;col=7&amp;number=0.0245&amp;sourceID=14","0.0245")</f>
        <v>0.0245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HYPERLINK("http://141.218.60.56/~jnz1568/getInfo.php?workbook=20_01.xlsx&amp;sheet=U0&amp;row=580&amp;col=6&amp;number=4.6&amp;sourceID=14","4.6")</f>
        <v>4.6</v>
      </c>
      <c r="G580" s="4" t="str">
        <f>HYPERLINK("http://141.218.60.56/~jnz1568/getInfo.php?workbook=20_01.xlsx&amp;sheet=U0&amp;row=580&amp;col=7&amp;number=0.0245&amp;sourceID=14","0.0245")</f>
        <v>0.0245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HYPERLINK("http://141.218.60.56/~jnz1568/getInfo.php?workbook=20_01.xlsx&amp;sheet=U0&amp;row=581&amp;col=6&amp;number=4.7&amp;sourceID=14","4.7")</f>
        <v>4.7</v>
      </c>
      <c r="G581" s="4" t="str">
        <f>HYPERLINK("http://141.218.60.56/~jnz1568/getInfo.php?workbook=20_01.xlsx&amp;sheet=U0&amp;row=581&amp;col=7&amp;number=0.0246&amp;sourceID=14","0.0246")</f>
        <v>0.0246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HYPERLINK("http://141.218.60.56/~jnz1568/getInfo.php?workbook=20_01.xlsx&amp;sheet=U0&amp;row=582&amp;col=6&amp;number=4.8&amp;sourceID=14","4.8")</f>
        <v>4.8</v>
      </c>
      <c r="G582" s="4" t="str">
        <f>HYPERLINK("http://141.218.60.56/~jnz1568/getInfo.php?workbook=20_01.xlsx&amp;sheet=U0&amp;row=582&amp;col=7&amp;number=0.0247&amp;sourceID=14","0.0247")</f>
        <v>0.0247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HYPERLINK("http://141.218.60.56/~jnz1568/getInfo.php?workbook=20_01.xlsx&amp;sheet=U0&amp;row=583&amp;col=6&amp;number=4.9&amp;sourceID=14","4.9")</f>
        <v>4.9</v>
      </c>
      <c r="G583" s="4" t="str">
        <f>HYPERLINK("http://141.218.60.56/~jnz1568/getInfo.php?workbook=20_01.xlsx&amp;sheet=U0&amp;row=583&amp;col=7&amp;number=0.0248&amp;sourceID=14","0.0248")</f>
        <v>0.0248</v>
      </c>
    </row>
    <row r="584" spans="1:7">
      <c r="A584" s="3">
        <v>20</v>
      </c>
      <c r="B584" s="3">
        <v>1</v>
      </c>
      <c r="C584" s="3">
        <v>2</v>
      </c>
      <c r="D584" s="3">
        <v>10</v>
      </c>
      <c r="E584" s="3">
        <v>1</v>
      </c>
      <c r="F584" s="4" t="str">
        <f>HYPERLINK("http://141.218.60.56/~jnz1568/getInfo.php?workbook=20_01.xlsx&amp;sheet=U0&amp;row=584&amp;col=6&amp;number=3&amp;sourceID=14","3")</f>
        <v>3</v>
      </c>
      <c r="G584" s="4" t="str">
        <f>HYPERLINK("http://141.218.60.56/~jnz1568/getInfo.php?workbook=20_01.xlsx&amp;sheet=U0&amp;row=584&amp;col=7&amp;number=0.00387&amp;sourceID=14","0.00387")</f>
        <v>0.00387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HYPERLINK("http://141.218.60.56/~jnz1568/getInfo.php?workbook=20_01.xlsx&amp;sheet=U0&amp;row=585&amp;col=6&amp;number=3.1&amp;sourceID=14","3.1")</f>
        <v>3.1</v>
      </c>
      <c r="G585" s="4" t="str">
        <f>HYPERLINK("http://141.218.60.56/~jnz1568/getInfo.php?workbook=20_01.xlsx&amp;sheet=U0&amp;row=585&amp;col=7&amp;number=0.00387&amp;sourceID=14","0.00387")</f>
        <v>0.00387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HYPERLINK("http://141.218.60.56/~jnz1568/getInfo.php?workbook=20_01.xlsx&amp;sheet=U0&amp;row=586&amp;col=6&amp;number=3.2&amp;sourceID=14","3.2")</f>
        <v>3.2</v>
      </c>
      <c r="G586" s="4" t="str">
        <f>HYPERLINK("http://141.218.60.56/~jnz1568/getInfo.php?workbook=20_01.xlsx&amp;sheet=U0&amp;row=586&amp;col=7&amp;number=0.00388&amp;sourceID=14","0.00388")</f>
        <v>0.00388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HYPERLINK("http://141.218.60.56/~jnz1568/getInfo.php?workbook=20_01.xlsx&amp;sheet=U0&amp;row=587&amp;col=6&amp;number=3.3&amp;sourceID=14","3.3")</f>
        <v>3.3</v>
      </c>
      <c r="G587" s="4" t="str">
        <f>HYPERLINK("http://141.218.60.56/~jnz1568/getInfo.php?workbook=20_01.xlsx&amp;sheet=U0&amp;row=587&amp;col=7&amp;number=0.00388&amp;sourceID=14","0.00388")</f>
        <v>0.00388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HYPERLINK("http://141.218.60.56/~jnz1568/getInfo.php?workbook=20_01.xlsx&amp;sheet=U0&amp;row=588&amp;col=6&amp;number=3.4&amp;sourceID=14","3.4")</f>
        <v>3.4</v>
      </c>
      <c r="G588" s="4" t="str">
        <f>HYPERLINK("http://141.218.60.56/~jnz1568/getInfo.php?workbook=20_01.xlsx&amp;sheet=U0&amp;row=588&amp;col=7&amp;number=0.00388&amp;sourceID=14","0.00388")</f>
        <v>0.00388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HYPERLINK("http://141.218.60.56/~jnz1568/getInfo.php?workbook=20_01.xlsx&amp;sheet=U0&amp;row=589&amp;col=6&amp;number=3.5&amp;sourceID=14","3.5")</f>
        <v>3.5</v>
      </c>
      <c r="G589" s="4" t="str">
        <f>HYPERLINK("http://141.218.60.56/~jnz1568/getInfo.php?workbook=20_01.xlsx&amp;sheet=U0&amp;row=589&amp;col=7&amp;number=0.00388&amp;sourceID=14","0.00388")</f>
        <v>0.00388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HYPERLINK("http://141.218.60.56/~jnz1568/getInfo.php?workbook=20_01.xlsx&amp;sheet=U0&amp;row=590&amp;col=6&amp;number=3.6&amp;sourceID=14","3.6")</f>
        <v>3.6</v>
      </c>
      <c r="G590" s="4" t="str">
        <f>HYPERLINK("http://141.218.60.56/~jnz1568/getInfo.php?workbook=20_01.xlsx&amp;sheet=U0&amp;row=590&amp;col=7&amp;number=0.00388&amp;sourceID=14","0.00388")</f>
        <v>0.00388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HYPERLINK("http://141.218.60.56/~jnz1568/getInfo.php?workbook=20_01.xlsx&amp;sheet=U0&amp;row=591&amp;col=6&amp;number=3.7&amp;sourceID=14","3.7")</f>
        <v>3.7</v>
      </c>
      <c r="G591" s="4" t="str">
        <f>HYPERLINK("http://141.218.60.56/~jnz1568/getInfo.php?workbook=20_01.xlsx&amp;sheet=U0&amp;row=591&amp;col=7&amp;number=0.00388&amp;sourceID=14","0.00388")</f>
        <v>0.00388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HYPERLINK("http://141.218.60.56/~jnz1568/getInfo.php?workbook=20_01.xlsx&amp;sheet=U0&amp;row=592&amp;col=6&amp;number=3.8&amp;sourceID=14","3.8")</f>
        <v>3.8</v>
      </c>
      <c r="G592" s="4" t="str">
        <f>HYPERLINK("http://141.218.60.56/~jnz1568/getInfo.php?workbook=20_01.xlsx&amp;sheet=U0&amp;row=592&amp;col=7&amp;number=0.00388&amp;sourceID=14","0.00388")</f>
        <v>0.00388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HYPERLINK("http://141.218.60.56/~jnz1568/getInfo.php?workbook=20_01.xlsx&amp;sheet=U0&amp;row=593&amp;col=6&amp;number=3.9&amp;sourceID=14","3.9")</f>
        <v>3.9</v>
      </c>
      <c r="G593" s="4" t="str">
        <f>HYPERLINK("http://141.218.60.56/~jnz1568/getInfo.php?workbook=20_01.xlsx&amp;sheet=U0&amp;row=593&amp;col=7&amp;number=0.00388&amp;sourceID=14","0.00388")</f>
        <v>0.00388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HYPERLINK("http://141.218.60.56/~jnz1568/getInfo.php?workbook=20_01.xlsx&amp;sheet=U0&amp;row=594&amp;col=6&amp;number=4&amp;sourceID=14","4")</f>
        <v>4</v>
      </c>
      <c r="G594" s="4" t="str">
        <f>HYPERLINK("http://141.218.60.56/~jnz1568/getInfo.php?workbook=20_01.xlsx&amp;sheet=U0&amp;row=594&amp;col=7&amp;number=0.00389&amp;sourceID=14","0.00389")</f>
        <v>0.00389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HYPERLINK("http://141.218.60.56/~jnz1568/getInfo.php?workbook=20_01.xlsx&amp;sheet=U0&amp;row=595&amp;col=6&amp;number=4.1&amp;sourceID=14","4.1")</f>
        <v>4.1</v>
      </c>
      <c r="G595" s="4" t="str">
        <f>HYPERLINK("http://141.218.60.56/~jnz1568/getInfo.php?workbook=20_01.xlsx&amp;sheet=U0&amp;row=595&amp;col=7&amp;number=0.00389&amp;sourceID=14","0.00389")</f>
        <v>0.00389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HYPERLINK("http://141.218.60.56/~jnz1568/getInfo.php?workbook=20_01.xlsx&amp;sheet=U0&amp;row=596&amp;col=6&amp;number=4.2&amp;sourceID=14","4.2")</f>
        <v>4.2</v>
      </c>
      <c r="G596" s="4" t="str">
        <f>HYPERLINK("http://141.218.60.56/~jnz1568/getInfo.php?workbook=20_01.xlsx&amp;sheet=U0&amp;row=596&amp;col=7&amp;number=0.0039&amp;sourceID=14","0.0039")</f>
        <v>0.0039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HYPERLINK("http://141.218.60.56/~jnz1568/getInfo.php?workbook=20_01.xlsx&amp;sheet=U0&amp;row=597&amp;col=6&amp;number=4.3&amp;sourceID=14","4.3")</f>
        <v>4.3</v>
      </c>
      <c r="G597" s="4" t="str">
        <f>HYPERLINK("http://141.218.60.56/~jnz1568/getInfo.php?workbook=20_01.xlsx&amp;sheet=U0&amp;row=597&amp;col=7&amp;number=0.0039&amp;sourceID=14","0.0039")</f>
        <v>0.0039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HYPERLINK("http://141.218.60.56/~jnz1568/getInfo.php?workbook=20_01.xlsx&amp;sheet=U0&amp;row=598&amp;col=6&amp;number=4.4&amp;sourceID=14","4.4")</f>
        <v>4.4</v>
      </c>
      <c r="G598" s="4" t="str">
        <f>HYPERLINK("http://141.218.60.56/~jnz1568/getInfo.php?workbook=20_01.xlsx&amp;sheet=U0&amp;row=598&amp;col=7&amp;number=0.00391&amp;sourceID=14","0.00391")</f>
        <v>0.00391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HYPERLINK("http://141.218.60.56/~jnz1568/getInfo.php?workbook=20_01.xlsx&amp;sheet=U0&amp;row=599&amp;col=6&amp;number=4.5&amp;sourceID=14","4.5")</f>
        <v>4.5</v>
      </c>
      <c r="G599" s="4" t="str">
        <f>HYPERLINK("http://141.218.60.56/~jnz1568/getInfo.php?workbook=20_01.xlsx&amp;sheet=U0&amp;row=599&amp;col=7&amp;number=0.00392&amp;sourceID=14","0.00392")</f>
        <v>0.00392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HYPERLINK("http://141.218.60.56/~jnz1568/getInfo.php?workbook=20_01.xlsx&amp;sheet=U0&amp;row=600&amp;col=6&amp;number=4.6&amp;sourceID=14","4.6")</f>
        <v>4.6</v>
      </c>
      <c r="G600" s="4" t="str">
        <f>HYPERLINK("http://141.218.60.56/~jnz1568/getInfo.php?workbook=20_01.xlsx&amp;sheet=U0&amp;row=600&amp;col=7&amp;number=0.00393&amp;sourceID=14","0.00393")</f>
        <v>0.00393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HYPERLINK("http://141.218.60.56/~jnz1568/getInfo.php?workbook=20_01.xlsx&amp;sheet=U0&amp;row=601&amp;col=6&amp;number=4.7&amp;sourceID=14","4.7")</f>
        <v>4.7</v>
      </c>
      <c r="G601" s="4" t="str">
        <f>HYPERLINK("http://141.218.60.56/~jnz1568/getInfo.php?workbook=20_01.xlsx&amp;sheet=U0&amp;row=601&amp;col=7&amp;number=0.00394&amp;sourceID=14","0.00394")</f>
        <v>0.00394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HYPERLINK("http://141.218.60.56/~jnz1568/getInfo.php?workbook=20_01.xlsx&amp;sheet=U0&amp;row=602&amp;col=6&amp;number=4.8&amp;sourceID=14","4.8")</f>
        <v>4.8</v>
      </c>
      <c r="G602" s="4" t="str">
        <f>HYPERLINK("http://141.218.60.56/~jnz1568/getInfo.php?workbook=20_01.xlsx&amp;sheet=U0&amp;row=602&amp;col=7&amp;number=0.00396&amp;sourceID=14","0.00396")</f>
        <v>0.00396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HYPERLINK("http://141.218.60.56/~jnz1568/getInfo.php?workbook=20_01.xlsx&amp;sheet=U0&amp;row=603&amp;col=6&amp;number=4.9&amp;sourceID=14","4.9")</f>
        <v>4.9</v>
      </c>
      <c r="G603" s="4" t="str">
        <f>HYPERLINK("http://141.218.60.56/~jnz1568/getInfo.php?workbook=20_01.xlsx&amp;sheet=U0&amp;row=603&amp;col=7&amp;number=0.00398&amp;sourceID=14","0.00398")</f>
        <v>0.00398</v>
      </c>
    </row>
    <row r="604" spans="1:7">
      <c r="A604" s="3">
        <v>20</v>
      </c>
      <c r="B604" s="3">
        <v>1</v>
      </c>
      <c r="C604" s="3">
        <v>2</v>
      </c>
      <c r="D604" s="3">
        <v>11</v>
      </c>
      <c r="E604" s="3">
        <v>1</v>
      </c>
      <c r="F604" s="4" t="str">
        <f>HYPERLINK("http://141.218.60.56/~jnz1568/getInfo.php?workbook=20_01.xlsx&amp;sheet=U0&amp;row=604&amp;col=6&amp;number=3&amp;sourceID=14","3")</f>
        <v>3</v>
      </c>
      <c r="G604" s="4" t="str">
        <f>HYPERLINK("http://141.218.60.56/~jnz1568/getInfo.php?workbook=20_01.xlsx&amp;sheet=U0&amp;row=604&amp;col=7&amp;number=0.00244&amp;sourceID=14","0.00244")</f>
        <v>0.00244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HYPERLINK("http://141.218.60.56/~jnz1568/getInfo.php?workbook=20_01.xlsx&amp;sheet=U0&amp;row=605&amp;col=6&amp;number=3.1&amp;sourceID=14","3.1")</f>
        <v>3.1</v>
      </c>
      <c r="G605" s="4" t="str">
        <f>HYPERLINK("http://141.218.60.56/~jnz1568/getInfo.php?workbook=20_01.xlsx&amp;sheet=U0&amp;row=605&amp;col=7&amp;number=0.00244&amp;sourceID=14","0.00244")</f>
        <v>0.00244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HYPERLINK("http://141.218.60.56/~jnz1568/getInfo.php?workbook=20_01.xlsx&amp;sheet=U0&amp;row=606&amp;col=6&amp;number=3.2&amp;sourceID=14","3.2")</f>
        <v>3.2</v>
      </c>
      <c r="G606" s="4" t="str">
        <f>HYPERLINK("http://141.218.60.56/~jnz1568/getInfo.php?workbook=20_01.xlsx&amp;sheet=U0&amp;row=606&amp;col=7&amp;number=0.00244&amp;sourceID=14","0.00244")</f>
        <v>0.00244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HYPERLINK("http://141.218.60.56/~jnz1568/getInfo.php?workbook=20_01.xlsx&amp;sheet=U0&amp;row=607&amp;col=6&amp;number=3.3&amp;sourceID=14","3.3")</f>
        <v>3.3</v>
      </c>
      <c r="G607" s="4" t="str">
        <f>HYPERLINK("http://141.218.60.56/~jnz1568/getInfo.php?workbook=20_01.xlsx&amp;sheet=U0&amp;row=607&amp;col=7&amp;number=0.00244&amp;sourceID=14","0.00244")</f>
        <v>0.00244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HYPERLINK("http://141.218.60.56/~jnz1568/getInfo.php?workbook=20_01.xlsx&amp;sheet=U0&amp;row=608&amp;col=6&amp;number=3.4&amp;sourceID=14","3.4")</f>
        <v>3.4</v>
      </c>
      <c r="G608" s="4" t="str">
        <f>HYPERLINK("http://141.218.60.56/~jnz1568/getInfo.php?workbook=20_01.xlsx&amp;sheet=U0&amp;row=608&amp;col=7&amp;number=0.00244&amp;sourceID=14","0.00244")</f>
        <v>0.00244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HYPERLINK("http://141.218.60.56/~jnz1568/getInfo.php?workbook=20_01.xlsx&amp;sheet=U0&amp;row=609&amp;col=6&amp;number=3.5&amp;sourceID=14","3.5")</f>
        <v>3.5</v>
      </c>
      <c r="G609" s="4" t="str">
        <f>HYPERLINK("http://141.218.60.56/~jnz1568/getInfo.php?workbook=20_01.xlsx&amp;sheet=U0&amp;row=609&amp;col=7&amp;number=0.00244&amp;sourceID=14","0.00244")</f>
        <v>0.00244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HYPERLINK("http://141.218.60.56/~jnz1568/getInfo.php?workbook=20_01.xlsx&amp;sheet=U0&amp;row=610&amp;col=6&amp;number=3.6&amp;sourceID=14","3.6")</f>
        <v>3.6</v>
      </c>
      <c r="G610" s="4" t="str">
        <f>HYPERLINK("http://141.218.60.56/~jnz1568/getInfo.php?workbook=20_01.xlsx&amp;sheet=U0&amp;row=610&amp;col=7&amp;number=0.00244&amp;sourceID=14","0.00244")</f>
        <v>0.00244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HYPERLINK("http://141.218.60.56/~jnz1568/getInfo.php?workbook=20_01.xlsx&amp;sheet=U0&amp;row=611&amp;col=6&amp;number=3.7&amp;sourceID=14","3.7")</f>
        <v>3.7</v>
      </c>
      <c r="G611" s="4" t="str">
        <f>HYPERLINK("http://141.218.60.56/~jnz1568/getInfo.php?workbook=20_01.xlsx&amp;sheet=U0&amp;row=611&amp;col=7&amp;number=0.00244&amp;sourceID=14","0.00244")</f>
        <v>0.00244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HYPERLINK("http://141.218.60.56/~jnz1568/getInfo.php?workbook=20_01.xlsx&amp;sheet=U0&amp;row=612&amp;col=6&amp;number=3.8&amp;sourceID=14","3.8")</f>
        <v>3.8</v>
      </c>
      <c r="G612" s="4" t="str">
        <f>HYPERLINK("http://141.218.60.56/~jnz1568/getInfo.php?workbook=20_01.xlsx&amp;sheet=U0&amp;row=612&amp;col=7&amp;number=0.00244&amp;sourceID=14","0.00244")</f>
        <v>0.00244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HYPERLINK("http://141.218.60.56/~jnz1568/getInfo.php?workbook=20_01.xlsx&amp;sheet=U0&amp;row=613&amp;col=6&amp;number=3.9&amp;sourceID=14","3.9")</f>
        <v>3.9</v>
      </c>
      <c r="G613" s="4" t="str">
        <f>HYPERLINK("http://141.218.60.56/~jnz1568/getInfo.php?workbook=20_01.xlsx&amp;sheet=U0&amp;row=613&amp;col=7&amp;number=0.00244&amp;sourceID=14","0.00244")</f>
        <v>0.00244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HYPERLINK("http://141.218.60.56/~jnz1568/getInfo.php?workbook=20_01.xlsx&amp;sheet=U0&amp;row=614&amp;col=6&amp;number=4&amp;sourceID=14","4")</f>
        <v>4</v>
      </c>
      <c r="G614" s="4" t="str">
        <f>HYPERLINK("http://141.218.60.56/~jnz1568/getInfo.php?workbook=20_01.xlsx&amp;sheet=U0&amp;row=614&amp;col=7&amp;number=0.00244&amp;sourceID=14","0.00244")</f>
        <v>0.00244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HYPERLINK("http://141.218.60.56/~jnz1568/getInfo.php?workbook=20_01.xlsx&amp;sheet=U0&amp;row=615&amp;col=6&amp;number=4.1&amp;sourceID=14","4.1")</f>
        <v>4.1</v>
      </c>
      <c r="G615" s="4" t="str">
        <f>HYPERLINK("http://141.218.60.56/~jnz1568/getInfo.php?workbook=20_01.xlsx&amp;sheet=U0&amp;row=615&amp;col=7&amp;number=0.00244&amp;sourceID=14","0.00244")</f>
        <v>0.00244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HYPERLINK("http://141.218.60.56/~jnz1568/getInfo.php?workbook=20_01.xlsx&amp;sheet=U0&amp;row=616&amp;col=6&amp;number=4.2&amp;sourceID=14","4.2")</f>
        <v>4.2</v>
      </c>
      <c r="G616" s="4" t="str">
        <f>HYPERLINK("http://141.218.60.56/~jnz1568/getInfo.php?workbook=20_01.xlsx&amp;sheet=U0&amp;row=616&amp;col=7&amp;number=0.00244&amp;sourceID=14","0.00244")</f>
        <v>0.00244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HYPERLINK("http://141.218.60.56/~jnz1568/getInfo.php?workbook=20_01.xlsx&amp;sheet=U0&amp;row=617&amp;col=6&amp;number=4.3&amp;sourceID=14","4.3")</f>
        <v>4.3</v>
      </c>
      <c r="G617" s="4" t="str">
        <f>HYPERLINK("http://141.218.60.56/~jnz1568/getInfo.php?workbook=20_01.xlsx&amp;sheet=U0&amp;row=617&amp;col=7&amp;number=0.00244&amp;sourceID=14","0.00244")</f>
        <v>0.00244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HYPERLINK("http://141.218.60.56/~jnz1568/getInfo.php?workbook=20_01.xlsx&amp;sheet=U0&amp;row=618&amp;col=6&amp;number=4.4&amp;sourceID=14","4.4")</f>
        <v>4.4</v>
      </c>
      <c r="G618" s="4" t="str">
        <f>HYPERLINK("http://141.218.60.56/~jnz1568/getInfo.php?workbook=20_01.xlsx&amp;sheet=U0&amp;row=618&amp;col=7&amp;number=0.00244&amp;sourceID=14","0.00244")</f>
        <v>0.00244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HYPERLINK("http://141.218.60.56/~jnz1568/getInfo.php?workbook=20_01.xlsx&amp;sheet=U0&amp;row=619&amp;col=6&amp;number=4.5&amp;sourceID=14","4.5")</f>
        <v>4.5</v>
      </c>
      <c r="G619" s="4" t="str">
        <f>HYPERLINK("http://141.218.60.56/~jnz1568/getInfo.php?workbook=20_01.xlsx&amp;sheet=U0&amp;row=619&amp;col=7&amp;number=0.00243&amp;sourceID=14","0.00243")</f>
        <v>0.00243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HYPERLINK("http://141.218.60.56/~jnz1568/getInfo.php?workbook=20_01.xlsx&amp;sheet=U0&amp;row=620&amp;col=6&amp;number=4.6&amp;sourceID=14","4.6")</f>
        <v>4.6</v>
      </c>
      <c r="G620" s="4" t="str">
        <f>HYPERLINK("http://141.218.60.56/~jnz1568/getInfo.php?workbook=20_01.xlsx&amp;sheet=U0&amp;row=620&amp;col=7&amp;number=0.00243&amp;sourceID=14","0.00243")</f>
        <v>0.00243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HYPERLINK("http://141.218.60.56/~jnz1568/getInfo.php?workbook=20_01.xlsx&amp;sheet=U0&amp;row=621&amp;col=6&amp;number=4.7&amp;sourceID=14","4.7")</f>
        <v>4.7</v>
      </c>
      <c r="G621" s="4" t="str">
        <f>HYPERLINK("http://141.218.60.56/~jnz1568/getInfo.php?workbook=20_01.xlsx&amp;sheet=U0&amp;row=621&amp;col=7&amp;number=0.00243&amp;sourceID=14","0.00243")</f>
        <v>0.00243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HYPERLINK("http://141.218.60.56/~jnz1568/getInfo.php?workbook=20_01.xlsx&amp;sheet=U0&amp;row=622&amp;col=6&amp;number=4.8&amp;sourceID=14","4.8")</f>
        <v>4.8</v>
      </c>
      <c r="G622" s="4" t="str">
        <f>HYPERLINK("http://141.218.60.56/~jnz1568/getInfo.php?workbook=20_01.xlsx&amp;sheet=U0&amp;row=622&amp;col=7&amp;number=0.00243&amp;sourceID=14","0.00243")</f>
        <v>0.00243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HYPERLINK("http://141.218.60.56/~jnz1568/getInfo.php?workbook=20_01.xlsx&amp;sheet=U0&amp;row=623&amp;col=6&amp;number=4.9&amp;sourceID=14","4.9")</f>
        <v>4.9</v>
      </c>
      <c r="G623" s="4" t="str">
        <f>HYPERLINK("http://141.218.60.56/~jnz1568/getInfo.php?workbook=20_01.xlsx&amp;sheet=U0&amp;row=623&amp;col=7&amp;number=0.00243&amp;sourceID=14","0.00243")</f>
        <v>0.00243</v>
      </c>
    </row>
    <row r="624" spans="1:7">
      <c r="A624" s="3">
        <v>20</v>
      </c>
      <c r="B624" s="3">
        <v>1</v>
      </c>
      <c r="C624" s="3">
        <v>2</v>
      </c>
      <c r="D624" s="3">
        <v>12</v>
      </c>
      <c r="E624" s="3">
        <v>1</v>
      </c>
      <c r="F624" s="4" t="str">
        <f>HYPERLINK("http://141.218.60.56/~jnz1568/getInfo.php?workbook=20_01.xlsx&amp;sheet=U0&amp;row=624&amp;col=6&amp;number=3&amp;sourceID=14","3")</f>
        <v>3</v>
      </c>
      <c r="G624" s="4" t="str">
        <f>HYPERLINK("http://141.218.60.56/~jnz1568/getInfo.php?workbook=20_01.xlsx&amp;sheet=U0&amp;row=624&amp;col=7&amp;number=0.00493&amp;sourceID=14","0.00493")</f>
        <v>0.00493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HYPERLINK("http://141.218.60.56/~jnz1568/getInfo.php?workbook=20_01.xlsx&amp;sheet=U0&amp;row=625&amp;col=6&amp;number=3.1&amp;sourceID=14","3.1")</f>
        <v>3.1</v>
      </c>
      <c r="G625" s="4" t="str">
        <f>HYPERLINK("http://141.218.60.56/~jnz1568/getInfo.php?workbook=20_01.xlsx&amp;sheet=U0&amp;row=625&amp;col=7&amp;number=0.00493&amp;sourceID=14","0.00493")</f>
        <v>0.00493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HYPERLINK("http://141.218.60.56/~jnz1568/getInfo.php?workbook=20_01.xlsx&amp;sheet=U0&amp;row=626&amp;col=6&amp;number=3.2&amp;sourceID=14","3.2")</f>
        <v>3.2</v>
      </c>
      <c r="G626" s="4" t="str">
        <f>HYPERLINK("http://141.218.60.56/~jnz1568/getInfo.php?workbook=20_01.xlsx&amp;sheet=U0&amp;row=626&amp;col=7&amp;number=0.00493&amp;sourceID=14","0.00493")</f>
        <v>0.00493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HYPERLINK("http://141.218.60.56/~jnz1568/getInfo.php?workbook=20_01.xlsx&amp;sheet=U0&amp;row=627&amp;col=6&amp;number=3.3&amp;sourceID=14","3.3")</f>
        <v>3.3</v>
      </c>
      <c r="G627" s="4" t="str">
        <f>HYPERLINK("http://141.218.60.56/~jnz1568/getInfo.php?workbook=20_01.xlsx&amp;sheet=U0&amp;row=627&amp;col=7&amp;number=0.00493&amp;sourceID=14","0.00493")</f>
        <v>0.00493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HYPERLINK("http://141.218.60.56/~jnz1568/getInfo.php?workbook=20_01.xlsx&amp;sheet=U0&amp;row=628&amp;col=6&amp;number=3.4&amp;sourceID=14","3.4")</f>
        <v>3.4</v>
      </c>
      <c r="G628" s="4" t="str">
        <f>HYPERLINK("http://141.218.60.56/~jnz1568/getInfo.php?workbook=20_01.xlsx&amp;sheet=U0&amp;row=628&amp;col=7&amp;number=0.00493&amp;sourceID=14","0.00493")</f>
        <v>0.00493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HYPERLINK("http://141.218.60.56/~jnz1568/getInfo.php?workbook=20_01.xlsx&amp;sheet=U0&amp;row=629&amp;col=6&amp;number=3.5&amp;sourceID=14","3.5")</f>
        <v>3.5</v>
      </c>
      <c r="G629" s="4" t="str">
        <f>HYPERLINK("http://141.218.60.56/~jnz1568/getInfo.php?workbook=20_01.xlsx&amp;sheet=U0&amp;row=629&amp;col=7&amp;number=0.00493&amp;sourceID=14","0.00493")</f>
        <v>0.00493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HYPERLINK("http://141.218.60.56/~jnz1568/getInfo.php?workbook=20_01.xlsx&amp;sheet=U0&amp;row=630&amp;col=6&amp;number=3.6&amp;sourceID=14","3.6")</f>
        <v>3.6</v>
      </c>
      <c r="G630" s="4" t="str">
        <f>HYPERLINK("http://141.218.60.56/~jnz1568/getInfo.php?workbook=20_01.xlsx&amp;sheet=U0&amp;row=630&amp;col=7&amp;number=0.00493&amp;sourceID=14","0.00493")</f>
        <v>0.00493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HYPERLINK("http://141.218.60.56/~jnz1568/getInfo.php?workbook=20_01.xlsx&amp;sheet=U0&amp;row=631&amp;col=6&amp;number=3.7&amp;sourceID=14","3.7")</f>
        <v>3.7</v>
      </c>
      <c r="G631" s="4" t="str">
        <f>HYPERLINK("http://141.218.60.56/~jnz1568/getInfo.php?workbook=20_01.xlsx&amp;sheet=U0&amp;row=631&amp;col=7&amp;number=0.00493&amp;sourceID=14","0.00493")</f>
        <v>0.00493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HYPERLINK("http://141.218.60.56/~jnz1568/getInfo.php?workbook=20_01.xlsx&amp;sheet=U0&amp;row=632&amp;col=6&amp;number=3.8&amp;sourceID=14","3.8")</f>
        <v>3.8</v>
      </c>
      <c r="G632" s="4" t="str">
        <f>HYPERLINK("http://141.218.60.56/~jnz1568/getInfo.php?workbook=20_01.xlsx&amp;sheet=U0&amp;row=632&amp;col=7&amp;number=0.00493&amp;sourceID=14","0.00493")</f>
        <v>0.00493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HYPERLINK("http://141.218.60.56/~jnz1568/getInfo.php?workbook=20_01.xlsx&amp;sheet=U0&amp;row=633&amp;col=6&amp;number=3.9&amp;sourceID=14","3.9")</f>
        <v>3.9</v>
      </c>
      <c r="G633" s="4" t="str">
        <f>HYPERLINK("http://141.218.60.56/~jnz1568/getInfo.php?workbook=20_01.xlsx&amp;sheet=U0&amp;row=633&amp;col=7&amp;number=0.00493&amp;sourceID=14","0.00493")</f>
        <v>0.00493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HYPERLINK("http://141.218.60.56/~jnz1568/getInfo.php?workbook=20_01.xlsx&amp;sheet=U0&amp;row=634&amp;col=6&amp;number=4&amp;sourceID=14","4")</f>
        <v>4</v>
      </c>
      <c r="G634" s="4" t="str">
        <f>HYPERLINK("http://141.218.60.56/~jnz1568/getInfo.php?workbook=20_01.xlsx&amp;sheet=U0&amp;row=634&amp;col=7&amp;number=0.00493&amp;sourceID=14","0.00493")</f>
        <v>0.00493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HYPERLINK("http://141.218.60.56/~jnz1568/getInfo.php?workbook=20_01.xlsx&amp;sheet=U0&amp;row=635&amp;col=6&amp;number=4.1&amp;sourceID=14","4.1")</f>
        <v>4.1</v>
      </c>
      <c r="G635" s="4" t="str">
        <f>HYPERLINK("http://141.218.60.56/~jnz1568/getInfo.php?workbook=20_01.xlsx&amp;sheet=U0&amp;row=635&amp;col=7&amp;number=0.00493&amp;sourceID=14","0.00493")</f>
        <v>0.00493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HYPERLINK("http://141.218.60.56/~jnz1568/getInfo.php?workbook=20_01.xlsx&amp;sheet=U0&amp;row=636&amp;col=6&amp;number=4.2&amp;sourceID=14","4.2")</f>
        <v>4.2</v>
      </c>
      <c r="G636" s="4" t="str">
        <f>HYPERLINK("http://141.218.60.56/~jnz1568/getInfo.php?workbook=20_01.xlsx&amp;sheet=U0&amp;row=636&amp;col=7&amp;number=0.00492&amp;sourceID=14","0.00492")</f>
        <v>0.00492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HYPERLINK("http://141.218.60.56/~jnz1568/getInfo.php?workbook=20_01.xlsx&amp;sheet=U0&amp;row=637&amp;col=6&amp;number=4.3&amp;sourceID=14","4.3")</f>
        <v>4.3</v>
      </c>
      <c r="G637" s="4" t="str">
        <f>HYPERLINK("http://141.218.60.56/~jnz1568/getInfo.php?workbook=20_01.xlsx&amp;sheet=U0&amp;row=637&amp;col=7&amp;number=0.00492&amp;sourceID=14","0.00492")</f>
        <v>0.00492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HYPERLINK("http://141.218.60.56/~jnz1568/getInfo.php?workbook=20_01.xlsx&amp;sheet=U0&amp;row=638&amp;col=6&amp;number=4.4&amp;sourceID=14","4.4")</f>
        <v>4.4</v>
      </c>
      <c r="G638" s="4" t="str">
        <f>HYPERLINK("http://141.218.60.56/~jnz1568/getInfo.php?workbook=20_01.xlsx&amp;sheet=U0&amp;row=638&amp;col=7&amp;number=0.00492&amp;sourceID=14","0.00492")</f>
        <v>0.00492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HYPERLINK("http://141.218.60.56/~jnz1568/getInfo.php?workbook=20_01.xlsx&amp;sheet=U0&amp;row=639&amp;col=6&amp;number=4.5&amp;sourceID=14","4.5")</f>
        <v>4.5</v>
      </c>
      <c r="G639" s="4" t="str">
        <f>HYPERLINK("http://141.218.60.56/~jnz1568/getInfo.php?workbook=20_01.xlsx&amp;sheet=U0&amp;row=639&amp;col=7&amp;number=0.00492&amp;sourceID=14","0.00492")</f>
        <v>0.00492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HYPERLINK("http://141.218.60.56/~jnz1568/getInfo.php?workbook=20_01.xlsx&amp;sheet=U0&amp;row=640&amp;col=6&amp;number=4.6&amp;sourceID=14","4.6")</f>
        <v>4.6</v>
      </c>
      <c r="G640" s="4" t="str">
        <f>HYPERLINK("http://141.218.60.56/~jnz1568/getInfo.php?workbook=20_01.xlsx&amp;sheet=U0&amp;row=640&amp;col=7&amp;number=0.00491&amp;sourceID=14","0.00491")</f>
        <v>0.00491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HYPERLINK("http://141.218.60.56/~jnz1568/getInfo.php?workbook=20_01.xlsx&amp;sheet=U0&amp;row=641&amp;col=6&amp;number=4.7&amp;sourceID=14","4.7")</f>
        <v>4.7</v>
      </c>
      <c r="G641" s="4" t="str">
        <f>HYPERLINK("http://141.218.60.56/~jnz1568/getInfo.php?workbook=20_01.xlsx&amp;sheet=U0&amp;row=641&amp;col=7&amp;number=0.00491&amp;sourceID=14","0.00491")</f>
        <v>0.00491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HYPERLINK("http://141.218.60.56/~jnz1568/getInfo.php?workbook=20_01.xlsx&amp;sheet=U0&amp;row=642&amp;col=6&amp;number=4.8&amp;sourceID=14","4.8")</f>
        <v>4.8</v>
      </c>
      <c r="G642" s="4" t="str">
        <f>HYPERLINK("http://141.218.60.56/~jnz1568/getInfo.php?workbook=20_01.xlsx&amp;sheet=U0&amp;row=642&amp;col=7&amp;number=0.0049&amp;sourceID=14","0.0049")</f>
        <v>0.0049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HYPERLINK("http://141.218.60.56/~jnz1568/getInfo.php?workbook=20_01.xlsx&amp;sheet=U0&amp;row=643&amp;col=6&amp;number=4.9&amp;sourceID=14","4.9")</f>
        <v>4.9</v>
      </c>
      <c r="G643" s="4" t="str">
        <f>HYPERLINK("http://141.218.60.56/~jnz1568/getInfo.php?workbook=20_01.xlsx&amp;sheet=U0&amp;row=643&amp;col=7&amp;number=0.00489&amp;sourceID=14","0.00489")</f>
        <v>0.00489</v>
      </c>
    </row>
    <row r="644" spans="1:7">
      <c r="A644" s="3">
        <v>20</v>
      </c>
      <c r="B644" s="3">
        <v>1</v>
      </c>
      <c r="C644" s="3">
        <v>2</v>
      </c>
      <c r="D644" s="3">
        <v>13</v>
      </c>
      <c r="E644" s="3">
        <v>1</v>
      </c>
      <c r="F644" s="4" t="str">
        <f>HYPERLINK("http://141.218.60.56/~jnz1568/getInfo.php?workbook=20_01.xlsx&amp;sheet=U0&amp;row=644&amp;col=6&amp;number=3&amp;sourceID=14","3")</f>
        <v>3</v>
      </c>
      <c r="G644" s="4" t="str">
        <f>HYPERLINK("http://141.218.60.56/~jnz1568/getInfo.php?workbook=20_01.xlsx&amp;sheet=U0&amp;row=644&amp;col=7&amp;number=0.00311&amp;sourceID=14","0.00311")</f>
        <v>0.00311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HYPERLINK("http://141.218.60.56/~jnz1568/getInfo.php?workbook=20_01.xlsx&amp;sheet=U0&amp;row=645&amp;col=6&amp;number=3.1&amp;sourceID=14","3.1")</f>
        <v>3.1</v>
      </c>
      <c r="G645" s="4" t="str">
        <f>HYPERLINK("http://141.218.60.56/~jnz1568/getInfo.php?workbook=20_01.xlsx&amp;sheet=U0&amp;row=645&amp;col=7&amp;number=0.00311&amp;sourceID=14","0.00311")</f>
        <v>0.00311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HYPERLINK("http://141.218.60.56/~jnz1568/getInfo.php?workbook=20_01.xlsx&amp;sheet=U0&amp;row=646&amp;col=6&amp;number=3.2&amp;sourceID=14","3.2")</f>
        <v>3.2</v>
      </c>
      <c r="G646" s="4" t="str">
        <f>HYPERLINK("http://141.218.60.56/~jnz1568/getInfo.php?workbook=20_01.xlsx&amp;sheet=U0&amp;row=646&amp;col=7&amp;number=0.00311&amp;sourceID=14","0.00311")</f>
        <v>0.00311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HYPERLINK("http://141.218.60.56/~jnz1568/getInfo.php?workbook=20_01.xlsx&amp;sheet=U0&amp;row=647&amp;col=6&amp;number=3.3&amp;sourceID=14","3.3")</f>
        <v>3.3</v>
      </c>
      <c r="G647" s="4" t="str">
        <f>HYPERLINK("http://141.218.60.56/~jnz1568/getInfo.php?workbook=20_01.xlsx&amp;sheet=U0&amp;row=647&amp;col=7&amp;number=0.00311&amp;sourceID=14","0.00311")</f>
        <v>0.00311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HYPERLINK("http://141.218.60.56/~jnz1568/getInfo.php?workbook=20_01.xlsx&amp;sheet=U0&amp;row=648&amp;col=6&amp;number=3.4&amp;sourceID=14","3.4")</f>
        <v>3.4</v>
      </c>
      <c r="G648" s="4" t="str">
        <f>HYPERLINK("http://141.218.60.56/~jnz1568/getInfo.php?workbook=20_01.xlsx&amp;sheet=U0&amp;row=648&amp;col=7&amp;number=0.00312&amp;sourceID=14","0.00312")</f>
        <v>0.00312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HYPERLINK("http://141.218.60.56/~jnz1568/getInfo.php?workbook=20_01.xlsx&amp;sheet=U0&amp;row=649&amp;col=6&amp;number=3.5&amp;sourceID=14","3.5")</f>
        <v>3.5</v>
      </c>
      <c r="G649" s="4" t="str">
        <f>HYPERLINK("http://141.218.60.56/~jnz1568/getInfo.php?workbook=20_01.xlsx&amp;sheet=U0&amp;row=649&amp;col=7&amp;number=0.00312&amp;sourceID=14","0.00312")</f>
        <v>0.00312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HYPERLINK("http://141.218.60.56/~jnz1568/getInfo.php?workbook=20_01.xlsx&amp;sheet=U0&amp;row=650&amp;col=6&amp;number=3.6&amp;sourceID=14","3.6")</f>
        <v>3.6</v>
      </c>
      <c r="G650" s="4" t="str">
        <f>HYPERLINK("http://141.218.60.56/~jnz1568/getInfo.php?workbook=20_01.xlsx&amp;sheet=U0&amp;row=650&amp;col=7&amp;number=0.00312&amp;sourceID=14","0.00312")</f>
        <v>0.00312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HYPERLINK("http://141.218.60.56/~jnz1568/getInfo.php?workbook=20_01.xlsx&amp;sheet=U0&amp;row=651&amp;col=6&amp;number=3.7&amp;sourceID=14","3.7")</f>
        <v>3.7</v>
      </c>
      <c r="G651" s="4" t="str">
        <f>HYPERLINK("http://141.218.60.56/~jnz1568/getInfo.php?workbook=20_01.xlsx&amp;sheet=U0&amp;row=651&amp;col=7&amp;number=0.00313&amp;sourceID=14","0.00313")</f>
        <v>0.00313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HYPERLINK("http://141.218.60.56/~jnz1568/getInfo.php?workbook=20_01.xlsx&amp;sheet=U0&amp;row=652&amp;col=6&amp;number=3.8&amp;sourceID=14","3.8")</f>
        <v>3.8</v>
      </c>
      <c r="G652" s="4" t="str">
        <f>HYPERLINK("http://141.218.60.56/~jnz1568/getInfo.php?workbook=20_01.xlsx&amp;sheet=U0&amp;row=652&amp;col=7&amp;number=0.00314&amp;sourceID=14","0.00314")</f>
        <v>0.00314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HYPERLINK("http://141.218.60.56/~jnz1568/getInfo.php?workbook=20_01.xlsx&amp;sheet=U0&amp;row=653&amp;col=6&amp;number=3.9&amp;sourceID=14","3.9")</f>
        <v>3.9</v>
      </c>
      <c r="G653" s="4" t="str">
        <f>HYPERLINK("http://141.218.60.56/~jnz1568/getInfo.php?workbook=20_01.xlsx&amp;sheet=U0&amp;row=653&amp;col=7&amp;number=0.00314&amp;sourceID=14","0.00314")</f>
        <v>0.00314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HYPERLINK("http://141.218.60.56/~jnz1568/getInfo.php?workbook=20_01.xlsx&amp;sheet=U0&amp;row=654&amp;col=6&amp;number=4&amp;sourceID=14","4")</f>
        <v>4</v>
      </c>
      <c r="G654" s="4" t="str">
        <f>HYPERLINK("http://141.218.60.56/~jnz1568/getInfo.php?workbook=20_01.xlsx&amp;sheet=U0&amp;row=654&amp;col=7&amp;number=0.00315&amp;sourceID=14","0.00315")</f>
        <v>0.00315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HYPERLINK("http://141.218.60.56/~jnz1568/getInfo.php?workbook=20_01.xlsx&amp;sheet=U0&amp;row=655&amp;col=6&amp;number=4.1&amp;sourceID=14","4.1")</f>
        <v>4.1</v>
      </c>
      <c r="G655" s="4" t="str">
        <f>HYPERLINK("http://141.218.60.56/~jnz1568/getInfo.php?workbook=20_01.xlsx&amp;sheet=U0&amp;row=655&amp;col=7&amp;number=0.00317&amp;sourceID=14","0.00317")</f>
        <v>0.00317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HYPERLINK("http://141.218.60.56/~jnz1568/getInfo.php?workbook=20_01.xlsx&amp;sheet=U0&amp;row=656&amp;col=6&amp;number=4.2&amp;sourceID=14","4.2")</f>
        <v>4.2</v>
      </c>
      <c r="G656" s="4" t="str">
        <f>HYPERLINK("http://141.218.60.56/~jnz1568/getInfo.php?workbook=20_01.xlsx&amp;sheet=U0&amp;row=656&amp;col=7&amp;number=0.00318&amp;sourceID=14","0.00318")</f>
        <v>0.00318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HYPERLINK("http://141.218.60.56/~jnz1568/getInfo.php?workbook=20_01.xlsx&amp;sheet=U0&amp;row=657&amp;col=6&amp;number=4.3&amp;sourceID=14","4.3")</f>
        <v>4.3</v>
      </c>
      <c r="G657" s="4" t="str">
        <f>HYPERLINK("http://141.218.60.56/~jnz1568/getInfo.php?workbook=20_01.xlsx&amp;sheet=U0&amp;row=657&amp;col=7&amp;number=0.0032&amp;sourceID=14","0.0032")</f>
        <v>0.0032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HYPERLINK("http://141.218.60.56/~jnz1568/getInfo.php?workbook=20_01.xlsx&amp;sheet=U0&amp;row=658&amp;col=6&amp;number=4.4&amp;sourceID=14","4.4")</f>
        <v>4.4</v>
      </c>
      <c r="G658" s="4" t="str">
        <f>HYPERLINK("http://141.218.60.56/~jnz1568/getInfo.php?workbook=20_01.xlsx&amp;sheet=U0&amp;row=658&amp;col=7&amp;number=0.00323&amp;sourceID=14","0.00323")</f>
        <v>0.00323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HYPERLINK("http://141.218.60.56/~jnz1568/getInfo.php?workbook=20_01.xlsx&amp;sheet=U0&amp;row=659&amp;col=6&amp;number=4.5&amp;sourceID=14","4.5")</f>
        <v>4.5</v>
      </c>
      <c r="G659" s="4" t="str">
        <f>HYPERLINK("http://141.218.60.56/~jnz1568/getInfo.php?workbook=20_01.xlsx&amp;sheet=U0&amp;row=659&amp;col=7&amp;number=0.00326&amp;sourceID=14","0.00326")</f>
        <v>0.00326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HYPERLINK("http://141.218.60.56/~jnz1568/getInfo.php?workbook=20_01.xlsx&amp;sheet=U0&amp;row=660&amp;col=6&amp;number=4.6&amp;sourceID=14","4.6")</f>
        <v>4.6</v>
      </c>
      <c r="G660" s="4" t="str">
        <f>HYPERLINK("http://141.218.60.56/~jnz1568/getInfo.php?workbook=20_01.xlsx&amp;sheet=U0&amp;row=660&amp;col=7&amp;number=0.0033&amp;sourceID=14","0.0033")</f>
        <v>0.0033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HYPERLINK("http://141.218.60.56/~jnz1568/getInfo.php?workbook=20_01.xlsx&amp;sheet=U0&amp;row=661&amp;col=6&amp;number=4.7&amp;sourceID=14","4.7")</f>
        <v>4.7</v>
      </c>
      <c r="G661" s="4" t="str">
        <f>HYPERLINK("http://141.218.60.56/~jnz1568/getInfo.php?workbook=20_01.xlsx&amp;sheet=U0&amp;row=661&amp;col=7&amp;number=0.00335&amp;sourceID=14","0.00335")</f>
        <v>0.00335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HYPERLINK("http://141.218.60.56/~jnz1568/getInfo.php?workbook=20_01.xlsx&amp;sheet=U0&amp;row=662&amp;col=6&amp;number=4.8&amp;sourceID=14","4.8")</f>
        <v>4.8</v>
      </c>
      <c r="G662" s="4" t="str">
        <f>HYPERLINK("http://141.218.60.56/~jnz1568/getInfo.php?workbook=20_01.xlsx&amp;sheet=U0&amp;row=662&amp;col=7&amp;number=0.0034&amp;sourceID=14","0.0034")</f>
        <v>0.0034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HYPERLINK("http://141.218.60.56/~jnz1568/getInfo.php?workbook=20_01.xlsx&amp;sheet=U0&amp;row=663&amp;col=6&amp;number=4.9&amp;sourceID=14","4.9")</f>
        <v>4.9</v>
      </c>
      <c r="G663" s="4" t="str">
        <f>HYPERLINK("http://141.218.60.56/~jnz1568/getInfo.php?workbook=20_01.xlsx&amp;sheet=U0&amp;row=663&amp;col=7&amp;number=0.00347&amp;sourceID=14","0.00347")</f>
        <v>0.00347</v>
      </c>
    </row>
    <row r="664" spans="1:7">
      <c r="A664" s="3">
        <v>20</v>
      </c>
      <c r="B664" s="3">
        <v>1</v>
      </c>
      <c r="C664" s="3">
        <v>2</v>
      </c>
      <c r="D664" s="3">
        <v>14</v>
      </c>
      <c r="E664" s="3">
        <v>1</v>
      </c>
      <c r="F664" s="4" t="str">
        <f>HYPERLINK("http://141.218.60.56/~jnz1568/getInfo.php?workbook=20_01.xlsx&amp;sheet=U0&amp;row=664&amp;col=6&amp;number=3&amp;sourceID=14","3")</f>
        <v>3</v>
      </c>
      <c r="G664" s="4" t="str">
        <f>HYPERLINK("http://141.218.60.56/~jnz1568/getInfo.php?workbook=20_01.xlsx&amp;sheet=U0&amp;row=664&amp;col=7&amp;number=0.00466&amp;sourceID=14","0.00466")</f>
        <v>0.00466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HYPERLINK("http://141.218.60.56/~jnz1568/getInfo.php?workbook=20_01.xlsx&amp;sheet=U0&amp;row=665&amp;col=6&amp;number=3.1&amp;sourceID=14","3.1")</f>
        <v>3.1</v>
      </c>
      <c r="G665" s="4" t="str">
        <f>HYPERLINK("http://141.218.60.56/~jnz1568/getInfo.php?workbook=20_01.xlsx&amp;sheet=U0&amp;row=665&amp;col=7&amp;number=0.00466&amp;sourceID=14","0.00466")</f>
        <v>0.00466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HYPERLINK("http://141.218.60.56/~jnz1568/getInfo.php?workbook=20_01.xlsx&amp;sheet=U0&amp;row=666&amp;col=6&amp;number=3.2&amp;sourceID=14","3.2")</f>
        <v>3.2</v>
      </c>
      <c r="G666" s="4" t="str">
        <f>HYPERLINK("http://141.218.60.56/~jnz1568/getInfo.php?workbook=20_01.xlsx&amp;sheet=U0&amp;row=666&amp;col=7&amp;number=0.00467&amp;sourceID=14","0.00467")</f>
        <v>0.00467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HYPERLINK("http://141.218.60.56/~jnz1568/getInfo.php?workbook=20_01.xlsx&amp;sheet=U0&amp;row=667&amp;col=6&amp;number=3.3&amp;sourceID=14","3.3")</f>
        <v>3.3</v>
      </c>
      <c r="G667" s="4" t="str">
        <f>HYPERLINK("http://141.218.60.56/~jnz1568/getInfo.php?workbook=20_01.xlsx&amp;sheet=U0&amp;row=667&amp;col=7&amp;number=0.00467&amp;sourceID=14","0.00467")</f>
        <v>0.00467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HYPERLINK("http://141.218.60.56/~jnz1568/getInfo.php?workbook=20_01.xlsx&amp;sheet=U0&amp;row=668&amp;col=6&amp;number=3.4&amp;sourceID=14","3.4")</f>
        <v>3.4</v>
      </c>
      <c r="G668" s="4" t="str">
        <f>HYPERLINK("http://141.218.60.56/~jnz1568/getInfo.php?workbook=20_01.xlsx&amp;sheet=U0&amp;row=668&amp;col=7&amp;number=0.00467&amp;sourceID=14","0.00467")</f>
        <v>0.00467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HYPERLINK("http://141.218.60.56/~jnz1568/getInfo.php?workbook=20_01.xlsx&amp;sheet=U0&amp;row=669&amp;col=6&amp;number=3.5&amp;sourceID=14","3.5")</f>
        <v>3.5</v>
      </c>
      <c r="G669" s="4" t="str">
        <f>HYPERLINK("http://141.218.60.56/~jnz1568/getInfo.php?workbook=20_01.xlsx&amp;sheet=U0&amp;row=669&amp;col=7&amp;number=0.00468&amp;sourceID=14","0.00468")</f>
        <v>0.00468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HYPERLINK("http://141.218.60.56/~jnz1568/getInfo.php?workbook=20_01.xlsx&amp;sheet=U0&amp;row=670&amp;col=6&amp;number=3.6&amp;sourceID=14","3.6")</f>
        <v>3.6</v>
      </c>
      <c r="G670" s="4" t="str">
        <f>HYPERLINK("http://141.218.60.56/~jnz1568/getInfo.php?workbook=20_01.xlsx&amp;sheet=U0&amp;row=670&amp;col=7&amp;number=0.00469&amp;sourceID=14","0.00469")</f>
        <v>0.00469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HYPERLINK("http://141.218.60.56/~jnz1568/getInfo.php?workbook=20_01.xlsx&amp;sheet=U0&amp;row=671&amp;col=6&amp;number=3.7&amp;sourceID=14","3.7")</f>
        <v>3.7</v>
      </c>
      <c r="G671" s="4" t="str">
        <f>HYPERLINK("http://141.218.60.56/~jnz1568/getInfo.php?workbook=20_01.xlsx&amp;sheet=U0&amp;row=671&amp;col=7&amp;number=0.00469&amp;sourceID=14","0.00469")</f>
        <v>0.00469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HYPERLINK("http://141.218.60.56/~jnz1568/getInfo.php?workbook=20_01.xlsx&amp;sheet=U0&amp;row=672&amp;col=6&amp;number=3.8&amp;sourceID=14","3.8")</f>
        <v>3.8</v>
      </c>
      <c r="G672" s="4" t="str">
        <f>HYPERLINK("http://141.218.60.56/~jnz1568/getInfo.php?workbook=20_01.xlsx&amp;sheet=U0&amp;row=672&amp;col=7&amp;number=0.0047&amp;sourceID=14","0.0047")</f>
        <v>0.0047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HYPERLINK("http://141.218.60.56/~jnz1568/getInfo.php?workbook=20_01.xlsx&amp;sheet=U0&amp;row=673&amp;col=6&amp;number=3.9&amp;sourceID=14","3.9")</f>
        <v>3.9</v>
      </c>
      <c r="G673" s="4" t="str">
        <f>HYPERLINK("http://141.218.60.56/~jnz1568/getInfo.php?workbook=20_01.xlsx&amp;sheet=U0&amp;row=673&amp;col=7&amp;number=0.00472&amp;sourceID=14","0.00472")</f>
        <v>0.00472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HYPERLINK("http://141.218.60.56/~jnz1568/getInfo.php?workbook=20_01.xlsx&amp;sheet=U0&amp;row=674&amp;col=6&amp;number=4&amp;sourceID=14","4")</f>
        <v>4</v>
      </c>
      <c r="G674" s="4" t="str">
        <f>HYPERLINK("http://141.218.60.56/~jnz1568/getInfo.php?workbook=20_01.xlsx&amp;sheet=U0&amp;row=674&amp;col=7&amp;number=0.00473&amp;sourceID=14","0.00473")</f>
        <v>0.00473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HYPERLINK("http://141.218.60.56/~jnz1568/getInfo.php?workbook=20_01.xlsx&amp;sheet=U0&amp;row=675&amp;col=6&amp;number=4.1&amp;sourceID=14","4.1")</f>
        <v>4.1</v>
      </c>
      <c r="G675" s="4" t="str">
        <f>HYPERLINK("http://141.218.60.56/~jnz1568/getInfo.php?workbook=20_01.xlsx&amp;sheet=U0&amp;row=675&amp;col=7&amp;number=0.00475&amp;sourceID=14","0.00475")</f>
        <v>0.00475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HYPERLINK("http://141.218.60.56/~jnz1568/getInfo.php?workbook=20_01.xlsx&amp;sheet=U0&amp;row=676&amp;col=6&amp;number=4.2&amp;sourceID=14","4.2")</f>
        <v>4.2</v>
      </c>
      <c r="G676" s="4" t="str">
        <f>HYPERLINK("http://141.218.60.56/~jnz1568/getInfo.php?workbook=20_01.xlsx&amp;sheet=U0&amp;row=676&amp;col=7&amp;number=0.00478&amp;sourceID=14","0.00478")</f>
        <v>0.00478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HYPERLINK("http://141.218.60.56/~jnz1568/getInfo.php?workbook=20_01.xlsx&amp;sheet=U0&amp;row=677&amp;col=6&amp;number=4.3&amp;sourceID=14","4.3")</f>
        <v>4.3</v>
      </c>
      <c r="G677" s="4" t="str">
        <f>HYPERLINK("http://141.218.60.56/~jnz1568/getInfo.php?workbook=20_01.xlsx&amp;sheet=U0&amp;row=677&amp;col=7&amp;number=0.00481&amp;sourceID=14","0.00481")</f>
        <v>0.00481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HYPERLINK("http://141.218.60.56/~jnz1568/getInfo.php?workbook=20_01.xlsx&amp;sheet=U0&amp;row=678&amp;col=6&amp;number=4.4&amp;sourceID=14","4.4")</f>
        <v>4.4</v>
      </c>
      <c r="G678" s="4" t="str">
        <f>HYPERLINK("http://141.218.60.56/~jnz1568/getInfo.php?workbook=20_01.xlsx&amp;sheet=U0&amp;row=678&amp;col=7&amp;number=0.00484&amp;sourceID=14","0.00484")</f>
        <v>0.00484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HYPERLINK("http://141.218.60.56/~jnz1568/getInfo.php?workbook=20_01.xlsx&amp;sheet=U0&amp;row=679&amp;col=6&amp;number=4.5&amp;sourceID=14","4.5")</f>
        <v>4.5</v>
      </c>
      <c r="G679" s="4" t="str">
        <f>HYPERLINK("http://141.218.60.56/~jnz1568/getInfo.php?workbook=20_01.xlsx&amp;sheet=U0&amp;row=679&amp;col=7&amp;number=0.00489&amp;sourceID=14","0.00489")</f>
        <v>0.00489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HYPERLINK("http://141.218.60.56/~jnz1568/getInfo.php?workbook=20_01.xlsx&amp;sheet=U0&amp;row=680&amp;col=6&amp;number=4.6&amp;sourceID=14","4.6")</f>
        <v>4.6</v>
      </c>
      <c r="G680" s="4" t="str">
        <f>HYPERLINK("http://141.218.60.56/~jnz1568/getInfo.php?workbook=20_01.xlsx&amp;sheet=U0&amp;row=680&amp;col=7&amp;number=0.00495&amp;sourceID=14","0.00495")</f>
        <v>0.00495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HYPERLINK("http://141.218.60.56/~jnz1568/getInfo.php?workbook=20_01.xlsx&amp;sheet=U0&amp;row=681&amp;col=6&amp;number=4.7&amp;sourceID=14","4.7")</f>
        <v>4.7</v>
      </c>
      <c r="G681" s="4" t="str">
        <f>HYPERLINK("http://141.218.60.56/~jnz1568/getInfo.php?workbook=20_01.xlsx&amp;sheet=U0&amp;row=681&amp;col=7&amp;number=0.00502&amp;sourceID=14","0.00502")</f>
        <v>0.00502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HYPERLINK("http://141.218.60.56/~jnz1568/getInfo.php?workbook=20_01.xlsx&amp;sheet=U0&amp;row=682&amp;col=6&amp;number=4.8&amp;sourceID=14","4.8")</f>
        <v>4.8</v>
      </c>
      <c r="G682" s="4" t="str">
        <f>HYPERLINK("http://141.218.60.56/~jnz1568/getInfo.php?workbook=20_01.xlsx&amp;sheet=U0&amp;row=682&amp;col=7&amp;number=0.0051&amp;sourceID=14","0.0051")</f>
        <v>0.0051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HYPERLINK("http://141.218.60.56/~jnz1568/getInfo.php?workbook=20_01.xlsx&amp;sheet=U0&amp;row=683&amp;col=6&amp;number=4.9&amp;sourceID=14","4.9")</f>
        <v>4.9</v>
      </c>
      <c r="G683" s="4" t="str">
        <f>HYPERLINK("http://141.218.60.56/~jnz1568/getInfo.php?workbook=20_01.xlsx&amp;sheet=U0&amp;row=683&amp;col=7&amp;number=0.0052&amp;sourceID=14","0.0052")</f>
        <v>0.0052</v>
      </c>
    </row>
    <row r="684" spans="1:7">
      <c r="A684" s="3">
        <v>20</v>
      </c>
      <c r="B684" s="3">
        <v>1</v>
      </c>
      <c r="C684" s="3">
        <v>2</v>
      </c>
      <c r="D684" s="3">
        <v>15</v>
      </c>
      <c r="E684" s="3">
        <v>1</v>
      </c>
      <c r="F684" s="4" t="str">
        <f>HYPERLINK("http://141.218.60.56/~jnz1568/getInfo.php?workbook=20_01.xlsx&amp;sheet=U0&amp;row=684&amp;col=6&amp;number=3&amp;sourceID=14","3")</f>
        <v>3</v>
      </c>
      <c r="G684" s="4" t="str">
        <f>HYPERLINK("http://141.218.60.56/~jnz1568/getInfo.php?workbook=20_01.xlsx&amp;sheet=U0&amp;row=684&amp;col=7&amp;number=0.00212&amp;sourceID=14","0.00212")</f>
        <v>0.00212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HYPERLINK("http://141.218.60.56/~jnz1568/getInfo.php?workbook=20_01.xlsx&amp;sheet=U0&amp;row=685&amp;col=6&amp;number=3.1&amp;sourceID=14","3.1")</f>
        <v>3.1</v>
      </c>
      <c r="G685" s="4" t="str">
        <f>HYPERLINK("http://141.218.60.56/~jnz1568/getInfo.php?workbook=20_01.xlsx&amp;sheet=U0&amp;row=685&amp;col=7&amp;number=0.00212&amp;sourceID=14","0.00212")</f>
        <v>0.00212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HYPERLINK("http://141.218.60.56/~jnz1568/getInfo.php?workbook=20_01.xlsx&amp;sheet=U0&amp;row=686&amp;col=6&amp;number=3.2&amp;sourceID=14","3.2")</f>
        <v>3.2</v>
      </c>
      <c r="G686" s="4" t="str">
        <f>HYPERLINK("http://141.218.60.56/~jnz1568/getInfo.php?workbook=20_01.xlsx&amp;sheet=U0&amp;row=686&amp;col=7&amp;number=0.00212&amp;sourceID=14","0.00212")</f>
        <v>0.00212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HYPERLINK("http://141.218.60.56/~jnz1568/getInfo.php?workbook=20_01.xlsx&amp;sheet=U0&amp;row=687&amp;col=6&amp;number=3.3&amp;sourceID=14","3.3")</f>
        <v>3.3</v>
      </c>
      <c r="G687" s="4" t="str">
        <f>HYPERLINK("http://141.218.60.56/~jnz1568/getInfo.php?workbook=20_01.xlsx&amp;sheet=U0&amp;row=687&amp;col=7&amp;number=0.00213&amp;sourceID=14","0.00213")</f>
        <v>0.00213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HYPERLINK("http://141.218.60.56/~jnz1568/getInfo.php?workbook=20_01.xlsx&amp;sheet=U0&amp;row=688&amp;col=6&amp;number=3.4&amp;sourceID=14","3.4")</f>
        <v>3.4</v>
      </c>
      <c r="G688" s="4" t="str">
        <f>HYPERLINK("http://141.218.60.56/~jnz1568/getInfo.php?workbook=20_01.xlsx&amp;sheet=U0&amp;row=688&amp;col=7&amp;number=0.00213&amp;sourceID=14","0.00213")</f>
        <v>0.00213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HYPERLINK("http://141.218.60.56/~jnz1568/getInfo.php?workbook=20_01.xlsx&amp;sheet=U0&amp;row=689&amp;col=6&amp;number=3.5&amp;sourceID=14","3.5")</f>
        <v>3.5</v>
      </c>
      <c r="G689" s="4" t="str">
        <f>HYPERLINK("http://141.218.60.56/~jnz1568/getInfo.php?workbook=20_01.xlsx&amp;sheet=U0&amp;row=689&amp;col=7&amp;number=0.00213&amp;sourceID=14","0.00213")</f>
        <v>0.00213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HYPERLINK("http://141.218.60.56/~jnz1568/getInfo.php?workbook=20_01.xlsx&amp;sheet=U0&amp;row=690&amp;col=6&amp;number=3.6&amp;sourceID=14","3.6")</f>
        <v>3.6</v>
      </c>
      <c r="G690" s="4" t="str">
        <f>HYPERLINK("http://141.218.60.56/~jnz1568/getInfo.php?workbook=20_01.xlsx&amp;sheet=U0&amp;row=690&amp;col=7&amp;number=0.00214&amp;sourceID=14","0.00214")</f>
        <v>0.00214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HYPERLINK("http://141.218.60.56/~jnz1568/getInfo.php?workbook=20_01.xlsx&amp;sheet=U0&amp;row=691&amp;col=6&amp;number=3.7&amp;sourceID=14","3.7")</f>
        <v>3.7</v>
      </c>
      <c r="G691" s="4" t="str">
        <f>HYPERLINK("http://141.218.60.56/~jnz1568/getInfo.php?workbook=20_01.xlsx&amp;sheet=U0&amp;row=691&amp;col=7&amp;number=0.00214&amp;sourceID=14","0.00214")</f>
        <v>0.00214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HYPERLINK("http://141.218.60.56/~jnz1568/getInfo.php?workbook=20_01.xlsx&amp;sheet=U0&amp;row=692&amp;col=6&amp;number=3.8&amp;sourceID=14","3.8")</f>
        <v>3.8</v>
      </c>
      <c r="G692" s="4" t="str">
        <f>HYPERLINK("http://141.218.60.56/~jnz1568/getInfo.php?workbook=20_01.xlsx&amp;sheet=U0&amp;row=692&amp;col=7&amp;number=0.00215&amp;sourceID=14","0.00215")</f>
        <v>0.00215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HYPERLINK("http://141.218.60.56/~jnz1568/getInfo.php?workbook=20_01.xlsx&amp;sheet=U0&amp;row=693&amp;col=6&amp;number=3.9&amp;sourceID=14","3.9")</f>
        <v>3.9</v>
      </c>
      <c r="G693" s="4" t="str">
        <f>HYPERLINK("http://141.218.60.56/~jnz1568/getInfo.php?workbook=20_01.xlsx&amp;sheet=U0&amp;row=693&amp;col=7&amp;number=0.00216&amp;sourceID=14","0.00216")</f>
        <v>0.00216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HYPERLINK("http://141.218.60.56/~jnz1568/getInfo.php?workbook=20_01.xlsx&amp;sheet=U0&amp;row=694&amp;col=6&amp;number=4&amp;sourceID=14","4")</f>
        <v>4</v>
      </c>
      <c r="G694" s="4" t="str">
        <f>HYPERLINK("http://141.218.60.56/~jnz1568/getInfo.php?workbook=20_01.xlsx&amp;sheet=U0&amp;row=694&amp;col=7&amp;number=0.00218&amp;sourceID=14","0.00218")</f>
        <v>0.00218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HYPERLINK("http://141.218.60.56/~jnz1568/getInfo.php?workbook=20_01.xlsx&amp;sheet=U0&amp;row=695&amp;col=6&amp;number=4.1&amp;sourceID=14","4.1")</f>
        <v>4.1</v>
      </c>
      <c r="G695" s="4" t="str">
        <f>HYPERLINK("http://141.218.60.56/~jnz1568/getInfo.php?workbook=20_01.xlsx&amp;sheet=U0&amp;row=695&amp;col=7&amp;number=0.00219&amp;sourceID=14","0.00219")</f>
        <v>0.00219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HYPERLINK("http://141.218.60.56/~jnz1568/getInfo.php?workbook=20_01.xlsx&amp;sheet=U0&amp;row=696&amp;col=6&amp;number=4.2&amp;sourceID=14","4.2")</f>
        <v>4.2</v>
      </c>
      <c r="G696" s="4" t="str">
        <f>HYPERLINK("http://141.218.60.56/~jnz1568/getInfo.php?workbook=20_01.xlsx&amp;sheet=U0&amp;row=696&amp;col=7&amp;number=0.00221&amp;sourceID=14","0.00221")</f>
        <v>0.00221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HYPERLINK("http://141.218.60.56/~jnz1568/getInfo.php?workbook=20_01.xlsx&amp;sheet=U0&amp;row=697&amp;col=6&amp;number=4.3&amp;sourceID=14","4.3")</f>
        <v>4.3</v>
      </c>
      <c r="G697" s="4" t="str">
        <f>HYPERLINK("http://141.218.60.56/~jnz1568/getInfo.php?workbook=20_01.xlsx&amp;sheet=U0&amp;row=697&amp;col=7&amp;number=0.00224&amp;sourceID=14","0.00224")</f>
        <v>0.00224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HYPERLINK("http://141.218.60.56/~jnz1568/getInfo.php?workbook=20_01.xlsx&amp;sheet=U0&amp;row=698&amp;col=6&amp;number=4.4&amp;sourceID=14","4.4")</f>
        <v>4.4</v>
      </c>
      <c r="G698" s="4" t="str">
        <f>HYPERLINK("http://141.218.60.56/~jnz1568/getInfo.php?workbook=20_01.xlsx&amp;sheet=U0&amp;row=698&amp;col=7&amp;number=0.00227&amp;sourceID=14","0.00227")</f>
        <v>0.00227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HYPERLINK("http://141.218.60.56/~jnz1568/getInfo.php?workbook=20_01.xlsx&amp;sheet=U0&amp;row=699&amp;col=6&amp;number=4.5&amp;sourceID=14","4.5")</f>
        <v>4.5</v>
      </c>
      <c r="G699" s="4" t="str">
        <f>HYPERLINK("http://141.218.60.56/~jnz1568/getInfo.php?workbook=20_01.xlsx&amp;sheet=U0&amp;row=699&amp;col=7&amp;number=0.00231&amp;sourceID=14","0.00231")</f>
        <v>0.00231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HYPERLINK("http://141.218.60.56/~jnz1568/getInfo.php?workbook=20_01.xlsx&amp;sheet=U0&amp;row=700&amp;col=6&amp;number=4.6&amp;sourceID=14","4.6")</f>
        <v>4.6</v>
      </c>
      <c r="G700" s="4" t="str">
        <f>HYPERLINK("http://141.218.60.56/~jnz1568/getInfo.php?workbook=20_01.xlsx&amp;sheet=U0&amp;row=700&amp;col=7&amp;number=0.00236&amp;sourceID=14","0.00236")</f>
        <v>0.00236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HYPERLINK("http://141.218.60.56/~jnz1568/getInfo.php?workbook=20_01.xlsx&amp;sheet=U0&amp;row=701&amp;col=6&amp;number=4.7&amp;sourceID=14","4.7")</f>
        <v>4.7</v>
      </c>
      <c r="G701" s="4" t="str">
        <f>HYPERLINK("http://141.218.60.56/~jnz1568/getInfo.php?workbook=20_01.xlsx&amp;sheet=U0&amp;row=701&amp;col=7&amp;number=0.00242&amp;sourceID=14","0.00242")</f>
        <v>0.00242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HYPERLINK("http://141.218.60.56/~jnz1568/getInfo.php?workbook=20_01.xlsx&amp;sheet=U0&amp;row=702&amp;col=6&amp;number=4.8&amp;sourceID=14","4.8")</f>
        <v>4.8</v>
      </c>
      <c r="G702" s="4" t="str">
        <f>HYPERLINK("http://141.218.60.56/~jnz1568/getInfo.php?workbook=20_01.xlsx&amp;sheet=U0&amp;row=702&amp;col=7&amp;number=0.00249&amp;sourceID=14","0.00249")</f>
        <v>0.00249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HYPERLINK("http://141.218.60.56/~jnz1568/getInfo.php?workbook=20_01.xlsx&amp;sheet=U0&amp;row=703&amp;col=6&amp;number=4.9&amp;sourceID=14","4.9")</f>
        <v>4.9</v>
      </c>
      <c r="G703" s="4" t="str">
        <f>HYPERLINK("http://141.218.60.56/~jnz1568/getInfo.php?workbook=20_01.xlsx&amp;sheet=U0&amp;row=703&amp;col=7&amp;number=0.00257&amp;sourceID=14","0.00257")</f>
        <v>0.00257</v>
      </c>
    </row>
    <row r="704" spans="1:7">
      <c r="A704" s="3">
        <v>20</v>
      </c>
      <c r="B704" s="3">
        <v>1</v>
      </c>
      <c r="C704" s="3">
        <v>2</v>
      </c>
      <c r="D704" s="3">
        <v>16</v>
      </c>
      <c r="E704" s="3">
        <v>1</v>
      </c>
      <c r="F704" s="4" t="str">
        <f>HYPERLINK("http://141.218.60.56/~jnz1568/getInfo.php?workbook=20_01.xlsx&amp;sheet=U0&amp;row=704&amp;col=6&amp;number=3&amp;sourceID=14","3")</f>
        <v>3</v>
      </c>
      <c r="G704" s="4" t="str">
        <f>HYPERLINK("http://141.218.60.56/~jnz1568/getInfo.php?workbook=20_01.xlsx&amp;sheet=U0&amp;row=704&amp;col=7&amp;number=0.00282&amp;sourceID=14","0.00282")</f>
        <v>0.00282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HYPERLINK("http://141.218.60.56/~jnz1568/getInfo.php?workbook=20_01.xlsx&amp;sheet=U0&amp;row=705&amp;col=6&amp;number=3.1&amp;sourceID=14","3.1")</f>
        <v>3.1</v>
      </c>
      <c r="G705" s="4" t="str">
        <f>HYPERLINK("http://141.218.60.56/~jnz1568/getInfo.php?workbook=20_01.xlsx&amp;sheet=U0&amp;row=705&amp;col=7&amp;number=0.00282&amp;sourceID=14","0.00282")</f>
        <v>0.00282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HYPERLINK("http://141.218.60.56/~jnz1568/getInfo.php?workbook=20_01.xlsx&amp;sheet=U0&amp;row=706&amp;col=6&amp;number=3.2&amp;sourceID=14","3.2")</f>
        <v>3.2</v>
      </c>
      <c r="G706" s="4" t="str">
        <f>HYPERLINK("http://141.218.60.56/~jnz1568/getInfo.php?workbook=20_01.xlsx&amp;sheet=U0&amp;row=706&amp;col=7&amp;number=0.00283&amp;sourceID=14","0.00283")</f>
        <v>0.00283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HYPERLINK("http://141.218.60.56/~jnz1568/getInfo.php?workbook=20_01.xlsx&amp;sheet=U0&amp;row=707&amp;col=6&amp;number=3.3&amp;sourceID=14","3.3")</f>
        <v>3.3</v>
      </c>
      <c r="G707" s="4" t="str">
        <f>HYPERLINK("http://141.218.60.56/~jnz1568/getInfo.php?workbook=20_01.xlsx&amp;sheet=U0&amp;row=707&amp;col=7&amp;number=0.00283&amp;sourceID=14","0.00283")</f>
        <v>0.00283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HYPERLINK("http://141.218.60.56/~jnz1568/getInfo.php?workbook=20_01.xlsx&amp;sheet=U0&amp;row=708&amp;col=6&amp;number=3.4&amp;sourceID=14","3.4")</f>
        <v>3.4</v>
      </c>
      <c r="G708" s="4" t="str">
        <f>HYPERLINK("http://141.218.60.56/~jnz1568/getInfo.php?workbook=20_01.xlsx&amp;sheet=U0&amp;row=708&amp;col=7&amp;number=0.00284&amp;sourceID=14","0.00284")</f>
        <v>0.00284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HYPERLINK("http://141.218.60.56/~jnz1568/getInfo.php?workbook=20_01.xlsx&amp;sheet=U0&amp;row=709&amp;col=6&amp;number=3.5&amp;sourceID=14","3.5")</f>
        <v>3.5</v>
      </c>
      <c r="G709" s="4" t="str">
        <f>HYPERLINK("http://141.218.60.56/~jnz1568/getInfo.php?workbook=20_01.xlsx&amp;sheet=U0&amp;row=709&amp;col=7&amp;number=0.00284&amp;sourceID=14","0.00284")</f>
        <v>0.00284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HYPERLINK("http://141.218.60.56/~jnz1568/getInfo.php?workbook=20_01.xlsx&amp;sheet=U0&amp;row=710&amp;col=6&amp;number=3.6&amp;sourceID=14","3.6")</f>
        <v>3.6</v>
      </c>
      <c r="G710" s="4" t="str">
        <f>HYPERLINK("http://141.218.60.56/~jnz1568/getInfo.php?workbook=20_01.xlsx&amp;sheet=U0&amp;row=710&amp;col=7&amp;number=0.00285&amp;sourceID=14","0.00285")</f>
        <v>0.00285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HYPERLINK("http://141.218.60.56/~jnz1568/getInfo.php?workbook=20_01.xlsx&amp;sheet=U0&amp;row=711&amp;col=6&amp;number=3.7&amp;sourceID=14","3.7")</f>
        <v>3.7</v>
      </c>
      <c r="G711" s="4" t="str">
        <f>HYPERLINK("http://141.218.60.56/~jnz1568/getInfo.php?workbook=20_01.xlsx&amp;sheet=U0&amp;row=711&amp;col=7&amp;number=0.00286&amp;sourceID=14","0.00286")</f>
        <v>0.00286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HYPERLINK("http://141.218.60.56/~jnz1568/getInfo.php?workbook=20_01.xlsx&amp;sheet=U0&amp;row=712&amp;col=6&amp;number=3.8&amp;sourceID=14","3.8")</f>
        <v>3.8</v>
      </c>
      <c r="G712" s="4" t="str">
        <f>HYPERLINK("http://141.218.60.56/~jnz1568/getInfo.php?workbook=20_01.xlsx&amp;sheet=U0&amp;row=712&amp;col=7&amp;number=0.00287&amp;sourceID=14","0.00287")</f>
        <v>0.00287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HYPERLINK("http://141.218.60.56/~jnz1568/getInfo.php?workbook=20_01.xlsx&amp;sheet=U0&amp;row=713&amp;col=6&amp;number=3.9&amp;sourceID=14","3.9")</f>
        <v>3.9</v>
      </c>
      <c r="G713" s="4" t="str">
        <f>HYPERLINK("http://141.218.60.56/~jnz1568/getInfo.php?workbook=20_01.xlsx&amp;sheet=U0&amp;row=713&amp;col=7&amp;number=0.00288&amp;sourceID=14","0.00288")</f>
        <v>0.00288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HYPERLINK("http://141.218.60.56/~jnz1568/getInfo.php?workbook=20_01.xlsx&amp;sheet=U0&amp;row=714&amp;col=6&amp;number=4&amp;sourceID=14","4")</f>
        <v>4</v>
      </c>
      <c r="G714" s="4" t="str">
        <f>HYPERLINK("http://141.218.60.56/~jnz1568/getInfo.php?workbook=20_01.xlsx&amp;sheet=U0&amp;row=714&amp;col=7&amp;number=0.0029&amp;sourceID=14","0.0029")</f>
        <v>0.0029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HYPERLINK("http://141.218.60.56/~jnz1568/getInfo.php?workbook=20_01.xlsx&amp;sheet=U0&amp;row=715&amp;col=6&amp;number=4.1&amp;sourceID=14","4.1")</f>
        <v>4.1</v>
      </c>
      <c r="G715" s="4" t="str">
        <f>HYPERLINK("http://141.218.60.56/~jnz1568/getInfo.php?workbook=20_01.xlsx&amp;sheet=U0&amp;row=715&amp;col=7&amp;number=0.00292&amp;sourceID=14","0.00292")</f>
        <v>0.00292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HYPERLINK("http://141.218.60.56/~jnz1568/getInfo.php?workbook=20_01.xlsx&amp;sheet=U0&amp;row=716&amp;col=6&amp;number=4.2&amp;sourceID=14","4.2")</f>
        <v>4.2</v>
      </c>
      <c r="G716" s="4" t="str">
        <f>HYPERLINK("http://141.218.60.56/~jnz1568/getInfo.php?workbook=20_01.xlsx&amp;sheet=U0&amp;row=716&amp;col=7&amp;number=0.00295&amp;sourceID=14","0.00295")</f>
        <v>0.00295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HYPERLINK("http://141.218.60.56/~jnz1568/getInfo.php?workbook=20_01.xlsx&amp;sheet=U0&amp;row=717&amp;col=6&amp;number=4.3&amp;sourceID=14","4.3")</f>
        <v>4.3</v>
      </c>
      <c r="G717" s="4" t="str">
        <f>HYPERLINK("http://141.218.60.56/~jnz1568/getInfo.php?workbook=20_01.xlsx&amp;sheet=U0&amp;row=717&amp;col=7&amp;number=0.00298&amp;sourceID=14","0.00298")</f>
        <v>0.00298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HYPERLINK("http://141.218.60.56/~jnz1568/getInfo.php?workbook=20_01.xlsx&amp;sheet=U0&amp;row=718&amp;col=6&amp;number=4.4&amp;sourceID=14","4.4")</f>
        <v>4.4</v>
      </c>
      <c r="G718" s="4" t="str">
        <f>HYPERLINK("http://141.218.60.56/~jnz1568/getInfo.php?workbook=20_01.xlsx&amp;sheet=U0&amp;row=718&amp;col=7&amp;number=0.00303&amp;sourceID=14","0.00303")</f>
        <v>0.00303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HYPERLINK("http://141.218.60.56/~jnz1568/getInfo.php?workbook=20_01.xlsx&amp;sheet=U0&amp;row=719&amp;col=6&amp;number=4.5&amp;sourceID=14","4.5")</f>
        <v>4.5</v>
      </c>
      <c r="G719" s="4" t="str">
        <f>HYPERLINK("http://141.218.60.56/~jnz1568/getInfo.php?workbook=20_01.xlsx&amp;sheet=U0&amp;row=719&amp;col=7&amp;number=0.00308&amp;sourceID=14","0.00308")</f>
        <v>0.00308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HYPERLINK("http://141.218.60.56/~jnz1568/getInfo.php?workbook=20_01.xlsx&amp;sheet=U0&amp;row=720&amp;col=6&amp;number=4.6&amp;sourceID=14","4.6")</f>
        <v>4.6</v>
      </c>
      <c r="G720" s="4" t="str">
        <f>HYPERLINK("http://141.218.60.56/~jnz1568/getInfo.php?workbook=20_01.xlsx&amp;sheet=U0&amp;row=720&amp;col=7&amp;number=0.00314&amp;sourceID=14","0.00314")</f>
        <v>0.00314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HYPERLINK("http://141.218.60.56/~jnz1568/getInfo.php?workbook=20_01.xlsx&amp;sheet=U0&amp;row=721&amp;col=6&amp;number=4.7&amp;sourceID=14","4.7")</f>
        <v>4.7</v>
      </c>
      <c r="G721" s="4" t="str">
        <f>HYPERLINK("http://141.218.60.56/~jnz1568/getInfo.php?workbook=20_01.xlsx&amp;sheet=U0&amp;row=721&amp;col=7&amp;number=0.00322&amp;sourceID=14","0.00322")</f>
        <v>0.00322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HYPERLINK("http://141.218.60.56/~jnz1568/getInfo.php?workbook=20_01.xlsx&amp;sheet=U0&amp;row=722&amp;col=6&amp;number=4.8&amp;sourceID=14","4.8")</f>
        <v>4.8</v>
      </c>
      <c r="G722" s="4" t="str">
        <f>HYPERLINK("http://141.218.60.56/~jnz1568/getInfo.php?workbook=20_01.xlsx&amp;sheet=U0&amp;row=722&amp;col=7&amp;number=0.00331&amp;sourceID=14","0.00331")</f>
        <v>0.00331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HYPERLINK("http://141.218.60.56/~jnz1568/getInfo.php?workbook=20_01.xlsx&amp;sheet=U0&amp;row=723&amp;col=6&amp;number=4.9&amp;sourceID=14","4.9")</f>
        <v>4.9</v>
      </c>
      <c r="G723" s="4" t="str">
        <f>HYPERLINK("http://141.218.60.56/~jnz1568/getInfo.php?workbook=20_01.xlsx&amp;sheet=U0&amp;row=723&amp;col=7&amp;number=0.00342&amp;sourceID=14","0.00342")</f>
        <v>0.00342</v>
      </c>
    </row>
    <row r="724" spans="1:7">
      <c r="A724" s="3">
        <v>20</v>
      </c>
      <c r="B724" s="3">
        <v>1</v>
      </c>
      <c r="C724" s="3">
        <v>2</v>
      </c>
      <c r="D724" s="3">
        <v>17</v>
      </c>
      <c r="E724" s="3">
        <v>1</v>
      </c>
      <c r="F724" s="4" t="str">
        <f>HYPERLINK("http://141.218.60.56/~jnz1568/getInfo.php?workbook=20_01.xlsx&amp;sheet=U0&amp;row=724&amp;col=6&amp;number=3&amp;sourceID=14","3")</f>
        <v>3</v>
      </c>
      <c r="G724" s="4" t="str">
        <f>HYPERLINK("http://141.218.60.56/~jnz1568/getInfo.php?workbook=20_01.xlsx&amp;sheet=U0&amp;row=724&amp;col=7&amp;number=0.00153&amp;sourceID=14","0.00153")</f>
        <v>0.00153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HYPERLINK("http://141.218.60.56/~jnz1568/getInfo.php?workbook=20_01.xlsx&amp;sheet=U0&amp;row=725&amp;col=6&amp;number=3.1&amp;sourceID=14","3.1")</f>
        <v>3.1</v>
      </c>
      <c r="G725" s="4" t="str">
        <f>HYPERLINK("http://141.218.60.56/~jnz1568/getInfo.php?workbook=20_01.xlsx&amp;sheet=U0&amp;row=725&amp;col=7&amp;number=0.00153&amp;sourceID=14","0.00153")</f>
        <v>0.00153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HYPERLINK("http://141.218.60.56/~jnz1568/getInfo.php?workbook=20_01.xlsx&amp;sheet=U0&amp;row=726&amp;col=6&amp;number=3.2&amp;sourceID=14","3.2")</f>
        <v>3.2</v>
      </c>
      <c r="G726" s="4" t="str">
        <f>HYPERLINK("http://141.218.60.56/~jnz1568/getInfo.php?workbook=20_01.xlsx&amp;sheet=U0&amp;row=726&amp;col=7&amp;number=0.00153&amp;sourceID=14","0.00153")</f>
        <v>0.00153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HYPERLINK("http://141.218.60.56/~jnz1568/getInfo.php?workbook=20_01.xlsx&amp;sheet=U0&amp;row=727&amp;col=6&amp;number=3.3&amp;sourceID=14","3.3")</f>
        <v>3.3</v>
      </c>
      <c r="G727" s="4" t="str">
        <f>HYPERLINK("http://141.218.60.56/~jnz1568/getInfo.php?workbook=20_01.xlsx&amp;sheet=U0&amp;row=727&amp;col=7&amp;number=0.00153&amp;sourceID=14","0.00153")</f>
        <v>0.00153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HYPERLINK("http://141.218.60.56/~jnz1568/getInfo.php?workbook=20_01.xlsx&amp;sheet=U0&amp;row=728&amp;col=6&amp;number=3.4&amp;sourceID=14","3.4")</f>
        <v>3.4</v>
      </c>
      <c r="G728" s="4" t="str">
        <f>HYPERLINK("http://141.218.60.56/~jnz1568/getInfo.php?workbook=20_01.xlsx&amp;sheet=U0&amp;row=728&amp;col=7&amp;number=0.00153&amp;sourceID=14","0.00153")</f>
        <v>0.00153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HYPERLINK("http://141.218.60.56/~jnz1568/getInfo.php?workbook=20_01.xlsx&amp;sheet=U0&amp;row=729&amp;col=6&amp;number=3.5&amp;sourceID=14","3.5")</f>
        <v>3.5</v>
      </c>
      <c r="G729" s="4" t="str">
        <f>HYPERLINK("http://141.218.60.56/~jnz1568/getInfo.php?workbook=20_01.xlsx&amp;sheet=U0&amp;row=729&amp;col=7&amp;number=0.00153&amp;sourceID=14","0.00153")</f>
        <v>0.00153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HYPERLINK("http://141.218.60.56/~jnz1568/getInfo.php?workbook=20_01.xlsx&amp;sheet=U0&amp;row=730&amp;col=6&amp;number=3.6&amp;sourceID=14","3.6")</f>
        <v>3.6</v>
      </c>
      <c r="G730" s="4" t="str">
        <f>HYPERLINK("http://141.218.60.56/~jnz1568/getInfo.php?workbook=20_01.xlsx&amp;sheet=U0&amp;row=730&amp;col=7&amp;number=0.00153&amp;sourceID=14","0.00153")</f>
        <v>0.00153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HYPERLINK("http://141.218.60.56/~jnz1568/getInfo.php?workbook=20_01.xlsx&amp;sheet=U0&amp;row=731&amp;col=6&amp;number=3.7&amp;sourceID=14","3.7")</f>
        <v>3.7</v>
      </c>
      <c r="G731" s="4" t="str">
        <f>HYPERLINK("http://141.218.60.56/~jnz1568/getInfo.php?workbook=20_01.xlsx&amp;sheet=U0&amp;row=731&amp;col=7&amp;number=0.00153&amp;sourceID=14","0.00153")</f>
        <v>0.00153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HYPERLINK("http://141.218.60.56/~jnz1568/getInfo.php?workbook=20_01.xlsx&amp;sheet=U0&amp;row=732&amp;col=6&amp;number=3.8&amp;sourceID=14","3.8")</f>
        <v>3.8</v>
      </c>
      <c r="G732" s="4" t="str">
        <f>HYPERLINK("http://141.218.60.56/~jnz1568/getInfo.php?workbook=20_01.xlsx&amp;sheet=U0&amp;row=732&amp;col=7&amp;number=0.00153&amp;sourceID=14","0.00153")</f>
        <v>0.00153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HYPERLINK("http://141.218.60.56/~jnz1568/getInfo.php?workbook=20_01.xlsx&amp;sheet=U0&amp;row=733&amp;col=6&amp;number=3.9&amp;sourceID=14","3.9")</f>
        <v>3.9</v>
      </c>
      <c r="G733" s="4" t="str">
        <f>HYPERLINK("http://141.218.60.56/~jnz1568/getInfo.php?workbook=20_01.xlsx&amp;sheet=U0&amp;row=733&amp;col=7&amp;number=0.00153&amp;sourceID=14","0.00153")</f>
        <v>0.00153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HYPERLINK("http://141.218.60.56/~jnz1568/getInfo.php?workbook=20_01.xlsx&amp;sheet=U0&amp;row=734&amp;col=6&amp;number=4&amp;sourceID=14","4")</f>
        <v>4</v>
      </c>
      <c r="G734" s="4" t="str">
        <f>HYPERLINK("http://141.218.60.56/~jnz1568/getInfo.php?workbook=20_01.xlsx&amp;sheet=U0&amp;row=734&amp;col=7&amp;number=0.00153&amp;sourceID=14","0.00153")</f>
        <v>0.00153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HYPERLINK("http://141.218.60.56/~jnz1568/getInfo.php?workbook=20_01.xlsx&amp;sheet=U0&amp;row=735&amp;col=6&amp;number=4.1&amp;sourceID=14","4.1")</f>
        <v>4.1</v>
      </c>
      <c r="G735" s="4" t="str">
        <f>HYPERLINK("http://141.218.60.56/~jnz1568/getInfo.php?workbook=20_01.xlsx&amp;sheet=U0&amp;row=735&amp;col=7&amp;number=0.00153&amp;sourceID=14","0.00153")</f>
        <v>0.00153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HYPERLINK("http://141.218.60.56/~jnz1568/getInfo.php?workbook=20_01.xlsx&amp;sheet=U0&amp;row=736&amp;col=6&amp;number=4.2&amp;sourceID=14","4.2")</f>
        <v>4.2</v>
      </c>
      <c r="G736" s="4" t="str">
        <f>HYPERLINK("http://141.218.60.56/~jnz1568/getInfo.php?workbook=20_01.xlsx&amp;sheet=U0&amp;row=736&amp;col=7&amp;number=0.00153&amp;sourceID=14","0.00153")</f>
        <v>0.00153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HYPERLINK("http://141.218.60.56/~jnz1568/getInfo.php?workbook=20_01.xlsx&amp;sheet=U0&amp;row=737&amp;col=6&amp;number=4.3&amp;sourceID=14","4.3")</f>
        <v>4.3</v>
      </c>
      <c r="G737" s="4" t="str">
        <f>HYPERLINK("http://141.218.60.56/~jnz1568/getInfo.php?workbook=20_01.xlsx&amp;sheet=U0&amp;row=737&amp;col=7&amp;number=0.00153&amp;sourceID=14","0.00153")</f>
        <v>0.00153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HYPERLINK("http://141.218.60.56/~jnz1568/getInfo.php?workbook=20_01.xlsx&amp;sheet=U0&amp;row=738&amp;col=6&amp;number=4.4&amp;sourceID=14","4.4")</f>
        <v>4.4</v>
      </c>
      <c r="G738" s="4" t="str">
        <f>HYPERLINK("http://141.218.60.56/~jnz1568/getInfo.php?workbook=20_01.xlsx&amp;sheet=U0&amp;row=738&amp;col=7&amp;number=0.00153&amp;sourceID=14","0.00153")</f>
        <v>0.00153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HYPERLINK("http://141.218.60.56/~jnz1568/getInfo.php?workbook=20_01.xlsx&amp;sheet=U0&amp;row=739&amp;col=6&amp;number=4.5&amp;sourceID=14","4.5")</f>
        <v>4.5</v>
      </c>
      <c r="G739" s="4" t="str">
        <f>HYPERLINK("http://141.218.60.56/~jnz1568/getInfo.php?workbook=20_01.xlsx&amp;sheet=U0&amp;row=739&amp;col=7&amp;number=0.00153&amp;sourceID=14","0.00153")</f>
        <v>0.00153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HYPERLINK("http://141.218.60.56/~jnz1568/getInfo.php?workbook=20_01.xlsx&amp;sheet=U0&amp;row=740&amp;col=6&amp;number=4.6&amp;sourceID=14","4.6")</f>
        <v>4.6</v>
      </c>
      <c r="G740" s="4" t="str">
        <f>HYPERLINK("http://141.218.60.56/~jnz1568/getInfo.php?workbook=20_01.xlsx&amp;sheet=U0&amp;row=740&amp;col=7&amp;number=0.00153&amp;sourceID=14","0.00153")</f>
        <v>0.00153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HYPERLINK("http://141.218.60.56/~jnz1568/getInfo.php?workbook=20_01.xlsx&amp;sheet=U0&amp;row=741&amp;col=6&amp;number=4.7&amp;sourceID=14","4.7")</f>
        <v>4.7</v>
      </c>
      <c r="G741" s="4" t="str">
        <f>HYPERLINK("http://141.218.60.56/~jnz1568/getInfo.php?workbook=20_01.xlsx&amp;sheet=U0&amp;row=741&amp;col=7&amp;number=0.00153&amp;sourceID=14","0.00153")</f>
        <v>0.00153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HYPERLINK("http://141.218.60.56/~jnz1568/getInfo.php?workbook=20_01.xlsx&amp;sheet=U0&amp;row=742&amp;col=6&amp;number=4.8&amp;sourceID=14","4.8")</f>
        <v>4.8</v>
      </c>
      <c r="G742" s="4" t="str">
        <f>HYPERLINK("http://141.218.60.56/~jnz1568/getInfo.php?workbook=20_01.xlsx&amp;sheet=U0&amp;row=742&amp;col=7&amp;number=0.00153&amp;sourceID=14","0.00153")</f>
        <v>0.00153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HYPERLINK("http://141.218.60.56/~jnz1568/getInfo.php?workbook=20_01.xlsx&amp;sheet=U0&amp;row=743&amp;col=6&amp;number=4.9&amp;sourceID=14","4.9")</f>
        <v>4.9</v>
      </c>
      <c r="G743" s="4" t="str">
        <f>HYPERLINK("http://141.218.60.56/~jnz1568/getInfo.php?workbook=20_01.xlsx&amp;sheet=U0&amp;row=743&amp;col=7&amp;number=0.00153&amp;sourceID=14","0.00153")</f>
        <v>0.00153</v>
      </c>
    </row>
    <row r="744" spans="1:7">
      <c r="A744" s="3">
        <v>20</v>
      </c>
      <c r="B744" s="3">
        <v>1</v>
      </c>
      <c r="C744" s="3">
        <v>2</v>
      </c>
      <c r="D744" s="3">
        <v>18</v>
      </c>
      <c r="E744" s="3">
        <v>1</v>
      </c>
      <c r="F744" s="4" t="str">
        <f>HYPERLINK("http://141.218.60.56/~jnz1568/getInfo.php?workbook=20_01.xlsx&amp;sheet=U0&amp;row=744&amp;col=6&amp;number=3&amp;sourceID=14","3")</f>
        <v>3</v>
      </c>
      <c r="G744" s="4" t="str">
        <f>HYPERLINK("http://141.218.60.56/~jnz1568/getInfo.php?workbook=20_01.xlsx&amp;sheet=U0&amp;row=744&amp;col=7&amp;number=0.000888&amp;sourceID=14","0.000888")</f>
        <v>0.000888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HYPERLINK("http://141.218.60.56/~jnz1568/getInfo.php?workbook=20_01.xlsx&amp;sheet=U0&amp;row=745&amp;col=6&amp;number=3.1&amp;sourceID=14","3.1")</f>
        <v>3.1</v>
      </c>
      <c r="G745" s="4" t="str">
        <f>HYPERLINK("http://141.218.60.56/~jnz1568/getInfo.php?workbook=20_01.xlsx&amp;sheet=U0&amp;row=745&amp;col=7&amp;number=0.000888&amp;sourceID=14","0.000888")</f>
        <v>0.000888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HYPERLINK("http://141.218.60.56/~jnz1568/getInfo.php?workbook=20_01.xlsx&amp;sheet=U0&amp;row=746&amp;col=6&amp;number=3.2&amp;sourceID=14","3.2")</f>
        <v>3.2</v>
      </c>
      <c r="G746" s="4" t="str">
        <f>HYPERLINK("http://141.218.60.56/~jnz1568/getInfo.php?workbook=20_01.xlsx&amp;sheet=U0&amp;row=746&amp;col=7&amp;number=0.000888&amp;sourceID=14","0.000888")</f>
        <v>0.000888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HYPERLINK("http://141.218.60.56/~jnz1568/getInfo.php?workbook=20_01.xlsx&amp;sheet=U0&amp;row=747&amp;col=6&amp;number=3.3&amp;sourceID=14","3.3")</f>
        <v>3.3</v>
      </c>
      <c r="G747" s="4" t="str">
        <f>HYPERLINK("http://141.218.60.56/~jnz1568/getInfo.php?workbook=20_01.xlsx&amp;sheet=U0&amp;row=747&amp;col=7&amp;number=0.000888&amp;sourceID=14","0.000888")</f>
        <v>0.000888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HYPERLINK("http://141.218.60.56/~jnz1568/getInfo.php?workbook=20_01.xlsx&amp;sheet=U0&amp;row=748&amp;col=6&amp;number=3.4&amp;sourceID=14","3.4")</f>
        <v>3.4</v>
      </c>
      <c r="G748" s="4" t="str">
        <f>HYPERLINK("http://141.218.60.56/~jnz1568/getInfo.php?workbook=20_01.xlsx&amp;sheet=U0&amp;row=748&amp;col=7&amp;number=0.000888&amp;sourceID=14","0.000888")</f>
        <v>0.000888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HYPERLINK("http://141.218.60.56/~jnz1568/getInfo.php?workbook=20_01.xlsx&amp;sheet=U0&amp;row=749&amp;col=6&amp;number=3.5&amp;sourceID=14","3.5")</f>
        <v>3.5</v>
      </c>
      <c r="G749" s="4" t="str">
        <f>HYPERLINK("http://141.218.60.56/~jnz1568/getInfo.php?workbook=20_01.xlsx&amp;sheet=U0&amp;row=749&amp;col=7&amp;number=0.000888&amp;sourceID=14","0.000888")</f>
        <v>0.000888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HYPERLINK("http://141.218.60.56/~jnz1568/getInfo.php?workbook=20_01.xlsx&amp;sheet=U0&amp;row=750&amp;col=6&amp;number=3.6&amp;sourceID=14","3.6")</f>
        <v>3.6</v>
      </c>
      <c r="G750" s="4" t="str">
        <f>HYPERLINK("http://141.218.60.56/~jnz1568/getInfo.php?workbook=20_01.xlsx&amp;sheet=U0&amp;row=750&amp;col=7&amp;number=0.000888&amp;sourceID=14","0.000888")</f>
        <v>0.000888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HYPERLINK("http://141.218.60.56/~jnz1568/getInfo.php?workbook=20_01.xlsx&amp;sheet=U0&amp;row=751&amp;col=6&amp;number=3.7&amp;sourceID=14","3.7")</f>
        <v>3.7</v>
      </c>
      <c r="G751" s="4" t="str">
        <f>HYPERLINK("http://141.218.60.56/~jnz1568/getInfo.php?workbook=20_01.xlsx&amp;sheet=U0&amp;row=751&amp;col=7&amp;number=0.000888&amp;sourceID=14","0.000888")</f>
        <v>0.000888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HYPERLINK("http://141.218.60.56/~jnz1568/getInfo.php?workbook=20_01.xlsx&amp;sheet=U0&amp;row=752&amp;col=6&amp;number=3.8&amp;sourceID=14","3.8")</f>
        <v>3.8</v>
      </c>
      <c r="G752" s="4" t="str">
        <f>HYPERLINK("http://141.218.60.56/~jnz1568/getInfo.php?workbook=20_01.xlsx&amp;sheet=U0&amp;row=752&amp;col=7&amp;number=0.000888&amp;sourceID=14","0.000888")</f>
        <v>0.000888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HYPERLINK("http://141.218.60.56/~jnz1568/getInfo.php?workbook=20_01.xlsx&amp;sheet=U0&amp;row=753&amp;col=6&amp;number=3.9&amp;sourceID=14","3.9")</f>
        <v>3.9</v>
      </c>
      <c r="G753" s="4" t="str">
        <f>HYPERLINK("http://141.218.60.56/~jnz1568/getInfo.php?workbook=20_01.xlsx&amp;sheet=U0&amp;row=753&amp;col=7&amp;number=0.000888&amp;sourceID=14","0.000888")</f>
        <v>0.000888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HYPERLINK("http://141.218.60.56/~jnz1568/getInfo.php?workbook=20_01.xlsx&amp;sheet=U0&amp;row=754&amp;col=6&amp;number=4&amp;sourceID=14","4")</f>
        <v>4</v>
      </c>
      <c r="G754" s="4" t="str">
        <f>HYPERLINK("http://141.218.60.56/~jnz1568/getInfo.php?workbook=20_01.xlsx&amp;sheet=U0&amp;row=754&amp;col=7&amp;number=0.000888&amp;sourceID=14","0.000888")</f>
        <v>0.000888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HYPERLINK("http://141.218.60.56/~jnz1568/getInfo.php?workbook=20_01.xlsx&amp;sheet=U0&amp;row=755&amp;col=6&amp;number=4.1&amp;sourceID=14","4.1")</f>
        <v>4.1</v>
      </c>
      <c r="G755" s="4" t="str">
        <f>HYPERLINK("http://141.218.60.56/~jnz1568/getInfo.php?workbook=20_01.xlsx&amp;sheet=U0&amp;row=755&amp;col=7&amp;number=0.000888&amp;sourceID=14","0.000888")</f>
        <v>0.000888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HYPERLINK("http://141.218.60.56/~jnz1568/getInfo.php?workbook=20_01.xlsx&amp;sheet=U0&amp;row=756&amp;col=6&amp;number=4.2&amp;sourceID=14","4.2")</f>
        <v>4.2</v>
      </c>
      <c r="G756" s="4" t="str">
        <f>HYPERLINK("http://141.218.60.56/~jnz1568/getInfo.php?workbook=20_01.xlsx&amp;sheet=U0&amp;row=756&amp;col=7&amp;number=0.000888&amp;sourceID=14","0.000888")</f>
        <v>0.000888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HYPERLINK("http://141.218.60.56/~jnz1568/getInfo.php?workbook=20_01.xlsx&amp;sheet=U0&amp;row=757&amp;col=6&amp;number=4.3&amp;sourceID=14","4.3")</f>
        <v>4.3</v>
      </c>
      <c r="G757" s="4" t="str">
        <f>HYPERLINK("http://141.218.60.56/~jnz1568/getInfo.php?workbook=20_01.xlsx&amp;sheet=U0&amp;row=757&amp;col=7&amp;number=0.000888&amp;sourceID=14","0.000888")</f>
        <v>0.000888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HYPERLINK("http://141.218.60.56/~jnz1568/getInfo.php?workbook=20_01.xlsx&amp;sheet=U0&amp;row=758&amp;col=6&amp;number=4.4&amp;sourceID=14","4.4")</f>
        <v>4.4</v>
      </c>
      <c r="G758" s="4" t="str">
        <f>HYPERLINK("http://141.218.60.56/~jnz1568/getInfo.php?workbook=20_01.xlsx&amp;sheet=U0&amp;row=758&amp;col=7&amp;number=0.000888&amp;sourceID=14","0.000888")</f>
        <v>0.000888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HYPERLINK("http://141.218.60.56/~jnz1568/getInfo.php?workbook=20_01.xlsx&amp;sheet=U0&amp;row=759&amp;col=6&amp;number=4.5&amp;sourceID=14","4.5")</f>
        <v>4.5</v>
      </c>
      <c r="G759" s="4" t="str">
        <f>HYPERLINK("http://141.218.60.56/~jnz1568/getInfo.php?workbook=20_01.xlsx&amp;sheet=U0&amp;row=759&amp;col=7&amp;number=0.000888&amp;sourceID=14","0.000888")</f>
        <v>0.000888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HYPERLINK("http://141.218.60.56/~jnz1568/getInfo.php?workbook=20_01.xlsx&amp;sheet=U0&amp;row=760&amp;col=6&amp;number=4.6&amp;sourceID=14","4.6")</f>
        <v>4.6</v>
      </c>
      <c r="G760" s="4" t="str">
        <f>HYPERLINK("http://141.218.60.56/~jnz1568/getInfo.php?workbook=20_01.xlsx&amp;sheet=U0&amp;row=760&amp;col=7&amp;number=0.000887&amp;sourceID=14","0.000887")</f>
        <v>0.000887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HYPERLINK("http://141.218.60.56/~jnz1568/getInfo.php?workbook=20_01.xlsx&amp;sheet=U0&amp;row=761&amp;col=6&amp;number=4.7&amp;sourceID=14","4.7")</f>
        <v>4.7</v>
      </c>
      <c r="G761" s="4" t="str">
        <f>HYPERLINK("http://141.218.60.56/~jnz1568/getInfo.php?workbook=20_01.xlsx&amp;sheet=U0&amp;row=761&amp;col=7&amp;number=0.000887&amp;sourceID=14","0.000887")</f>
        <v>0.000887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HYPERLINK("http://141.218.60.56/~jnz1568/getInfo.php?workbook=20_01.xlsx&amp;sheet=U0&amp;row=762&amp;col=6&amp;number=4.8&amp;sourceID=14","4.8")</f>
        <v>4.8</v>
      </c>
      <c r="G762" s="4" t="str">
        <f>HYPERLINK("http://141.218.60.56/~jnz1568/getInfo.php?workbook=20_01.xlsx&amp;sheet=U0&amp;row=762&amp;col=7&amp;number=0.000887&amp;sourceID=14","0.000887")</f>
        <v>0.000887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HYPERLINK("http://141.218.60.56/~jnz1568/getInfo.php?workbook=20_01.xlsx&amp;sheet=U0&amp;row=763&amp;col=6&amp;number=4.9&amp;sourceID=14","4.9")</f>
        <v>4.9</v>
      </c>
      <c r="G763" s="4" t="str">
        <f>HYPERLINK("http://141.218.60.56/~jnz1568/getInfo.php?workbook=20_01.xlsx&amp;sheet=U0&amp;row=763&amp;col=7&amp;number=0.000886&amp;sourceID=14","0.000886")</f>
        <v>0.000886</v>
      </c>
    </row>
    <row r="764" spans="1:7">
      <c r="A764" s="3">
        <v>20</v>
      </c>
      <c r="B764" s="3">
        <v>1</v>
      </c>
      <c r="C764" s="3">
        <v>2</v>
      </c>
      <c r="D764" s="3">
        <v>19</v>
      </c>
      <c r="E764" s="3">
        <v>1</v>
      </c>
      <c r="F764" s="4" t="str">
        <f>HYPERLINK("http://141.218.60.56/~jnz1568/getInfo.php?workbook=20_01.xlsx&amp;sheet=U0&amp;row=764&amp;col=6&amp;number=3&amp;sourceID=14","3")</f>
        <v>3</v>
      </c>
      <c r="G764" s="4" t="str">
        <f>HYPERLINK("http://141.218.60.56/~jnz1568/getInfo.php?workbook=20_01.xlsx&amp;sheet=U0&amp;row=764&amp;col=7&amp;number=0.00178&amp;sourceID=14","0.00178")</f>
        <v>0.00178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HYPERLINK("http://141.218.60.56/~jnz1568/getInfo.php?workbook=20_01.xlsx&amp;sheet=U0&amp;row=765&amp;col=6&amp;number=3.1&amp;sourceID=14","3.1")</f>
        <v>3.1</v>
      </c>
      <c r="G765" s="4" t="str">
        <f>HYPERLINK("http://141.218.60.56/~jnz1568/getInfo.php?workbook=20_01.xlsx&amp;sheet=U0&amp;row=765&amp;col=7&amp;number=0.00178&amp;sourceID=14","0.00178")</f>
        <v>0.00178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HYPERLINK("http://141.218.60.56/~jnz1568/getInfo.php?workbook=20_01.xlsx&amp;sheet=U0&amp;row=766&amp;col=6&amp;number=3.2&amp;sourceID=14","3.2")</f>
        <v>3.2</v>
      </c>
      <c r="G766" s="4" t="str">
        <f>HYPERLINK("http://141.218.60.56/~jnz1568/getInfo.php?workbook=20_01.xlsx&amp;sheet=U0&amp;row=766&amp;col=7&amp;number=0.00178&amp;sourceID=14","0.00178")</f>
        <v>0.00178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HYPERLINK("http://141.218.60.56/~jnz1568/getInfo.php?workbook=20_01.xlsx&amp;sheet=U0&amp;row=767&amp;col=6&amp;number=3.3&amp;sourceID=14","3.3")</f>
        <v>3.3</v>
      </c>
      <c r="G767" s="4" t="str">
        <f>HYPERLINK("http://141.218.60.56/~jnz1568/getInfo.php?workbook=20_01.xlsx&amp;sheet=U0&amp;row=767&amp;col=7&amp;number=0.00178&amp;sourceID=14","0.00178")</f>
        <v>0.00178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HYPERLINK("http://141.218.60.56/~jnz1568/getInfo.php?workbook=20_01.xlsx&amp;sheet=U0&amp;row=768&amp;col=6&amp;number=3.4&amp;sourceID=14","3.4")</f>
        <v>3.4</v>
      </c>
      <c r="G768" s="4" t="str">
        <f>HYPERLINK("http://141.218.60.56/~jnz1568/getInfo.php?workbook=20_01.xlsx&amp;sheet=U0&amp;row=768&amp;col=7&amp;number=0.00178&amp;sourceID=14","0.00178")</f>
        <v>0.00178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HYPERLINK("http://141.218.60.56/~jnz1568/getInfo.php?workbook=20_01.xlsx&amp;sheet=U0&amp;row=769&amp;col=6&amp;number=3.5&amp;sourceID=14","3.5")</f>
        <v>3.5</v>
      </c>
      <c r="G769" s="4" t="str">
        <f>HYPERLINK("http://141.218.60.56/~jnz1568/getInfo.php?workbook=20_01.xlsx&amp;sheet=U0&amp;row=769&amp;col=7&amp;number=0.00178&amp;sourceID=14","0.00178")</f>
        <v>0.00178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HYPERLINK("http://141.218.60.56/~jnz1568/getInfo.php?workbook=20_01.xlsx&amp;sheet=U0&amp;row=770&amp;col=6&amp;number=3.6&amp;sourceID=14","3.6")</f>
        <v>3.6</v>
      </c>
      <c r="G770" s="4" t="str">
        <f>HYPERLINK("http://141.218.60.56/~jnz1568/getInfo.php?workbook=20_01.xlsx&amp;sheet=U0&amp;row=770&amp;col=7&amp;number=0.00178&amp;sourceID=14","0.00178")</f>
        <v>0.00178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HYPERLINK("http://141.218.60.56/~jnz1568/getInfo.php?workbook=20_01.xlsx&amp;sheet=U0&amp;row=771&amp;col=6&amp;number=3.7&amp;sourceID=14","3.7")</f>
        <v>3.7</v>
      </c>
      <c r="G771" s="4" t="str">
        <f>HYPERLINK("http://141.218.60.56/~jnz1568/getInfo.php?workbook=20_01.xlsx&amp;sheet=U0&amp;row=771&amp;col=7&amp;number=0.00178&amp;sourceID=14","0.00178")</f>
        <v>0.00178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HYPERLINK("http://141.218.60.56/~jnz1568/getInfo.php?workbook=20_01.xlsx&amp;sheet=U0&amp;row=772&amp;col=6&amp;number=3.8&amp;sourceID=14","3.8")</f>
        <v>3.8</v>
      </c>
      <c r="G772" s="4" t="str">
        <f>HYPERLINK("http://141.218.60.56/~jnz1568/getInfo.php?workbook=20_01.xlsx&amp;sheet=U0&amp;row=772&amp;col=7&amp;number=0.00178&amp;sourceID=14","0.00178")</f>
        <v>0.00178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HYPERLINK("http://141.218.60.56/~jnz1568/getInfo.php?workbook=20_01.xlsx&amp;sheet=U0&amp;row=773&amp;col=6&amp;number=3.9&amp;sourceID=14","3.9")</f>
        <v>3.9</v>
      </c>
      <c r="G773" s="4" t="str">
        <f>HYPERLINK("http://141.218.60.56/~jnz1568/getInfo.php?workbook=20_01.xlsx&amp;sheet=U0&amp;row=773&amp;col=7&amp;number=0.00178&amp;sourceID=14","0.00178")</f>
        <v>0.00178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HYPERLINK("http://141.218.60.56/~jnz1568/getInfo.php?workbook=20_01.xlsx&amp;sheet=U0&amp;row=774&amp;col=6&amp;number=4&amp;sourceID=14","4")</f>
        <v>4</v>
      </c>
      <c r="G774" s="4" t="str">
        <f>HYPERLINK("http://141.218.60.56/~jnz1568/getInfo.php?workbook=20_01.xlsx&amp;sheet=U0&amp;row=774&amp;col=7&amp;number=0.00178&amp;sourceID=14","0.00178")</f>
        <v>0.00178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HYPERLINK("http://141.218.60.56/~jnz1568/getInfo.php?workbook=20_01.xlsx&amp;sheet=U0&amp;row=775&amp;col=6&amp;number=4.1&amp;sourceID=14","4.1")</f>
        <v>4.1</v>
      </c>
      <c r="G775" s="4" t="str">
        <f>HYPERLINK("http://141.218.60.56/~jnz1568/getInfo.php?workbook=20_01.xlsx&amp;sheet=U0&amp;row=775&amp;col=7&amp;number=0.00178&amp;sourceID=14","0.00178")</f>
        <v>0.00178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HYPERLINK("http://141.218.60.56/~jnz1568/getInfo.php?workbook=20_01.xlsx&amp;sheet=U0&amp;row=776&amp;col=6&amp;number=4.2&amp;sourceID=14","4.2")</f>
        <v>4.2</v>
      </c>
      <c r="G776" s="4" t="str">
        <f>HYPERLINK("http://141.218.60.56/~jnz1568/getInfo.php?workbook=20_01.xlsx&amp;sheet=U0&amp;row=776&amp;col=7&amp;number=0.00178&amp;sourceID=14","0.00178")</f>
        <v>0.00178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HYPERLINK("http://141.218.60.56/~jnz1568/getInfo.php?workbook=20_01.xlsx&amp;sheet=U0&amp;row=777&amp;col=6&amp;number=4.3&amp;sourceID=14","4.3")</f>
        <v>4.3</v>
      </c>
      <c r="G777" s="4" t="str">
        <f>HYPERLINK("http://141.218.60.56/~jnz1568/getInfo.php?workbook=20_01.xlsx&amp;sheet=U0&amp;row=777&amp;col=7&amp;number=0.00178&amp;sourceID=14","0.00178")</f>
        <v>0.00178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HYPERLINK("http://141.218.60.56/~jnz1568/getInfo.php?workbook=20_01.xlsx&amp;sheet=U0&amp;row=778&amp;col=6&amp;number=4.4&amp;sourceID=14","4.4")</f>
        <v>4.4</v>
      </c>
      <c r="G778" s="4" t="str">
        <f>HYPERLINK("http://141.218.60.56/~jnz1568/getInfo.php?workbook=20_01.xlsx&amp;sheet=U0&amp;row=778&amp;col=7&amp;number=0.00178&amp;sourceID=14","0.00178")</f>
        <v>0.00178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HYPERLINK("http://141.218.60.56/~jnz1568/getInfo.php?workbook=20_01.xlsx&amp;sheet=U0&amp;row=779&amp;col=6&amp;number=4.5&amp;sourceID=14","4.5")</f>
        <v>4.5</v>
      </c>
      <c r="G779" s="4" t="str">
        <f>HYPERLINK("http://141.218.60.56/~jnz1568/getInfo.php?workbook=20_01.xlsx&amp;sheet=U0&amp;row=779&amp;col=7&amp;number=0.00178&amp;sourceID=14","0.00178")</f>
        <v>0.00178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HYPERLINK("http://141.218.60.56/~jnz1568/getInfo.php?workbook=20_01.xlsx&amp;sheet=U0&amp;row=780&amp;col=6&amp;number=4.6&amp;sourceID=14","4.6")</f>
        <v>4.6</v>
      </c>
      <c r="G780" s="4" t="str">
        <f>HYPERLINK("http://141.218.60.56/~jnz1568/getInfo.php?workbook=20_01.xlsx&amp;sheet=U0&amp;row=780&amp;col=7&amp;number=0.00178&amp;sourceID=14","0.00178")</f>
        <v>0.00178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HYPERLINK("http://141.218.60.56/~jnz1568/getInfo.php?workbook=20_01.xlsx&amp;sheet=U0&amp;row=781&amp;col=6&amp;number=4.7&amp;sourceID=14","4.7")</f>
        <v>4.7</v>
      </c>
      <c r="G781" s="4" t="str">
        <f>HYPERLINK("http://141.218.60.56/~jnz1568/getInfo.php?workbook=20_01.xlsx&amp;sheet=U0&amp;row=781&amp;col=7&amp;number=0.00178&amp;sourceID=14","0.00178")</f>
        <v>0.00178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HYPERLINK("http://141.218.60.56/~jnz1568/getInfo.php?workbook=20_01.xlsx&amp;sheet=U0&amp;row=782&amp;col=6&amp;number=4.8&amp;sourceID=14","4.8")</f>
        <v>4.8</v>
      </c>
      <c r="G782" s="4" t="str">
        <f>HYPERLINK("http://141.218.60.56/~jnz1568/getInfo.php?workbook=20_01.xlsx&amp;sheet=U0&amp;row=782&amp;col=7&amp;number=0.00178&amp;sourceID=14","0.00178")</f>
        <v>0.00178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HYPERLINK("http://141.218.60.56/~jnz1568/getInfo.php?workbook=20_01.xlsx&amp;sheet=U0&amp;row=783&amp;col=6&amp;number=4.9&amp;sourceID=14","4.9")</f>
        <v>4.9</v>
      </c>
      <c r="G783" s="4" t="str">
        <f>HYPERLINK("http://141.218.60.56/~jnz1568/getInfo.php?workbook=20_01.xlsx&amp;sheet=U0&amp;row=783&amp;col=7&amp;number=0.00178&amp;sourceID=14","0.00178")</f>
        <v>0.00178</v>
      </c>
    </row>
    <row r="784" spans="1:7">
      <c r="A784" s="3">
        <v>20</v>
      </c>
      <c r="B784" s="3">
        <v>1</v>
      </c>
      <c r="C784" s="3">
        <v>2</v>
      </c>
      <c r="D784" s="3">
        <v>20</v>
      </c>
      <c r="E784" s="3">
        <v>1</v>
      </c>
      <c r="F784" s="4" t="str">
        <f>HYPERLINK("http://141.218.60.56/~jnz1568/getInfo.php?workbook=20_01.xlsx&amp;sheet=U0&amp;row=784&amp;col=6&amp;number=3&amp;sourceID=14","3")</f>
        <v>3</v>
      </c>
      <c r="G784" s="4" t="str">
        <f>HYPERLINK("http://141.218.60.56/~jnz1568/getInfo.php?workbook=20_01.xlsx&amp;sheet=U0&amp;row=784&amp;col=7&amp;number=0.00128&amp;sourceID=14","0.00128")</f>
        <v>0.00128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HYPERLINK("http://141.218.60.56/~jnz1568/getInfo.php?workbook=20_01.xlsx&amp;sheet=U0&amp;row=785&amp;col=6&amp;number=3.1&amp;sourceID=14","3.1")</f>
        <v>3.1</v>
      </c>
      <c r="G785" s="4" t="str">
        <f>HYPERLINK("http://141.218.60.56/~jnz1568/getInfo.php?workbook=20_01.xlsx&amp;sheet=U0&amp;row=785&amp;col=7&amp;number=0.00128&amp;sourceID=14","0.00128")</f>
        <v>0.00128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HYPERLINK("http://141.218.60.56/~jnz1568/getInfo.php?workbook=20_01.xlsx&amp;sheet=U0&amp;row=786&amp;col=6&amp;number=3.2&amp;sourceID=14","3.2")</f>
        <v>3.2</v>
      </c>
      <c r="G786" s="4" t="str">
        <f>HYPERLINK("http://141.218.60.56/~jnz1568/getInfo.php?workbook=20_01.xlsx&amp;sheet=U0&amp;row=786&amp;col=7&amp;number=0.00128&amp;sourceID=14","0.00128")</f>
        <v>0.00128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HYPERLINK("http://141.218.60.56/~jnz1568/getInfo.php?workbook=20_01.xlsx&amp;sheet=U0&amp;row=787&amp;col=6&amp;number=3.3&amp;sourceID=14","3.3")</f>
        <v>3.3</v>
      </c>
      <c r="G787" s="4" t="str">
        <f>HYPERLINK("http://141.218.60.56/~jnz1568/getInfo.php?workbook=20_01.xlsx&amp;sheet=U0&amp;row=787&amp;col=7&amp;number=0.00128&amp;sourceID=14","0.00128")</f>
        <v>0.00128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HYPERLINK("http://141.218.60.56/~jnz1568/getInfo.php?workbook=20_01.xlsx&amp;sheet=U0&amp;row=788&amp;col=6&amp;number=3.4&amp;sourceID=14","3.4")</f>
        <v>3.4</v>
      </c>
      <c r="G788" s="4" t="str">
        <f>HYPERLINK("http://141.218.60.56/~jnz1568/getInfo.php?workbook=20_01.xlsx&amp;sheet=U0&amp;row=788&amp;col=7&amp;number=0.00128&amp;sourceID=14","0.00128")</f>
        <v>0.00128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HYPERLINK("http://141.218.60.56/~jnz1568/getInfo.php?workbook=20_01.xlsx&amp;sheet=U0&amp;row=789&amp;col=6&amp;number=3.5&amp;sourceID=14","3.5")</f>
        <v>3.5</v>
      </c>
      <c r="G789" s="4" t="str">
        <f>HYPERLINK("http://141.218.60.56/~jnz1568/getInfo.php?workbook=20_01.xlsx&amp;sheet=U0&amp;row=789&amp;col=7&amp;number=0.00128&amp;sourceID=14","0.00128")</f>
        <v>0.00128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HYPERLINK("http://141.218.60.56/~jnz1568/getInfo.php?workbook=20_01.xlsx&amp;sheet=U0&amp;row=790&amp;col=6&amp;number=3.6&amp;sourceID=14","3.6")</f>
        <v>3.6</v>
      </c>
      <c r="G790" s="4" t="str">
        <f>HYPERLINK("http://141.218.60.56/~jnz1568/getInfo.php?workbook=20_01.xlsx&amp;sheet=U0&amp;row=790&amp;col=7&amp;number=0.00128&amp;sourceID=14","0.00128")</f>
        <v>0.00128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HYPERLINK("http://141.218.60.56/~jnz1568/getInfo.php?workbook=20_01.xlsx&amp;sheet=U0&amp;row=791&amp;col=6&amp;number=3.7&amp;sourceID=14","3.7")</f>
        <v>3.7</v>
      </c>
      <c r="G791" s="4" t="str">
        <f>HYPERLINK("http://141.218.60.56/~jnz1568/getInfo.php?workbook=20_01.xlsx&amp;sheet=U0&amp;row=791&amp;col=7&amp;number=0.00128&amp;sourceID=14","0.00128")</f>
        <v>0.00128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HYPERLINK("http://141.218.60.56/~jnz1568/getInfo.php?workbook=20_01.xlsx&amp;sheet=U0&amp;row=792&amp;col=6&amp;number=3.8&amp;sourceID=14","3.8")</f>
        <v>3.8</v>
      </c>
      <c r="G792" s="4" t="str">
        <f>HYPERLINK("http://141.218.60.56/~jnz1568/getInfo.php?workbook=20_01.xlsx&amp;sheet=U0&amp;row=792&amp;col=7&amp;number=0.00128&amp;sourceID=14","0.00128")</f>
        <v>0.00128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HYPERLINK("http://141.218.60.56/~jnz1568/getInfo.php?workbook=20_01.xlsx&amp;sheet=U0&amp;row=793&amp;col=6&amp;number=3.9&amp;sourceID=14","3.9")</f>
        <v>3.9</v>
      </c>
      <c r="G793" s="4" t="str">
        <f>HYPERLINK("http://141.218.60.56/~jnz1568/getInfo.php?workbook=20_01.xlsx&amp;sheet=U0&amp;row=793&amp;col=7&amp;number=0.00128&amp;sourceID=14","0.00128")</f>
        <v>0.00128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HYPERLINK("http://141.218.60.56/~jnz1568/getInfo.php?workbook=20_01.xlsx&amp;sheet=U0&amp;row=794&amp;col=6&amp;number=4&amp;sourceID=14","4")</f>
        <v>4</v>
      </c>
      <c r="G794" s="4" t="str">
        <f>HYPERLINK("http://141.218.60.56/~jnz1568/getInfo.php?workbook=20_01.xlsx&amp;sheet=U0&amp;row=794&amp;col=7&amp;number=0.00128&amp;sourceID=14","0.00128")</f>
        <v>0.00128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HYPERLINK("http://141.218.60.56/~jnz1568/getInfo.php?workbook=20_01.xlsx&amp;sheet=U0&amp;row=795&amp;col=6&amp;number=4.1&amp;sourceID=14","4.1")</f>
        <v>4.1</v>
      </c>
      <c r="G795" s="4" t="str">
        <f>HYPERLINK("http://141.218.60.56/~jnz1568/getInfo.php?workbook=20_01.xlsx&amp;sheet=U0&amp;row=795&amp;col=7&amp;number=0.00128&amp;sourceID=14","0.00128")</f>
        <v>0.00128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HYPERLINK("http://141.218.60.56/~jnz1568/getInfo.php?workbook=20_01.xlsx&amp;sheet=U0&amp;row=796&amp;col=6&amp;number=4.2&amp;sourceID=14","4.2")</f>
        <v>4.2</v>
      </c>
      <c r="G796" s="4" t="str">
        <f>HYPERLINK("http://141.218.60.56/~jnz1568/getInfo.php?workbook=20_01.xlsx&amp;sheet=U0&amp;row=796&amp;col=7&amp;number=0.00128&amp;sourceID=14","0.00128")</f>
        <v>0.00128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HYPERLINK("http://141.218.60.56/~jnz1568/getInfo.php?workbook=20_01.xlsx&amp;sheet=U0&amp;row=797&amp;col=6&amp;number=4.3&amp;sourceID=14","4.3")</f>
        <v>4.3</v>
      </c>
      <c r="G797" s="4" t="str">
        <f>HYPERLINK("http://141.218.60.56/~jnz1568/getInfo.php?workbook=20_01.xlsx&amp;sheet=U0&amp;row=797&amp;col=7&amp;number=0.00128&amp;sourceID=14","0.00128")</f>
        <v>0.00128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HYPERLINK("http://141.218.60.56/~jnz1568/getInfo.php?workbook=20_01.xlsx&amp;sheet=U0&amp;row=798&amp;col=6&amp;number=4.4&amp;sourceID=14","4.4")</f>
        <v>4.4</v>
      </c>
      <c r="G798" s="4" t="str">
        <f>HYPERLINK("http://141.218.60.56/~jnz1568/getInfo.php?workbook=20_01.xlsx&amp;sheet=U0&amp;row=798&amp;col=7&amp;number=0.00128&amp;sourceID=14","0.00128")</f>
        <v>0.00128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HYPERLINK("http://141.218.60.56/~jnz1568/getInfo.php?workbook=20_01.xlsx&amp;sheet=U0&amp;row=799&amp;col=6&amp;number=4.5&amp;sourceID=14","4.5")</f>
        <v>4.5</v>
      </c>
      <c r="G799" s="4" t="str">
        <f>HYPERLINK("http://141.218.60.56/~jnz1568/getInfo.php?workbook=20_01.xlsx&amp;sheet=U0&amp;row=799&amp;col=7&amp;number=0.00128&amp;sourceID=14","0.00128")</f>
        <v>0.00128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HYPERLINK("http://141.218.60.56/~jnz1568/getInfo.php?workbook=20_01.xlsx&amp;sheet=U0&amp;row=800&amp;col=6&amp;number=4.6&amp;sourceID=14","4.6")</f>
        <v>4.6</v>
      </c>
      <c r="G800" s="4" t="str">
        <f>HYPERLINK("http://141.218.60.56/~jnz1568/getInfo.php?workbook=20_01.xlsx&amp;sheet=U0&amp;row=800&amp;col=7&amp;number=0.00128&amp;sourceID=14","0.00128")</f>
        <v>0.00128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HYPERLINK("http://141.218.60.56/~jnz1568/getInfo.php?workbook=20_01.xlsx&amp;sheet=U0&amp;row=801&amp;col=6&amp;number=4.7&amp;sourceID=14","4.7")</f>
        <v>4.7</v>
      </c>
      <c r="G801" s="4" t="str">
        <f>HYPERLINK("http://141.218.60.56/~jnz1568/getInfo.php?workbook=20_01.xlsx&amp;sheet=U0&amp;row=801&amp;col=7&amp;number=0.00128&amp;sourceID=14","0.00128")</f>
        <v>0.00128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HYPERLINK("http://141.218.60.56/~jnz1568/getInfo.php?workbook=20_01.xlsx&amp;sheet=U0&amp;row=802&amp;col=6&amp;number=4.8&amp;sourceID=14","4.8")</f>
        <v>4.8</v>
      </c>
      <c r="G802" s="4" t="str">
        <f>HYPERLINK("http://141.218.60.56/~jnz1568/getInfo.php?workbook=20_01.xlsx&amp;sheet=U0&amp;row=802&amp;col=7&amp;number=0.00128&amp;sourceID=14","0.00128")</f>
        <v>0.00128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HYPERLINK("http://141.218.60.56/~jnz1568/getInfo.php?workbook=20_01.xlsx&amp;sheet=U0&amp;row=803&amp;col=6&amp;number=4.9&amp;sourceID=14","4.9")</f>
        <v>4.9</v>
      </c>
      <c r="G803" s="4" t="str">
        <f>HYPERLINK("http://141.218.60.56/~jnz1568/getInfo.php?workbook=20_01.xlsx&amp;sheet=U0&amp;row=803&amp;col=7&amp;number=0.00129&amp;sourceID=14","0.00129")</f>
        <v>0.00129</v>
      </c>
    </row>
    <row r="804" spans="1:7">
      <c r="A804" s="3">
        <v>20</v>
      </c>
      <c r="B804" s="3">
        <v>1</v>
      </c>
      <c r="C804" s="3">
        <v>2</v>
      </c>
      <c r="D804" s="3">
        <v>21</v>
      </c>
      <c r="E804" s="3">
        <v>1</v>
      </c>
      <c r="F804" s="4" t="str">
        <f>HYPERLINK("http://141.218.60.56/~jnz1568/getInfo.php?workbook=20_01.xlsx&amp;sheet=U0&amp;row=804&amp;col=6&amp;number=3&amp;sourceID=14","3")</f>
        <v>3</v>
      </c>
      <c r="G804" s="4" t="str">
        <f>HYPERLINK("http://141.218.60.56/~jnz1568/getInfo.php?workbook=20_01.xlsx&amp;sheet=U0&amp;row=804&amp;col=7&amp;number=0.00192&amp;sourceID=14","0.00192")</f>
        <v>0.00192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HYPERLINK("http://141.218.60.56/~jnz1568/getInfo.php?workbook=20_01.xlsx&amp;sheet=U0&amp;row=805&amp;col=6&amp;number=3.1&amp;sourceID=14","3.1")</f>
        <v>3.1</v>
      </c>
      <c r="G805" s="4" t="str">
        <f>HYPERLINK("http://141.218.60.56/~jnz1568/getInfo.php?workbook=20_01.xlsx&amp;sheet=U0&amp;row=805&amp;col=7&amp;number=0.00192&amp;sourceID=14","0.00192")</f>
        <v>0.00192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HYPERLINK("http://141.218.60.56/~jnz1568/getInfo.php?workbook=20_01.xlsx&amp;sheet=U0&amp;row=806&amp;col=6&amp;number=3.2&amp;sourceID=14","3.2")</f>
        <v>3.2</v>
      </c>
      <c r="G806" s="4" t="str">
        <f>HYPERLINK("http://141.218.60.56/~jnz1568/getInfo.php?workbook=20_01.xlsx&amp;sheet=U0&amp;row=806&amp;col=7&amp;number=0.00192&amp;sourceID=14","0.00192")</f>
        <v>0.00192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HYPERLINK("http://141.218.60.56/~jnz1568/getInfo.php?workbook=20_01.xlsx&amp;sheet=U0&amp;row=807&amp;col=6&amp;number=3.3&amp;sourceID=14","3.3")</f>
        <v>3.3</v>
      </c>
      <c r="G807" s="4" t="str">
        <f>HYPERLINK("http://141.218.60.56/~jnz1568/getInfo.php?workbook=20_01.xlsx&amp;sheet=U0&amp;row=807&amp;col=7&amp;number=0.00192&amp;sourceID=14","0.00192")</f>
        <v>0.00192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HYPERLINK("http://141.218.60.56/~jnz1568/getInfo.php?workbook=20_01.xlsx&amp;sheet=U0&amp;row=808&amp;col=6&amp;number=3.4&amp;sourceID=14","3.4")</f>
        <v>3.4</v>
      </c>
      <c r="G808" s="4" t="str">
        <f>HYPERLINK("http://141.218.60.56/~jnz1568/getInfo.php?workbook=20_01.xlsx&amp;sheet=U0&amp;row=808&amp;col=7&amp;number=0.00192&amp;sourceID=14","0.00192")</f>
        <v>0.00192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HYPERLINK("http://141.218.60.56/~jnz1568/getInfo.php?workbook=20_01.xlsx&amp;sheet=U0&amp;row=809&amp;col=6&amp;number=3.5&amp;sourceID=14","3.5")</f>
        <v>3.5</v>
      </c>
      <c r="G809" s="4" t="str">
        <f>HYPERLINK("http://141.218.60.56/~jnz1568/getInfo.php?workbook=20_01.xlsx&amp;sheet=U0&amp;row=809&amp;col=7&amp;number=0.00192&amp;sourceID=14","0.00192")</f>
        <v>0.00192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HYPERLINK("http://141.218.60.56/~jnz1568/getInfo.php?workbook=20_01.xlsx&amp;sheet=U0&amp;row=810&amp;col=6&amp;number=3.6&amp;sourceID=14","3.6")</f>
        <v>3.6</v>
      </c>
      <c r="G810" s="4" t="str">
        <f>HYPERLINK("http://141.218.60.56/~jnz1568/getInfo.php?workbook=20_01.xlsx&amp;sheet=U0&amp;row=810&amp;col=7&amp;number=0.00192&amp;sourceID=14","0.00192")</f>
        <v>0.00192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HYPERLINK("http://141.218.60.56/~jnz1568/getInfo.php?workbook=20_01.xlsx&amp;sheet=U0&amp;row=811&amp;col=6&amp;number=3.7&amp;sourceID=14","3.7")</f>
        <v>3.7</v>
      </c>
      <c r="G811" s="4" t="str">
        <f>HYPERLINK("http://141.218.60.56/~jnz1568/getInfo.php?workbook=20_01.xlsx&amp;sheet=U0&amp;row=811&amp;col=7&amp;number=0.00192&amp;sourceID=14","0.00192")</f>
        <v>0.00192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HYPERLINK("http://141.218.60.56/~jnz1568/getInfo.php?workbook=20_01.xlsx&amp;sheet=U0&amp;row=812&amp;col=6&amp;number=3.8&amp;sourceID=14","3.8")</f>
        <v>3.8</v>
      </c>
      <c r="G812" s="4" t="str">
        <f>HYPERLINK("http://141.218.60.56/~jnz1568/getInfo.php?workbook=20_01.xlsx&amp;sheet=U0&amp;row=812&amp;col=7&amp;number=0.00192&amp;sourceID=14","0.00192")</f>
        <v>0.00192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HYPERLINK("http://141.218.60.56/~jnz1568/getInfo.php?workbook=20_01.xlsx&amp;sheet=U0&amp;row=813&amp;col=6&amp;number=3.9&amp;sourceID=14","3.9")</f>
        <v>3.9</v>
      </c>
      <c r="G813" s="4" t="str">
        <f>HYPERLINK("http://141.218.60.56/~jnz1568/getInfo.php?workbook=20_01.xlsx&amp;sheet=U0&amp;row=813&amp;col=7&amp;number=0.00192&amp;sourceID=14","0.00192")</f>
        <v>0.00192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HYPERLINK("http://141.218.60.56/~jnz1568/getInfo.php?workbook=20_01.xlsx&amp;sheet=U0&amp;row=814&amp;col=6&amp;number=4&amp;sourceID=14","4")</f>
        <v>4</v>
      </c>
      <c r="G814" s="4" t="str">
        <f>HYPERLINK("http://141.218.60.56/~jnz1568/getInfo.php?workbook=20_01.xlsx&amp;sheet=U0&amp;row=814&amp;col=7&amp;number=0.00192&amp;sourceID=14","0.00192")</f>
        <v>0.00192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HYPERLINK("http://141.218.60.56/~jnz1568/getInfo.php?workbook=20_01.xlsx&amp;sheet=U0&amp;row=815&amp;col=6&amp;number=4.1&amp;sourceID=14","4.1")</f>
        <v>4.1</v>
      </c>
      <c r="G815" s="4" t="str">
        <f>HYPERLINK("http://141.218.60.56/~jnz1568/getInfo.php?workbook=20_01.xlsx&amp;sheet=U0&amp;row=815&amp;col=7&amp;number=0.00192&amp;sourceID=14","0.00192")</f>
        <v>0.00192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HYPERLINK("http://141.218.60.56/~jnz1568/getInfo.php?workbook=20_01.xlsx&amp;sheet=U0&amp;row=816&amp;col=6&amp;number=4.2&amp;sourceID=14","4.2")</f>
        <v>4.2</v>
      </c>
      <c r="G816" s="4" t="str">
        <f>HYPERLINK("http://141.218.60.56/~jnz1568/getInfo.php?workbook=20_01.xlsx&amp;sheet=U0&amp;row=816&amp;col=7&amp;number=0.00192&amp;sourceID=14","0.00192")</f>
        <v>0.00192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HYPERLINK("http://141.218.60.56/~jnz1568/getInfo.php?workbook=20_01.xlsx&amp;sheet=U0&amp;row=817&amp;col=6&amp;number=4.3&amp;sourceID=14","4.3")</f>
        <v>4.3</v>
      </c>
      <c r="G817" s="4" t="str">
        <f>HYPERLINK("http://141.218.60.56/~jnz1568/getInfo.php?workbook=20_01.xlsx&amp;sheet=U0&amp;row=817&amp;col=7&amp;number=0.00192&amp;sourceID=14","0.00192")</f>
        <v>0.00192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HYPERLINK("http://141.218.60.56/~jnz1568/getInfo.php?workbook=20_01.xlsx&amp;sheet=U0&amp;row=818&amp;col=6&amp;number=4.4&amp;sourceID=14","4.4")</f>
        <v>4.4</v>
      </c>
      <c r="G818" s="4" t="str">
        <f>HYPERLINK("http://141.218.60.56/~jnz1568/getInfo.php?workbook=20_01.xlsx&amp;sheet=U0&amp;row=818&amp;col=7&amp;number=0.00192&amp;sourceID=14","0.00192")</f>
        <v>0.00192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HYPERLINK("http://141.218.60.56/~jnz1568/getInfo.php?workbook=20_01.xlsx&amp;sheet=U0&amp;row=819&amp;col=6&amp;number=4.5&amp;sourceID=14","4.5")</f>
        <v>4.5</v>
      </c>
      <c r="G819" s="4" t="str">
        <f>HYPERLINK("http://141.218.60.56/~jnz1568/getInfo.php?workbook=20_01.xlsx&amp;sheet=U0&amp;row=819&amp;col=7&amp;number=0.00192&amp;sourceID=14","0.00192")</f>
        <v>0.00192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HYPERLINK("http://141.218.60.56/~jnz1568/getInfo.php?workbook=20_01.xlsx&amp;sheet=U0&amp;row=820&amp;col=6&amp;number=4.6&amp;sourceID=14","4.6")</f>
        <v>4.6</v>
      </c>
      <c r="G820" s="4" t="str">
        <f>HYPERLINK("http://141.218.60.56/~jnz1568/getInfo.php?workbook=20_01.xlsx&amp;sheet=U0&amp;row=820&amp;col=7&amp;number=0.00192&amp;sourceID=14","0.00192")</f>
        <v>0.00192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HYPERLINK("http://141.218.60.56/~jnz1568/getInfo.php?workbook=20_01.xlsx&amp;sheet=U0&amp;row=821&amp;col=6&amp;number=4.7&amp;sourceID=14","4.7")</f>
        <v>4.7</v>
      </c>
      <c r="G821" s="4" t="str">
        <f>HYPERLINK("http://141.218.60.56/~jnz1568/getInfo.php?workbook=20_01.xlsx&amp;sheet=U0&amp;row=821&amp;col=7&amp;number=0.00192&amp;sourceID=14","0.00192")</f>
        <v>0.00192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HYPERLINK("http://141.218.60.56/~jnz1568/getInfo.php?workbook=20_01.xlsx&amp;sheet=U0&amp;row=822&amp;col=6&amp;number=4.8&amp;sourceID=14","4.8")</f>
        <v>4.8</v>
      </c>
      <c r="G822" s="4" t="str">
        <f>HYPERLINK("http://141.218.60.56/~jnz1568/getInfo.php?workbook=20_01.xlsx&amp;sheet=U0&amp;row=822&amp;col=7&amp;number=0.00193&amp;sourceID=14","0.00193")</f>
        <v>0.00193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HYPERLINK("http://141.218.60.56/~jnz1568/getInfo.php?workbook=20_01.xlsx&amp;sheet=U0&amp;row=823&amp;col=6&amp;number=4.9&amp;sourceID=14","4.9")</f>
        <v>4.9</v>
      </c>
      <c r="G823" s="4" t="str">
        <f>HYPERLINK("http://141.218.60.56/~jnz1568/getInfo.php?workbook=20_01.xlsx&amp;sheet=U0&amp;row=823&amp;col=7&amp;number=0.00193&amp;sourceID=14","0.00193")</f>
        <v>0.00193</v>
      </c>
    </row>
    <row r="824" spans="1:7">
      <c r="A824" s="3">
        <v>20</v>
      </c>
      <c r="B824" s="3">
        <v>1</v>
      </c>
      <c r="C824" s="3">
        <v>2</v>
      </c>
      <c r="D824" s="3">
        <v>22</v>
      </c>
      <c r="E824" s="3">
        <v>1</v>
      </c>
      <c r="F824" s="4" t="str">
        <f>HYPERLINK("http://141.218.60.56/~jnz1568/getInfo.php?workbook=20_01.xlsx&amp;sheet=U0&amp;row=824&amp;col=6&amp;number=3&amp;sourceID=14","3")</f>
        <v>3</v>
      </c>
      <c r="G824" s="4" t="str">
        <f>HYPERLINK("http://141.218.60.56/~jnz1568/getInfo.php?workbook=20_01.xlsx&amp;sheet=U0&amp;row=824&amp;col=7&amp;number=0.00157&amp;sourceID=14","0.00157")</f>
        <v>0.00157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HYPERLINK("http://141.218.60.56/~jnz1568/getInfo.php?workbook=20_01.xlsx&amp;sheet=U0&amp;row=825&amp;col=6&amp;number=3.1&amp;sourceID=14","3.1")</f>
        <v>3.1</v>
      </c>
      <c r="G825" s="4" t="str">
        <f>HYPERLINK("http://141.218.60.56/~jnz1568/getInfo.php?workbook=20_01.xlsx&amp;sheet=U0&amp;row=825&amp;col=7&amp;number=0.00157&amp;sourceID=14","0.00157")</f>
        <v>0.00157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HYPERLINK("http://141.218.60.56/~jnz1568/getInfo.php?workbook=20_01.xlsx&amp;sheet=U0&amp;row=826&amp;col=6&amp;number=3.2&amp;sourceID=14","3.2")</f>
        <v>3.2</v>
      </c>
      <c r="G826" s="4" t="str">
        <f>HYPERLINK("http://141.218.60.56/~jnz1568/getInfo.php?workbook=20_01.xlsx&amp;sheet=U0&amp;row=826&amp;col=7&amp;number=0.00157&amp;sourceID=14","0.00157")</f>
        <v>0.00157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HYPERLINK("http://141.218.60.56/~jnz1568/getInfo.php?workbook=20_01.xlsx&amp;sheet=U0&amp;row=827&amp;col=6&amp;number=3.3&amp;sourceID=14","3.3")</f>
        <v>3.3</v>
      </c>
      <c r="G827" s="4" t="str">
        <f>HYPERLINK("http://141.218.60.56/~jnz1568/getInfo.php?workbook=20_01.xlsx&amp;sheet=U0&amp;row=827&amp;col=7&amp;number=0.00157&amp;sourceID=14","0.00157")</f>
        <v>0.00157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HYPERLINK("http://141.218.60.56/~jnz1568/getInfo.php?workbook=20_01.xlsx&amp;sheet=U0&amp;row=828&amp;col=6&amp;number=3.4&amp;sourceID=14","3.4")</f>
        <v>3.4</v>
      </c>
      <c r="G828" s="4" t="str">
        <f>HYPERLINK("http://141.218.60.56/~jnz1568/getInfo.php?workbook=20_01.xlsx&amp;sheet=U0&amp;row=828&amp;col=7&amp;number=0.00157&amp;sourceID=14","0.00157")</f>
        <v>0.00157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HYPERLINK("http://141.218.60.56/~jnz1568/getInfo.php?workbook=20_01.xlsx&amp;sheet=U0&amp;row=829&amp;col=6&amp;number=3.5&amp;sourceID=14","3.5")</f>
        <v>3.5</v>
      </c>
      <c r="G829" s="4" t="str">
        <f>HYPERLINK("http://141.218.60.56/~jnz1568/getInfo.php?workbook=20_01.xlsx&amp;sheet=U0&amp;row=829&amp;col=7&amp;number=0.00157&amp;sourceID=14","0.00157")</f>
        <v>0.00157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HYPERLINK("http://141.218.60.56/~jnz1568/getInfo.php?workbook=20_01.xlsx&amp;sheet=U0&amp;row=830&amp;col=6&amp;number=3.6&amp;sourceID=14","3.6")</f>
        <v>3.6</v>
      </c>
      <c r="G830" s="4" t="str">
        <f>HYPERLINK("http://141.218.60.56/~jnz1568/getInfo.php?workbook=20_01.xlsx&amp;sheet=U0&amp;row=830&amp;col=7&amp;number=0.00157&amp;sourceID=14","0.00157")</f>
        <v>0.00157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HYPERLINK("http://141.218.60.56/~jnz1568/getInfo.php?workbook=20_01.xlsx&amp;sheet=U0&amp;row=831&amp;col=6&amp;number=3.7&amp;sourceID=14","3.7")</f>
        <v>3.7</v>
      </c>
      <c r="G831" s="4" t="str">
        <f>HYPERLINK("http://141.218.60.56/~jnz1568/getInfo.php?workbook=20_01.xlsx&amp;sheet=U0&amp;row=831&amp;col=7&amp;number=0.00157&amp;sourceID=14","0.00157")</f>
        <v>0.00157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HYPERLINK("http://141.218.60.56/~jnz1568/getInfo.php?workbook=20_01.xlsx&amp;sheet=U0&amp;row=832&amp;col=6&amp;number=3.8&amp;sourceID=14","3.8")</f>
        <v>3.8</v>
      </c>
      <c r="G832" s="4" t="str">
        <f>HYPERLINK("http://141.218.60.56/~jnz1568/getInfo.php?workbook=20_01.xlsx&amp;sheet=U0&amp;row=832&amp;col=7&amp;number=0.00157&amp;sourceID=14","0.00157")</f>
        <v>0.00157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HYPERLINK("http://141.218.60.56/~jnz1568/getInfo.php?workbook=20_01.xlsx&amp;sheet=U0&amp;row=833&amp;col=6&amp;number=3.9&amp;sourceID=14","3.9")</f>
        <v>3.9</v>
      </c>
      <c r="G833" s="4" t="str">
        <f>HYPERLINK("http://141.218.60.56/~jnz1568/getInfo.php?workbook=20_01.xlsx&amp;sheet=U0&amp;row=833&amp;col=7&amp;number=0.00157&amp;sourceID=14","0.00157")</f>
        <v>0.00157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HYPERLINK("http://141.218.60.56/~jnz1568/getInfo.php?workbook=20_01.xlsx&amp;sheet=U0&amp;row=834&amp;col=6&amp;number=4&amp;sourceID=14","4")</f>
        <v>4</v>
      </c>
      <c r="G834" s="4" t="str">
        <f>HYPERLINK("http://141.218.60.56/~jnz1568/getInfo.php?workbook=20_01.xlsx&amp;sheet=U0&amp;row=834&amp;col=7&amp;number=0.00156&amp;sourceID=14","0.00156")</f>
        <v>0.00156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HYPERLINK("http://141.218.60.56/~jnz1568/getInfo.php?workbook=20_01.xlsx&amp;sheet=U0&amp;row=835&amp;col=6&amp;number=4.1&amp;sourceID=14","4.1")</f>
        <v>4.1</v>
      </c>
      <c r="G835" s="4" t="str">
        <f>HYPERLINK("http://141.218.60.56/~jnz1568/getInfo.php?workbook=20_01.xlsx&amp;sheet=U0&amp;row=835&amp;col=7&amp;number=0.00156&amp;sourceID=14","0.00156")</f>
        <v>0.00156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HYPERLINK("http://141.218.60.56/~jnz1568/getInfo.php?workbook=20_01.xlsx&amp;sheet=U0&amp;row=836&amp;col=6&amp;number=4.2&amp;sourceID=14","4.2")</f>
        <v>4.2</v>
      </c>
      <c r="G836" s="4" t="str">
        <f>HYPERLINK("http://141.218.60.56/~jnz1568/getInfo.php?workbook=20_01.xlsx&amp;sheet=U0&amp;row=836&amp;col=7&amp;number=0.00156&amp;sourceID=14","0.00156")</f>
        <v>0.00156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HYPERLINK("http://141.218.60.56/~jnz1568/getInfo.php?workbook=20_01.xlsx&amp;sheet=U0&amp;row=837&amp;col=6&amp;number=4.3&amp;sourceID=14","4.3")</f>
        <v>4.3</v>
      </c>
      <c r="G837" s="4" t="str">
        <f>HYPERLINK("http://141.218.60.56/~jnz1568/getInfo.php?workbook=20_01.xlsx&amp;sheet=U0&amp;row=837&amp;col=7&amp;number=0.00156&amp;sourceID=14","0.00156")</f>
        <v>0.00156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HYPERLINK("http://141.218.60.56/~jnz1568/getInfo.php?workbook=20_01.xlsx&amp;sheet=U0&amp;row=838&amp;col=6&amp;number=4.4&amp;sourceID=14","4.4")</f>
        <v>4.4</v>
      </c>
      <c r="G838" s="4" t="str">
        <f>HYPERLINK("http://141.218.60.56/~jnz1568/getInfo.php?workbook=20_01.xlsx&amp;sheet=U0&amp;row=838&amp;col=7&amp;number=0.00155&amp;sourceID=14","0.00155")</f>
        <v>0.00155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HYPERLINK("http://141.218.60.56/~jnz1568/getInfo.php?workbook=20_01.xlsx&amp;sheet=U0&amp;row=839&amp;col=6&amp;number=4.5&amp;sourceID=14","4.5")</f>
        <v>4.5</v>
      </c>
      <c r="G839" s="4" t="str">
        <f>HYPERLINK("http://141.218.60.56/~jnz1568/getInfo.php?workbook=20_01.xlsx&amp;sheet=U0&amp;row=839&amp;col=7&amp;number=0.00155&amp;sourceID=14","0.00155")</f>
        <v>0.00155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HYPERLINK("http://141.218.60.56/~jnz1568/getInfo.php?workbook=20_01.xlsx&amp;sheet=U0&amp;row=840&amp;col=6&amp;number=4.6&amp;sourceID=14","4.6")</f>
        <v>4.6</v>
      </c>
      <c r="G840" s="4" t="str">
        <f>HYPERLINK("http://141.218.60.56/~jnz1568/getInfo.php?workbook=20_01.xlsx&amp;sheet=U0&amp;row=840&amp;col=7&amp;number=0.00154&amp;sourceID=14","0.00154")</f>
        <v>0.00154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HYPERLINK("http://141.218.60.56/~jnz1568/getInfo.php?workbook=20_01.xlsx&amp;sheet=U0&amp;row=841&amp;col=6&amp;number=4.7&amp;sourceID=14","4.7")</f>
        <v>4.7</v>
      </c>
      <c r="G841" s="4" t="str">
        <f>HYPERLINK("http://141.218.60.56/~jnz1568/getInfo.php?workbook=20_01.xlsx&amp;sheet=U0&amp;row=841&amp;col=7&amp;number=0.00154&amp;sourceID=14","0.00154")</f>
        <v>0.00154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HYPERLINK("http://141.218.60.56/~jnz1568/getInfo.php?workbook=20_01.xlsx&amp;sheet=U0&amp;row=842&amp;col=6&amp;number=4.8&amp;sourceID=14","4.8")</f>
        <v>4.8</v>
      </c>
      <c r="G842" s="4" t="str">
        <f>HYPERLINK("http://141.218.60.56/~jnz1568/getInfo.php?workbook=20_01.xlsx&amp;sheet=U0&amp;row=842&amp;col=7&amp;number=0.00153&amp;sourceID=14","0.00153")</f>
        <v>0.00153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HYPERLINK("http://141.218.60.56/~jnz1568/getInfo.php?workbook=20_01.xlsx&amp;sheet=U0&amp;row=843&amp;col=6&amp;number=4.9&amp;sourceID=14","4.9")</f>
        <v>4.9</v>
      </c>
      <c r="G843" s="4" t="str">
        <f>HYPERLINK("http://141.218.60.56/~jnz1568/getInfo.php?workbook=20_01.xlsx&amp;sheet=U0&amp;row=843&amp;col=7&amp;number=0.00152&amp;sourceID=14","0.00152")</f>
        <v>0.00152</v>
      </c>
    </row>
    <row r="844" spans="1:7">
      <c r="A844" s="3">
        <v>20</v>
      </c>
      <c r="B844" s="3">
        <v>1</v>
      </c>
      <c r="C844" s="3">
        <v>2</v>
      </c>
      <c r="D844" s="3">
        <v>23</v>
      </c>
      <c r="E844" s="3">
        <v>1</v>
      </c>
      <c r="F844" s="4" t="str">
        <f>HYPERLINK("http://141.218.60.56/~jnz1568/getInfo.php?workbook=20_01.xlsx&amp;sheet=U0&amp;row=844&amp;col=6&amp;number=3&amp;sourceID=14","3")</f>
        <v>3</v>
      </c>
      <c r="G844" s="4" t="str">
        <f>HYPERLINK("http://141.218.60.56/~jnz1568/getInfo.php?workbook=20_01.xlsx&amp;sheet=U0&amp;row=844&amp;col=7&amp;number=0.00209&amp;sourceID=14","0.00209")</f>
        <v>0.00209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HYPERLINK("http://141.218.60.56/~jnz1568/getInfo.php?workbook=20_01.xlsx&amp;sheet=U0&amp;row=845&amp;col=6&amp;number=3.1&amp;sourceID=14","3.1")</f>
        <v>3.1</v>
      </c>
      <c r="G845" s="4" t="str">
        <f>HYPERLINK("http://141.218.60.56/~jnz1568/getInfo.php?workbook=20_01.xlsx&amp;sheet=U0&amp;row=845&amp;col=7&amp;number=0.00209&amp;sourceID=14","0.00209")</f>
        <v>0.00209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HYPERLINK("http://141.218.60.56/~jnz1568/getInfo.php?workbook=20_01.xlsx&amp;sheet=U0&amp;row=846&amp;col=6&amp;number=3.2&amp;sourceID=14","3.2")</f>
        <v>3.2</v>
      </c>
      <c r="G846" s="4" t="str">
        <f>HYPERLINK("http://141.218.60.56/~jnz1568/getInfo.php?workbook=20_01.xlsx&amp;sheet=U0&amp;row=846&amp;col=7&amp;number=0.00209&amp;sourceID=14","0.00209")</f>
        <v>0.00209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HYPERLINK("http://141.218.60.56/~jnz1568/getInfo.php?workbook=20_01.xlsx&amp;sheet=U0&amp;row=847&amp;col=6&amp;number=3.3&amp;sourceID=14","3.3")</f>
        <v>3.3</v>
      </c>
      <c r="G847" s="4" t="str">
        <f>HYPERLINK("http://141.218.60.56/~jnz1568/getInfo.php?workbook=20_01.xlsx&amp;sheet=U0&amp;row=847&amp;col=7&amp;number=0.00209&amp;sourceID=14","0.00209")</f>
        <v>0.00209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HYPERLINK("http://141.218.60.56/~jnz1568/getInfo.php?workbook=20_01.xlsx&amp;sheet=U0&amp;row=848&amp;col=6&amp;number=3.4&amp;sourceID=14","3.4")</f>
        <v>3.4</v>
      </c>
      <c r="G848" s="4" t="str">
        <f>HYPERLINK("http://141.218.60.56/~jnz1568/getInfo.php?workbook=20_01.xlsx&amp;sheet=U0&amp;row=848&amp;col=7&amp;number=0.00209&amp;sourceID=14","0.00209")</f>
        <v>0.00209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HYPERLINK("http://141.218.60.56/~jnz1568/getInfo.php?workbook=20_01.xlsx&amp;sheet=U0&amp;row=849&amp;col=6&amp;number=3.5&amp;sourceID=14","3.5")</f>
        <v>3.5</v>
      </c>
      <c r="G849" s="4" t="str">
        <f>HYPERLINK("http://141.218.60.56/~jnz1568/getInfo.php?workbook=20_01.xlsx&amp;sheet=U0&amp;row=849&amp;col=7&amp;number=0.00209&amp;sourceID=14","0.00209")</f>
        <v>0.00209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HYPERLINK("http://141.218.60.56/~jnz1568/getInfo.php?workbook=20_01.xlsx&amp;sheet=U0&amp;row=850&amp;col=6&amp;number=3.6&amp;sourceID=14","3.6")</f>
        <v>3.6</v>
      </c>
      <c r="G850" s="4" t="str">
        <f>HYPERLINK("http://141.218.60.56/~jnz1568/getInfo.php?workbook=20_01.xlsx&amp;sheet=U0&amp;row=850&amp;col=7&amp;number=0.00209&amp;sourceID=14","0.00209")</f>
        <v>0.00209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HYPERLINK("http://141.218.60.56/~jnz1568/getInfo.php?workbook=20_01.xlsx&amp;sheet=U0&amp;row=851&amp;col=6&amp;number=3.7&amp;sourceID=14","3.7")</f>
        <v>3.7</v>
      </c>
      <c r="G851" s="4" t="str">
        <f>HYPERLINK("http://141.218.60.56/~jnz1568/getInfo.php?workbook=20_01.xlsx&amp;sheet=U0&amp;row=851&amp;col=7&amp;number=0.00209&amp;sourceID=14","0.00209")</f>
        <v>0.00209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HYPERLINK("http://141.218.60.56/~jnz1568/getInfo.php?workbook=20_01.xlsx&amp;sheet=U0&amp;row=852&amp;col=6&amp;number=3.8&amp;sourceID=14","3.8")</f>
        <v>3.8</v>
      </c>
      <c r="G852" s="4" t="str">
        <f>HYPERLINK("http://141.218.60.56/~jnz1568/getInfo.php?workbook=20_01.xlsx&amp;sheet=U0&amp;row=852&amp;col=7&amp;number=0.00208&amp;sourceID=14","0.00208")</f>
        <v>0.00208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HYPERLINK("http://141.218.60.56/~jnz1568/getInfo.php?workbook=20_01.xlsx&amp;sheet=U0&amp;row=853&amp;col=6&amp;number=3.9&amp;sourceID=14","3.9")</f>
        <v>3.9</v>
      </c>
      <c r="G853" s="4" t="str">
        <f>HYPERLINK("http://141.218.60.56/~jnz1568/getInfo.php?workbook=20_01.xlsx&amp;sheet=U0&amp;row=853&amp;col=7&amp;number=0.00208&amp;sourceID=14","0.00208")</f>
        <v>0.00208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HYPERLINK("http://141.218.60.56/~jnz1568/getInfo.php?workbook=20_01.xlsx&amp;sheet=U0&amp;row=854&amp;col=6&amp;number=4&amp;sourceID=14","4")</f>
        <v>4</v>
      </c>
      <c r="G854" s="4" t="str">
        <f>HYPERLINK("http://141.218.60.56/~jnz1568/getInfo.php?workbook=20_01.xlsx&amp;sheet=U0&amp;row=854&amp;col=7&amp;number=0.00208&amp;sourceID=14","0.00208")</f>
        <v>0.00208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HYPERLINK("http://141.218.60.56/~jnz1568/getInfo.php?workbook=20_01.xlsx&amp;sheet=U0&amp;row=855&amp;col=6&amp;number=4.1&amp;sourceID=14","4.1")</f>
        <v>4.1</v>
      </c>
      <c r="G855" s="4" t="str">
        <f>HYPERLINK("http://141.218.60.56/~jnz1568/getInfo.php?workbook=20_01.xlsx&amp;sheet=U0&amp;row=855&amp;col=7&amp;number=0.00208&amp;sourceID=14","0.00208")</f>
        <v>0.00208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HYPERLINK("http://141.218.60.56/~jnz1568/getInfo.php?workbook=20_01.xlsx&amp;sheet=U0&amp;row=856&amp;col=6&amp;number=4.2&amp;sourceID=14","4.2")</f>
        <v>4.2</v>
      </c>
      <c r="G856" s="4" t="str">
        <f>HYPERLINK("http://141.218.60.56/~jnz1568/getInfo.php?workbook=20_01.xlsx&amp;sheet=U0&amp;row=856&amp;col=7&amp;number=0.00208&amp;sourceID=14","0.00208")</f>
        <v>0.00208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HYPERLINK("http://141.218.60.56/~jnz1568/getInfo.php?workbook=20_01.xlsx&amp;sheet=U0&amp;row=857&amp;col=6&amp;number=4.3&amp;sourceID=14","4.3")</f>
        <v>4.3</v>
      </c>
      <c r="G857" s="4" t="str">
        <f>HYPERLINK("http://141.218.60.56/~jnz1568/getInfo.php?workbook=20_01.xlsx&amp;sheet=U0&amp;row=857&amp;col=7&amp;number=0.00207&amp;sourceID=14","0.00207")</f>
        <v>0.00207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HYPERLINK("http://141.218.60.56/~jnz1568/getInfo.php?workbook=20_01.xlsx&amp;sheet=U0&amp;row=858&amp;col=6&amp;number=4.4&amp;sourceID=14","4.4")</f>
        <v>4.4</v>
      </c>
      <c r="G858" s="4" t="str">
        <f>HYPERLINK("http://141.218.60.56/~jnz1568/getInfo.php?workbook=20_01.xlsx&amp;sheet=U0&amp;row=858&amp;col=7&amp;number=0.00207&amp;sourceID=14","0.00207")</f>
        <v>0.00207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HYPERLINK("http://141.218.60.56/~jnz1568/getInfo.php?workbook=20_01.xlsx&amp;sheet=U0&amp;row=859&amp;col=6&amp;number=4.5&amp;sourceID=14","4.5")</f>
        <v>4.5</v>
      </c>
      <c r="G859" s="4" t="str">
        <f>HYPERLINK("http://141.218.60.56/~jnz1568/getInfo.php?workbook=20_01.xlsx&amp;sheet=U0&amp;row=859&amp;col=7&amp;number=0.00206&amp;sourceID=14","0.00206")</f>
        <v>0.00206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HYPERLINK("http://141.218.60.56/~jnz1568/getInfo.php?workbook=20_01.xlsx&amp;sheet=U0&amp;row=860&amp;col=6&amp;number=4.6&amp;sourceID=14","4.6")</f>
        <v>4.6</v>
      </c>
      <c r="G860" s="4" t="str">
        <f>HYPERLINK("http://141.218.60.56/~jnz1568/getInfo.php?workbook=20_01.xlsx&amp;sheet=U0&amp;row=860&amp;col=7&amp;number=0.00205&amp;sourceID=14","0.00205")</f>
        <v>0.00205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HYPERLINK("http://141.218.60.56/~jnz1568/getInfo.php?workbook=20_01.xlsx&amp;sheet=U0&amp;row=861&amp;col=6&amp;number=4.7&amp;sourceID=14","4.7")</f>
        <v>4.7</v>
      </c>
      <c r="G861" s="4" t="str">
        <f>HYPERLINK("http://141.218.60.56/~jnz1568/getInfo.php?workbook=20_01.xlsx&amp;sheet=U0&amp;row=861&amp;col=7&amp;number=0.00204&amp;sourceID=14","0.00204")</f>
        <v>0.00204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HYPERLINK("http://141.218.60.56/~jnz1568/getInfo.php?workbook=20_01.xlsx&amp;sheet=U0&amp;row=862&amp;col=6&amp;number=4.8&amp;sourceID=14","4.8")</f>
        <v>4.8</v>
      </c>
      <c r="G862" s="4" t="str">
        <f>HYPERLINK("http://141.218.60.56/~jnz1568/getInfo.php?workbook=20_01.xlsx&amp;sheet=U0&amp;row=862&amp;col=7&amp;number=0.00203&amp;sourceID=14","0.00203")</f>
        <v>0.00203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HYPERLINK("http://141.218.60.56/~jnz1568/getInfo.php?workbook=20_01.xlsx&amp;sheet=U0&amp;row=863&amp;col=6&amp;number=4.9&amp;sourceID=14","4.9")</f>
        <v>4.9</v>
      </c>
      <c r="G863" s="4" t="str">
        <f>HYPERLINK("http://141.218.60.56/~jnz1568/getInfo.php?workbook=20_01.xlsx&amp;sheet=U0&amp;row=863&amp;col=7&amp;number=0.00202&amp;sourceID=14","0.00202")</f>
        <v>0.00202</v>
      </c>
    </row>
    <row r="864" spans="1:7">
      <c r="A864" s="3">
        <v>20</v>
      </c>
      <c r="B864" s="3">
        <v>1</v>
      </c>
      <c r="C864" s="3">
        <v>2</v>
      </c>
      <c r="D864" s="3">
        <v>24</v>
      </c>
      <c r="E864" s="3">
        <v>1</v>
      </c>
      <c r="F864" s="4" t="str">
        <f>HYPERLINK("http://141.218.60.56/~jnz1568/getInfo.php?workbook=20_01.xlsx&amp;sheet=U0&amp;row=864&amp;col=6&amp;number=3&amp;sourceID=14","3")</f>
        <v>3</v>
      </c>
      <c r="G864" s="4" t="str">
        <f>HYPERLINK("http://141.218.60.56/~jnz1568/getInfo.php?workbook=20_01.xlsx&amp;sheet=U0&amp;row=864&amp;col=7&amp;number=0.000192&amp;sourceID=14","0.000192")</f>
        <v>0.000192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HYPERLINK("http://141.218.60.56/~jnz1568/getInfo.php?workbook=20_01.xlsx&amp;sheet=U0&amp;row=865&amp;col=6&amp;number=3.1&amp;sourceID=14","3.1")</f>
        <v>3.1</v>
      </c>
      <c r="G865" s="4" t="str">
        <f>HYPERLINK("http://141.218.60.56/~jnz1568/getInfo.php?workbook=20_01.xlsx&amp;sheet=U0&amp;row=865&amp;col=7&amp;number=0.000192&amp;sourceID=14","0.000192")</f>
        <v>0.000192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HYPERLINK("http://141.218.60.56/~jnz1568/getInfo.php?workbook=20_01.xlsx&amp;sheet=U0&amp;row=866&amp;col=6&amp;number=3.2&amp;sourceID=14","3.2")</f>
        <v>3.2</v>
      </c>
      <c r="G866" s="4" t="str">
        <f>HYPERLINK("http://141.218.60.56/~jnz1568/getInfo.php?workbook=20_01.xlsx&amp;sheet=U0&amp;row=866&amp;col=7&amp;number=0.000192&amp;sourceID=14","0.000192")</f>
        <v>0.000192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HYPERLINK("http://141.218.60.56/~jnz1568/getInfo.php?workbook=20_01.xlsx&amp;sheet=U0&amp;row=867&amp;col=6&amp;number=3.3&amp;sourceID=14","3.3")</f>
        <v>3.3</v>
      </c>
      <c r="G867" s="4" t="str">
        <f>HYPERLINK("http://141.218.60.56/~jnz1568/getInfo.php?workbook=20_01.xlsx&amp;sheet=U0&amp;row=867&amp;col=7&amp;number=0.000192&amp;sourceID=14","0.000192")</f>
        <v>0.000192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HYPERLINK("http://141.218.60.56/~jnz1568/getInfo.php?workbook=20_01.xlsx&amp;sheet=U0&amp;row=868&amp;col=6&amp;number=3.4&amp;sourceID=14","3.4")</f>
        <v>3.4</v>
      </c>
      <c r="G868" s="4" t="str">
        <f>HYPERLINK("http://141.218.60.56/~jnz1568/getInfo.php?workbook=20_01.xlsx&amp;sheet=U0&amp;row=868&amp;col=7&amp;number=0.000192&amp;sourceID=14","0.000192")</f>
        <v>0.000192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HYPERLINK("http://141.218.60.56/~jnz1568/getInfo.php?workbook=20_01.xlsx&amp;sheet=U0&amp;row=869&amp;col=6&amp;number=3.5&amp;sourceID=14","3.5")</f>
        <v>3.5</v>
      </c>
      <c r="G869" s="4" t="str">
        <f>HYPERLINK("http://141.218.60.56/~jnz1568/getInfo.php?workbook=20_01.xlsx&amp;sheet=U0&amp;row=869&amp;col=7&amp;number=0.000192&amp;sourceID=14","0.000192")</f>
        <v>0.000192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HYPERLINK("http://141.218.60.56/~jnz1568/getInfo.php?workbook=20_01.xlsx&amp;sheet=U0&amp;row=870&amp;col=6&amp;number=3.6&amp;sourceID=14","3.6")</f>
        <v>3.6</v>
      </c>
      <c r="G870" s="4" t="str">
        <f>HYPERLINK("http://141.218.60.56/~jnz1568/getInfo.php?workbook=20_01.xlsx&amp;sheet=U0&amp;row=870&amp;col=7&amp;number=0.000192&amp;sourceID=14","0.000192")</f>
        <v>0.000192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HYPERLINK("http://141.218.60.56/~jnz1568/getInfo.php?workbook=20_01.xlsx&amp;sheet=U0&amp;row=871&amp;col=6&amp;number=3.7&amp;sourceID=14","3.7")</f>
        <v>3.7</v>
      </c>
      <c r="G871" s="4" t="str">
        <f>HYPERLINK("http://141.218.60.56/~jnz1568/getInfo.php?workbook=20_01.xlsx&amp;sheet=U0&amp;row=871&amp;col=7&amp;number=0.000192&amp;sourceID=14","0.000192")</f>
        <v>0.000192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HYPERLINK("http://141.218.60.56/~jnz1568/getInfo.php?workbook=20_01.xlsx&amp;sheet=U0&amp;row=872&amp;col=6&amp;number=3.8&amp;sourceID=14","3.8")</f>
        <v>3.8</v>
      </c>
      <c r="G872" s="4" t="str">
        <f>HYPERLINK("http://141.218.60.56/~jnz1568/getInfo.php?workbook=20_01.xlsx&amp;sheet=U0&amp;row=872&amp;col=7&amp;number=0.000192&amp;sourceID=14","0.000192")</f>
        <v>0.000192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HYPERLINK("http://141.218.60.56/~jnz1568/getInfo.php?workbook=20_01.xlsx&amp;sheet=U0&amp;row=873&amp;col=6&amp;number=3.9&amp;sourceID=14","3.9")</f>
        <v>3.9</v>
      </c>
      <c r="G873" s="4" t="str">
        <f>HYPERLINK("http://141.218.60.56/~jnz1568/getInfo.php?workbook=20_01.xlsx&amp;sheet=U0&amp;row=873&amp;col=7&amp;number=0.000191&amp;sourceID=14","0.000191")</f>
        <v>0.000191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HYPERLINK("http://141.218.60.56/~jnz1568/getInfo.php?workbook=20_01.xlsx&amp;sheet=U0&amp;row=874&amp;col=6&amp;number=4&amp;sourceID=14","4")</f>
        <v>4</v>
      </c>
      <c r="G874" s="4" t="str">
        <f>HYPERLINK("http://141.218.60.56/~jnz1568/getInfo.php?workbook=20_01.xlsx&amp;sheet=U0&amp;row=874&amp;col=7&amp;number=0.000191&amp;sourceID=14","0.000191")</f>
        <v>0.000191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HYPERLINK("http://141.218.60.56/~jnz1568/getInfo.php?workbook=20_01.xlsx&amp;sheet=U0&amp;row=875&amp;col=6&amp;number=4.1&amp;sourceID=14","4.1")</f>
        <v>4.1</v>
      </c>
      <c r="G875" s="4" t="str">
        <f>HYPERLINK("http://141.218.60.56/~jnz1568/getInfo.php?workbook=20_01.xlsx&amp;sheet=U0&amp;row=875&amp;col=7&amp;number=0.000191&amp;sourceID=14","0.000191")</f>
        <v>0.000191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HYPERLINK("http://141.218.60.56/~jnz1568/getInfo.php?workbook=20_01.xlsx&amp;sheet=U0&amp;row=876&amp;col=6&amp;number=4.2&amp;sourceID=14","4.2")</f>
        <v>4.2</v>
      </c>
      <c r="G876" s="4" t="str">
        <f>HYPERLINK("http://141.218.60.56/~jnz1568/getInfo.php?workbook=20_01.xlsx&amp;sheet=U0&amp;row=876&amp;col=7&amp;number=0.000191&amp;sourceID=14","0.000191")</f>
        <v>0.000191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HYPERLINK("http://141.218.60.56/~jnz1568/getInfo.php?workbook=20_01.xlsx&amp;sheet=U0&amp;row=877&amp;col=6&amp;number=4.3&amp;sourceID=14","4.3")</f>
        <v>4.3</v>
      </c>
      <c r="G877" s="4" t="str">
        <f>HYPERLINK("http://141.218.60.56/~jnz1568/getInfo.php?workbook=20_01.xlsx&amp;sheet=U0&amp;row=877&amp;col=7&amp;number=0.00019&amp;sourceID=14","0.00019")</f>
        <v>0.00019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HYPERLINK("http://141.218.60.56/~jnz1568/getInfo.php?workbook=20_01.xlsx&amp;sheet=U0&amp;row=878&amp;col=6&amp;number=4.4&amp;sourceID=14","4.4")</f>
        <v>4.4</v>
      </c>
      <c r="G878" s="4" t="str">
        <f>HYPERLINK("http://141.218.60.56/~jnz1568/getInfo.php?workbook=20_01.xlsx&amp;sheet=U0&amp;row=878&amp;col=7&amp;number=0.00019&amp;sourceID=14","0.00019")</f>
        <v>0.00019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HYPERLINK("http://141.218.60.56/~jnz1568/getInfo.php?workbook=20_01.xlsx&amp;sheet=U0&amp;row=879&amp;col=6&amp;number=4.5&amp;sourceID=14","4.5")</f>
        <v>4.5</v>
      </c>
      <c r="G879" s="4" t="str">
        <f>HYPERLINK("http://141.218.60.56/~jnz1568/getInfo.php?workbook=20_01.xlsx&amp;sheet=U0&amp;row=879&amp;col=7&amp;number=0.00019&amp;sourceID=14","0.00019")</f>
        <v>0.00019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HYPERLINK("http://141.218.60.56/~jnz1568/getInfo.php?workbook=20_01.xlsx&amp;sheet=U0&amp;row=880&amp;col=6&amp;number=4.6&amp;sourceID=14","4.6")</f>
        <v>4.6</v>
      </c>
      <c r="G880" s="4" t="str">
        <f>HYPERLINK("http://141.218.60.56/~jnz1568/getInfo.php?workbook=20_01.xlsx&amp;sheet=U0&amp;row=880&amp;col=7&amp;number=0.000189&amp;sourceID=14","0.000189")</f>
        <v>0.000189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HYPERLINK("http://141.218.60.56/~jnz1568/getInfo.php?workbook=20_01.xlsx&amp;sheet=U0&amp;row=881&amp;col=6&amp;number=4.7&amp;sourceID=14","4.7")</f>
        <v>4.7</v>
      </c>
      <c r="G881" s="4" t="str">
        <f>HYPERLINK("http://141.218.60.56/~jnz1568/getInfo.php?workbook=20_01.xlsx&amp;sheet=U0&amp;row=881&amp;col=7&amp;number=0.000188&amp;sourceID=14","0.000188")</f>
        <v>0.000188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HYPERLINK("http://141.218.60.56/~jnz1568/getInfo.php?workbook=20_01.xlsx&amp;sheet=U0&amp;row=882&amp;col=6&amp;number=4.8&amp;sourceID=14","4.8")</f>
        <v>4.8</v>
      </c>
      <c r="G882" s="4" t="str">
        <f>HYPERLINK("http://141.218.60.56/~jnz1568/getInfo.php?workbook=20_01.xlsx&amp;sheet=U0&amp;row=882&amp;col=7&amp;number=0.000187&amp;sourceID=14","0.000187")</f>
        <v>0.000187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HYPERLINK("http://141.218.60.56/~jnz1568/getInfo.php?workbook=20_01.xlsx&amp;sheet=U0&amp;row=883&amp;col=6&amp;number=4.9&amp;sourceID=14","4.9")</f>
        <v>4.9</v>
      </c>
      <c r="G883" s="4" t="str">
        <f>HYPERLINK("http://141.218.60.56/~jnz1568/getInfo.php?workbook=20_01.xlsx&amp;sheet=U0&amp;row=883&amp;col=7&amp;number=0.000186&amp;sourceID=14","0.000186")</f>
        <v>0.000186</v>
      </c>
    </row>
    <row r="884" spans="1:7">
      <c r="A884" s="3">
        <v>20</v>
      </c>
      <c r="B884" s="3">
        <v>1</v>
      </c>
      <c r="C884" s="3">
        <v>2</v>
      </c>
      <c r="D884" s="3">
        <v>25</v>
      </c>
      <c r="E884" s="3">
        <v>1</v>
      </c>
      <c r="F884" s="4" t="str">
        <f>HYPERLINK("http://141.218.60.56/~jnz1568/getInfo.php?workbook=20_01.xlsx&amp;sheet=U0&amp;row=884&amp;col=6&amp;number=3&amp;sourceID=14","3")</f>
        <v>3</v>
      </c>
      <c r="G884" s="4" t="str">
        <f>HYPERLINK("http://141.218.60.56/~jnz1568/getInfo.php?workbook=20_01.xlsx&amp;sheet=U0&amp;row=884&amp;col=7&amp;number=0.00024&amp;sourceID=14","0.00024")</f>
        <v>0.00024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HYPERLINK("http://141.218.60.56/~jnz1568/getInfo.php?workbook=20_01.xlsx&amp;sheet=U0&amp;row=885&amp;col=6&amp;number=3.1&amp;sourceID=14","3.1")</f>
        <v>3.1</v>
      </c>
      <c r="G885" s="4" t="str">
        <f>HYPERLINK("http://141.218.60.56/~jnz1568/getInfo.php?workbook=20_01.xlsx&amp;sheet=U0&amp;row=885&amp;col=7&amp;number=0.00024&amp;sourceID=14","0.00024")</f>
        <v>0.00024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HYPERLINK("http://141.218.60.56/~jnz1568/getInfo.php?workbook=20_01.xlsx&amp;sheet=U0&amp;row=886&amp;col=6&amp;number=3.2&amp;sourceID=14","3.2")</f>
        <v>3.2</v>
      </c>
      <c r="G886" s="4" t="str">
        <f>HYPERLINK("http://141.218.60.56/~jnz1568/getInfo.php?workbook=20_01.xlsx&amp;sheet=U0&amp;row=886&amp;col=7&amp;number=0.00024&amp;sourceID=14","0.00024")</f>
        <v>0.00024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HYPERLINK("http://141.218.60.56/~jnz1568/getInfo.php?workbook=20_01.xlsx&amp;sheet=U0&amp;row=887&amp;col=6&amp;number=3.3&amp;sourceID=14","3.3")</f>
        <v>3.3</v>
      </c>
      <c r="G887" s="4" t="str">
        <f>HYPERLINK("http://141.218.60.56/~jnz1568/getInfo.php?workbook=20_01.xlsx&amp;sheet=U0&amp;row=887&amp;col=7&amp;number=0.00024&amp;sourceID=14","0.00024")</f>
        <v>0.00024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HYPERLINK("http://141.218.60.56/~jnz1568/getInfo.php?workbook=20_01.xlsx&amp;sheet=U0&amp;row=888&amp;col=6&amp;number=3.4&amp;sourceID=14","3.4")</f>
        <v>3.4</v>
      </c>
      <c r="G888" s="4" t="str">
        <f>HYPERLINK("http://141.218.60.56/~jnz1568/getInfo.php?workbook=20_01.xlsx&amp;sheet=U0&amp;row=888&amp;col=7&amp;number=0.00024&amp;sourceID=14","0.00024")</f>
        <v>0.00024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HYPERLINK("http://141.218.60.56/~jnz1568/getInfo.php?workbook=20_01.xlsx&amp;sheet=U0&amp;row=889&amp;col=6&amp;number=3.5&amp;sourceID=14","3.5")</f>
        <v>3.5</v>
      </c>
      <c r="G889" s="4" t="str">
        <f>HYPERLINK("http://141.218.60.56/~jnz1568/getInfo.php?workbook=20_01.xlsx&amp;sheet=U0&amp;row=889&amp;col=7&amp;number=0.00024&amp;sourceID=14","0.00024")</f>
        <v>0.00024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HYPERLINK("http://141.218.60.56/~jnz1568/getInfo.php?workbook=20_01.xlsx&amp;sheet=U0&amp;row=890&amp;col=6&amp;number=3.6&amp;sourceID=14","3.6")</f>
        <v>3.6</v>
      </c>
      <c r="G890" s="4" t="str">
        <f>HYPERLINK("http://141.218.60.56/~jnz1568/getInfo.php?workbook=20_01.xlsx&amp;sheet=U0&amp;row=890&amp;col=7&amp;number=0.00024&amp;sourceID=14","0.00024")</f>
        <v>0.00024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HYPERLINK("http://141.218.60.56/~jnz1568/getInfo.php?workbook=20_01.xlsx&amp;sheet=U0&amp;row=891&amp;col=6&amp;number=3.7&amp;sourceID=14","3.7")</f>
        <v>3.7</v>
      </c>
      <c r="G891" s="4" t="str">
        <f>HYPERLINK("http://141.218.60.56/~jnz1568/getInfo.php?workbook=20_01.xlsx&amp;sheet=U0&amp;row=891&amp;col=7&amp;number=0.00024&amp;sourceID=14","0.00024")</f>
        <v>0.00024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HYPERLINK("http://141.218.60.56/~jnz1568/getInfo.php?workbook=20_01.xlsx&amp;sheet=U0&amp;row=892&amp;col=6&amp;number=3.8&amp;sourceID=14","3.8")</f>
        <v>3.8</v>
      </c>
      <c r="G892" s="4" t="str">
        <f>HYPERLINK("http://141.218.60.56/~jnz1568/getInfo.php?workbook=20_01.xlsx&amp;sheet=U0&amp;row=892&amp;col=7&amp;number=0.00024&amp;sourceID=14","0.00024")</f>
        <v>0.00024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HYPERLINK("http://141.218.60.56/~jnz1568/getInfo.php?workbook=20_01.xlsx&amp;sheet=U0&amp;row=893&amp;col=6&amp;number=3.9&amp;sourceID=14","3.9")</f>
        <v>3.9</v>
      </c>
      <c r="G893" s="4" t="str">
        <f>HYPERLINK("http://141.218.60.56/~jnz1568/getInfo.php?workbook=20_01.xlsx&amp;sheet=U0&amp;row=893&amp;col=7&amp;number=0.00024&amp;sourceID=14","0.00024")</f>
        <v>0.00024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HYPERLINK("http://141.218.60.56/~jnz1568/getInfo.php?workbook=20_01.xlsx&amp;sheet=U0&amp;row=894&amp;col=6&amp;number=4&amp;sourceID=14","4")</f>
        <v>4</v>
      </c>
      <c r="G894" s="4" t="str">
        <f>HYPERLINK("http://141.218.60.56/~jnz1568/getInfo.php?workbook=20_01.xlsx&amp;sheet=U0&amp;row=894&amp;col=7&amp;number=0.000239&amp;sourceID=14","0.000239")</f>
        <v>0.000239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HYPERLINK("http://141.218.60.56/~jnz1568/getInfo.php?workbook=20_01.xlsx&amp;sheet=U0&amp;row=895&amp;col=6&amp;number=4.1&amp;sourceID=14","4.1")</f>
        <v>4.1</v>
      </c>
      <c r="G895" s="4" t="str">
        <f>HYPERLINK("http://141.218.60.56/~jnz1568/getInfo.php?workbook=20_01.xlsx&amp;sheet=U0&amp;row=895&amp;col=7&amp;number=0.000239&amp;sourceID=14","0.000239")</f>
        <v>0.000239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HYPERLINK("http://141.218.60.56/~jnz1568/getInfo.php?workbook=20_01.xlsx&amp;sheet=U0&amp;row=896&amp;col=6&amp;number=4.2&amp;sourceID=14","4.2")</f>
        <v>4.2</v>
      </c>
      <c r="G896" s="4" t="str">
        <f>HYPERLINK("http://141.218.60.56/~jnz1568/getInfo.php?workbook=20_01.xlsx&amp;sheet=U0&amp;row=896&amp;col=7&amp;number=0.000239&amp;sourceID=14","0.000239")</f>
        <v>0.000239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HYPERLINK("http://141.218.60.56/~jnz1568/getInfo.php?workbook=20_01.xlsx&amp;sheet=U0&amp;row=897&amp;col=6&amp;number=4.3&amp;sourceID=14","4.3")</f>
        <v>4.3</v>
      </c>
      <c r="G897" s="4" t="str">
        <f>HYPERLINK("http://141.218.60.56/~jnz1568/getInfo.php?workbook=20_01.xlsx&amp;sheet=U0&amp;row=897&amp;col=7&amp;number=0.000238&amp;sourceID=14","0.000238")</f>
        <v>0.000238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HYPERLINK("http://141.218.60.56/~jnz1568/getInfo.php?workbook=20_01.xlsx&amp;sheet=U0&amp;row=898&amp;col=6&amp;number=4.4&amp;sourceID=14","4.4")</f>
        <v>4.4</v>
      </c>
      <c r="G898" s="4" t="str">
        <f>HYPERLINK("http://141.218.60.56/~jnz1568/getInfo.php?workbook=20_01.xlsx&amp;sheet=U0&amp;row=898&amp;col=7&amp;number=0.000238&amp;sourceID=14","0.000238")</f>
        <v>0.000238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HYPERLINK("http://141.218.60.56/~jnz1568/getInfo.php?workbook=20_01.xlsx&amp;sheet=U0&amp;row=899&amp;col=6&amp;number=4.5&amp;sourceID=14","4.5")</f>
        <v>4.5</v>
      </c>
      <c r="G899" s="4" t="str">
        <f>HYPERLINK("http://141.218.60.56/~jnz1568/getInfo.php?workbook=20_01.xlsx&amp;sheet=U0&amp;row=899&amp;col=7&amp;number=0.000237&amp;sourceID=14","0.000237")</f>
        <v>0.000237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HYPERLINK("http://141.218.60.56/~jnz1568/getInfo.php?workbook=20_01.xlsx&amp;sheet=U0&amp;row=900&amp;col=6&amp;number=4.6&amp;sourceID=14","4.6")</f>
        <v>4.6</v>
      </c>
      <c r="G900" s="4" t="str">
        <f>HYPERLINK("http://141.218.60.56/~jnz1568/getInfo.php?workbook=20_01.xlsx&amp;sheet=U0&amp;row=900&amp;col=7&amp;number=0.000237&amp;sourceID=14","0.000237")</f>
        <v>0.000237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HYPERLINK("http://141.218.60.56/~jnz1568/getInfo.php?workbook=20_01.xlsx&amp;sheet=U0&amp;row=901&amp;col=6&amp;number=4.7&amp;sourceID=14","4.7")</f>
        <v>4.7</v>
      </c>
      <c r="G901" s="4" t="str">
        <f>HYPERLINK("http://141.218.60.56/~jnz1568/getInfo.php?workbook=20_01.xlsx&amp;sheet=U0&amp;row=901&amp;col=7&amp;number=0.000236&amp;sourceID=14","0.000236")</f>
        <v>0.000236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HYPERLINK("http://141.218.60.56/~jnz1568/getInfo.php?workbook=20_01.xlsx&amp;sheet=U0&amp;row=902&amp;col=6&amp;number=4.8&amp;sourceID=14","4.8")</f>
        <v>4.8</v>
      </c>
      <c r="G902" s="4" t="str">
        <f>HYPERLINK("http://141.218.60.56/~jnz1568/getInfo.php?workbook=20_01.xlsx&amp;sheet=U0&amp;row=902&amp;col=7&amp;number=0.000234&amp;sourceID=14","0.000234")</f>
        <v>0.000234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HYPERLINK("http://141.218.60.56/~jnz1568/getInfo.php?workbook=20_01.xlsx&amp;sheet=U0&amp;row=903&amp;col=6&amp;number=4.9&amp;sourceID=14","4.9")</f>
        <v>4.9</v>
      </c>
      <c r="G903" s="4" t="str">
        <f>HYPERLINK("http://141.218.60.56/~jnz1568/getInfo.php?workbook=20_01.xlsx&amp;sheet=U0&amp;row=903&amp;col=7&amp;number=0.000233&amp;sourceID=14","0.000233")</f>
        <v>0.000233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2015-04-20T14:51:35Z</dcterms:created>
  <dcterms:modified xsi:type="dcterms:W3CDTF">2015-04-20T14:51:35Z</dcterms:modified>
</cp:coreProperties>
</file>