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<sst xmlns="http://schemas.openxmlformats.org/spreadsheetml/2006/main" count="42" uniqueCount="25">
  <si>
    <t>Fine Structure Energy Levels for Ca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</si>
  <si>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</si>
  <si>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</si>
  <si>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</si>
  <si>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</si>
  <si>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</si>
  <si>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</si>
  <si>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</si>
  <si>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</si>
  <si>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</si>
  <si>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</si>
  <si>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</si>
  <si>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3s2.3p4</t>
  </si>
  <si>
    <t>3P</t>
  </si>
  <si>
    <t>1D</t>
  </si>
  <si>
    <t>1S</t>
  </si>
  <si>
    <t>A-values for fine-structure transitions in Ca V</t>
  </si>
  <si>
    <t>k</t>
  </si>
  <si>
    <t>WL Vac (A)</t>
  </si>
  <si>
    <t>A (s-1)</t>
  </si>
  <si>
    <t>A2E1(s-1)</t>
  </si>
  <si>
    <t>Effective Collision Strengths for Ca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</si>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</sst>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16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HYPERLINK("http://141.218.60.56/~jnz1568/getInfo.php?workbook=20_16.xlsx&amp;sheet=E0&amp;row=4&amp;col=10&amp;number=0&amp;sourceID=14","0")</f>
        <v>0</v>
      </c>
    </row>
    <row r="5" spans="1:10">
      <c r="A5" s="3">
        <v>20</v>
      </c>
      <c r="B5" s="3">
        <v>16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HYPERLINK("http://141.218.60.56/~jnz1568/getInfo.php?workbook=20_16.xlsx&amp;sheet=E0&amp;row=5&amp;col=10&amp;number=2404.7&amp;sourceID=14","2404.7")</f>
        <v>2404.7</v>
      </c>
    </row>
    <row r="6" spans="1:10">
      <c r="A6" s="3">
        <v>20</v>
      </c>
      <c r="B6" s="3">
        <v>16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HYPERLINK("http://141.218.60.56/~jnz1568/getInfo.php?workbook=20_16.xlsx&amp;sheet=E0&amp;row=6&amp;col=10&amp;number=3275.6&amp;sourceID=14","3275.6")</f>
        <v>3275.6</v>
      </c>
    </row>
    <row r="7" spans="1:10">
      <c r="A7" s="3">
        <v>20</v>
      </c>
      <c r="B7" s="3">
        <v>16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HYPERLINK("http://141.218.60.56/~jnz1568/getInfo.php?workbook=20_16.xlsx&amp;sheet=E0&amp;row=7&amp;col=10&amp;number=18830.3&amp;sourceID=14","18830.3")</f>
        <v>18830.3</v>
      </c>
    </row>
    <row r="8" spans="1:10">
      <c r="A8" s="3">
        <v>20</v>
      </c>
      <c r="B8" s="3">
        <v>16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HYPERLINK("http://141.218.60.56/~jnz1568/getInfo.php?workbook=20_16.xlsx&amp;sheet=E0&amp;row=8&amp;col=10&amp;number=43836.5&amp;sourceID=14","43836.5")</f>
        <v>43836.5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11.7109375" customWidth="1"/>
    <col min="6" max="6" width="10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20</v>
      </c>
      <c r="B4" s="3">
        <v>16</v>
      </c>
      <c r="C4" s="3">
        <v>2</v>
      </c>
      <c r="D4" s="3">
        <v>1</v>
      </c>
      <c r="E4" s="3">
        <v>41585.23</v>
      </c>
      <c r="F4" s="4" t="str">
        <f>HYPERLINK("http://141.218.60.56/~jnz1568/getInfo.php?workbook=20_16.xlsx&amp;sheet=A0&amp;row=4&amp;col=6&amp;number=0.3079&amp;sourceID=14","0.3079")</f>
        <v>0.3079</v>
      </c>
      <c r="G4" s="4" t="str">
        <f>HYPERLINK("http://141.218.60.56/~jnz1568/getInfo.php?workbook=20_16.xlsx&amp;sheet=A0&amp;row=4&amp;col=7&amp;number=0&amp;sourceID=14","0")</f>
        <v>0</v>
      </c>
    </row>
    <row r="5" spans="1:7">
      <c r="A5" s="3">
        <v>20</v>
      </c>
      <c r="B5" s="3">
        <v>16</v>
      </c>
      <c r="C5" s="3">
        <v>3</v>
      </c>
      <c r="D5" s="3">
        <v>1</v>
      </c>
      <c r="E5" s="3">
        <v>30528.758</v>
      </c>
      <c r="F5" s="4" t="str">
        <f>HYPERLINK("http://141.218.60.56/~jnz1568/getInfo.php?workbook=20_16.xlsx&amp;sheet=A0&amp;row=5&amp;col=6&amp;number=3.96e-05&amp;sourceID=14","3.96e-05")</f>
        <v>3.96e-05</v>
      </c>
      <c r="G5" s="4" t="str">
        <f>HYPERLINK("http://141.218.60.56/~jnz1568/getInfo.php?workbook=20_16.xlsx&amp;sheet=A0&amp;row=5&amp;col=7&amp;number=0&amp;sourceID=14","0")</f>
        <v>0</v>
      </c>
    </row>
    <row r="6" spans="1:7">
      <c r="A6" s="3">
        <v>20</v>
      </c>
      <c r="B6" s="3">
        <v>16</v>
      </c>
      <c r="C6" s="3">
        <v>3</v>
      </c>
      <c r="D6" s="3">
        <v>2</v>
      </c>
      <c r="E6" s="3">
        <v>114823.727</v>
      </c>
      <c r="F6" s="4" t="str">
        <f>HYPERLINK("http://141.218.60.56/~jnz1568/getInfo.php?workbook=20_16.xlsx&amp;sheet=A0&amp;row=6&amp;col=6&amp;number=0.03681&amp;sourceID=14","0.03681")</f>
        <v>0.03681</v>
      </c>
      <c r="G6" s="4" t="str">
        <f>HYPERLINK("http://141.218.60.56/~jnz1568/getInfo.php?workbook=20_16.xlsx&amp;sheet=A0&amp;row=6&amp;col=7&amp;number=0&amp;sourceID=14","0")</f>
        <v>0</v>
      </c>
    </row>
    <row r="7" spans="1:7">
      <c r="A7" s="3">
        <v>20</v>
      </c>
      <c r="B7" s="3">
        <v>16</v>
      </c>
      <c r="C7" s="3">
        <v>4</v>
      </c>
      <c r="D7" s="3">
        <v>1</v>
      </c>
      <c r="E7" s="3">
        <v>5310.59</v>
      </c>
      <c r="F7" s="4" t="str">
        <f>HYPERLINK("http://141.218.60.56/~jnz1568/getInfo.php?workbook=20_16.xlsx&amp;sheet=A0&amp;row=7&amp;col=6&amp;number=1.955&amp;sourceID=14","1.955")</f>
        <v>1.955</v>
      </c>
      <c r="G7" s="4" t="str">
        <f>HYPERLINK("http://141.218.60.56/~jnz1568/getInfo.php?workbook=20_16.xlsx&amp;sheet=A0&amp;row=7&amp;col=7&amp;number=0&amp;sourceID=14","0")</f>
        <v>0</v>
      </c>
    </row>
    <row r="8" spans="1:7">
      <c r="A8" s="3">
        <v>20</v>
      </c>
      <c r="B8" s="3">
        <v>16</v>
      </c>
      <c r="C8" s="3">
        <v>4</v>
      </c>
      <c r="D8" s="3">
        <v>2</v>
      </c>
      <c r="E8" s="3">
        <v>6088.057</v>
      </c>
      <c r="F8" s="4" t="str">
        <f>HYPERLINK("http://141.218.60.56/~jnz1568/getInfo.php?workbook=20_16.xlsx&amp;sheet=A0&amp;row=8&amp;col=6&amp;number=0.4356&amp;sourceID=14","0.4356")</f>
        <v>0.4356</v>
      </c>
      <c r="G8" s="4" t="str">
        <f>HYPERLINK("http://141.218.60.56/~jnz1568/getInfo.php?workbook=20_16.xlsx&amp;sheet=A0&amp;row=8&amp;col=7&amp;number=0&amp;sourceID=14","0")</f>
        <v>0</v>
      </c>
    </row>
    <row r="9" spans="1:7">
      <c r="A9" s="3">
        <v>20</v>
      </c>
      <c r="B9" s="3">
        <v>16</v>
      </c>
      <c r="C9" s="3">
        <v>4</v>
      </c>
      <c r="D9" s="3">
        <v>3</v>
      </c>
      <c r="E9" s="3">
        <v>6428.925</v>
      </c>
      <c r="F9" s="4" t="str">
        <f>HYPERLINK("http://141.218.60.56/~jnz1568/getInfo.php?workbook=20_16.xlsx&amp;sheet=A0&amp;row=9&amp;col=6&amp;number=7.986e-05&amp;sourceID=14","7.986e-05")</f>
        <v>7.986e-05</v>
      </c>
      <c r="G9" s="4" t="str">
        <f>HYPERLINK("http://141.218.60.56/~jnz1568/getInfo.php?workbook=20_16.xlsx&amp;sheet=A0&amp;row=9&amp;col=7&amp;number=0&amp;sourceID=14","0")</f>
        <v>0</v>
      </c>
    </row>
    <row r="10" spans="1:7">
      <c r="A10" s="3">
        <v>20</v>
      </c>
      <c r="B10" s="3">
        <v>16</v>
      </c>
      <c r="C10" s="3">
        <v>5</v>
      </c>
      <c r="D10" s="3">
        <v>1</v>
      </c>
      <c r="E10" s="3">
        <v>2281.204</v>
      </c>
      <c r="F10" s="4" t="str">
        <f>HYPERLINK("http://141.218.60.56/~jnz1568/getInfo.php?workbook=20_16.xlsx&amp;sheet=A0&amp;row=10&amp;col=6&amp;number=0.1224&amp;sourceID=14","0.1224")</f>
        <v>0.1224</v>
      </c>
      <c r="G10" s="4" t="str">
        <f>HYPERLINK("http://141.218.60.56/~jnz1568/getInfo.php?workbook=20_16.xlsx&amp;sheet=A0&amp;row=10&amp;col=7&amp;number=0&amp;sourceID=14","0")</f>
        <v>0</v>
      </c>
    </row>
    <row r="11" spans="1:7">
      <c r="A11" s="3">
        <v>20</v>
      </c>
      <c r="B11" s="3">
        <v>16</v>
      </c>
      <c r="C11" s="3">
        <v>5</v>
      </c>
      <c r="D11" s="3">
        <v>2</v>
      </c>
      <c r="E11" s="3">
        <v>2413.605</v>
      </c>
      <c r="F11" s="4" t="str">
        <f>HYPERLINK("http://141.218.60.56/~jnz1568/getInfo.php?workbook=20_16.xlsx&amp;sheet=A0&amp;row=11&amp;col=6&amp;number=23.45&amp;sourceID=14","23.45")</f>
        <v>23.45</v>
      </c>
      <c r="G11" s="4" t="str">
        <f>HYPERLINK("http://141.218.60.56/~jnz1568/getInfo.php?workbook=20_16.xlsx&amp;sheet=A0&amp;row=11&amp;col=7&amp;number=0&amp;sourceID=14","0")</f>
        <v>0</v>
      </c>
    </row>
    <row r="12" spans="1:7">
      <c r="A12" s="3">
        <v>20</v>
      </c>
      <c r="B12" s="3">
        <v>16</v>
      </c>
      <c r="C12" s="3">
        <v>5</v>
      </c>
      <c r="D12" s="3">
        <v>4</v>
      </c>
      <c r="E12" s="3">
        <v>3999.008</v>
      </c>
      <c r="F12" s="4" t="str">
        <f>HYPERLINK("http://141.218.60.56/~jnz1568/getInfo.php?workbook=20_16.xlsx&amp;sheet=A0&amp;row=12&amp;col=6&amp;number=3.697&amp;sourceID=14","3.697")</f>
        <v>3.697</v>
      </c>
      <c r="G12" s="4" t="str">
        <f>HYPERLINK("http://141.218.60.56/~jnz1568/getInfo.php?workbook=20_16.xlsx&amp;sheet=A0&amp;row=12&amp;col=7&amp;number=0&amp;sourceID=14","0")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20</v>
      </c>
      <c r="B4" s="3">
        <v>16</v>
      </c>
      <c r="C4" s="3">
        <v>1</v>
      </c>
      <c r="D4" s="3">
        <v>2</v>
      </c>
      <c r="E4" s="3">
        <v>1</v>
      </c>
      <c r="F4" s="4" t="str">
        <f>HYPERLINK("http://141.218.60.56/~jnz1568/getInfo.php?workbook=20_16.xlsx&amp;sheet=U0&amp;row=4&amp;col=6&amp;number=3&amp;sourceID=14","3")</f>
        <v>3</v>
      </c>
      <c r="G4" s="4" t="str">
        <f>HYPERLINK("http://141.218.60.56/~jnz1568/getInfo.php?workbook=20_16.xlsx&amp;sheet=U0&amp;row=4&amp;col=7&amp;number=2.74&amp;sourceID=14","2.74")</f>
        <v>2.74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HYPERLINK("http://141.218.60.56/~jnz1568/getInfo.php?workbook=20_16.xlsx&amp;sheet=U0&amp;row=5&amp;col=6&amp;number=3.1&amp;sourceID=14","3.1")</f>
        <v>3.1</v>
      </c>
      <c r="G5" s="4" t="str">
        <f>HYPERLINK("http://141.218.60.56/~jnz1568/getInfo.php?workbook=20_16.xlsx&amp;sheet=U0&amp;row=5&amp;col=7&amp;number=2.59&amp;sourceID=14","2.59")</f>
        <v>2.59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HYPERLINK("http://141.218.60.56/~jnz1568/getInfo.php?workbook=20_16.xlsx&amp;sheet=U0&amp;row=6&amp;col=6&amp;number=3.2&amp;sourceID=14","3.2")</f>
        <v>3.2</v>
      </c>
      <c r="G6" s="4" t="str">
        <f>HYPERLINK("http://141.218.60.56/~jnz1568/getInfo.php?workbook=20_16.xlsx&amp;sheet=U0&amp;row=6&amp;col=7&amp;number=2.44&amp;sourceID=14","2.44")</f>
        <v>2.44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HYPERLINK("http://141.218.60.56/~jnz1568/getInfo.php?workbook=20_16.xlsx&amp;sheet=U0&amp;row=7&amp;col=6&amp;number=3.3&amp;sourceID=14","3.3")</f>
        <v>3.3</v>
      </c>
      <c r="G7" s="4" t="str">
        <f>HYPERLINK("http://141.218.60.56/~jnz1568/getInfo.php?workbook=20_16.xlsx&amp;sheet=U0&amp;row=7&amp;col=7&amp;number=2.32&amp;sourceID=14","2.32")</f>
        <v>2.32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HYPERLINK("http://141.218.60.56/~jnz1568/getInfo.php?workbook=20_16.xlsx&amp;sheet=U0&amp;row=8&amp;col=6&amp;number=3.4&amp;sourceID=14","3.4")</f>
        <v>3.4</v>
      </c>
      <c r="G8" s="4" t="str">
        <f>HYPERLINK("http://141.218.60.56/~jnz1568/getInfo.php?workbook=20_16.xlsx&amp;sheet=U0&amp;row=8&amp;col=7&amp;number=2.24&amp;sourceID=14","2.24")</f>
        <v>2.24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HYPERLINK("http://141.218.60.56/~jnz1568/getInfo.php?workbook=20_16.xlsx&amp;sheet=U0&amp;row=9&amp;col=6&amp;number=3.5&amp;sourceID=14","3.5")</f>
        <v>3.5</v>
      </c>
      <c r="G9" s="4" t="str">
        <f>HYPERLINK("http://141.218.60.56/~jnz1568/getInfo.php?workbook=20_16.xlsx&amp;sheet=U0&amp;row=9&amp;col=7&amp;number=2.21&amp;sourceID=14","2.21")</f>
        <v>2.21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HYPERLINK("http://141.218.60.56/~jnz1568/getInfo.php?workbook=20_16.xlsx&amp;sheet=U0&amp;row=10&amp;col=6&amp;number=3.6&amp;sourceID=14","3.6")</f>
        <v>3.6</v>
      </c>
      <c r="G10" s="4" t="str">
        <f>HYPERLINK("http://141.218.60.56/~jnz1568/getInfo.php?workbook=20_16.xlsx&amp;sheet=U0&amp;row=10&amp;col=7&amp;number=2.2&amp;sourceID=14","2.2")</f>
        <v>2.2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HYPERLINK("http://141.218.60.56/~jnz1568/getInfo.php?workbook=20_16.xlsx&amp;sheet=U0&amp;row=11&amp;col=6&amp;number=3.7&amp;sourceID=14","3.7")</f>
        <v>3.7</v>
      </c>
      <c r="G11" s="4" t="str">
        <f>HYPERLINK("http://141.218.60.56/~jnz1568/getInfo.php?workbook=20_16.xlsx&amp;sheet=U0&amp;row=11&amp;col=7&amp;number=2.2&amp;sourceID=14","2.2")</f>
        <v>2.2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HYPERLINK("http://141.218.60.56/~jnz1568/getInfo.php?workbook=20_16.xlsx&amp;sheet=U0&amp;row=12&amp;col=6&amp;number=3.8&amp;sourceID=14","3.8")</f>
        <v>3.8</v>
      </c>
      <c r="G12" s="4" t="str">
        <f>HYPERLINK("http://141.218.60.56/~jnz1568/getInfo.php?workbook=20_16.xlsx&amp;sheet=U0&amp;row=12&amp;col=7&amp;number=2.22&amp;sourceID=14","2.22")</f>
        <v>2.22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HYPERLINK("http://141.218.60.56/~jnz1568/getInfo.php?workbook=20_16.xlsx&amp;sheet=U0&amp;row=13&amp;col=6&amp;number=3.9&amp;sourceID=14","3.9")</f>
        <v>3.9</v>
      </c>
      <c r="G13" s="4" t="str">
        <f>HYPERLINK("http://141.218.60.56/~jnz1568/getInfo.php?workbook=20_16.xlsx&amp;sheet=U0&amp;row=13&amp;col=7&amp;number=2.25&amp;sourceID=14","2.25")</f>
        <v>2.25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HYPERLINK("http://141.218.60.56/~jnz1568/getInfo.php?workbook=20_16.xlsx&amp;sheet=U0&amp;row=14&amp;col=6&amp;number=4&amp;sourceID=14","4")</f>
        <v>4</v>
      </c>
      <c r="G14" s="4" t="str">
        <f>HYPERLINK("http://141.218.60.56/~jnz1568/getInfo.php?workbook=20_16.xlsx&amp;sheet=U0&amp;row=14&amp;col=7&amp;number=2.3&amp;sourceID=14","2.3")</f>
        <v>2.3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HYPERLINK("http://141.218.60.56/~jnz1568/getInfo.php?workbook=20_16.xlsx&amp;sheet=U0&amp;row=15&amp;col=6&amp;number=4.1&amp;sourceID=14","4.1")</f>
        <v>4.1</v>
      </c>
      <c r="G15" s="4" t="str">
        <f>HYPERLINK("http://141.218.60.56/~jnz1568/getInfo.php?workbook=20_16.xlsx&amp;sheet=U0&amp;row=15&amp;col=7&amp;number=2.36&amp;sourceID=14","2.36")</f>
        <v>2.36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HYPERLINK("http://141.218.60.56/~jnz1568/getInfo.php?workbook=20_16.xlsx&amp;sheet=U0&amp;row=16&amp;col=6&amp;number=4.2&amp;sourceID=14","4.2")</f>
        <v>4.2</v>
      </c>
      <c r="G16" s="4" t="str">
        <f>HYPERLINK("http://141.218.60.56/~jnz1568/getInfo.php?workbook=20_16.xlsx&amp;sheet=U0&amp;row=16&amp;col=7&amp;number=2.44&amp;sourceID=14","2.44")</f>
        <v>2.44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HYPERLINK("http://141.218.60.56/~jnz1568/getInfo.php?workbook=20_16.xlsx&amp;sheet=U0&amp;row=17&amp;col=6&amp;number=4.3&amp;sourceID=14","4.3")</f>
        <v>4.3</v>
      </c>
      <c r="G17" s="4" t="str">
        <f>HYPERLINK("http://141.218.60.56/~jnz1568/getInfo.php?workbook=20_16.xlsx&amp;sheet=U0&amp;row=17&amp;col=7&amp;number=2.55&amp;sourceID=14","2.55")</f>
        <v>2.55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HYPERLINK("http://141.218.60.56/~jnz1568/getInfo.php?workbook=20_16.xlsx&amp;sheet=U0&amp;row=18&amp;col=6&amp;number=4.4&amp;sourceID=14","4.4")</f>
        <v>4.4</v>
      </c>
      <c r="G18" s="4" t="str">
        <f>HYPERLINK("http://141.218.60.56/~jnz1568/getInfo.php?workbook=20_16.xlsx&amp;sheet=U0&amp;row=18&amp;col=7&amp;number=2.68&amp;sourceID=14","2.68")</f>
        <v>2.68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HYPERLINK("http://141.218.60.56/~jnz1568/getInfo.php?workbook=20_16.xlsx&amp;sheet=U0&amp;row=19&amp;col=6&amp;number=4.5&amp;sourceID=14","4.5")</f>
        <v>4.5</v>
      </c>
      <c r="G19" s="4" t="str">
        <f>HYPERLINK("http://141.218.60.56/~jnz1568/getInfo.php?workbook=20_16.xlsx&amp;sheet=U0&amp;row=19&amp;col=7&amp;number=2.83&amp;sourceID=14","2.83")</f>
        <v>2.83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HYPERLINK("http://141.218.60.56/~jnz1568/getInfo.php?workbook=20_16.xlsx&amp;sheet=U0&amp;row=20&amp;col=6&amp;number=4.6&amp;sourceID=14","4.6")</f>
        <v>4.6</v>
      </c>
      <c r="G20" s="4" t="str">
        <f>HYPERLINK("http://141.218.60.56/~jnz1568/getInfo.php?workbook=20_16.xlsx&amp;sheet=U0&amp;row=20&amp;col=7&amp;number=3.01&amp;sourceID=14","3.01")</f>
        <v>3.01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HYPERLINK("http://141.218.60.56/~jnz1568/getInfo.php?workbook=20_16.xlsx&amp;sheet=U0&amp;row=21&amp;col=6&amp;number=4.7&amp;sourceID=14","4.7")</f>
        <v>4.7</v>
      </c>
      <c r="G21" s="4" t="str">
        <f>HYPERLINK("http://141.218.60.56/~jnz1568/getInfo.php?workbook=20_16.xlsx&amp;sheet=U0&amp;row=21&amp;col=7&amp;number=3.16&amp;sourceID=14","3.16")</f>
        <v>3.16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HYPERLINK("http://141.218.60.56/~jnz1568/getInfo.php?workbook=20_16.xlsx&amp;sheet=U0&amp;row=22&amp;col=6&amp;number=4.8&amp;sourceID=14","4.8")</f>
        <v>4.8</v>
      </c>
      <c r="G22" s="4" t="str">
        <f>HYPERLINK("http://141.218.60.56/~jnz1568/getInfo.php?workbook=20_16.xlsx&amp;sheet=U0&amp;row=22&amp;col=7&amp;number=3.27&amp;sourceID=14","3.27")</f>
        <v>3.27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HYPERLINK("http://141.218.60.56/~jnz1568/getInfo.php?workbook=20_16.xlsx&amp;sheet=U0&amp;row=23&amp;col=6&amp;number=4.9&amp;sourceID=14","4.9")</f>
        <v>4.9</v>
      </c>
      <c r="G23" s="4" t="str">
        <f>HYPERLINK("http://141.218.60.56/~jnz1568/getInfo.php?workbook=20_16.xlsx&amp;sheet=U0&amp;row=23&amp;col=7&amp;number=3.33&amp;sourceID=14","3.33")</f>
        <v>3.33</v>
      </c>
    </row>
    <row r="24" spans="1:7">
      <c r="A24" s="3">
        <v>20</v>
      </c>
      <c r="B24" s="3">
        <v>16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HYPERLINK("http://141.218.60.56/~jnz1568/getInfo.php?workbook=20_16.xlsx&amp;sheet=U0&amp;row=24&amp;col=6&amp;number=3&amp;sourceID=14","3")</f>
        <v>3</v>
      </c>
      <c r="G24" s="4" t="str">
        <f>HYPERLINK("http://141.218.60.56/~jnz1568/getInfo.php?workbook=20_16.xlsx&amp;sheet=U0&amp;row=24&amp;col=7&amp;number=0.667&amp;sourceID=14","0.667")</f>
        <v>0.667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HYPERLINK("http://141.218.60.56/~jnz1568/getInfo.php?workbook=20_16.xlsx&amp;sheet=U0&amp;row=25&amp;col=6&amp;number=3.1&amp;sourceID=14","3.1")</f>
        <v>3.1</v>
      </c>
      <c r="G25" s="4" t="str">
        <f>HYPERLINK("http://141.218.60.56/~jnz1568/getInfo.php?workbook=20_16.xlsx&amp;sheet=U0&amp;row=25&amp;col=7&amp;number=0.634&amp;sourceID=14","0.634")</f>
        <v>0.634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HYPERLINK("http://141.218.60.56/~jnz1568/getInfo.php?workbook=20_16.xlsx&amp;sheet=U0&amp;row=26&amp;col=6&amp;number=3.2&amp;sourceID=14","3.2")</f>
        <v>3.2</v>
      </c>
      <c r="G26" s="4" t="str">
        <f>HYPERLINK("http://141.218.60.56/~jnz1568/getInfo.php?workbook=20_16.xlsx&amp;sheet=U0&amp;row=26&amp;col=7&amp;number=0.605&amp;sourceID=14","0.605")</f>
        <v>0.605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HYPERLINK("http://141.218.60.56/~jnz1568/getInfo.php?workbook=20_16.xlsx&amp;sheet=U0&amp;row=27&amp;col=6&amp;number=3.3&amp;sourceID=14","3.3")</f>
        <v>3.3</v>
      </c>
      <c r="G27" s="4" t="str">
        <f>HYPERLINK("http://141.218.60.56/~jnz1568/getInfo.php?workbook=20_16.xlsx&amp;sheet=U0&amp;row=27&amp;col=7&amp;number=0.585&amp;sourceID=14","0.585")</f>
        <v>0.585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HYPERLINK("http://141.218.60.56/~jnz1568/getInfo.php?workbook=20_16.xlsx&amp;sheet=U0&amp;row=28&amp;col=6&amp;number=3.4&amp;sourceID=14","3.4")</f>
        <v>3.4</v>
      </c>
      <c r="G28" s="4" t="str">
        <f>HYPERLINK("http://141.218.60.56/~jnz1568/getInfo.php?workbook=20_16.xlsx&amp;sheet=U0&amp;row=28&amp;col=7&amp;number=0.577&amp;sourceID=14","0.577")</f>
        <v>0.577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HYPERLINK("http://141.218.60.56/~jnz1568/getInfo.php?workbook=20_16.xlsx&amp;sheet=U0&amp;row=29&amp;col=6&amp;number=3.5&amp;sourceID=14","3.5")</f>
        <v>3.5</v>
      </c>
      <c r="G29" s="4" t="str">
        <f>HYPERLINK("http://141.218.60.56/~jnz1568/getInfo.php?workbook=20_16.xlsx&amp;sheet=U0&amp;row=29&amp;col=7&amp;number=0.581&amp;sourceID=14","0.581")</f>
        <v>0.581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HYPERLINK("http://141.218.60.56/~jnz1568/getInfo.php?workbook=20_16.xlsx&amp;sheet=U0&amp;row=30&amp;col=6&amp;number=3.6&amp;sourceID=14","3.6")</f>
        <v>3.6</v>
      </c>
      <c r="G30" s="4" t="str">
        <f>HYPERLINK("http://141.218.60.56/~jnz1568/getInfo.php?workbook=20_16.xlsx&amp;sheet=U0&amp;row=30&amp;col=7&amp;number=0.591&amp;sourceID=14","0.591")</f>
        <v>0.591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HYPERLINK("http://141.218.60.56/~jnz1568/getInfo.php?workbook=20_16.xlsx&amp;sheet=U0&amp;row=31&amp;col=6&amp;number=3.7&amp;sourceID=14","3.7")</f>
        <v>3.7</v>
      </c>
      <c r="G31" s="4" t="str">
        <f>HYPERLINK("http://141.218.60.56/~jnz1568/getInfo.php?workbook=20_16.xlsx&amp;sheet=U0&amp;row=31&amp;col=7&amp;number=0.602&amp;sourceID=14","0.602")</f>
        <v>0.602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HYPERLINK("http://141.218.60.56/~jnz1568/getInfo.php?workbook=20_16.xlsx&amp;sheet=U0&amp;row=32&amp;col=6&amp;number=3.8&amp;sourceID=14","3.8")</f>
        <v>3.8</v>
      </c>
      <c r="G32" s="4" t="str">
        <f>HYPERLINK("http://141.218.60.56/~jnz1568/getInfo.php?workbook=20_16.xlsx&amp;sheet=U0&amp;row=32&amp;col=7&amp;number=0.615&amp;sourceID=14","0.615")</f>
        <v>0.615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HYPERLINK("http://141.218.60.56/~jnz1568/getInfo.php?workbook=20_16.xlsx&amp;sheet=U0&amp;row=33&amp;col=6&amp;number=3.9&amp;sourceID=14","3.9")</f>
        <v>3.9</v>
      </c>
      <c r="G33" s="4" t="str">
        <f>HYPERLINK("http://141.218.60.56/~jnz1568/getInfo.php?workbook=20_16.xlsx&amp;sheet=U0&amp;row=33&amp;col=7&amp;number=0.629&amp;sourceID=14","0.629")</f>
        <v>0.629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HYPERLINK("http://141.218.60.56/~jnz1568/getInfo.php?workbook=20_16.xlsx&amp;sheet=U0&amp;row=34&amp;col=6&amp;number=4&amp;sourceID=14","4")</f>
        <v>4</v>
      </c>
      <c r="G34" s="4" t="str">
        <f>HYPERLINK("http://141.218.60.56/~jnz1568/getInfo.php?workbook=20_16.xlsx&amp;sheet=U0&amp;row=34&amp;col=7&amp;number=0.648&amp;sourceID=14","0.648")</f>
        <v>0.648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HYPERLINK("http://141.218.60.56/~jnz1568/getInfo.php?workbook=20_16.xlsx&amp;sheet=U0&amp;row=35&amp;col=6&amp;number=4.1&amp;sourceID=14","4.1")</f>
        <v>4.1</v>
      </c>
      <c r="G35" s="4" t="str">
        <f>HYPERLINK("http://141.218.60.56/~jnz1568/getInfo.php?workbook=20_16.xlsx&amp;sheet=U0&amp;row=35&amp;col=7&amp;number=0.673&amp;sourceID=14","0.673")</f>
        <v>0.673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HYPERLINK("http://141.218.60.56/~jnz1568/getInfo.php?workbook=20_16.xlsx&amp;sheet=U0&amp;row=36&amp;col=6&amp;number=4.2&amp;sourceID=14","4.2")</f>
        <v>4.2</v>
      </c>
      <c r="G36" s="4" t="str">
        <f>HYPERLINK("http://141.218.60.56/~jnz1568/getInfo.php?workbook=20_16.xlsx&amp;sheet=U0&amp;row=36&amp;col=7&amp;number=0.705&amp;sourceID=14","0.705")</f>
        <v>0.705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HYPERLINK("http://141.218.60.56/~jnz1568/getInfo.php?workbook=20_16.xlsx&amp;sheet=U0&amp;row=37&amp;col=6&amp;number=4.3&amp;sourceID=14","4.3")</f>
        <v>4.3</v>
      </c>
      <c r="G37" s="4" t="str">
        <f>HYPERLINK("http://141.218.60.56/~jnz1568/getInfo.php?workbook=20_16.xlsx&amp;sheet=U0&amp;row=37&amp;col=7&amp;number=0.743&amp;sourceID=14","0.743")</f>
        <v>0.743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HYPERLINK("http://141.218.60.56/~jnz1568/getInfo.php?workbook=20_16.xlsx&amp;sheet=U0&amp;row=38&amp;col=6&amp;number=4.4&amp;sourceID=14","4.4")</f>
        <v>4.4</v>
      </c>
      <c r="G38" s="4" t="str">
        <f>HYPERLINK("http://141.218.60.56/~jnz1568/getInfo.php?workbook=20_16.xlsx&amp;sheet=U0&amp;row=38&amp;col=7&amp;number=0.787&amp;sourceID=14","0.787")</f>
        <v>0.787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HYPERLINK("http://141.218.60.56/~jnz1568/getInfo.php?workbook=20_16.xlsx&amp;sheet=U0&amp;row=39&amp;col=6&amp;number=4.5&amp;sourceID=14","4.5")</f>
        <v>4.5</v>
      </c>
      <c r="G39" s="4" t="str">
        <f>HYPERLINK("http://141.218.60.56/~jnz1568/getInfo.php?workbook=20_16.xlsx&amp;sheet=U0&amp;row=39&amp;col=7&amp;number=0.838&amp;sourceID=14","0.838")</f>
        <v>0.838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HYPERLINK("http://141.218.60.56/~jnz1568/getInfo.php?workbook=20_16.xlsx&amp;sheet=U0&amp;row=40&amp;col=6&amp;number=4.6&amp;sourceID=14","4.6")</f>
        <v>4.6</v>
      </c>
      <c r="G40" s="4" t="str">
        <f>HYPERLINK("http://141.218.60.56/~jnz1568/getInfo.php?workbook=20_16.xlsx&amp;sheet=U0&amp;row=40&amp;col=7&amp;number=0.89&amp;sourceID=14","0.89")</f>
        <v>0.89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HYPERLINK("http://141.218.60.56/~jnz1568/getInfo.php?workbook=20_16.xlsx&amp;sheet=U0&amp;row=41&amp;col=6&amp;number=4.7&amp;sourceID=14","4.7")</f>
        <v>4.7</v>
      </c>
      <c r="G41" s="4" t="str">
        <f>HYPERLINK("http://141.218.60.56/~jnz1568/getInfo.php?workbook=20_16.xlsx&amp;sheet=U0&amp;row=41&amp;col=7&amp;number=0.932&amp;sourceID=14","0.932")</f>
        <v>0.932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HYPERLINK("http://141.218.60.56/~jnz1568/getInfo.php?workbook=20_16.xlsx&amp;sheet=U0&amp;row=42&amp;col=6&amp;number=4.8&amp;sourceID=14","4.8")</f>
        <v>4.8</v>
      </c>
      <c r="G42" s="4" t="str">
        <f>HYPERLINK("http://141.218.60.56/~jnz1568/getInfo.php?workbook=20_16.xlsx&amp;sheet=U0&amp;row=42&amp;col=7&amp;number=0.959&amp;sourceID=14","0.959")</f>
        <v>0.959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HYPERLINK("http://141.218.60.56/~jnz1568/getInfo.php?workbook=20_16.xlsx&amp;sheet=U0&amp;row=43&amp;col=6&amp;number=4.9&amp;sourceID=14","4.9")</f>
        <v>4.9</v>
      </c>
      <c r="G43" s="4" t="str">
        <f>HYPERLINK("http://141.218.60.56/~jnz1568/getInfo.php?workbook=20_16.xlsx&amp;sheet=U0&amp;row=43&amp;col=7&amp;number=0.971&amp;sourceID=14","0.971")</f>
        <v>0.971</v>
      </c>
    </row>
    <row r="44" spans="1:7">
      <c r="A44" s="3">
        <v>20</v>
      </c>
      <c r="B44" s="3">
        <v>16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HYPERLINK("http://141.218.60.56/~jnz1568/getInfo.php?workbook=20_16.xlsx&amp;sheet=U0&amp;row=44&amp;col=6&amp;number=3&amp;sourceID=14","3")</f>
        <v>3</v>
      </c>
      <c r="G44" s="4" t="str">
        <f>HYPERLINK("http://141.218.60.56/~jnz1568/getInfo.php?workbook=20_16.xlsx&amp;sheet=U0&amp;row=44&amp;col=7&amp;number=1.74&amp;sourceID=14","1.74")</f>
        <v>1.74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HYPERLINK("http://141.218.60.56/~jnz1568/getInfo.php?workbook=20_16.xlsx&amp;sheet=U0&amp;row=45&amp;col=6&amp;number=3.1&amp;sourceID=14","3.1")</f>
        <v>3.1</v>
      </c>
      <c r="G45" s="4" t="str">
        <f>HYPERLINK("http://141.218.60.56/~jnz1568/getInfo.php?workbook=20_16.xlsx&amp;sheet=U0&amp;row=45&amp;col=7&amp;number=1.67&amp;sourceID=14","1.67")</f>
        <v>1.67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HYPERLINK("http://141.218.60.56/~jnz1568/getInfo.php?workbook=20_16.xlsx&amp;sheet=U0&amp;row=46&amp;col=6&amp;number=3.2&amp;sourceID=14","3.2")</f>
        <v>3.2</v>
      </c>
      <c r="G46" s="4" t="str">
        <f>HYPERLINK("http://141.218.60.56/~jnz1568/getInfo.php?workbook=20_16.xlsx&amp;sheet=U0&amp;row=46&amp;col=7&amp;number=1.59&amp;sourceID=14","1.59")</f>
        <v>1.59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HYPERLINK("http://141.218.60.56/~jnz1568/getInfo.php?workbook=20_16.xlsx&amp;sheet=U0&amp;row=47&amp;col=6&amp;number=3.3&amp;sourceID=14","3.3")</f>
        <v>3.3</v>
      </c>
      <c r="G47" s="4" t="str">
        <f>HYPERLINK("http://141.218.60.56/~jnz1568/getInfo.php?workbook=20_16.xlsx&amp;sheet=U0&amp;row=47&amp;col=7&amp;number=1.54&amp;sourceID=14","1.54")</f>
        <v>1.54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HYPERLINK("http://141.218.60.56/~jnz1568/getInfo.php?workbook=20_16.xlsx&amp;sheet=U0&amp;row=48&amp;col=6&amp;number=3.4&amp;sourceID=14","3.4")</f>
        <v>3.4</v>
      </c>
      <c r="G48" s="4" t="str">
        <f>HYPERLINK("http://141.218.60.56/~jnz1568/getInfo.php?workbook=20_16.xlsx&amp;sheet=U0&amp;row=48&amp;col=7&amp;number=1.51&amp;sourceID=14","1.51")</f>
        <v>1.51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HYPERLINK("http://141.218.60.56/~jnz1568/getInfo.php?workbook=20_16.xlsx&amp;sheet=U0&amp;row=49&amp;col=6&amp;number=3.5&amp;sourceID=14","3.5")</f>
        <v>3.5</v>
      </c>
      <c r="G49" s="4" t="str">
        <f>HYPERLINK("http://141.218.60.56/~jnz1568/getInfo.php?workbook=20_16.xlsx&amp;sheet=U0&amp;row=49&amp;col=7&amp;number=1.5&amp;sourceID=14","1.5")</f>
        <v>1.5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HYPERLINK("http://141.218.60.56/~jnz1568/getInfo.php?workbook=20_16.xlsx&amp;sheet=U0&amp;row=50&amp;col=6&amp;number=3.6&amp;sourceID=14","3.6")</f>
        <v>3.6</v>
      </c>
      <c r="G50" s="4" t="str">
        <f>HYPERLINK("http://141.218.60.56/~jnz1568/getInfo.php?workbook=20_16.xlsx&amp;sheet=U0&amp;row=50&amp;col=7&amp;number=1.52&amp;sourceID=14","1.52")</f>
        <v>1.52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HYPERLINK("http://141.218.60.56/~jnz1568/getInfo.php?workbook=20_16.xlsx&amp;sheet=U0&amp;row=51&amp;col=6&amp;number=3.7&amp;sourceID=14","3.7")</f>
        <v>3.7</v>
      </c>
      <c r="G51" s="4" t="str">
        <f>HYPERLINK("http://141.218.60.56/~jnz1568/getInfo.php?workbook=20_16.xlsx&amp;sheet=U0&amp;row=51&amp;col=7&amp;number=1.55&amp;sourceID=14","1.55")</f>
        <v>1.55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HYPERLINK("http://141.218.60.56/~jnz1568/getInfo.php?workbook=20_16.xlsx&amp;sheet=U0&amp;row=52&amp;col=6&amp;number=3.8&amp;sourceID=14","3.8")</f>
        <v>3.8</v>
      </c>
      <c r="G52" s="4" t="str">
        <f>HYPERLINK("http://141.218.60.56/~jnz1568/getInfo.php?workbook=20_16.xlsx&amp;sheet=U0&amp;row=52&amp;col=7&amp;number=1.59&amp;sourceID=14","1.59")</f>
        <v>1.59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HYPERLINK("http://141.218.60.56/~jnz1568/getInfo.php?workbook=20_16.xlsx&amp;sheet=U0&amp;row=53&amp;col=6&amp;number=3.9&amp;sourceID=14","3.9")</f>
        <v>3.9</v>
      </c>
      <c r="G53" s="4" t="str">
        <f>HYPERLINK("http://141.218.60.56/~jnz1568/getInfo.php?workbook=20_16.xlsx&amp;sheet=U0&amp;row=53&amp;col=7&amp;number=1.64&amp;sourceID=14","1.64")</f>
        <v>1.64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HYPERLINK("http://141.218.60.56/~jnz1568/getInfo.php?workbook=20_16.xlsx&amp;sheet=U0&amp;row=54&amp;col=6&amp;number=4&amp;sourceID=14","4")</f>
        <v>4</v>
      </c>
      <c r="G54" s="4" t="str">
        <f>HYPERLINK("http://141.218.60.56/~jnz1568/getInfo.php?workbook=20_16.xlsx&amp;sheet=U0&amp;row=54&amp;col=7&amp;number=1.7&amp;sourceID=14","1.7")</f>
        <v>1.7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HYPERLINK("http://141.218.60.56/~jnz1568/getInfo.php?workbook=20_16.xlsx&amp;sheet=U0&amp;row=55&amp;col=6&amp;number=4.1&amp;sourceID=14","4.1")</f>
        <v>4.1</v>
      </c>
      <c r="G55" s="4" t="str">
        <f>HYPERLINK("http://141.218.60.56/~jnz1568/getInfo.php?workbook=20_16.xlsx&amp;sheet=U0&amp;row=55&amp;col=7&amp;number=1.78&amp;sourceID=14","1.78")</f>
        <v>1.78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HYPERLINK("http://141.218.60.56/~jnz1568/getInfo.php?workbook=20_16.xlsx&amp;sheet=U0&amp;row=56&amp;col=6&amp;number=4.2&amp;sourceID=14","4.2")</f>
        <v>4.2</v>
      </c>
      <c r="G56" s="4" t="str">
        <f>HYPERLINK("http://141.218.60.56/~jnz1568/getInfo.php?workbook=20_16.xlsx&amp;sheet=U0&amp;row=56&amp;col=7&amp;number=1.86&amp;sourceID=14","1.86")</f>
        <v>1.86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HYPERLINK("http://141.218.60.56/~jnz1568/getInfo.php?workbook=20_16.xlsx&amp;sheet=U0&amp;row=57&amp;col=6&amp;number=4.3&amp;sourceID=14","4.3")</f>
        <v>4.3</v>
      </c>
      <c r="G57" s="4" t="str">
        <f>HYPERLINK("http://141.218.60.56/~jnz1568/getInfo.php?workbook=20_16.xlsx&amp;sheet=U0&amp;row=57&amp;col=7&amp;number=1.95&amp;sourceID=14","1.95")</f>
        <v>1.95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HYPERLINK("http://141.218.60.56/~jnz1568/getInfo.php?workbook=20_16.xlsx&amp;sheet=U0&amp;row=58&amp;col=6&amp;number=4.4&amp;sourceID=14","4.4")</f>
        <v>4.4</v>
      </c>
      <c r="G58" s="4" t="str">
        <f>HYPERLINK("http://141.218.60.56/~jnz1568/getInfo.php?workbook=20_16.xlsx&amp;sheet=U0&amp;row=58&amp;col=7&amp;number=2.05&amp;sourceID=14","2.05")</f>
        <v>2.05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HYPERLINK("http://141.218.60.56/~jnz1568/getInfo.php?workbook=20_16.xlsx&amp;sheet=U0&amp;row=59&amp;col=6&amp;number=4.5&amp;sourceID=14","4.5")</f>
        <v>4.5</v>
      </c>
      <c r="G59" s="4" t="str">
        <f>HYPERLINK("http://141.218.60.56/~jnz1568/getInfo.php?workbook=20_16.xlsx&amp;sheet=U0&amp;row=59&amp;col=7&amp;number=2.14&amp;sourceID=14","2.14")</f>
        <v>2.14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HYPERLINK("http://141.218.60.56/~jnz1568/getInfo.php?workbook=20_16.xlsx&amp;sheet=U0&amp;row=60&amp;col=6&amp;number=4.6&amp;sourceID=14","4.6")</f>
        <v>4.6</v>
      </c>
      <c r="G60" s="4" t="str">
        <f>HYPERLINK("http://141.218.60.56/~jnz1568/getInfo.php?workbook=20_16.xlsx&amp;sheet=U0&amp;row=60&amp;col=7&amp;number=2.22&amp;sourceID=14","2.22")</f>
        <v>2.22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HYPERLINK("http://141.218.60.56/~jnz1568/getInfo.php?workbook=20_16.xlsx&amp;sheet=U0&amp;row=61&amp;col=6&amp;number=4.7&amp;sourceID=14","4.7")</f>
        <v>4.7</v>
      </c>
      <c r="G61" s="4" t="str">
        <f>HYPERLINK("http://141.218.60.56/~jnz1568/getInfo.php?workbook=20_16.xlsx&amp;sheet=U0&amp;row=61&amp;col=7&amp;number=2.26&amp;sourceID=14","2.26")</f>
        <v>2.26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HYPERLINK("http://141.218.60.56/~jnz1568/getInfo.php?workbook=20_16.xlsx&amp;sheet=U0&amp;row=62&amp;col=6&amp;number=4.8&amp;sourceID=14","4.8")</f>
        <v>4.8</v>
      </c>
      <c r="G62" s="4" t="str">
        <f>HYPERLINK("http://141.218.60.56/~jnz1568/getInfo.php?workbook=20_16.xlsx&amp;sheet=U0&amp;row=62&amp;col=7&amp;number=2.26&amp;sourceID=14","2.26")</f>
        <v>2.26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HYPERLINK("http://141.218.60.56/~jnz1568/getInfo.php?workbook=20_16.xlsx&amp;sheet=U0&amp;row=63&amp;col=6&amp;number=4.9&amp;sourceID=14","4.9")</f>
        <v>4.9</v>
      </c>
      <c r="G63" s="4" t="str">
        <f>HYPERLINK("http://141.218.60.56/~jnz1568/getInfo.php?workbook=20_16.xlsx&amp;sheet=U0&amp;row=63&amp;col=7&amp;number=2.21&amp;sourceID=14","2.21")</f>
        <v>2.21</v>
      </c>
    </row>
    <row r="64" spans="1:7">
      <c r="A64" s="3">
        <v>20</v>
      </c>
      <c r="B64" s="3">
        <v>16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HYPERLINK("http://141.218.60.56/~jnz1568/getInfo.php?workbook=20_16.xlsx&amp;sheet=U0&amp;row=64&amp;col=6&amp;number=3&amp;sourceID=14","3")</f>
        <v>3</v>
      </c>
      <c r="G64" s="4" t="str">
        <f>HYPERLINK("http://141.218.60.56/~jnz1568/getInfo.php?workbook=20_16.xlsx&amp;sheet=U0&amp;row=64&amp;col=7&amp;number=0.0817&amp;sourceID=14","0.0817")</f>
        <v>0.0817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HYPERLINK("http://141.218.60.56/~jnz1568/getInfo.php?workbook=20_16.xlsx&amp;sheet=U0&amp;row=65&amp;col=6&amp;number=3.1&amp;sourceID=14","3.1")</f>
        <v>3.1</v>
      </c>
      <c r="G65" s="4" t="str">
        <f>HYPERLINK("http://141.218.60.56/~jnz1568/getInfo.php?workbook=20_16.xlsx&amp;sheet=U0&amp;row=65&amp;col=7&amp;number=0.0859&amp;sourceID=14","0.0859")</f>
        <v>0.0859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HYPERLINK("http://141.218.60.56/~jnz1568/getInfo.php?workbook=20_16.xlsx&amp;sheet=U0&amp;row=66&amp;col=6&amp;number=3.2&amp;sourceID=14","3.2")</f>
        <v>3.2</v>
      </c>
      <c r="G66" s="4" t="str">
        <f>HYPERLINK("http://141.218.60.56/~jnz1568/getInfo.php?workbook=20_16.xlsx&amp;sheet=U0&amp;row=66&amp;col=7&amp;number=0.0916&amp;sourceID=14","0.0916")</f>
        <v>0.0916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HYPERLINK("http://141.218.60.56/~jnz1568/getInfo.php?workbook=20_16.xlsx&amp;sheet=U0&amp;row=67&amp;col=6&amp;number=3.3&amp;sourceID=14","3.3")</f>
        <v>3.3</v>
      </c>
      <c r="G67" s="4" t="str">
        <f>HYPERLINK("http://141.218.60.56/~jnz1568/getInfo.php?workbook=20_16.xlsx&amp;sheet=U0&amp;row=67&amp;col=7&amp;number=0.0995&amp;sourceID=14","0.0995")</f>
        <v>0.0995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HYPERLINK("http://141.218.60.56/~jnz1568/getInfo.php?workbook=20_16.xlsx&amp;sheet=U0&amp;row=68&amp;col=6&amp;number=3.4&amp;sourceID=14","3.4")</f>
        <v>3.4</v>
      </c>
      <c r="G68" s="4" t="str">
        <f>HYPERLINK("http://141.218.60.56/~jnz1568/getInfo.php?workbook=20_16.xlsx&amp;sheet=U0&amp;row=68&amp;col=7&amp;number=0.111&amp;sourceID=14","0.111")</f>
        <v>0.111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HYPERLINK("http://141.218.60.56/~jnz1568/getInfo.php?workbook=20_16.xlsx&amp;sheet=U0&amp;row=69&amp;col=6&amp;number=3.5&amp;sourceID=14","3.5")</f>
        <v>3.5</v>
      </c>
      <c r="G69" s="4" t="str">
        <f>HYPERLINK("http://141.218.60.56/~jnz1568/getInfo.php?workbook=20_16.xlsx&amp;sheet=U0&amp;row=69&amp;col=7&amp;number=0.127&amp;sourceID=14","0.127")</f>
        <v>0.127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HYPERLINK("http://141.218.60.56/~jnz1568/getInfo.php?workbook=20_16.xlsx&amp;sheet=U0&amp;row=70&amp;col=6&amp;number=3.6&amp;sourceID=14","3.6")</f>
        <v>3.6</v>
      </c>
      <c r="G70" s="4" t="str">
        <f>HYPERLINK("http://141.218.60.56/~jnz1568/getInfo.php?workbook=20_16.xlsx&amp;sheet=U0&amp;row=70&amp;col=7&amp;number=0.15&amp;sourceID=14","0.15")</f>
        <v>0.15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HYPERLINK("http://141.218.60.56/~jnz1568/getInfo.php?workbook=20_16.xlsx&amp;sheet=U0&amp;row=71&amp;col=6&amp;number=3.7&amp;sourceID=14","3.7")</f>
        <v>3.7</v>
      </c>
      <c r="G71" s="4" t="str">
        <f>HYPERLINK("http://141.218.60.56/~jnz1568/getInfo.php?workbook=20_16.xlsx&amp;sheet=U0&amp;row=71&amp;col=7&amp;number=0.178&amp;sourceID=14","0.178")</f>
        <v>0.178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HYPERLINK("http://141.218.60.56/~jnz1568/getInfo.php?workbook=20_16.xlsx&amp;sheet=U0&amp;row=72&amp;col=6&amp;number=3.8&amp;sourceID=14","3.8")</f>
        <v>3.8</v>
      </c>
      <c r="G72" s="4" t="str">
        <f>HYPERLINK("http://141.218.60.56/~jnz1568/getInfo.php?workbook=20_16.xlsx&amp;sheet=U0&amp;row=72&amp;col=7&amp;number=0.211&amp;sourceID=14","0.211")</f>
        <v>0.211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HYPERLINK("http://141.218.60.56/~jnz1568/getInfo.php?workbook=20_16.xlsx&amp;sheet=U0&amp;row=73&amp;col=6&amp;number=3.9&amp;sourceID=14","3.9")</f>
        <v>3.9</v>
      </c>
      <c r="G73" s="4" t="str">
        <f>HYPERLINK("http://141.218.60.56/~jnz1568/getInfo.php?workbook=20_16.xlsx&amp;sheet=U0&amp;row=73&amp;col=7&amp;number=0.247&amp;sourceID=14","0.247")</f>
        <v>0.247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HYPERLINK("http://141.218.60.56/~jnz1568/getInfo.php?workbook=20_16.xlsx&amp;sheet=U0&amp;row=74&amp;col=6&amp;number=4&amp;sourceID=14","4")</f>
        <v>4</v>
      </c>
      <c r="G74" s="4" t="str">
        <f>HYPERLINK("http://141.218.60.56/~jnz1568/getInfo.php?workbook=20_16.xlsx&amp;sheet=U0&amp;row=74&amp;col=7&amp;number=0.29&amp;sourceID=14","0.29")</f>
        <v>0.29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HYPERLINK("http://141.218.60.56/~jnz1568/getInfo.php?workbook=20_16.xlsx&amp;sheet=U0&amp;row=75&amp;col=6&amp;number=4.1&amp;sourceID=14","4.1")</f>
        <v>4.1</v>
      </c>
      <c r="G75" s="4" t="str">
        <f>HYPERLINK("http://141.218.60.56/~jnz1568/getInfo.php?workbook=20_16.xlsx&amp;sheet=U0&amp;row=75&amp;col=7&amp;number=0.337&amp;sourceID=14","0.337")</f>
        <v>0.337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HYPERLINK("http://141.218.60.56/~jnz1568/getInfo.php?workbook=20_16.xlsx&amp;sheet=U0&amp;row=76&amp;col=6&amp;number=4.2&amp;sourceID=14","4.2")</f>
        <v>4.2</v>
      </c>
      <c r="G76" s="4" t="str">
        <f>HYPERLINK("http://141.218.60.56/~jnz1568/getInfo.php?workbook=20_16.xlsx&amp;sheet=U0&amp;row=76&amp;col=7&amp;number=0.384&amp;sourceID=14","0.384")</f>
        <v>0.384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HYPERLINK("http://141.218.60.56/~jnz1568/getInfo.php?workbook=20_16.xlsx&amp;sheet=U0&amp;row=77&amp;col=6&amp;number=4.3&amp;sourceID=14","4.3")</f>
        <v>4.3</v>
      </c>
      <c r="G77" s="4" t="str">
        <f>HYPERLINK("http://141.218.60.56/~jnz1568/getInfo.php?workbook=20_16.xlsx&amp;sheet=U0&amp;row=77&amp;col=7&amp;number=0.425&amp;sourceID=14","0.425")</f>
        <v>0.425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HYPERLINK("http://141.218.60.56/~jnz1568/getInfo.php?workbook=20_16.xlsx&amp;sheet=U0&amp;row=78&amp;col=6&amp;number=4.4&amp;sourceID=14","4.4")</f>
        <v>4.4</v>
      </c>
      <c r="G78" s="4" t="str">
        <f>HYPERLINK("http://141.218.60.56/~jnz1568/getInfo.php?workbook=20_16.xlsx&amp;sheet=U0&amp;row=78&amp;col=7&amp;number=0.457&amp;sourceID=14","0.457")</f>
        <v>0.457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HYPERLINK("http://141.218.60.56/~jnz1568/getInfo.php?workbook=20_16.xlsx&amp;sheet=U0&amp;row=79&amp;col=6&amp;number=4.5&amp;sourceID=14","4.5")</f>
        <v>4.5</v>
      </c>
      <c r="G79" s="4" t="str">
        <f>HYPERLINK("http://141.218.60.56/~jnz1568/getInfo.php?workbook=20_16.xlsx&amp;sheet=U0&amp;row=79&amp;col=7&amp;number=0.478&amp;sourceID=14","0.478")</f>
        <v>0.478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HYPERLINK("http://141.218.60.56/~jnz1568/getInfo.php?workbook=20_16.xlsx&amp;sheet=U0&amp;row=80&amp;col=6&amp;number=4.6&amp;sourceID=14","4.6")</f>
        <v>4.6</v>
      </c>
      <c r="G80" s="4" t="str">
        <f>HYPERLINK("http://141.218.60.56/~jnz1568/getInfo.php?workbook=20_16.xlsx&amp;sheet=U0&amp;row=80&amp;col=7&amp;number=0.485&amp;sourceID=14","0.485")</f>
        <v>0.485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HYPERLINK("http://141.218.60.56/~jnz1568/getInfo.php?workbook=20_16.xlsx&amp;sheet=U0&amp;row=81&amp;col=6&amp;number=4.7&amp;sourceID=14","4.7")</f>
        <v>4.7</v>
      </c>
      <c r="G81" s="4" t="str">
        <f>HYPERLINK("http://141.218.60.56/~jnz1568/getInfo.php?workbook=20_16.xlsx&amp;sheet=U0&amp;row=81&amp;col=7&amp;number=0.477&amp;sourceID=14","0.477")</f>
        <v>0.477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HYPERLINK("http://141.218.60.56/~jnz1568/getInfo.php?workbook=20_16.xlsx&amp;sheet=U0&amp;row=82&amp;col=6&amp;number=4.8&amp;sourceID=14","4.8")</f>
        <v>4.8</v>
      </c>
      <c r="G82" s="4" t="str">
        <f>HYPERLINK("http://141.218.60.56/~jnz1568/getInfo.php?workbook=20_16.xlsx&amp;sheet=U0&amp;row=82&amp;col=7&amp;number=0.456&amp;sourceID=14","0.456")</f>
        <v>0.456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HYPERLINK("http://141.218.60.56/~jnz1568/getInfo.php?workbook=20_16.xlsx&amp;sheet=U0&amp;row=83&amp;col=6&amp;number=4.9&amp;sourceID=14","4.9")</f>
        <v>4.9</v>
      </c>
      <c r="G83" s="4" t="str">
        <f>HYPERLINK("http://141.218.60.56/~jnz1568/getInfo.php?workbook=20_16.xlsx&amp;sheet=U0&amp;row=83&amp;col=7&amp;number=0.427&amp;sourceID=14","0.427")</f>
        <v>0.427</v>
      </c>
    </row>
    <row r="84" spans="1:7">
      <c r="A84" s="3">
        <v>20</v>
      </c>
      <c r="B84" s="3">
        <v>16</v>
      </c>
      <c r="C84" s="3">
        <v>2</v>
      </c>
      <c r="D84" s="3">
        <v>3</v>
      </c>
      <c r="E84" s="3">
        <v>1</v>
      </c>
      <c r="F84" s="4" t="str">
        <f>HYPERLINK("http://141.218.60.56/~jnz1568/getInfo.php?workbook=20_16.xlsx&amp;sheet=U0&amp;row=84&amp;col=6&amp;number=3&amp;sourceID=14","3")</f>
        <v>3</v>
      </c>
      <c r="G84" s="4" t="str">
        <f>HYPERLINK("http://141.218.60.56/~jnz1568/getInfo.php?workbook=20_16.xlsx&amp;sheet=U0&amp;row=84&amp;col=7&amp;number=0.995&amp;sourceID=14","0.995")</f>
        <v>0.995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HYPERLINK("http://141.218.60.56/~jnz1568/getInfo.php?workbook=20_16.xlsx&amp;sheet=U0&amp;row=85&amp;col=6&amp;number=3.1&amp;sourceID=14","3.1")</f>
        <v>3.1</v>
      </c>
      <c r="G85" s="4" t="str">
        <f>HYPERLINK("http://141.218.60.56/~jnz1568/getInfo.php?workbook=20_16.xlsx&amp;sheet=U0&amp;row=85&amp;col=7&amp;number=0.931&amp;sourceID=14","0.931")</f>
        <v>0.931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HYPERLINK("http://141.218.60.56/~jnz1568/getInfo.php?workbook=20_16.xlsx&amp;sheet=U0&amp;row=86&amp;col=6&amp;number=3.2&amp;sourceID=14","3.2")</f>
        <v>3.2</v>
      </c>
      <c r="G86" s="4" t="str">
        <f>HYPERLINK("http://141.218.60.56/~jnz1568/getInfo.php?workbook=20_16.xlsx&amp;sheet=U0&amp;row=86&amp;col=7&amp;number=0.865&amp;sourceID=14","0.865")</f>
        <v>0.865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HYPERLINK("http://141.218.60.56/~jnz1568/getInfo.php?workbook=20_16.xlsx&amp;sheet=U0&amp;row=87&amp;col=6&amp;number=3.3&amp;sourceID=14","3.3")</f>
        <v>3.3</v>
      </c>
      <c r="G87" s="4" t="str">
        <f>HYPERLINK("http://141.218.60.56/~jnz1568/getInfo.php?workbook=20_16.xlsx&amp;sheet=U0&amp;row=87&amp;col=7&amp;number=0.805&amp;sourceID=14","0.805")</f>
        <v>0.805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HYPERLINK("http://141.218.60.56/~jnz1568/getInfo.php?workbook=20_16.xlsx&amp;sheet=U0&amp;row=88&amp;col=6&amp;number=3.4&amp;sourceID=14","3.4")</f>
        <v>3.4</v>
      </c>
      <c r="G88" s="4" t="str">
        <f>HYPERLINK("http://141.218.60.56/~jnz1568/getInfo.php?workbook=20_16.xlsx&amp;sheet=U0&amp;row=88&amp;col=7&amp;number=0.756&amp;sourceID=14","0.756")</f>
        <v>0.756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HYPERLINK("http://141.218.60.56/~jnz1568/getInfo.php?workbook=20_16.xlsx&amp;sheet=U0&amp;row=89&amp;col=6&amp;number=3.5&amp;sourceID=14","3.5")</f>
        <v>3.5</v>
      </c>
      <c r="G89" s="4" t="str">
        <f>HYPERLINK("http://141.218.60.56/~jnz1568/getInfo.php?workbook=20_16.xlsx&amp;sheet=U0&amp;row=89&amp;col=7&amp;number=0.721&amp;sourceID=14","0.721")</f>
        <v>0.721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HYPERLINK("http://141.218.60.56/~jnz1568/getInfo.php?workbook=20_16.xlsx&amp;sheet=U0&amp;row=90&amp;col=6&amp;number=3.6&amp;sourceID=14","3.6")</f>
        <v>3.6</v>
      </c>
      <c r="G90" s="4" t="str">
        <f>HYPERLINK("http://141.218.60.56/~jnz1568/getInfo.php?workbook=20_16.xlsx&amp;sheet=U0&amp;row=90&amp;col=7&amp;number=0.696&amp;sourceID=14","0.696")</f>
        <v>0.696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HYPERLINK("http://141.218.60.56/~jnz1568/getInfo.php?workbook=20_16.xlsx&amp;sheet=U0&amp;row=91&amp;col=6&amp;number=3.7&amp;sourceID=14","3.7")</f>
        <v>3.7</v>
      </c>
      <c r="G91" s="4" t="str">
        <f>HYPERLINK("http://141.218.60.56/~jnz1568/getInfo.php?workbook=20_16.xlsx&amp;sheet=U0&amp;row=91&amp;col=7&amp;number=0.679&amp;sourceID=14","0.679")</f>
        <v>0.679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HYPERLINK("http://141.218.60.56/~jnz1568/getInfo.php?workbook=20_16.xlsx&amp;sheet=U0&amp;row=92&amp;col=6&amp;number=3.8&amp;sourceID=14","3.8")</f>
        <v>3.8</v>
      </c>
      <c r="G92" s="4" t="str">
        <f>HYPERLINK("http://141.218.60.56/~jnz1568/getInfo.php?workbook=20_16.xlsx&amp;sheet=U0&amp;row=92&amp;col=7&amp;number=0.67&amp;sourceID=14","0.67")</f>
        <v>0.67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HYPERLINK("http://141.218.60.56/~jnz1568/getInfo.php?workbook=20_16.xlsx&amp;sheet=U0&amp;row=93&amp;col=6&amp;number=3.9&amp;sourceID=14","3.9")</f>
        <v>3.9</v>
      </c>
      <c r="G93" s="4" t="str">
        <f>HYPERLINK("http://141.218.60.56/~jnz1568/getInfo.php?workbook=20_16.xlsx&amp;sheet=U0&amp;row=93&amp;col=7&amp;number=0.668&amp;sourceID=14","0.668")</f>
        <v>0.668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HYPERLINK("http://141.218.60.56/~jnz1568/getInfo.php?workbook=20_16.xlsx&amp;sheet=U0&amp;row=94&amp;col=6&amp;number=4&amp;sourceID=14","4")</f>
        <v>4</v>
      </c>
      <c r="G94" s="4" t="str">
        <f>HYPERLINK("http://141.218.60.56/~jnz1568/getInfo.php?workbook=20_16.xlsx&amp;sheet=U0&amp;row=94&amp;col=7&amp;number=0.671&amp;sourceID=14","0.671")</f>
        <v>0.671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HYPERLINK("http://141.218.60.56/~jnz1568/getInfo.php?workbook=20_16.xlsx&amp;sheet=U0&amp;row=95&amp;col=6&amp;number=4.1&amp;sourceID=14","4.1")</f>
        <v>4.1</v>
      </c>
      <c r="G95" s="4" t="str">
        <f>HYPERLINK("http://141.218.60.56/~jnz1568/getInfo.php?workbook=20_16.xlsx&amp;sheet=U0&amp;row=95&amp;col=7&amp;number=0.677&amp;sourceID=14","0.677")</f>
        <v>0.677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HYPERLINK("http://141.218.60.56/~jnz1568/getInfo.php?workbook=20_16.xlsx&amp;sheet=U0&amp;row=96&amp;col=6&amp;number=4.2&amp;sourceID=14","4.2")</f>
        <v>4.2</v>
      </c>
      <c r="G96" s="4" t="str">
        <f>HYPERLINK("http://141.218.60.56/~jnz1568/getInfo.php?workbook=20_16.xlsx&amp;sheet=U0&amp;row=96&amp;col=7&amp;number=0.686&amp;sourceID=14","0.686")</f>
        <v>0.686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HYPERLINK("http://141.218.60.56/~jnz1568/getInfo.php?workbook=20_16.xlsx&amp;sheet=U0&amp;row=97&amp;col=6&amp;number=4.3&amp;sourceID=14","4.3")</f>
        <v>4.3</v>
      </c>
      <c r="G97" s="4" t="str">
        <f>HYPERLINK("http://141.218.60.56/~jnz1568/getInfo.php?workbook=20_16.xlsx&amp;sheet=U0&amp;row=97&amp;col=7&amp;number=0.7&amp;sourceID=14","0.7")</f>
        <v>0.7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HYPERLINK("http://141.218.60.56/~jnz1568/getInfo.php?workbook=20_16.xlsx&amp;sheet=U0&amp;row=98&amp;col=6&amp;number=4.4&amp;sourceID=14","4.4")</f>
        <v>4.4</v>
      </c>
      <c r="G98" s="4" t="str">
        <f>HYPERLINK("http://141.218.60.56/~jnz1568/getInfo.php?workbook=20_16.xlsx&amp;sheet=U0&amp;row=98&amp;col=7&amp;number=0.723&amp;sourceID=14","0.723")</f>
        <v>0.723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HYPERLINK("http://141.218.60.56/~jnz1568/getInfo.php?workbook=20_16.xlsx&amp;sheet=U0&amp;row=99&amp;col=6&amp;number=4.5&amp;sourceID=14","4.5")</f>
        <v>4.5</v>
      </c>
      <c r="G99" s="4" t="str">
        <f>HYPERLINK("http://141.218.60.56/~jnz1568/getInfo.php?workbook=20_16.xlsx&amp;sheet=U0&amp;row=99&amp;col=7&amp;number=0.759&amp;sourceID=14","0.759")</f>
        <v>0.759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HYPERLINK("http://141.218.60.56/~jnz1568/getInfo.php?workbook=20_16.xlsx&amp;sheet=U0&amp;row=100&amp;col=6&amp;number=4.6&amp;sourceID=14","4.6")</f>
        <v>4.6</v>
      </c>
      <c r="G100" s="4" t="str">
        <f>HYPERLINK("http://141.218.60.56/~jnz1568/getInfo.php?workbook=20_16.xlsx&amp;sheet=U0&amp;row=100&amp;col=7&amp;number=0.806&amp;sourceID=14","0.806")</f>
        <v>0.806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HYPERLINK("http://141.218.60.56/~jnz1568/getInfo.php?workbook=20_16.xlsx&amp;sheet=U0&amp;row=101&amp;col=6&amp;number=4.7&amp;sourceID=14","4.7")</f>
        <v>4.7</v>
      </c>
      <c r="G101" s="4" t="str">
        <f>HYPERLINK("http://141.218.60.56/~jnz1568/getInfo.php?workbook=20_16.xlsx&amp;sheet=U0&amp;row=101&amp;col=7&amp;number=0.852&amp;sourceID=14","0.852")</f>
        <v>0.852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HYPERLINK("http://141.218.60.56/~jnz1568/getInfo.php?workbook=20_16.xlsx&amp;sheet=U0&amp;row=102&amp;col=6&amp;number=4.8&amp;sourceID=14","4.8")</f>
        <v>4.8</v>
      </c>
      <c r="G102" s="4" t="str">
        <f>HYPERLINK("http://141.218.60.56/~jnz1568/getInfo.php?workbook=20_16.xlsx&amp;sheet=U0&amp;row=102&amp;col=7&amp;number=0.889&amp;sourceID=14","0.889")</f>
        <v>0.889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HYPERLINK("http://141.218.60.56/~jnz1568/getInfo.php?workbook=20_16.xlsx&amp;sheet=U0&amp;row=103&amp;col=6&amp;number=4.9&amp;sourceID=14","4.9")</f>
        <v>4.9</v>
      </c>
      <c r="G103" s="4" t="str">
        <f>HYPERLINK("http://141.218.60.56/~jnz1568/getInfo.php?workbook=20_16.xlsx&amp;sheet=U0&amp;row=103&amp;col=7&amp;number=0.914&amp;sourceID=14","0.914")</f>
        <v>0.914</v>
      </c>
    </row>
    <row r="104" spans="1:7">
      <c r="A104" s="3">
        <v>20</v>
      </c>
      <c r="B104" s="3">
        <v>16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HYPERLINK("http://141.218.60.56/~jnz1568/getInfo.php?workbook=20_16.xlsx&amp;sheet=U0&amp;row=104&amp;col=6&amp;number=3&amp;sourceID=14","3")</f>
        <v>3</v>
      </c>
      <c r="G104" s="4" t="str">
        <f>HYPERLINK("http://141.218.60.56/~jnz1568/getInfo.php?workbook=20_16.xlsx&amp;sheet=U0&amp;row=104&amp;col=7&amp;number=1.04&amp;sourceID=14","1.04")</f>
        <v>1.04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HYPERLINK("http://141.218.60.56/~jnz1568/getInfo.php?workbook=20_16.xlsx&amp;sheet=U0&amp;row=105&amp;col=6&amp;number=3.1&amp;sourceID=14","3.1")</f>
        <v>3.1</v>
      </c>
      <c r="G105" s="4" t="str">
        <f>HYPERLINK("http://141.218.60.56/~jnz1568/getInfo.php?workbook=20_16.xlsx&amp;sheet=U0&amp;row=105&amp;col=7&amp;number=1&amp;sourceID=14","1")</f>
        <v>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HYPERLINK("http://141.218.60.56/~jnz1568/getInfo.php?workbook=20_16.xlsx&amp;sheet=U0&amp;row=106&amp;col=6&amp;number=3.2&amp;sourceID=14","3.2")</f>
        <v>3.2</v>
      </c>
      <c r="G106" s="4" t="str">
        <f>HYPERLINK("http://141.218.60.56/~jnz1568/getInfo.php?workbook=20_16.xlsx&amp;sheet=U0&amp;row=106&amp;col=7&amp;number=0.957&amp;sourceID=14","0.957")</f>
        <v>0.957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HYPERLINK("http://141.218.60.56/~jnz1568/getInfo.php?workbook=20_16.xlsx&amp;sheet=U0&amp;row=107&amp;col=6&amp;number=3.3&amp;sourceID=14","3.3")</f>
        <v>3.3</v>
      </c>
      <c r="G107" s="4" t="str">
        <f>HYPERLINK("http://141.218.60.56/~jnz1568/getInfo.php?workbook=20_16.xlsx&amp;sheet=U0&amp;row=107&amp;col=7&amp;number=0.922&amp;sourceID=14","0.922")</f>
        <v>0.922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HYPERLINK("http://141.218.60.56/~jnz1568/getInfo.php?workbook=20_16.xlsx&amp;sheet=U0&amp;row=108&amp;col=6&amp;number=3.4&amp;sourceID=14","3.4")</f>
        <v>3.4</v>
      </c>
      <c r="G108" s="4" t="str">
        <f>HYPERLINK("http://141.218.60.56/~jnz1568/getInfo.php?workbook=20_16.xlsx&amp;sheet=U0&amp;row=108&amp;col=7&amp;number=0.903&amp;sourceID=14","0.903")</f>
        <v>0.903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HYPERLINK("http://141.218.60.56/~jnz1568/getInfo.php?workbook=20_16.xlsx&amp;sheet=U0&amp;row=109&amp;col=6&amp;number=3.5&amp;sourceID=14","3.5")</f>
        <v>3.5</v>
      </c>
      <c r="G109" s="4" t="str">
        <f>HYPERLINK("http://141.218.60.56/~jnz1568/getInfo.php?workbook=20_16.xlsx&amp;sheet=U0&amp;row=109&amp;col=7&amp;number=0.902&amp;sourceID=14","0.902")</f>
        <v>0.902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HYPERLINK("http://141.218.60.56/~jnz1568/getInfo.php?workbook=20_16.xlsx&amp;sheet=U0&amp;row=110&amp;col=6&amp;number=3.6&amp;sourceID=14","3.6")</f>
        <v>3.6</v>
      </c>
      <c r="G110" s="4" t="str">
        <f>HYPERLINK("http://141.218.60.56/~jnz1568/getInfo.php?workbook=20_16.xlsx&amp;sheet=U0&amp;row=110&amp;col=7&amp;number=0.914&amp;sourceID=14","0.914")</f>
        <v>0.914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HYPERLINK("http://141.218.60.56/~jnz1568/getInfo.php?workbook=20_16.xlsx&amp;sheet=U0&amp;row=111&amp;col=6&amp;number=3.7&amp;sourceID=14","3.7")</f>
        <v>3.7</v>
      </c>
      <c r="G111" s="4" t="str">
        <f>HYPERLINK("http://141.218.60.56/~jnz1568/getInfo.php?workbook=20_16.xlsx&amp;sheet=U0&amp;row=111&amp;col=7&amp;number=0.932&amp;sourceID=14","0.932")</f>
        <v>0.932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HYPERLINK("http://141.218.60.56/~jnz1568/getInfo.php?workbook=20_16.xlsx&amp;sheet=U0&amp;row=112&amp;col=6&amp;number=3.8&amp;sourceID=14","3.8")</f>
        <v>3.8</v>
      </c>
      <c r="G112" s="4" t="str">
        <f>HYPERLINK("http://141.218.60.56/~jnz1568/getInfo.php?workbook=20_16.xlsx&amp;sheet=U0&amp;row=112&amp;col=7&amp;number=0.956&amp;sourceID=14","0.956")</f>
        <v>0.956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HYPERLINK("http://141.218.60.56/~jnz1568/getInfo.php?workbook=20_16.xlsx&amp;sheet=U0&amp;row=113&amp;col=6&amp;number=3.9&amp;sourceID=14","3.9")</f>
        <v>3.9</v>
      </c>
      <c r="G113" s="4" t="str">
        <f>HYPERLINK("http://141.218.60.56/~jnz1568/getInfo.php?workbook=20_16.xlsx&amp;sheet=U0&amp;row=113&amp;col=7&amp;number=0.986&amp;sourceID=14","0.986")</f>
        <v>0.986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HYPERLINK("http://141.218.60.56/~jnz1568/getInfo.php?workbook=20_16.xlsx&amp;sheet=U0&amp;row=114&amp;col=6&amp;number=4&amp;sourceID=14","4")</f>
        <v>4</v>
      </c>
      <c r="G114" s="4" t="str">
        <f>HYPERLINK("http://141.218.60.56/~jnz1568/getInfo.php?workbook=20_16.xlsx&amp;sheet=U0&amp;row=114&amp;col=7&amp;number=1.02&amp;sourceID=14","1.02")</f>
        <v>1.02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HYPERLINK("http://141.218.60.56/~jnz1568/getInfo.php?workbook=20_16.xlsx&amp;sheet=U0&amp;row=115&amp;col=6&amp;number=4.1&amp;sourceID=14","4.1")</f>
        <v>4.1</v>
      </c>
      <c r="G115" s="4" t="str">
        <f>HYPERLINK("http://141.218.60.56/~jnz1568/getInfo.php?workbook=20_16.xlsx&amp;sheet=U0&amp;row=115&amp;col=7&amp;number=1.06&amp;sourceID=14","1.06")</f>
        <v>1.06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HYPERLINK("http://141.218.60.56/~jnz1568/getInfo.php?workbook=20_16.xlsx&amp;sheet=U0&amp;row=116&amp;col=6&amp;number=4.2&amp;sourceID=14","4.2")</f>
        <v>4.2</v>
      </c>
      <c r="G116" s="4" t="str">
        <f>HYPERLINK("http://141.218.60.56/~jnz1568/getInfo.php?workbook=20_16.xlsx&amp;sheet=U0&amp;row=116&amp;col=7&amp;number=1.12&amp;sourceID=14","1.12")</f>
        <v>1.12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HYPERLINK("http://141.218.60.56/~jnz1568/getInfo.php?workbook=20_16.xlsx&amp;sheet=U0&amp;row=117&amp;col=6&amp;number=4.3&amp;sourceID=14","4.3")</f>
        <v>4.3</v>
      </c>
      <c r="G117" s="4" t="str">
        <f>HYPERLINK("http://141.218.60.56/~jnz1568/getInfo.php?workbook=20_16.xlsx&amp;sheet=U0&amp;row=117&amp;col=7&amp;number=1.17&amp;sourceID=14","1.17")</f>
        <v>1.17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HYPERLINK("http://141.218.60.56/~jnz1568/getInfo.php?workbook=20_16.xlsx&amp;sheet=U0&amp;row=118&amp;col=6&amp;number=4.4&amp;sourceID=14","4.4")</f>
        <v>4.4</v>
      </c>
      <c r="G118" s="4" t="str">
        <f>HYPERLINK("http://141.218.60.56/~jnz1568/getInfo.php?workbook=20_16.xlsx&amp;sheet=U0&amp;row=118&amp;col=7&amp;number=1.23&amp;sourceID=14","1.23")</f>
        <v>1.23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HYPERLINK("http://141.218.60.56/~jnz1568/getInfo.php?workbook=20_16.xlsx&amp;sheet=U0&amp;row=119&amp;col=6&amp;number=4.5&amp;sourceID=14","4.5")</f>
        <v>4.5</v>
      </c>
      <c r="G119" s="4" t="str">
        <f>HYPERLINK("http://141.218.60.56/~jnz1568/getInfo.php?workbook=20_16.xlsx&amp;sheet=U0&amp;row=119&amp;col=7&amp;number=1.28&amp;sourceID=14","1.28")</f>
        <v>1.28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HYPERLINK("http://141.218.60.56/~jnz1568/getInfo.php?workbook=20_16.xlsx&amp;sheet=U0&amp;row=120&amp;col=6&amp;number=4.6&amp;sourceID=14","4.6")</f>
        <v>4.6</v>
      </c>
      <c r="G120" s="4" t="str">
        <f>HYPERLINK("http://141.218.60.56/~jnz1568/getInfo.php?workbook=20_16.xlsx&amp;sheet=U0&amp;row=120&amp;col=7&amp;number=1.33&amp;sourceID=14","1.33")</f>
        <v>1.33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HYPERLINK("http://141.218.60.56/~jnz1568/getInfo.php?workbook=20_16.xlsx&amp;sheet=U0&amp;row=121&amp;col=6&amp;number=4.7&amp;sourceID=14","4.7")</f>
        <v>4.7</v>
      </c>
      <c r="G121" s="4" t="str">
        <f>HYPERLINK("http://141.218.60.56/~jnz1568/getInfo.php?workbook=20_16.xlsx&amp;sheet=U0&amp;row=121&amp;col=7&amp;number=1.36&amp;sourceID=14","1.36")</f>
        <v>1.36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HYPERLINK("http://141.218.60.56/~jnz1568/getInfo.php?workbook=20_16.xlsx&amp;sheet=U0&amp;row=122&amp;col=6&amp;number=4.8&amp;sourceID=14","4.8")</f>
        <v>4.8</v>
      </c>
      <c r="G122" s="4" t="str">
        <f>HYPERLINK("http://141.218.60.56/~jnz1568/getInfo.php?workbook=20_16.xlsx&amp;sheet=U0&amp;row=122&amp;col=7&amp;number=1.35&amp;sourceID=14","1.35")</f>
        <v>1.35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HYPERLINK("http://141.218.60.56/~jnz1568/getInfo.php?workbook=20_16.xlsx&amp;sheet=U0&amp;row=123&amp;col=6&amp;number=4.9&amp;sourceID=14","4.9")</f>
        <v>4.9</v>
      </c>
      <c r="G123" s="4" t="str">
        <f>HYPERLINK("http://141.218.60.56/~jnz1568/getInfo.php?workbook=20_16.xlsx&amp;sheet=U0&amp;row=123&amp;col=7&amp;number=1.32&amp;sourceID=14","1.32")</f>
        <v>1.32</v>
      </c>
    </row>
    <row r="124" spans="1:7">
      <c r="A124" s="3">
        <v>20</v>
      </c>
      <c r="B124" s="3">
        <v>16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HYPERLINK("http://141.218.60.56/~jnz1568/getInfo.php?workbook=20_16.xlsx&amp;sheet=U0&amp;row=124&amp;col=6&amp;number=3&amp;sourceID=14","3")</f>
        <v>3</v>
      </c>
      <c r="G124" s="4" t="str">
        <f>HYPERLINK("http://141.218.60.56/~jnz1568/getInfo.php?workbook=20_16.xlsx&amp;sheet=U0&amp;row=124&amp;col=7&amp;number=0.049&amp;sourceID=14","0.049")</f>
        <v>0.049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HYPERLINK("http://141.218.60.56/~jnz1568/getInfo.php?workbook=20_16.xlsx&amp;sheet=U0&amp;row=125&amp;col=6&amp;number=3.1&amp;sourceID=14","3.1")</f>
        <v>3.1</v>
      </c>
      <c r="G125" s="4" t="str">
        <f>HYPERLINK("http://141.218.60.56/~jnz1568/getInfo.php?workbook=20_16.xlsx&amp;sheet=U0&amp;row=125&amp;col=7&amp;number=0.0515&amp;sourceID=14","0.0515")</f>
        <v>0.0515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HYPERLINK("http://141.218.60.56/~jnz1568/getInfo.php?workbook=20_16.xlsx&amp;sheet=U0&amp;row=126&amp;col=6&amp;number=3.2&amp;sourceID=14","3.2")</f>
        <v>3.2</v>
      </c>
      <c r="G126" s="4" t="str">
        <f>HYPERLINK("http://141.218.60.56/~jnz1568/getInfo.php?workbook=20_16.xlsx&amp;sheet=U0&amp;row=126&amp;col=7&amp;number=0.0549&amp;sourceID=14","0.0549")</f>
        <v>0.0549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HYPERLINK("http://141.218.60.56/~jnz1568/getInfo.php?workbook=20_16.xlsx&amp;sheet=U0&amp;row=127&amp;col=6&amp;number=3.3&amp;sourceID=14","3.3")</f>
        <v>3.3</v>
      </c>
      <c r="G127" s="4" t="str">
        <f>HYPERLINK("http://141.218.60.56/~jnz1568/getInfo.php?workbook=20_16.xlsx&amp;sheet=U0&amp;row=127&amp;col=7&amp;number=0.0597&amp;sourceID=14","0.0597")</f>
        <v>0.0597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HYPERLINK("http://141.218.60.56/~jnz1568/getInfo.php?workbook=20_16.xlsx&amp;sheet=U0&amp;row=128&amp;col=6&amp;number=3.4&amp;sourceID=14","3.4")</f>
        <v>3.4</v>
      </c>
      <c r="G128" s="4" t="str">
        <f>HYPERLINK("http://141.218.60.56/~jnz1568/getInfo.php?workbook=20_16.xlsx&amp;sheet=U0&amp;row=128&amp;col=7&amp;number=0.0666&amp;sourceID=14","0.0666")</f>
        <v>0.0666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HYPERLINK("http://141.218.60.56/~jnz1568/getInfo.php?workbook=20_16.xlsx&amp;sheet=U0&amp;row=129&amp;col=6&amp;number=3.5&amp;sourceID=14","3.5")</f>
        <v>3.5</v>
      </c>
      <c r="G129" s="4" t="str">
        <f>HYPERLINK("http://141.218.60.56/~jnz1568/getInfo.php?workbook=20_16.xlsx&amp;sheet=U0&amp;row=129&amp;col=7&amp;number=0.0763&amp;sourceID=14","0.0763")</f>
        <v>0.0763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HYPERLINK("http://141.218.60.56/~jnz1568/getInfo.php?workbook=20_16.xlsx&amp;sheet=U0&amp;row=130&amp;col=6&amp;number=3.6&amp;sourceID=14","3.6")</f>
        <v>3.6</v>
      </c>
      <c r="G130" s="4" t="str">
        <f>HYPERLINK("http://141.218.60.56/~jnz1568/getInfo.php?workbook=20_16.xlsx&amp;sheet=U0&amp;row=130&amp;col=7&amp;number=0.0897&amp;sourceID=14","0.0897")</f>
        <v>0.0897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HYPERLINK("http://141.218.60.56/~jnz1568/getInfo.php?workbook=20_16.xlsx&amp;sheet=U0&amp;row=131&amp;col=6&amp;number=3.7&amp;sourceID=14","3.7")</f>
        <v>3.7</v>
      </c>
      <c r="G131" s="4" t="str">
        <f>HYPERLINK("http://141.218.60.56/~jnz1568/getInfo.php?workbook=20_16.xlsx&amp;sheet=U0&amp;row=131&amp;col=7&amp;number=0.107&amp;sourceID=14","0.107")</f>
        <v>0.107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HYPERLINK("http://141.218.60.56/~jnz1568/getInfo.php?workbook=20_16.xlsx&amp;sheet=U0&amp;row=132&amp;col=6&amp;number=3.8&amp;sourceID=14","3.8")</f>
        <v>3.8</v>
      </c>
      <c r="G132" s="4" t="str">
        <f>HYPERLINK("http://141.218.60.56/~jnz1568/getInfo.php?workbook=20_16.xlsx&amp;sheet=U0&amp;row=132&amp;col=7&amp;number=0.127&amp;sourceID=14","0.127")</f>
        <v>0.127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HYPERLINK("http://141.218.60.56/~jnz1568/getInfo.php?workbook=20_16.xlsx&amp;sheet=U0&amp;row=133&amp;col=6&amp;number=3.9&amp;sourceID=14","3.9")</f>
        <v>3.9</v>
      </c>
      <c r="G133" s="4" t="str">
        <f>HYPERLINK("http://141.218.60.56/~jnz1568/getInfo.php?workbook=20_16.xlsx&amp;sheet=U0&amp;row=133&amp;col=7&amp;number=0.149&amp;sourceID=14","0.149")</f>
        <v>0.149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HYPERLINK("http://141.218.60.56/~jnz1568/getInfo.php?workbook=20_16.xlsx&amp;sheet=U0&amp;row=134&amp;col=6&amp;number=4&amp;sourceID=14","4")</f>
        <v>4</v>
      </c>
      <c r="G134" s="4" t="str">
        <f>HYPERLINK("http://141.218.60.56/~jnz1568/getInfo.php?workbook=20_16.xlsx&amp;sheet=U0&amp;row=134&amp;col=7&amp;number=0.174&amp;sourceID=14","0.174")</f>
        <v>0.174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HYPERLINK("http://141.218.60.56/~jnz1568/getInfo.php?workbook=20_16.xlsx&amp;sheet=U0&amp;row=135&amp;col=6&amp;number=4.1&amp;sourceID=14","4.1")</f>
        <v>4.1</v>
      </c>
      <c r="G135" s="4" t="str">
        <f>HYPERLINK("http://141.218.60.56/~jnz1568/getInfo.php?workbook=20_16.xlsx&amp;sheet=U0&amp;row=135&amp;col=7&amp;number=0.202&amp;sourceID=14","0.202")</f>
        <v>0.202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HYPERLINK("http://141.218.60.56/~jnz1568/getInfo.php?workbook=20_16.xlsx&amp;sheet=U0&amp;row=136&amp;col=6&amp;number=4.2&amp;sourceID=14","4.2")</f>
        <v>4.2</v>
      </c>
      <c r="G136" s="4" t="str">
        <f>HYPERLINK("http://141.218.60.56/~jnz1568/getInfo.php?workbook=20_16.xlsx&amp;sheet=U0&amp;row=136&amp;col=7&amp;number=0.23&amp;sourceID=14","0.23")</f>
        <v>0.23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HYPERLINK("http://141.218.60.56/~jnz1568/getInfo.php?workbook=20_16.xlsx&amp;sheet=U0&amp;row=137&amp;col=6&amp;number=4.3&amp;sourceID=14","4.3")</f>
        <v>4.3</v>
      </c>
      <c r="G137" s="4" t="str">
        <f>HYPERLINK("http://141.218.60.56/~jnz1568/getInfo.php?workbook=20_16.xlsx&amp;sheet=U0&amp;row=137&amp;col=7&amp;number=0.255&amp;sourceID=14","0.255")</f>
        <v>0.255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HYPERLINK("http://141.218.60.56/~jnz1568/getInfo.php?workbook=20_16.xlsx&amp;sheet=U0&amp;row=138&amp;col=6&amp;number=4.4&amp;sourceID=14","4.4")</f>
        <v>4.4</v>
      </c>
      <c r="G138" s="4" t="str">
        <f>HYPERLINK("http://141.218.60.56/~jnz1568/getInfo.php?workbook=20_16.xlsx&amp;sheet=U0&amp;row=138&amp;col=7&amp;number=0.275&amp;sourceID=14","0.275")</f>
        <v>0.275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HYPERLINK("http://141.218.60.56/~jnz1568/getInfo.php?workbook=20_16.xlsx&amp;sheet=U0&amp;row=139&amp;col=6&amp;number=4.5&amp;sourceID=14","4.5")</f>
        <v>4.5</v>
      </c>
      <c r="G139" s="4" t="str">
        <f>HYPERLINK("http://141.218.60.56/~jnz1568/getInfo.php?workbook=20_16.xlsx&amp;sheet=U0&amp;row=139&amp;col=7&amp;number=0.287&amp;sourceID=14","0.287")</f>
        <v>0.287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HYPERLINK("http://141.218.60.56/~jnz1568/getInfo.php?workbook=20_16.xlsx&amp;sheet=U0&amp;row=140&amp;col=6&amp;number=4.6&amp;sourceID=14","4.6")</f>
        <v>4.6</v>
      </c>
      <c r="G140" s="4" t="str">
        <f>HYPERLINK("http://141.218.60.56/~jnz1568/getInfo.php?workbook=20_16.xlsx&amp;sheet=U0&amp;row=140&amp;col=7&amp;number=0.291&amp;sourceID=14","0.291")</f>
        <v>0.291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HYPERLINK("http://141.218.60.56/~jnz1568/getInfo.php?workbook=20_16.xlsx&amp;sheet=U0&amp;row=141&amp;col=6&amp;number=4.7&amp;sourceID=14","4.7")</f>
        <v>4.7</v>
      </c>
      <c r="G141" s="4" t="str">
        <f>HYPERLINK("http://141.218.60.56/~jnz1568/getInfo.php?workbook=20_16.xlsx&amp;sheet=U0&amp;row=141&amp;col=7&amp;number=0.286&amp;sourceID=14","0.286")</f>
        <v>0.286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HYPERLINK("http://141.218.60.56/~jnz1568/getInfo.php?workbook=20_16.xlsx&amp;sheet=U0&amp;row=142&amp;col=6&amp;number=4.8&amp;sourceID=14","4.8")</f>
        <v>4.8</v>
      </c>
      <c r="G142" s="4" t="str">
        <f>HYPERLINK("http://141.218.60.56/~jnz1568/getInfo.php?workbook=20_16.xlsx&amp;sheet=U0&amp;row=142&amp;col=7&amp;number=0.274&amp;sourceID=14","0.274")</f>
        <v>0.274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HYPERLINK("http://141.218.60.56/~jnz1568/getInfo.php?workbook=20_16.xlsx&amp;sheet=U0&amp;row=143&amp;col=6&amp;number=4.9&amp;sourceID=14","4.9")</f>
        <v>4.9</v>
      </c>
      <c r="G143" s="4" t="str">
        <f>HYPERLINK("http://141.218.60.56/~jnz1568/getInfo.php?workbook=20_16.xlsx&amp;sheet=U0&amp;row=143&amp;col=7&amp;number=0.257&amp;sourceID=14","0.257")</f>
        <v>0.257</v>
      </c>
    </row>
    <row r="144" spans="1:7">
      <c r="A144" s="3">
        <v>20</v>
      </c>
      <c r="B144" s="3">
        <v>16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HYPERLINK("http://141.218.60.56/~jnz1568/getInfo.php?workbook=20_16.xlsx&amp;sheet=U0&amp;row=144&amp;col=6&amp;number=3&amp;sourceID=14","3")</f>
        <v>3</v>
      </c>
      <c r="G144" s="4" t="str">
        <f>HYPERLINK("http://141.218.60.56/~jnz1568/getInfo.php?workbook=20_16.xlsx&amp;sheet=U0&amp;row=144&amp;col=7&amp;number=0.348&amp;sourceID=14","0.348")</f>
        <v>0.348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HYPERLINK("http://141.218.60.56/~jnz1568/getInfo.php?workbook=20_16.xlsx&amp;sheet=U0&amp;row=145&amp;col=6&amp;number=3.1&amp;sourceID=14","3.1")</f>
        <v>3.1</v>
      </c>
      <c r="G145" s="4" t="str">
        <f>HYPERLINK("http://141.218.60.56/~jnz1568/getInfo.php?workbook=20_16.xlsx&amp;sheet=U0&amp;row=145&amp;col=7&amp;number=0.333&amp;sourceID=14","0.333")</f>
        <v>0.333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HYPERLINK("http://141.218.60.56/~jnz1568/getInfo.php?workbook=20_16.xlsx&amp;sheet=U0&amp;row=146&amp;col=6&amp;number=3.2&amp;sourceID=14","3.2")</f>
        <v>3.2</v>
      </c>
      <c r="G146" s="4" t="str">
        <f>HYPERLINK("http://141.218.60.56/~jnz1568/getInfo.php?workbook=20_16.xlsx&amp;sheet=U0&amp;row=146&amp;col=7&amp;number=0.319&amp;sourceID=14","0.319")</f>
        <v>0.319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HYPERLINK("http://141.218.60.56/~jnz1568/getInfo.php?workbook=20_16.xlsx&amp;sheet=U0&amp;row=147&amp;col=6&amp;number=3.3&amp;sourceID=14","3.3")</f>
        <v>3.3</v>
      </c>
      <c r="G147" s="4" t="str">
        <f>HYPERLINK("http://141.218.60.56/~jnz1568/getInfo.php?workbook=20_16.xlsx&amp;sheet=U0&amp;row=147&amp;col=7&amp;number=0.308&amp;sourceID=14","0.308")</f>
        <v>0.308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HYPERLINK("http://141.218.60.56/~jnz1568/getInfo.php?workbook=20_16.xlsx&amp;sheet=U0&amp;row=148&amp;col=6&amp;number=3.4&amp;sourceID=14","3.4")</f>
        <v>3.4</v>
      </c>
      <c r="G148" s="4" t="str">
        <f>HYPERLINK("http://141.218.60.56/~jnz1568/getInfo.php?workbook=20_16.xlsx&amp;sheet=U0&amp;row=148&amp;col=7&amp;number=0.301&amp;sourceID=14","0.301")</f>
        <v>0.301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HYPERLINK("http://141.218.60.56/~jnz1568/getInfo.php?workbook=20_16.xlsx&amp;sheet=U0&amp;row=149&amp;col=6&amp;number=3.5&amp;sourceID=14","3.5")</f>
        <v>3.5</v>
      </c>
      <c r="G149" s="4" t="str">
        <f>HYPERLINK("http://141.218.60.56/~jnz1568/getInfo.php?workbook=20_16.xlsx&amp;sheet=U0&amp;row=149&amp;col=7&amp;number=0.301&amp;sourceID=14","0.301")</f>
        <v>0.301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HYPERLINK("http://141.218.60.56/~jnz1568/getInfo.php?workbook=20_16.xlsx&amp;sheet=U0&amp;row=150&amp;col=6&amp;number=3.6&amp;sourceID=14","3.6")</f>
        <v>3.6</v>
      </c>
      <c r="G150" s="4" t="str">
        <f>HYPERLINK("http://141.218.60.56/~jnz1568/getInfo.php?workbook=20_16.xlsx&amp;sheet=U0&amp;row=150&amp;col=7&amp;number=0.305&amp;sourceID=14","0.305")</f>
        <v>0.305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HYPERLINK("http://141.218.60.56/~jnz1568/getInfo.php?workbook=20_16.xlsx&amp;sheet=U0&amp;row=151&amp;col=6&amp;number=3.7&amp;sourceID=14","3.7")</f>
        <v>3.7</v>
      </c>
      <c r="G151" s="4" t="str">
        <f>HYPERLINK("http://141.218.60.56/~jnz1568/getInfo.php?workbook=20_16.xlsx&amp;sheet=U0&amp;row=151&amp;col=7&amp;number=0.311&amp;sourceID=14","0.311")</f>
        <v>0.311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HYPERLINK("http://141.218.60.56/~jnz1568/getInfo.php?workbook=20_16.xlsx&amp;sheet=U0&amp;row=152&amp;col=6&amp;number=3.8&amp;sourceID=14","3.8")</f>
        <v>3.8</v>
      </c>
      <c r="G152" s="4" t="str">
        <f>HYPERLINK("http://141.218.60.56/~jnz1568/getInfo.php?workbook=20_16.xlsx&amp;sheet=U0&amp;row=152&amp;col=7&amp;number=0.319&amp;sourceID=14","0.319")</f>
        <v>0.319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HYPERLINK("http://141.218.60.56/~jnz1568/getInfo.php?workbook=20_16.xlsx&amp;sheet=U0&amp;row=153&amp;col=6&amp;number=3.9&amp;sourceID=14","3.9")</f>
        <v>3.9</v>
      </c>
      <c r="G153" s="4" t="str">
        <f>HYPERLINK("http://141.218.60.56/~jnz1568/getInfo.php?workbook=20_16.xlsx&amp;sheet=U0&amp;row=153&amp;col=7&amp;number=0.329&amp;sourceID=14","0.329")</f>
        <v>0.329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HYPERLINK("http://141.218.60.56/~jnz1568/getInfo.php?workbook=20_16.xlsx&amp;sheet=U0&amp;row=154&amp;col=6&amp;number=4&amp;sourceID=14","4")</f>
        <v>4</v>
      </c>
      <c r="G154" s="4" t="str">
        <f>HYPERLINK("http://141.218.60.56/~jnz1568/getInfo.php?workbook=20_16.xlsx&amp;sheet=U0&amp;row=154&amp;col=7&amp;number=0.341&amp;sourceID=14","0.341")</f>
        <v>0.341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HYPERLINK("http://141.218.60.56/~jnz1568/getInfo.php?workbook=20_16.xlsx&amp;sheet=U0&amp;row=155&amp;col=6&amp;number=4.1&amp;sourceID=14","4.1")</f>
        <v>4.1</v>
      </c>
      <c r="G155" s="4" t="str">
        <f>HYPERLINK("http://141.218.60.56/~jnz1568/getInfo.php?workbook=20_16.xlsx&amp;sheet=U0&amp;row=155&amp;col=7&amp;number=0.355&amp;sourceID=14","0.355")</f>
        <v>0.355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HYPERLINK("http://141.218.60.56/~jnz1568/getInfo.php?workbook=20_16.xlsx&amp;sheet=U0&amp;row=156&amp;col=6&amp;number=4.2&amp;sourceID=14","4.2")</f>
        <v>4.2</v>
      </c>
      <c r="G156" s="4" t="str">
        <f>HYPERLINK("http://141.218.60.56/~jnz1568/getInfo.php?workbook=20_16.xlsx&amp;sheet=U0&amp;row=156&amp;col=7&amp;number=0.372&amp;sourceID=14","0.372")</f>
        <v>0.372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HYPERLINK("http://141.218.60.56/~jnz1568/getInfo.php?workbook=20_16.xlsx&amp;sheet=U0&amp;row=157&amp;col=6&amp;number=4.3&amp;sourceID=14","4.3")</f>
        <v>4.3</v>
      </c>
      <c r="G157" s="4" t="str">
        <f>HYPERLINK("http://141.218.60.56/~jnz1568/getInfo.php?workbook=20_16.xlsx&amp;sheet=U0&amp;row=157&amp;col=7&amp;number=0.391&amp;sourceID=14","0.391")</f>
        <v>0.391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HYPERLINK("http://141.218.60.56/~jnz1568/getInfo.php?workbook=20_16.xlsx&amp;sheet=U0&amp;row=158&amp;col=6&amp;number=4.4&amp;sourceID=14","4.4")</f>
        <v>4.4</v>
      </c>
      <c r="G158" s="4" t="str">
        <f>HYPERLINK("http://141.218.60.56/~jnz1568/getInfo.php?workbook=20_16.xlsx&amp;sheet=U0&amp;row=158&amp;col=7&amp;number=0.41&amp;sourceID=14","0.41")</f>
        <v>0.41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HYPERLINK("http://141.218.60.56/~jnz1568/getInfo.php?workbook=20_16.xlsx&amp;sheet=U0&amp;row=159&amp;col=6&amp;number=4.5&amp;sourceID=14","4.5")</f>
        <v>4.5</v>
      </c>
      <c r="G159" s="4" t="str">
        <f>HYPERLINK("http://141.218.60.56/~jnz1568/getInfo.php?workbook=20_16.xlsx&amp;sheet=U0&amp;row=159&amp;col=7&amp;number=0.428&amp;sourceID=14","0.428")</f>
        <v>0.428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HYPERLINK("http://141.218.60.56/~jnz1568/getInfo.php?workbook=20_16.xlsx&amp;sheet=U0&amp;row=160&amp;col=6&amp;number=4.6&amp;sourceID=14","4.6")</f>
        <v>4.6</v>
      </c>
      <c r="G160" s="4" t="str">
        <f>HYPERLINK("http://141.218.60.56/~jnz1568/getInfo.php?workbook=20_16.xlsx&amp;sheet=U0&amp;row=160&amp;col=7&amp;number=0.444&amp;sourceID=14","0.444")</f>
        <v>0.444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HYPERLINK("http://141.218.60.56/~jnz1568/getInfo.php?workbook=20_16.xlsx&amp;sheet=U0&amp;row=161&amp;col=6&amp;number=4.7&amp;sourceID=14","4.7")</f>
        <v>4.7</v>
      </c>
      <c r="G161" s="4" t="str">
        <f>HYPERLINK("http://141.218.60.56/~jnz1568/getInfo.php?workbook=20_16.xlsx&amp;sheet=U0&amp;row=161&amp;col=7&amp;number=0.452&amp;sourceID=14","0.452")</f>
        <v>0.452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HYPERLINK("http://141.218.60.56/~jnz1568/getInfo.php?workbook=20_16.xlsx&amp;sheet=U0&amp;row=162&amp;col=6&amp;number=4.8&amp;sourceID=14","4.8")</f>
        <v>4.8</v>
      </c>
      <c r="G162" s="4" t="str">
        <f>HYPERLINK("http://141.218.60.56/~jnz1568/getInfo.php?workbook=20_16.xlsx&amp;sheet=U0&amp;row=162&amp;col=7&amp;number=0.451&amp;sourceID=14","0.451")</f>
        <v>0.451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HYPERLINK("http://141.218.60.56/~jnz1568/getInfo.php?workbook=20_16.xlsx&amp;sheet=U0&amp;row=163&amp;col=6&amp;number=4.9&amp;sourceID=14","4.9")</f>
        <v>4.9</v>
      </c>
      <c r="G163" s="4" t="str">
        <f>HYPERLINK("http://141.218.60.56/~jnz1568/getInfo.php?workbook=20_16.xlsx&amp;sheet=U0&amp;row=163&amp;col=7&amp;number=0.442&amp;sourceID=14","0.442")</f>
        <v>0.442</v>
      </c>
    </row>
    <row r="164" spans="1:7">
      <c r="A164" s="3">
        <v>20</v>
      </c>
      <c r="B164" s="3">
        <v>16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HYPERLINK("http://141.218.60.56/~jnz1568/getInfo.php?workbook=20_16.xlsx&amp;sheet=U0&amp;row=164&amp;col=6&amp;number=3&amp;sourceID=14","3")</f>
        <v>3</v>
      </c>
      <c r="G164" s="4" t="str">
        <f>HYPERLINK("http://141.218.60.56/~jnz1568/getInfo.php?workbook=20_16.xlsx&amp;sheet=U0&amp;row=164&amp;col=7&amp;number=0.0163&amp;sourceID=14","0.0163")</f>
        <v>0.0163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HYPERLINK("http://141.218.60.56/~jnz1568/getInfo.php?workbook=20_16.xlsx&amp;sheet=U0&amp;row=165&amp;col=6&amp;number=3.1&amp;sourceID=14","3.1")</f>
        <v>3.1</v>
      </c>
      <c r="G165" s="4" t="str">
        <f>HYPERLINK("http://141.218.60.56/~jnz1568/getInfo.php?workbook=20_16.xlsx&amp;sheet=U0&amp;row=165&amp;col=7&amp;number=0.0172&amp;sourceID=14","0.0172")</f>
        <v>0.0172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HYPERLINK("http://141.218.60.56/~jnz1568/getInfo.php?workbook=20_16.xlsx&amp;sheet=U0&amp;row=166&amp;col=6&amp;number=3.2&amp;sourceID=14","3.2")</f>
        <v>3.2</v>
      </c>
      <c r="G166" s="4" t="str">
        <f>HYPERLINK("http://141.218.60.56/~jnz1568/getInfo.php?workbook=20_16.xlsx&amp;sheet=U0&amp;row=166&amp;col=7&amp;number=0.0183&amp;sourceID=14","0.0183")</f>
        <v>0.0183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HYPERLINK("http://141.218.60.56/~jnz1568/getInfo.php?workbook=20_16.xlsx&amp;sheet=U0&amp;row=167&amp;col=6&amp;number=3.3&amp;sourceID=14","3.3")</f>
        <v>3.3</v>
      </c>
      <c r="G167" s="4" t="str">
        <f>HYPERLINK("http://141.218.60.56/~jnz1568/getInfo.php?workbook=20_16.xlsx&amp;sheet=U0&amp;row=167&amp;col=7&amp;number=0.0199&amp;sourceID=14","0.0199")</f>
        <v>0.0199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HYPERLINK("http://141.218.60.56/~jnz1568/getInfo.php?workbook=20_16.xlsx&amp;sheet=U0&amp;row=168&amp;col=6&amp;number=3.4&amp;sourceID=14","3.4")</f>
        <v>3.4</v>
      </c>
      <c r="G168" s="4" t="str">
        <f>HYPERLINK("http://141.218.60.56/~jnz1568/getInfo.php?workbook=20_16.xlsx&amp;sheet=U0&amp;row=168&amp;col=7&amp;number=0.0221&amp;sourceID=14","0.0221")</f>
        <v>0.0221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HYPERLINK("http://141.218.60.56/~jnz1568/getInfo.php?workbook=20_16.xlsx&amp;sheet=U0&amp;row=169&amp;col=6&amp;number=3.5&amp;sourceID=14","3.5")</f>
        <v>3.5</v>
      </c>
      <c r="G169" s="4" t="str">
        <f>HYPERLINK("http://141.218.60.56/~jnz1568/getInfo.php?workbook=20_16.xlsx&amp;sheet=U0&amp;row=169&amp;col=7&amp;number=0.0254&amp;sourceID=14","0.0254")</f>
        <v>0.0254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HYPERLINK("http://141.218.60.56/~jnz1568/getInfo.php?workbook=20_16.xlsx&amp;sheet=U0&amp;row=170&amp;col=6&amp;number=3.6&amp;sourceID=14","3.6")</f>
        <v>3.6</v>
      </c>
      <c r="G170" s="4" t="str">
        <f>HYPERLINK("http://141.218.60.56/~jnz1568/getInfo.php?workbook=20_16.xlsx&amp;sheet=U0&amp;row=170&amp;col=7&amp;number=0.0299&amp;sourceID=14","0.0299")</f>
        <v>0.0299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HYPERLINK("http://141.218.60.56/~jnz1568/getInfo.php?workbook=20_16.xlsx&amp;sheet=U0&amp;row=171&amp;col=6&amp;number=3.7&amp;sourceID=14","3.7")</f>
        <v>3.7</v>
      </c>
      <c r="G171" s="4" t="str">
        <f>HYPERLINK("http://141.218.60.56/~jnz1568/getInfo.php?workbook=20_16.xlsx&amp;sheet=U0&amp;row=171&amp;col=7&amp;number=0.0357&amp;sourceID=14","0.0357")</f>
        <v>0.0357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HYPERLINK("http://141.218.60.56/~jnz1568/getInfo.php?workbook=20_16.xlsx&amp;sheet=U0&amp;row=172&amp;col=6&amp;number=3.8&amp;sourceID=14","3.8")</f>
        <v>3.8</v>
      </c>
      <c r="G172" s="4" t="str">
        <f>HYPERLINK("http://141.218.60.56/~jnz1568/getInfo.php?workbook=20_16.xlsx&amp;sheet=U0&amp;row=172&amp;col=7&amp;number=0.0422&amp;sourceID=14","0.0422")</f>
        <v>0.0422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HYPERLINK("http://141.218.60.56/~jnz1568/getInfo.php?workbook=20_16.xlsx&amp;sheet=U0&amp;row=173&amp;col=6&amp;number=3.9&amp;sourceID=14","3.9")</f>
        <v>3.9</v>
      </c>
      <c r="G173" s="4" t="str">
        <f>HYPERLINK("http://141.218.60.56/~jnz1568/getInfo.php?workbook=20_16.xlsx&amp;sheet=U0&amp;row=173&amp;col=7&amp;number=0.0495&amp;sourceID=14","0.0495")</f>
        <v>0.0495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HYPERLINK("http://141.218.60.56/~jnz1568/getInfo.php?workbook=20_16.xlsx&amp;sheet=U0&amp;row=174&amp;col=6&amp;number=4&amp;sourceID=14","4")</f>
        <v>4</v>
      </c>
      <c r="G174" s="4" t="str">
        <f>HYPERLINK("http://141.218.60.56/~jnz1568/getInfo.php?workbook=20_16.xlsx&amp;sheet=U0&amp;row=174&amp;col=7&amp;number=0.0579&amp;sourceID=14","0.0579")</f>
        <v>0.0579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HYPERLINK("http://141.218.60.56/~jnz1568/getInfo.php?workbook=20_16.xlsx&amp;sheet=U0&amp;row=175&amp;col=6&amp;number=4.1&amp;sourceID=14","4.1")</f>
        <v>4.1</v>
      </c>
      <c r="G175" s="4" t="str">
        <f>HYPERLINK("http://141.218.60.56/~jnz1568/getInfo.php?workbook=20_16.xlsx&amp;sheet=U0&amp;row=175&amp;col=7&amp;number=0.0674&amp;sourceID=14","0.0674")</f>
        <v>0.0674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HYPERLINK("http://141.218.60.56/~jnz1568/getInfo.php?workbook=20_16.xlsx&amp;sheet=U0&amp;row=176&amp;col=6&amp;number=4.2&amp;sourceID=14","4.2")</f>
        <v>4.2</v>
      </c>
      <c r="G176" s="4" t="str">
        <f>HYPERLINK("http://141.218.60.56/~jnz1568/getInfo.php?workbook=20_16.xlsx&amp;sheet=U0&amp;row=176&amp;col=7&amp;number=0.0768&amp;sourceID=14","0.0768")</f>
        <v>0.0768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HYPERLINK("http://141.218.60.56/~jnz1568/getInfo.php?workbook=20_16.xlsx&amp;sheet=U0&amp;row=177&amp;col=6&amp;number=4.3&amp;sourceID=14","4.3")</f>
        <v>4.3</v>
      </c>
      <c r="G177" s="4" t="str">
        <f>HYPERLINK("http://141.218.60.56/~jnz1568/getInfo.php?workbook=20_16.xlsx&amp;sheet=U0&amp;row=177&amp;col=7&amp;number=0.0851&amp;sourceID=14","0.0851")</f>
        <v>0.0851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HYPERLINK("http://141.218.60.56/~jnz1568/getInfo.php?workbook=20_16.xlsx&amp;sheet=U0&amp;row=178&amp;col=6&amp;number=4.4&amp;sourceID=14","4.4")</f>
        <v>4.4</v>
      </c>
      <c r="G178" s="4" t="str">
        <f>HYPERLINK("http://141.218.60.56/~jnz1568/getInfo.php?workbook=20_16.xlsx&amp;sheet=U0&amp;row=178&amp;col=7&amp;number=0.0915&amp;sourceID=14","0.0915")</f>
        <v>0.0915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HYPERLINK("http://141.218.60.56/~jnz1568/getInfo.php?workbook=20_16.xlsx&amp;sheet=U0&amp;row=179&amp;col=6&amp;number=4.5&amp;sourceID=14","4.5")</f>
        <v>4.5</v>
      </c>
      <c r="G179" s="4" t="str">
        <f>HYPERLINK("http://141.218.60.56/~jnz1568/getInfo.php?workbook=20_16.xlsx&amp;sheet=U0&amp;row=179&amp;col=7&amp;number=0.0956&amp;sourceID=14","0.0956")</f>
        <v>0.0956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HYPERLINK("http://141.218.60.56/~jnz1568/getInfo.php?workbook=20_16.xlsx&amp;sheet=U0&amp;row=180&amp;col=6&amp;number=4.6&amp;sourceID=14","4.6")</f>
        <v>4.6</v>
      </c>
      <c r="G180" s="4" t="str">
        <f>HYPERLINK("http://141.218.60.56/~jnz1568/getInfo.php?workbook=20_16.xlsx&amp;sheet=U0&amp;row=180&amp;col=7&amp;number=0.097&amp;sourceID=14","0.097")</f>
        <v>0.097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HYPERLINK("http://141.218.60.56/~jnz1568/getInfo.php?workbook=20_16.xlsx&amp;sheet=U0&amp;row=181&amp;col=6&amp;number=4.7&amp;sourceID=14","4.7")</f>
        <v>4.7</v>
      </c>
      <c r="G181" s="4" t="str">
        <f>HYPERLINK("http://141.218.60.56/~jnz1568/getInfo.php?workbook=20_16.xlsx&amp;sheet=U0&amp;row=181&amp;col=7&amp;number=0.0953&amp;sourceID=14","0.0953")</f>
        <v>0.0953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HYPERLINK("http://141.218.60.56/~jnz1568/getInfo.php?workbook=20_16.xlsx&amp;sheet=U0&amp;row=182&amp;col=6&amp;number=4.8&amp;sourceID=14","4.8")</f>
        <v>4.8</v>
      </c>
      <c r="G182" s="4" t="str">
        <f>HYPERLINK("http://141.218.60.56/~jnz1568/getInfo.php?workbook=20_16.xlsx&amp;sheet=U0&amp;row=182&amp;col=7&amp;number=0.0912&amp;sourceID=14","0.0912")</f>
        <v>0.0912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HYPERLINK("http://141.218.60.56/~jnz1568/getInfo.php?workbook=20_16.xlsx&amp;sheet=U0&amp;row=183&amp;col=6&amp;number=4.9&amp;sourceID=14","4.9")</f>
        <v>4.9</v>
      </c>
      <c r="G183" s="4" t="str">
        <f>HYPERLINK("http://141.218.60.56/~jnz1568/getInfo.php?workbook=20_16.xlsx&amp;sheet=U0&amp;row=183&amp;col=7&amp;number=0.0855&amp;sourceID=14","0.0855")</f>
        <v>0.0855</v>
      </c>
    </row>
    <row r="184" spans="1:7">
      <c r="A184" s="3">
        <v>20</v>
      </c>
      <c r="B184" s="3">
        <v>16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HYPERLINK("http://141.218.60.56/~jnz1568/getInfo.php?workbook=20_16.xlsx&amp;sheet=U0&amp;row=184&amp;col=6&amp;number=3&amp;sourceID=14","3")</f>
        <v>3</v>
      </c>
      <c r="G184" s="4" t="str">
        <f>HYPERLINK("http://141.218.60.56/~jnz1568/getInfo.php?workbook=20_16.xlsx&amp;sheet=U0&amp;row=184&amp;col=7&amp;number=1.09&amp;sourceID=14","1.09")</f>
        <v>1.09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HYPERLINK("http://141.218.60.56/~jnz1568/getInfo.php?workbook=20_16.xlsx&amp;sheet=U0&amp;row=185&amp;col=6&amp;number=3.1&amp;sourceID=14","3.1")</f>
        <v>3.1</v>
      </c>
      <c r="G185" s="4" t="str">
        <f>HYPERLINK("http://141.218.60.56/~jnz1568/getInfo.php?workbook=20_16.xlsx&amp;sheet=U0&amp;row=185&amp;col=7&amp;number=1.14&amp;sourceID=14","1.14")</f>
        <v>1.14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HYPERLINK("http://141.218.60.56/~jnz1568/getInfo.php?workbook=20_16.xlsx&amp;sheet=U0&amp;row=186&amp;col=6&amp;number=3.2&amp;sourceID=14","3.2")</f>
        <v>3.2</v>
      </c>
      <c r="G186" s="4" t="str">
        <f>HYPERLINK("http://141.218.60.56/~jnz1568/getInfo.php?workbook=20_16.xlsx&amp;sheet=U0&amp;row=186&amp;col=7&amp;number=1.2&amp;sourceID=14","1.2")</f>
        <v>1.2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HYPERLINK("http://141.218.60.56/~jnz1568/getInfo.php?workbook=20_16.xlsx&amp;sheet=U0&amp;row=187&amp;col=6&amp;number=3.3&amp;sourceID=14","3.3")</f>
        <v>3.3</v>
      </c>
      <c r="G187" s="4" t="str">
        <f>HYPERLINK("http://141.218.60.56/~jnz1568/getInfo.php?workbook=20_16.xlsx&amp;sheet=U0&amp;row=187&amp;col=7&amp;number=1.25&amp;sourceID=14","1.25")</f>
        <v>1.25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HYPERLINK("http://141.218.60.56/~jnz1568/getInfo.php?workbook=20_16.xlsx&amp;sheet=U0&amp;row=188&amp;col=6&amp;number=3.4&amp;sourceID=14","3.4")</f>
        <v>3.4</v>
      </c>
      <c r="G188" s="4" t="str">
        <f>HYPERLINK("http://141.218.60.56/~jnz1568/getInfo.php?workbook=20_16.xlsx&amp;sheet=U0&amp;row=188&amp;col=7&amp;number=1.29&amp;sourceID=14","1.29")</f>
        <v>1.29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HYPERLINK("http://141.218.60.56/~jnz1568/getInfo.php?workbook=20_16.xlsx&amp;sheet=U0&amp;row=189&amp;col=6&amp;number=3.5&amp;sourceID=14","3.5")</f>
        <v>3.5</v>
      </c>
      <c r="G189" s="4" t="str">
        <f>HYPERLINK("http://141.218.60.56/~jnz1568/getInfo.php?workbook=20_16.xlsx&amp;sheet=U0&amp;row=189&amp;col=7&amp;number=1.32&amp;sourceID=14","1.32")</f>
        <v>1.32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HYPERLINK("http://141.218.60.56/~jnz1568/getInfo.php?workbook=20_16.xlsx&amp;sheet=U0&amp;row=190&amp;col=6&amp;number=3.6&amp;sourceID=14","3.6")</f>
        <v>3.6</v>
      </c>
      <c r="G190" s="4" t="str">
        <f>HYPERLINK("http://141.218.60.56/~jnz1568/getInfo.php?workbook=20_16.xlsx&amp;sheet=U0&amp;row=190&amp;col=7&amp;number=1.34&amp;sourceID=14","1.34")</f>
        <v>1.34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HYPERLINK("http://141.218.60.56/~jnz1568/getInfo.php?workbook=20_16.xlsx&amp;sheet=U0&amp;row=191&amp;col=6&amp;number=3.7&amp;sourceID=14","3.7")</f>
        <v>3.7</v>
      </c>
      <c r="G191" s="4" t="str">
        <f>HYPERLINK("http://141.218.60.56/~jnz1568/getInfo.php?workbook=20_16.xlsx&amp;sheet=U0&amp;row=191&amp;col=7&amp;number=1.35&amp;sourceID=14","1.35")</f>
        <v>1.35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HYPERLINK("http://141.218.60.56/~jnz1568/getInfo.php?workbook=20_16.xlsx&amp;sheet=U0&amp;row=192&amp;col=6&amp;number=3.8&amp;sourceID=14","3.8")</f>
        <v>3.8</v>
      </c>
      <c r="G192" s="4" t="str">
        <f>HYPERLINK("http://141.218.60.56/~jnz1568/getInfo.php?workbook=20_16.xlsx&amp;sheet=U0&amp;row=192&amp;col=7&amp;number=1.35&amp;sourceID=14","1.35")</f>
        <v>1.35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HYPERLINK("http://141.218.60.56/~jnz1568/getInfo.php?workbook=20_16.xlsx&amp;sheet=U0&amp;row=193&amp;col=6&amp;number=3.9&amp;sourceID=14","3.9")</f>
        <v>3.9</v>
      </c>
      <c r="G193" s="4" t="str">
        <f>HYPERLINK("http://141.218.60.56/~jnz1568/getInfo.php?workbook=20_16.xlsx&amp;sheet=U0&amp;row=193&amp;col=7&amp;number=1.35&amp;sourceID=14","1.35")</f>
        <v>1.35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HYPERLINK("http://141.218.60.56/~jnz1568/getInfo.php?workbook=20_16.xlsx&amp;sheet=U0&amp;row=194&amp;col=6&amp;number=4&amp;sourceID=14","4")</f>
        <v>4</v>
      </c>
      <c r="G194" s="4" t="str">
        <f>HYPERLINK("http://141.218.60.56/~jnz1568/getInfo.php?workbook=20_16.xlsx&amp;sheet=U0&amp;row=194&amp;col=7&amp;number=1.35&amp;sourceID=14","1.35")</f>
        <v>1.35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HYPERLINK("http://141.218.60.56/~jnz1568/getInfo.php?workbook=20_16.xlsx&amp;sheet=U0&amp;row=195&amp;col=6&amp;number=4.1&amp;sourceID=14","4.1")</f>
        <v>4.1</v>
      </c>
      <c r="G195" s="4" t="str">
        <f>HYPERLINK("http://141.218.60.56/~jnz1568/getInfo.php?workbook=20_16.xlsx&amp;sheet=U0&amp;row=195&amp;col=7&amp;number=1.35&amp;sourceID=14","1.35")</f>
        <v>1.35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HYPERLINK("http://141.218.60.56/~jnz1568/getInfo.php?workbook=20_16.xlsx&amp;sheet=U0&amp;row=196&amp;col=6&amp;number=4.2&amp;sourceID=14","4.2")</f>
        <v>4.2</v>
      </c>
      <c r="G196" s="4" t="str">
        <f>HYPERLINK("http://141.218.60.56/~jnz1568/getInfo.php?workbook=20_16.xlsx&amp;sheet=U0&amp;row=196&amp;col=7&amp;number=1.36&amp;sourceID=14","1.36")</f>
        <v>1.36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HYPERLINK("http://141.218.60.56/~jnz1568/getInfo.php?workbook=20_16.xlsx&amp;sheet=U0&amp;row=197&amp;col=6&amp;number=4.3&amp;sourceID=14","4.3")</f>
        <v>4.3</v>
      </c>
      <c r="G197" s="4" t="str">
        <f>HYPERLINK("http://141.218.60.56/~jnz1568/getInfo.php?workbook=20_16.xlsx&amp;sheet=U0&amp;row=197&amp;col=7&amp;number=1.36&amp;sourceID=14","1.36")</f>
        <v>1.36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HYPERLINK("http://141.218.60.56/~jnz1568/getInfo.php?workbook=20_16.xlsx&amp;sheet=U0&amp;row=198&amp;col=6&amp;number=4.4&amp;sourceID=14","4.4")</f>
        <v>4.4</v>
      </c>
      <c r="G198" s="4" t="str">
        <f>HYPERLINK("http://141.218.60.56/~jnz1568/getInfo.php?workbook=20_16.xlsx&amp;sheet=U0&amp;row=198&amp;col=7&amp;number=1.38&amp;sourceID=14","1.38")</f>
        <v>1.38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HYPERLINK("http://141.218.60.56/~jnz1568/getInfo.php?workbook=20_16.xlsx&amp;sheet=U0&amp;row=199&amp;col=6&amp;number=4.5&amp;sourceID=14","4.5")</f>
        <v>4.5</v>
      </c>
      <c r="G199" s="4" t="str">
        <f>HYPERLINK("http://141.218.60.56/~jnz1568/getInfo.php?workbook=20_16.xlsx&amp;sheet=U0&amp;row=199&amp;col=7&amp;number=1.39&amp;sourceID=14","1.39")</f>
        <v>1.39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HYPERLINK("http://141.218.60.56/~jnz1568/getInfo.php?workbook=20_16.xlsx&amp;sheet=U0&amp;row=200&amp;col=6&amp;number=4.6&amp;sourceID=14","4.6")</f>
        <v>4.6</v>
      </c>
      <c r="G200" s="4" t="str">
        <f>HYPERLINK("http://141.218.60.56/~jnz1568/getInfo.php?workbook=20_16.xlsx&amp;sheet=U0&amp;row=200&amp;col=7&amp;number=1.4&amp;sourceID=14","1.4")</f>
        <v>1.4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HYPERLINK("http://141.218.60.56/~jnz1568/getInfo.php?workbook=20_16.xlsx&amp;sheet=U0&amp;row=201&amp;col=6&amp;number=4.7&amp;sourceID=14","4.7")</f>
        <v>4.7</v>
      </c>
      <c r="G201" s="4" t="str">
        <f>HYPERLINK("http://141.218.60.56/~jnz1568/getInfo.php?workbook=20_16.xlsx&amp;sheet=U0&amp;row=201&amp;col=7&amp;number=1.4&amp;sourceID=14","1.4")</f>
        <v>1.4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HYPERLINK("http://141.218.60.56/~jnz1568/getInfo.php?workbook=20_16.xlsx&amp;sheet=U0&amp;row=202&amp;col=6&amp;number=4.8&amp;sourceID=14","4.8")</f>
        <v>4.8</v>
      </c>
      <c r="G202" s="4" t="str">
        <f>HYPERLINK("http://141.218.60.56/~jnz1568/getInfo.php?workbook=20_16.xlsx&amp;sheet=U0&amp;row=202&amp;col=7&amp;number=1.38&amp;sourceID=14","1.38")</f>
        <v>1.38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HYPERLINK("http://141.218.60.56/~jnz1568/getInfo.php?workbook=20_16.xlsx&amp;sheet=U0&amp;row=203&amp;col=6&amp;number=4.9&amp;sourceID=14","4.9")</f>
        <v>4.9</v>
      </c>
      <c r="G203" s="4" t="str">
        <f>HYPERLINK("http://141.218.60.56/~jnz1568/getInfo.php?workbook=20_16.xlsx&amp;sheet=U0&amp;row=203&amp;col=7&amp;number=1.33&amp;sourceID=14","1.33")</f>
        <v>1.33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2015-04-20T23:51:23Z</dcterms:created>
  <dcterms:modified xsi:type="dcterms:W3CDTF">2015-04-20T23:51:23Z</dcterms:modified>
</cp:coreProperties>
</file>