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<sst xmlns="http://schemas.openxmlformats.org/spreadsheetml/2006/main" count="62" uniqueCount="29">
  <si>
    <t>Fine Structure Energy Levels for Cr XX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</si>
  <si>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</si>
  <si>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</si>
  <si>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</si>
  <si>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</si>
  <si>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</si>
  <si>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</si>
  <si>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</si>
  <si>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</si>
  <si>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</si>
  <si>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</si>
  <si>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</si>
  <si>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2s2.2p</t>
  </si>
  <si>
    <t>2P</t>
  </si>
  <si>
    <t>2s.2p2</t>
  </si>
  <si>
    <t>4P</t>
  </si>
  <si>
    <t>2D</t>
  </si>
  <si>
    <t>2S</t>
  </si>
  <si>
    <t>2p3</t>
  </si>
  <si>
    <t>4S</t>
  </si>
  <si>
    <t>A-values for fine-structure transitions in Cr XX</t>
  </si>
  <si>
    <t>k</t>
  </si>
  <si>
    <t>WL Vac (A)</t>
  </si>
  <si>
    <t>A (s-1)</t>
  </si>
  <si>
    <t>A2E1(s-1)</t>
  </si>
  <si>
    <t>Effective Collision Strengths for Cr XX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</si>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</sst>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7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24</v>
      </c>
      <c r="B4" s="3">
        <v>5</v>
      </c>
      <c r="C4" s="3">
        <v>1</v>
      </c>
      <c r="D4" s="3" t="s">
        <v>12</v>
      </c>
      <c r="E4" s="3" t="s">
        <v>13</v>
      </c>
      <c r="F4" s="3">
        <v>2</v>
      </c>
      <c r="G4" s="3">
        <v>1</v>
      </c>
      <c r="H4" s="3">
        <v>1</v>
      </c>
      <c r="I4" s="3">
        <v>0.5</v>
      </c>
      <c r="J4" s="4" t="str">
        <f>HYPERLINK("http://141.218.60.56/~jnz1568/getInfo.php?workbook=24_05.xlsx&amp;sheet=E0&amp;row=4&amp;col=10&amp;number=0&amp;sourceID=14","0")</f>
        <v>0</v>
      </c>
    </row>
    <row r="5" spans="1:10">
      <c r="A5" s="3">
        <v>24</v>
      </c>
      <c r="B5" s="3">
        <v>5</v>
      </c>
      <c r="C5" s="3">
        <v>2</v>
      </c>
      <c r="D5" s="3" t="s">
        <v>12</v>
      </c>
      <c r="E5" s="3" t="s">
        <v>13</v>
      </c>
      <c r="F5" s="3">
        <v>2</v>
      </c>
      <c r="G5" s="3">
        <v>1</v>
      </c>
      <c r="H5" s="3">
        <v>1</v>
      </c>
      <c r="I5" s="3">
        <v>1.5</v>
      </c>
      <c r="J5" s="4" t="str">
        <f>HYPERLINK("http://141.218.60.56/~jnz1568/getInfo.php?workbook=24_05.xlsx&amp;sheet=E0&amp;row=5&amp;col=10&amp;number=82933&amp;sourceID=14","82933")</f>
        <v>82933</v>
      </c>
    </row>
    <row r="6" spans="1:10">
      <c r="A6" s="3">
        <v>24</v>
      </c>
      <c r="B6" s="3">
        <v>5</v>
      </c>
      <c r="C6" s="3">
        <v>3</v>
      </c>
      <c r="D6" s="3" t="s">
        <v>14</v>
      </c>
      <c r="E6" s="3" t="s">
        <v>15</v>
      </c>
      <c r="F6" s="3">
        <v>4</v>
      </c>
      <c r="G6" s="3">
        <v>1</v>
      </c>
      <c r="H6" s="3">
        <v>1</v>
      </c>
      <c r="I6" s="3">
        <v>0.5</v>
      </c>
      <c r="J6" s="4" t="str">
        <f>HYPERLINK("http://141.218.60.56/~jnz1568/getInfo.php?workbook=24_05.xlsx&amp;sheet=E0&amp;row=6&amp;col=10&amp;number=355070&amp;sourceID=14","355070")</f>
        <v>355070</v>
      </c>
    </row>
    <row r="7" spans="1:10">
      <c r="A7" s="3">
        <v>24</v>
      </c>
      <c r="B7" s="3">
        <v>5</v>
      </c>
      <c r="C7" s="3">
        <v>4</v>
      </c>
      <c r="D7" s="3" t="s">
        <v>14</v>
      </c>
      <c r="E7" s="3" t="s">
        <v>15</v>
      </c>
      <c r="F7" s="3">
        <v>4</v>
      </c>
      <c r="G7" s="3">
        <v>1</v>
      </c>
      <c r="H7" s="3">
        <v>1</v>
      </c>
      <c r="I7" s="3">
        <v>1.5</v>
      </c>
      <c r="J7" s="4" t="str">
        <f>HYPERLINK("http://141.218.60.56/~jnz1568/getInfo.php?workbook=24_05.xlsx&amp;sheet=E0&amp;row=7&amp;col=10&amp;number=391743&amp;sourceID=14","391743")</f>
        <v>391743</v>
      </c>
    </row>
    <row r="8" spans="1:10">
      <c r="A8" s="3">
        <v>24</v>
      </c>
      <c r="B8" s="3">
        <v>5</v>
      </c>
      <c r="C8" s="3">
        <v>5</v>
      </c>
      <c r="D8" s="3" t="s">
        <v>14</v>
      </c>
      <c r="E8" s="3" t="s">
        <v>15</v>
      </c>
      <c r="F8" s="3">
        <v>4</v>
      </c>
      <c r="G8" s="3">
        <v>1</v>
      </c>
      <c r="H8" s="3">
        <v>1</v>
      </c>
      <c r="I8" s="3">
        <v>2.5</v>
      </c>
      <c r="J8" s="4" t="str">
        <f>HYPERLINK("http://141.218.60.56/~jnz1568/getInfo.php?workbook=24_05.xlsx&amp;sheet=E0&amp;row=8&amp;col=10&amp;number=430778&amp;sourceID=14","430778")</f>
        <v>430778</v>
      </c>
    </row>
    <row r="9" spans="1:10">
      <c r="A9" s="3">
        <v>24</v>
      </c>
      <c r="B9" s="3">
        <v>5</v>
      </c>
      <c r="C9" s="3">
        <v>6</v>
      </c>
      <c r="D9" s="3" t="s">
        <v>14</v>
      </c>
      <c r="E9" s="3" t="s">
        <v>16</v>
      </c>
      <c r="F9" s="3">
        <v>2</v>
      </c>
      <c r="G9" s="3">
        <v>2</v>
      </c>
      <c r="H9" s="3">
        <v>0</v>
      </c>
      <c r="I9" s="3">
        <v>1.5</v>
      </c>
      <c r="J9" s="4" t="str">
        <f>HYPERLINK("http://141.218.60.56/~jnz1568/getInfo.php?workbook=24_05.xlsx&amp;sheet=E0&amp;row=9&amp;col=10&amp;number=641109&amp;sourceID=14","641109")</f>
        <v>641109</v>
      </c>
    </row>
    <row r="10" spans="1:10">
      <c r="A10" s="3">
        <v>24</v>
      </c>
      <c r="B10" s="3">
        <v>5</v>
      </c>
      <c r="C10" s="3">
        <v>7</v>
      </c>
      <c r="D10" s="3" t="s">
        <v>14</v>
      </c>
      <c r="E10" s="3" t="s">
        <v>16</v>
      </c>
      <c r="F10" s="3">
        <v>2</v>
      </c>
      <c r="G10" s="3">
        <v>2</v>
      </c>
      <c r="H10" s="3">
        <v>0</v>
      </c>
      <c r="I10" s="3">
        <v>2.5</v>
      </c>
      <c r="J10" s="4" t="str">
        <f>HYPERLINK("http://141.218.60.56/~jnz1568/getInfo.php?workbook=24_05.xlsx&amp;sheet=E0&amp;row=10&amp;col=10&amp;number=653186&amp;sourceID=14","653186")</f>
        <v>653186</v>
      </c>
    </row>
    <row r="11" spans="1:10">
      <c r="A11" s="3">
        <v>24</v>
      </c>
      <c r="B11" s="3">
        <v>5</v>
      </c>
      <c r="C11" s="3">
        <v>8</v>
      </c>
      <c r="D11" s="3" t="s">
        <v>14</v>
      </c>
      <c r="E11" s="3" t="s">
        <v>17</v>
      </c>
      <c r="F11" s="3">
        <v>2</v>
      </c>
      <c r="G11" s="3">
        <v>0</v>
      </c>
      <c r="H11" s="3">
        <v>0</v>
      </c>
      <c r="I11" s="3">
        <v>0.5</v>
      </c>
      <c r="J11" s="4" t="str">
        <f>HYPERLINK("http://141.218.60.56/~jnz1568/getInfo.php?workbook=24_05.xlsx&amp;sheet=E0&amp;row=11&amp;col=10&amp;number=760074&amp;sourceID=14","760074")</f>
        <v>760074</v>
      </c>
    </row>
    <row r="12" spans="1:10">
      <c r="A12" s="3">
        <v>24</v>
      </c>
      <c r="B12" s="3">
        <v>5</v>
      </c>
      <c r="C12" s="3">
        <v>9</v>
      </c>
      <c r="D12" s="3" t="s">
        <v>14</v>
      </c>
      <c r="E12" s="3" t="s">
        <v>13</v>
      </c>
      <c r="F12" s="3">
        <v>2</v>
      </c>
      <c r="G12" s="3">
        <v>1</v>
      </c>
      <c r="H12" s="3">
        <v>1</v>
      </c>
      <c r="I12" s="3">
        <v>0.5</v>
      </c>
      <c r="J12" s="4" t="str">
        <f>HYPERLINK("http://141.218.60.56/~jnz1568/getInfo.php?workbook=24_05.xlsx&amp;sheet=E0&amp;row=12&amp;col=10&amp;number=847763&amp;sourceID=14","847763")</f>
        <v>847763</v>
      </c>
    </row>
    <row r="13" spans="1:10">
      <c r="A13" s="3">
        <v>24</v>
      </c>
      <c r="B13" s="3">
        <v>5</v>
      </c>
      <c r="C13" s="3">
        <v>10</v>
      </c>
      <c r="D13" s="3" t="s">
        <v>14</v>
      </c>
      <c r="E13" s="3" t="s">
        <v>13</v>
      </c>
      <c r="F13" s="3">
        <v>2</v>
      </c>
      <c r="G13" s="3">
        <v>1</v>
      </c>
      <c r="H13" s="3">
        <v>1</v>
      </c>
      <c r="I13" s="3">
        <v>1.5</v>
      </c>
      <c r="J13" s="4" t="str">
        <f>HYPERLINK("http://141.218.60.56/~jnz1568/getInfo.php?workbook=24_05.xlsx&amp;sheet=E0&amp;row=13&amp;col=10&amp;number=861493&amp;sourceID=14","861493")</f>
        <v>861493</v>
      </c>
    </row>
    <row r="14" spans="1:10">
      <c r="A14" s="3">
        <v>24</v>
      </c>
      <c r="B14" s="3">
        <v>5</v>
      </c>
      <c r="C14" s="3">
        <v>11</v>
      </c>
      <c r="D14" s="3" t="s">
        <v>18</v>
      </c>
      <c r="E14" s="3" t="s">
        <v>19</v>
      </c>
      <c r="F14" s="3">
        <v>4</v>
      </c>
      <c r="G14" s="3">
        <v>0</v>
      </c>
      <c r="H14" s="3">
        <v>0</v>
      </c>
      <c r="I14" s="3">
        <v>1.5</v>
      </c>
      <c r="J14" s="4" t="str">
        <f>HYPERLINK("http://141.218.60.56/~jnz1568/getInfo.php?workbook=24_05.xlsx&amp;sheet=E0&amp;row=14&amp;col=10&amp;number=1101907&amp;sourceID=14","1101907")</f>
        <v>1101907</v>
      </c>
    </row>
    <row r="15" spans="1:10">
      <c r="A15" s="3">
        <v>24</v>
      </c>
      <c r="B15" s="3">
        <v>5</v>
      </c>
      <c r="C15" s="3">
        <v>12</v>
      </c>
      <c r="D15" s="3" t="s">
        <v>18</v>
      </c>
      <c r="E15" s="3" t="s">
        <v>16</v>
      </c>
      <c r="F15" s="3">
        <v>2</v>
      </c>
      <c r="G15" s="3">
        <v>2</v>
      </c>
      <c r="H15" s="3">
        <v>0</v>
      </c>
      <c r="I15" s="3">
        <v>1.5</v>
      </c>
      <c r="J15" s="4" t="str">
        <f>HYPERLINK("http://141.218.60.56/~jnz1568/getInfo.php?workbook=24_05.xlsx&amp;sheet=E0&amp;row=15&amp;col=10&amp;number=1229877&amp;sourceID=14","1229877")</f>
        <v>1229877</v>
      </c>
    </row>
    <row r="16" spans="1:10">
      <c r="A16" s="3">
        <v>24</v>
      </c>
      <c r="B16" s="3">
        <v>5</v>
      </c>
      <c r="C16" s="3">
        <v>13</v>
      </c>
      <c r="D16" s="3" t="s">
        <v>18</v>
      </c>
      <c r="E16" s="3" t="s">
        <v>16</v>
      </c>
      <c r="F16" s="3">
        <v>2</v>
      </c>
      <c r="G16" s="3">
        <v>2</v>
      </c>
      <c r="H16" s="3">
        <v>0</v>
      </c>
      <c r="I16" s="3">
        <v>2.5</v>
      </c>
      <c r="J16" s="4" t="str">
        <f>HYPERLINK("http://141.218.60.56/~jnz1568/getInfo.php?workbook=24_05.xlsx&amp;sheet=E0&amp;row=16&amp;col=10&amp;number=1248550&amp;sourceID=14","1248550")</f>
        <v>1248550</v>
      </c>
    </row>
    <row r="17" spans="1:10">
      <c r="A17" s="3">
        <v>24</v>
      </c>
      <c r="B17" s="3">
        <v>5</v>
      </c>
      <c r="C17" s="3">
        <v>14</v>
      </c>
      <c r="D17" s="3" t="s">
        <v>18</v>
      </c>
      <c r="E17" s="3" t="s">
        <v>13</v>
      </c>
      <c r="F17" s="3">
        <v>2</v>
      </c>
      <c r="G17" s="3">
        <v>1</v>
      </c>
      <c r="H17" s="3">
        <v>1</v>
      </c>
      <c r="I17" s="3">
        <v>0.5</v>
      </c>
      <c r="J17" s="4" t="str">
        <f>HYPERLINK("http://141.218.60.56/~jnz1568/getInfo.php?workbook=24_05.xlsx&amp;sheet=E0&amp;row=17&amp;col=10&amp;number=1380094&amp;sourceID=14","1380094")</f>
        <v>1380094</v>
      </c>
    </row>
    <row r="18" spans="1:10">
      <c r="A18" s="3">
        <v>24</v>
      </c>
      <c r="B18" s="3">
        <v>5</v>
      </c>
      <c r="C18" s="3">
        <v>15</v>
      </c>
      <c r="D18" s="3" t="s">
        <v>18</v>
      </c>
      <c r="E18" s="3" t="s">
        <v>13</v>
      </c>
      <c r="F18" s="3">
        <v>2</v>
      </c>
      <c r="G18" s="3">
        <v>1</v>
      </c>
      <c r="H18" s="3">
        <v>1</v>
      </c>
      <c r="I18" s="3">
        <v>1.5</v>
      </c>
      <c r="J18" s="4" t="str">
        <f>HYPERLINK("http://141.218.60.56/~jnz1568/getInfo.php?workbook=24_05.xlsx&amp;sheet=E0&amp;row=18&amp;col=10&amp;number=1414392&amp;sourceID=14","1414392")</f>
        <v>1414392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3.7109375" customWidth="1"/>
    <col min="5" max="5" width="11.7109375" customWidth="1"/>
    <col min="6" max="6" width="12.7109375" customWidth="1"/>
    <col min="7" max="7" width="10.7109375" customWidth="1"/>
  </cols>
  <sheetData>
    <row r="1" spans="1:7">
      <c r="A1" s="1" t="s">
        <v>20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21</v>
      </c>
      <c r="D3" s="2" t="s">
        <v>4</v>
      </c>
      <c r="E3" s="2" t="s">
        <v>22</v>
      </c>
      <c r="F3" s="2" t="s">
        <v>23</v>
      </c>
      <c r="G3" s="2" t="s">
        <v>24</v>
      </c>
    </row>
    <row r="4" spans="1:7">
      <c r="A4" s="3">
        <v>24</v>
      </c>
      <c r="B4" s="3">
        <v>5</v>
      </c>
      <c r="C4" s="3">
        <v>2</v>
      </c>
      <c r="D4" s="3">
        <v>1</v>
      </c>
      <c r="E4" s="3">
        <v>1205.795</v>
      </c>
      <c r="F4" s="4" t="str">
        <f>HYPERLINK("http://141.218.60.56/~jnz1568/getInfo.php?workbook=24_05.xlsx&amp;sheet=A0&amp;row=4&amp;col=6&amp;number=4557&amp;sourceID=14","4557")</f>
        <v>4557</v>
      </c>
      <c r="G4" s="4" t="str">
        <f>HYPERLINK("http://141.218.60.56/~jnz1568/getInfo.php?workbook=24_05.xlsx&amp;sheet=A0&amp;row=4&amp;col=7&amp;number=0&amp;sourceID=14","0")</f>
        <v>0</v>
      </c>
    </row>
    <row r="5" spans="1:7">
      <c r="A5" s="3">
        <v>24</v>
      </c>
      <c r="B5" s="3">
        <v>5</v>
      </c>
      <c r="C5" s="3">
        <v>3</v>
      </c>
      <c r="D5" s="3">
        <v>1</v>
      </c>
      <c r="E5" s="3">
        <v>281.635</v>
      </c>
      <c r="F5" s="4" t="str">
        <f>HYPERLINK("http://141.218.60.56/~jnz1568/getInfo.php?workbook=24_05.xlsx&amp;sheet=A0&amp;row=5&amp;col=6&amp;number=38190000&amp;sourceID=14","38190000")</f>
        <v>38190000</v>
      </c>
      <c r="G5" s="4" t="str">
        <f>HYPERLINK("http://141.218.60.56/~jnz1568/getInfo.php?workbook=24_05.xlsx&amp;sheet=A0&amp;row=5&amp;col=7&amp;number=0&amp;sourceID=14","0")</f>
        <v>0</v>
      </c>
    </row>
    <row r="6" spans="1:7">
      <c r="A6" s="3">
        <v>24</v>
      </c>
      <c r="B6" s="3">
        <v>5</v>
      </c>
      <c r="C6" s="3">
        <v>4</v>
      </c>
      <c r="D6" s="3">
        <v>1</v>
      </c>
      <c r="E6" s="3">
        <v>255.27</v>
      </c>
      <c r="F6" s="4" t="str">
        <f>HYPERLINK("http://141.218.60.56/~jnz1568/getInfo.php?workbook=24_05.xlsx&amp;sheet=A0&amp;row=6&amp;col=6&amp;number=910300&amp;sourceID=14","910300")</f>
        <v>910300</v>
      </c>
      <c r="G6" s="4" t="str">
        <f>HYPERLINK("http://141.218.60.56/~jnz1568/getInfo.php?workbook=24_05.xlsx&amp;sheet=A0&amp;row=6&amp;col=7&amp;number=0&amp;sourceID=14","0")</f>
        <v>0</v>
      </c>
    </row>
    <row r="7" spans="1:7">
      <c r="A7" s="3">
        <v>24</v>
      </c>
      <c r="B7" s="3">
        <v>5</v>
      </c>
      <c r="C7" s="3">
        <v>6</v>
      </c>
      <c r="D7" s="3">
        <v>1</v>
      </c>
      <c r="E7" s="3">
        <v>155.98</v>
      </c>
      <c r="F7" s="4" t="str">
        <f>HYPERLINK("http://141.218.60.56/~jnz1568/getInfo.php?workbook=24_05.xlsx&amp;sheet=A0&amp;row=7&amp;col=6&amp;number=8309000000&amp;sourceID=14","8309000000")</f>
        <v>8309000000</v>
      </c>
      <c r="G7" s="4" t="str">
        <f>HYPERLINK("http://141.218.60.56/~jnz1568/getInfo.php?workbook=24_05.xlsx&amp;sheet=A0&amp;row=7&amp;col=7&amp;number=0&amp;sourceID=14","0")</f>
        <v>0</v>
      </c>
    </row>
    <row r="8" spans="1:7">
      <c r="A8" s="3">
        <v>24</v>
      </c>
      <c r="B8" s="3">
        <v>5</v>
      </c>
      <c r="C8" s="3">
        <v>8</v>
      </c>
      <c r="D8" s="3">
        <v>1</v>
      </c>
      <c r="E8" s="3">
        <v>131.566</v>
      </c>
      <c r="F8" s="4" t="str">
        <f>HYPERLINK("http://141.218.60.56/~jnz1568/getInfo.php?workbook=24_05.xlsx&amp;sheet=A0&amp;row=8&amp;col=6&amp;number=3936000000&amp;sourceID=14","3936000000")</f>
        <v>3936000000</v>
      </c>
      <c r="G8" s="4" t="str">
        <f>HYPERLINK("http://141.218.60.56/~jnz1568/getInfo.php?workbook=24_05.xlsx&amp;sheet=A0&amp;row=8&amp;col=7&amp;number=0&amp;sourceID=14","0")</f>
        <v>0</v>
      </c>
    </row>
    <row r="9" spans="1:7">
      <c r="A9" s="3">
        <v>24</v>
      </c>
      <c r="B9" s="3">
        <v>5</v>
      </c>
      <c r="C9" s="3">
        <v>9</v>
      </c>
      <c r="D9" s="3">
        <v>1</v>
      </c>
      <c r="E9" s="3">
        <v>117.958</v>
      </c>
      <c r="F9" s="4" t="str">
        <f>HYPERLINK("http://141.218.60.56/~jnz1568/getInfo.php?workbook=24_05.xlsx&amp;sheet=A0&amp;row=9&amp;col=6&amp;number=31790000000&amp;sourceID=14","31790000000")</f>
        <v>31790000000</v>
      </c>
      <c r="G9" s="4" t="str">
        <f>HYPERLINK("http://141.218.60.56/~jnz1568/getInfo.php?workbook=24_05.xlsx&amp;sheet=A0&amp;row=9&amp;col=7&amp;number=0&amp;sourceID=14","0")</f>
        <v>0</v>
      </c>
    </row>
    <row r="10" spans="1:7">
      <c r="A10" s="3">
        <v>24</v>
      </c>
      <c r="B10" s="3">
        <v>5</v>
      </c>
      <c r="C10" s="3">
        <v>10</v>
      </c>
      <c r="D10" s="3">
        <v>1</v>
      </c>
      <c r="E10" s="3">
        <v>116.078</v>
      </c>
      <c r="F10" s="4" t="str">
        <f>HYPERLINK("http://141.218.60.56/~jnz1568/getInfo.php?workbook=24_05.xlsx&amp;sheet=A0&amp;row=10&amp;col=6&amp;number=5853000000&amp;sourceID=14","5853000000")</f>
        <v>5853000000</v>
      </c>
      <c r="G10" s="4" t="str">
        <f>HYPERLINK("http://141.218.60.56/~jnz1568/getInfo.php?workbook=24_05.xlsx&amp;sheet=A0&amp;row=10&amp;col=7&amp;number=0&amp;sourceID=14","0")</f>
        <v>0</v>
      </c>
    </row>
    <row r="11" spans="1:7">
      <c r="A11" s="3">
        <v>24</v>
      </c>
      <c r="B11" s="3">
        <v>5</v>
      </c>
      <c r="C11" s="3">
        <v>3</v>
      </c>
      <c r="D11" s="3">
        <v>2</v>
      </c>
      <c r="E11" s="3">
        <v>367.463</v>
      </c>
      <c r="F11" s="4" t="str">
        <f>HYPERLINK("http://141.218.60.56/~jnz1568/getInfo.php?workbook=24_05.xlsx&amp;sheet=A0&amp;row=11&amp;col=6&amp;number=9850000&amp;sourceID=14","9850000")</f>
        <v>9850000</v>
      </c>
      <c r="G11" s="4" t="str">
        <f>HYPERLINK("http://141.218.60.56/~jnz1568/getInfo.php?workbook=24_05.xlsx&amp;sheet=A0&amp;row=11&amp;col=7&amp;number=0&amp;sourceID=14","0")</f>
        <v>0</v>
      </c>
    </row>
    <row r="12" spans="1:7">
      <c r="A12" s="3">
        <v>24</v>
      </c>
      <c r="B12" s="3">
        <v>5</v>
      </c>
      <c r="C12" s="3">
        <v>4</v>
      </c>
      <c r="D12" s="3">
        <v>2</v>
      </c>
      <c r="E12" s="3">
        <v>323.824</v>
      </c>
      <c r="F12" s="4" t="str">
        <f>HYPERLINK("http://141.218.60.56/~jnz1568/getInfo.php?workbook=24_05.xlsx&amp;sheet=A0&amp;row=12&amp;col=6&amp;number=4327000&amp;sourceID=14","4327000")</f>
        <v>4327000</v>
      </c>
      <c r="G12" s="4" t="str">
        <f>HYPERLINK("http://141.218.60.56/~jnz1568/getInfo.php?workbook=24_05.xlsx&amp;sheet=A0&amp;row=12&amp;col=7&amp;number=0&amp;sourceID=14","0")</f>
        <v>0</v>
      </c>
    </row>
    <row r="13" spans="1:7">
      <c r="A13" s="3">
        <v>24</v>
      </c>
      <c r="B13" s="3">
        <v>5</v>
      </c>
      <c r="C13" s="3">
        <v>5</v>
      </c>
      <c r="D13" s="3">
        <v>2</v>
      </c>
      <c r="E13" s="3">
        <v>287.485</v>
      </c>
      <c r="F13" s="4" t="str">
        <f>HYPERLINK("http://141.218.60.56/~jnz1568/getInfo.php?workbook=24_05.xlsx&amp;sheet=A0&amp;row=13&amp;col=6&amp;number=31450000&amp;sourceID=14","31450000")</f>
        <v>31450000</v>
      </c>
      <c r="G13" s="4" t="str">
        <f>HYPERLINK("http://141.218.60.56/~jnz1568/getInfo.php?workbook=24_05.xlsx&amp;sheet=A0&amp;row=13&amp;col=7&amp;number=0&amp;sourceID=14","0")</f>
        <v>0</v>
      </c>
    </row>
    <row r="14" spans="1:7">
      <c r="A14" s="3">
        <v>24</v>
      </c>
      <c r="B14" s="3">
        <v>5</v>
      </c>
      <c r="C14" s="3">
        <v>6</v>
      </c>
      <c r="D14" s="3">
        <v>2</v>
      </c>
      <c r="E14" s="3">
        <v>179.155</v>
      </c>
      <c r="F14" s="4" t="str">
        <f>HYPERLINK("http://141.218.60.56/~jnz1568/getInfo.php?workbook=24_05.xlsx&amp;sheet=A0&amp;row=14&amp;col=6&amp;number=119800000&amp;sourceID=14","119800000")</f>
        <v>119800000</v>
      </c>
      <c r="G14" s="4" t="str">
        <f>HYPERLINK("http://141.218.60.56/~jnz1568/getInfo.php?workbook=24_05.xlsx&amp;sheet=A0&amp;row=14&amp;col=7&amp;number=0&amp;sourceID=14","0")</f>
        <v>0</v>
      </c>
    </row>
    <row r="15" spans="1:7">
      <c r="A15" s="3">
        <v>24</v>
      </c>
      <c r="B15" s="3">
        <v>5</v>
      </c>
      <c r="C15" s="3">
        <v>7</v>
      </c>
      <c r="D15" s="3">
        <v>2</v>
      </c>
      <c r="E15" s="3">
        <v>175.361</v>
      </c>
      <c r="F15" s="4" t="str">
        <f>HYPERLINK("http://141.218.60.56/~jnz1568/getInfo.php?workbook=24_05.xlsx&amp;sheet=A0&amp;row=15&amp;col=6&amp;number=5315000000&amp;sourceID=14","5315000000")</f>
        <v>5315000000</v>
      </c>
      <c r="G15" s="4" t="str">
        <f>HYPERLINK("http://141.218.60.56/~jnz1568/getInfo.php?workbook=24_05.xlsx&amp;sheet=A0&amp;row=15&amp;col=7&amp;number=0&amp;sourceID=14","0")</f>
        <v>0</v>
      </c>
    </row>
    <row r="16" spans="1:7">
      <c r="A16" s="3">
        <v>24</v>
      </c>
      <c r="B16" s="3">
        <v>5</v>
      </c>
      <c r="C16" s="3">
        <v>8</v>
      </c>
      <c r="D16" s="3">
        <v>2</v>
      </c>
      <c r="E16" s="3">
        <v>147.68</v>
      </c>
      <c r="F16" s="4" t="str">
        <f>HYPERLINK("http://141.218.60.56/~jnz1568/getInfo.php?workbook=24_05.xlsx&amp;sheet=A0&amp;row=16&amp;col=6&amp;number=29880000000&amp;sourceID=14","29880000000")</f>
        <v>29880000000</v>
      </c>
      <c r="G16" s="4" t="str">
        <f>HYPERLINK("http://141.218.60.56/~jnz1568/getInfo.php?workbook=24_05.xlsx&amp;sheet=A0&amp;row=16&amp;col=7&amp;number=0&amp;sourceID=14","0")</f>
        <v>0</v>
      </c>
    </row>
    <row r="17" spans="1:7">
      <c r="A17" s="3">
        <v>24</v>
      </c>
      <c r="B17" s="3">
        <v>5</v>
      </c>
      <c r="C17" s="3">
        <v>9</v>
      </c>
      <c r="D17" s="3">
        <v>2</v>
      </c>
      <c r="E17" s="3">
        <v>130.748</v>
      </c>
      <c r="F17" s="4" t="str">
        <f>HYPERLINK("http://141.218.60.56/~jnz1568/getInfo.php?workbook=24_05.xlsx&amp;sheet=A0&amp;row=17&amp;col=6&amp;number=119600000&amp;sourceID=14","119600000")</f>
        <v>119600000</v>
      </c>
      <c r="G17" s="4" t="str">
        <f>HYPERLINK("http://141.218.60.56/~jnz1568/getInfo.php?workbook=24_05.xlsx&amp;sheet=A0&amp;row=17&amp;col=7&amp;number=0&amp;sourceID=14","0")</f>
        <v>0</v>
      </c>
    </row>
    <row r="18" spans="1:7">
      <c r="A18" s="3">
        <v>24</v>
      </c>
      <c r="B18" s="3">
        <v>5</v>
      </c>
      <c r="C18" s="3">
        <v>10</v>
      </c>
      <c r="D18" s="3">
        <v>2</v>
      </c>
      <c r="E18" s="3">
        <v>128.442</v>
      </c>
      <c r="F18" s="4" t="str">
        <f>HYPERLINK("http://141.218.60.56/~jnz1568/getInfo.php?workbook=24_05.xlsx&amp;sheet=A0&amp;row=18&amp;col=6&amp;number=37750000000&amp;sourceID=14","37750000000")</f>
        <v>37750000000</v>
      </c>
      <c r="G18" s="4" t="str">
        <f>HYPERLINK("http://141.218.60.56/~jnz1568/getInfo.php?workbook=24_05.xlsx&amp;sheet=A0&amp;row=18&amp;col=7&amp;number=0&amp;sourceID=14","0")</f>
        <v>0</v>
      </c>
    </row>
    <row r="19" spans="1:7">
      <c r="A19" s="3">
        <v>24</v>
      </c>
      <c r="B19" s="3">
        <v>5</v>
      </c>
      <c r="C19" s="3">
        <v>11</v>
      </c>
      <c r="D19" s="3">
        <v>3</v>
      </c>
      <c r="E19" s="3">
        <v>133.898</v>
      </c>
      <c r="F19" s="4" t="str">
        <f>HYPERLINK("http://141.218.60.56/~jnz1568/getInfo.php?workbook=24_05.xlsx&amp;sheet=A0&amp;row=19&amp;col=6&amp;number=8307000000&amp;sourceID=14","8307000000")</f>
        <v>8307000000</v>
      </c>
      <c r="G19" s="4" t="str">
        <f>HYPERLINK("http://141.218.60.56/~jnz1568/getInfo.php?workbook=24_05.xlsx&amp;sheet=A0&amp;row=19&amp;col=7&amp;number=0&amp;sourceID=14","0")</f>
        <v>0</v>
      </c>
    </row>
    <row r="20" spans="1:7">
      <c r="A20" s="3">
        <v>24</v>
      </c>
      <c r="B20" s="3">
        <v>5</v>
      </c>
      <c r="C20" s="3">
        <v>12</v>
      </c>
      <c r="D20" s="3">
        <v>3</v>
      </c>
      <c r="E20" s="3">
        <v>114.311</v>
      </c>
      <c r="F20" s="4" t="str">
        <f>HYPERLINK("http://141.218.60.56/~jnz1568/getInfo.php?workbook=24_05.xlsx&amp;sheet=A0&amp;row=20&amp;col=6&amp;number=2304000&amp;sourceID=14","2304000")</f>
        <v>2304000</v>
      </c>
      <c r="G20" s="4" t="str">
        <f>HYPERLINK("http://141.218.60.56/~jnz1568/getInfo.php?workbook=24_05.xlsx&amp;sheet=A0&amp;row=20&amp;col=7&amp;number=0&amp;sourceID=14","0")</f>
        <v>0</v>
      </c>
    </row>
    <row r="21" spans="1:7">
      <c r="A21" s="3">
        <v>24</v>
      </c>
      <c r="B21" s="3">
        <v>5</v>
      </c>
      <c r="C21" s="3">
        <v>14</v>
      </c>
      <c r="D21" s="3">
        <v>3</v>
      </c>
      <c r="E21" s="3">
        <v>97.559</v>
      </c>
      <c r="F21" s="4" t="str">
        <f>HYPERLINK("http://141.218.60.56/~jnz1568/getInfo.php?workbook=24_05.xlsx&amp;sheet=A0&amp;row=21&amp;col=6&amp;number=136300000&amp;sourceID=14","136300000")</f>
        <v>136300000</v>
      </c>
      <c r="G21" s="4" t="str">
        <f>HYPERLINK("http://141.218.60.56/~jnz1568/getInfo.php?workbook=24_05.xlsx&amp;sheet=A0&amp;row=21&amp;col=7&amp;number=0&amp;sourceID=14","0")</f>
        <v>0</v>
      </c>
    </row>
    <row r="22" spans="1:7">
      <c r="A22" s="3">
        <v>24</v>
      </c>
      <c r="B22" s="3">
        <v>5</v>
      </c>
      <c r="C22" s="3">
        <v>15</v>
      </c>
      <c r="D22" s="3">
        <v>3</v>
      </c>
      <c r="E22" s="3">
        <v>94.4</v>
      </c>
      <c r="F22" s="4" t="str">
        <f>HYPERLINK("http://141.218.60.56/~jnz1568/getInfo.php?workbook=24_05.xlsx&amp;sheet=A0&amp;row=22&amp;col=6&amp;number=2232000&amp;sourceID=14","2232000")</f>
        <v>2232000</v>
      </c>
      <c r="G22" s="4" t="str">
        <f>HYPERLINK("http://141.218.60.56/~jnz1568/getInfo.php?workbook=24_05.xlsx&amp;sheet=A0&amp;row=22&amp;col=7&amp;number=0&amp;sourceID=14","0")</f>
        <v>0</v>
      </c>
    </row>
    <row r="23" spans="1:7">
      <c r="A23" s="3">
        <v>24</v>
      </c>
      <c r="B23" s="3">
        <v>5</v>
      </c>
      <c r="C23" s="3">
        <v>11</v>
      </c>
      <c r="D23" s="3">
        <v>4</v>
      </c>
      <c r="E23" s="3">
        <v>140.813</v>
      </c>
      <c r="F23" s="4" t="str">
        <f>HYPERLINK("http://141.218.60.56/~jnz1568/getInfo.php?workbook=24_05.xlsx&amp;sheet=A0&amp;row=23&amp;col=6&amp;number=13550000000&amp;sourceID=14","13550000000")</f>
        <v>13550000000</v>
      </c>
      <c r="G23" s="4" t="str">
        <f>HYPERLINK("http://141.218.60.56/~jnz1568/getInfo.php?workbook=24_05.xlsx&amp;sheet=A0&amp;row=23&amp;col=7&amp;number=0&amp;sourceID=14","0")</f>
        <v>0</v>
      </c>
    </row>
    <row r="24" spans="1:7">
      <c r="A24" s="3">
        <v>24</v>
      </c>
      <c r="B24" s="3">
        <v>5</v>
      </c>
      <c r="C24" s="3">
        <v>12</v>
      </c>
      <c r="D24" s="3">
        <v>4</v>
      </c>
      <c r="E24" s="3">
        <v>119.313</v>
      </c>
      <c r="F24" s="4" t="str">
        <f>HYPERLINK("http://141.218.60.56/~jnz1568/getInfo.php?workbook=24_05.xlsx&amp;sheet=A0&amp;row=24&amp;col=6&amp;number=888500000&amp;sourceID=14","888500000")</f>
        <v>888500000</v>
      </c>
      <c r="G24" s="4" t="str">
        <f>HYPERLINK("http://141.218.60.56/~jnz1568/getInfo.php?workbook=24_05.xlsx&amp;sheet=A0&amp;row=24&amp;col=7&amp;number=0&amp;sourceID=14","0")</f>
        <v>0</v>
      </c>
    </row>
    <row r="25" spans="1:7">
      <c r="A25" s="3">
        <v>24</v>
      </c>
      <c r="B25" s="3">
        <v>5</v>
      </c>
      <c r="C25" s="3">
        <v>13</v>
      </c>
      <c r="D25" s="3">
        <v>4</v>
      </c>
      <c r="E25" s="3">
        <v>116.713</v>
      </c>
      <c r="F25" s="4" t="str">
        <f>HYPERLINK("http://141.218.60.56/~jnz1568/getInfo.php?workbook=24_05.xlsx&amp;sheet=A0&amp;row=25&amp;col=6&amp;number=24510000&amp;sourceID=14","24510000")</f>
        <v>24510000</v>
      </c>
      <c r="G25" s="4" t="str">
        <f>HYPERLINK("http://141.218.60.56/~jnz1568/getInfo.php?workbook=24_05.xlsx&amp;sheet=A0&amp;row=25&amp;col=7&amp;number=0&amp;sourceID=14","0")</f>
        <v>0</v>
      </c>
    </row>
    <row r="26" spans="1:7">
      <c r="A26" s="3">
        <v>24</v>
      </c>
      <c r="B26" s="3">
        <v>5</v>
      </c>
      <c r="C26" s="3">
        <v>14</v>
      </c>
      <c r="D26" s="3">
        <v>4</v>
      </c>
      <c r="E26" s="3">
        <v>101.179</v>
      </c>
      <c r="F26" s="4" t="str">
        <f>HYPERLINK("http://141.218.60.56/~jnz1568/getInfo.php?workbook=24_05.xlsx&amp;sheet=A0&amp;row=26&amp;col=6&amp;number=28330000&amp;sourceID=14","28330000")</f>
        <v>28330000</v>
      </c>
      <c r="G26" s="4" t="str">
        <f>HYPERLINK("http://141.218.60.56/~jnz1568/getInfo.php?workbook=24_05.xlsx&amp;sheet=A0&amp;row=26&amp;col=7&amp;number=0&amp;sourceID=14","0")</f>
        <v>0</v>
      </c>
    </row>
    <row r="27" spans="1:7">
      <c r="A27" s="3">
        <v>24</v>
      </c>
      <c r="B27" s="3">
        <v>5</v>
      </c>
      <c r="C27" s="3">
        <v>15</v>
      </c>
      <c r="D27" s="3">
        <v>4</v>
      </c>
      <c r="E27" s="3">
        <v>97.785</v>
      </c>
      <c r="F27" s="4" t="str">
        <f>HYPERLINK("http://141.218.60.56/~jnz1568/getInfo.php?workbook=24_05.xlsx&amp;sheet=A0&amp;row=27&amp;col=6&amp;number=192400000&amp;sourceID=14","192400000")</f>
        <v>192400000</v>
      </c>
      <c r="G27" s="4" t="str">
        <f>HYPERLINK("http://141.218.60.56/~jnz1568/getInfo.php?workbook=24_05.xlsx&amp;sheet=A0&amp;row=27&amp;col=7&amp;number=0&amp;sourceID=14","0")</f>
        <v>0</v>
      </c>
    </row>
    <row r="28" spans="1:7">
      <c r="A28" s="3">
        <v>24</v>
      </c>
      <c r="B28" s="3">
        <v>5</v>
      </c>
      <c r="C28" s="3">
        <v>11</v>
      </c>
      <c r="D28" s="3">
        <v>5</v>
      </c>
      <c r="E28" s="3">
        <v>149.003</v>
      </c>
      <c r="F28" s="4" t="str">
        <f>HYPERLINK("http://141.218.60.56/~jnz1568/getInfo.php?workbook=24_05.xlsx&amp;sheet=A0&amp;row=28&amp;col=6&amp;number=17520000000&amp;sourceID=14","17520000000")</f>
        <v>17520000000</v>
      </c>
      <c r="G28" s="4" t="str">
        <f>HYPERLINK("http://141.218.60.56/~jnz1568/getInfo.php?workbook=24_05.xlsx&amp;sheet=A0&amp;row=28&amp;col=7&amp;number=0&amp;sourceID=14","0")</f>
        <v>0</v>
      </c>
    </row>
    <row r="29" spans="1:7">
      <c r="A29" s="3">
        <v>24</v>
      </c>
      <c r="B29" s="3">
        <v>5</v>
      </c>
      <c r="C29" s="3">
        <v>12</v>
      </c>
      <c r="D29" s="3">
        <v>5</v>
      </c>
      <c r="E29" s="3">
        <v>125.141</v>
      </c>
      <c r="F29" s="4" t="str">
        <f>HYPERLINK("http://141.218.60.56/~jnz1568/getInfo.php?workbook=24_05.xlsx&amp;sheet=A0&amp;row=29&amp;col=6&amp;number=38850000&amp;sourceID=14","38850000")</f>
        <v>38850000</v>
      </c>
      <c r="G29" s="4" t="str">
        <f>HYPERLINK("http://141.218.60.56/~jnz1568/getInfo.php?workbook=24_05.xlsx&amp;sheet=A0&amp;row=29&amp;col=7&amp;number=0&amp;sourceID=14","0")</f>
        <v>0</v>
      </c>
    </row>
    <row r="30" spans="1:7">
      <c r="A30" s="3">
        <v>24</v>
      </c>
      <c r="B30" s="3">
        <v>5</v>
      </c>
      <c r="C30" s="3">
        <v>13</v>
      </c>
      <c r="D30" s="3">
        <v>5</v>
      </c>
      <c r="E30" s="3">
        <v>122.284</v>
      </c>
      <c r="F30" s="4" t="str">
        <f>HYPERLINK("http://141.218.60.56/~jnz1568/getInfo.php?workbook=24_05.xlsx&amp;sheet=A0&amp;row=30&amp;col=6&amp;number=952700000&amp;sourceID=14","952700000")</f>
        <v>952700000</v>
      </c>
      <c r="G30" s="4" t="str">
        <f>HYPERLINK("http://141.218.60.56/~jnz1568/getInfo.php?workbook=24_05.xlsx&amp;sheet=A0&amp;row=30&amp;col=7&amp;number=0&amp;sourceID=14","0")</f>
        <v>0</v>
      </c>
    </row>
    <row r="31" spans="1:7">
      <c r="A31" s="3">
        <v>24</v>
      </c>
      <c r="B31" s="3">
        <v>5</v>
      </c>
      <c r="C31" s="3">
        <v>15</v>
      </c>
      <c r="D31" s="3">
        <v>5</v>
      </c>
      <c r="E31" s="3">
        <v>101.666</v>
      </c>
      <c r="F31" s="4" t="str">
        <f>HYPERLINK("http://141.218.60.56/~jnz1568/getInfo.php?workbook=24_05.xlsx&amp;sheet=A0&amp;row=31&amp;col=6&amp;number=95270000&amp;sourceID=14","95270000")</f>
        <v>95270000</v>
      </c>
      <c r="G31" s="4" t="str">
        <f>HYPERLINK("http://141.218.60.56/~jnz1568/getInfo.php?workbook=24_05.xlsx&amp;sheet=A0&amp;row=31&amp;col=7&amp;number=0&amp;sourceID=14","0")</f>
        <v>0</v>
      </c>
    </row>
    <row r="32" spans="1:7">
      <c r="A32" s="3">
        <v>24</v>
      </c>
      <c r="B32" s="3">
        <v>5</v>
      </c>
      <c r="C32" s="3">
        <v>11</v>
      </c>
      <c r="D32" s="3">
        <v>6</v>
      </c>
      <c r="E32" s="3">
        <v>217.015</v>
      </c>
      <c r="F32" s="4" t="str">
        <f>HYPERLINK("http://141.218.60.56/~jnz1568/getInfo.php?workbook=24_05.xlsx&amp;sheet=A0&amp;row=32&amp;col=6&amp;number=38790000&amp;sourceID=14","38790000")</f>
        <v>38790000</v>
      </c>
      <c r="G32" s="4" t="str">
        <f>HYPERLINK("http://141.218.60.56/~jnz1568/getInfo.php?workbook=24_05.xlsx&amp;sheet=A0&amp;row=32&amp;col=7&amp;number=0&amp;sourceID=14","0")</f>
        <v>0</v>
      </c>
    </row>
    <row r="33" spans="1:7">
      <c r="A33" s="3">
        <v>24</v>
      </c>
      <c r="B33" s="3">
        <v>5</v>
      </c>
      <c r="C33" s="3">
        <v>12</v>
      </c>
      <c r="D33" s="3">
        <v>6</v>
      </c>
      <c r="E33" s="3">
        <v>169.846</v>
      </c>
      <c r="F33" s="4" t="str">
        <f>HYPERLINK("http://141.218.60.56/~jnz1568/getInfo.php?workbook=24_05.xlsx&amp;sheet=A0&amp;row=33&amp;col=6&amp;number=7146000000&amp;sourceID=14","7146000000")</f>
        <v>7146000000</v>
      </c>
      <c r="G33" s="4" t="str">
        <f>HYPERLINK("http://141.218.60.56/~jnz1568/getInfo.php?workbook=24_05.xlsx&amp;sheet=A0&amp;row=33&amp;col=7&amp;number=0&amp;sourceID=14","0")</f>
        <v>0</v>
      </c>
    </row>
    <row r="34" spans="1:7">
      <c r="A34" s="3">
        <v>24</v>
      </c>
      <c r="B34" s="3">
        <v>5</v>
      </c>
      <c r="C34" s="3">
        <v>13</v>
      </c>
      <c r="D34" s="3">
        <v>6</v>
      </c>
      <c r="E34" s="3">
        <v>164.625</v>
      </c>
      <c r="F34" s="4" t="str">
        <f>HYPERLINK("http://141.218.60.56/~jnz1568/getInfo.php?workbook=24_05.xlsx&amp;sheet=A0&amp;row=34&amp;col=6&amp;number=2363000000&amp;sourceID=14","2363000000")</f>
        <v>2363000000</v>
      </c>
      <c r="G34" s="4" t="str">
        <f>HYPERLINK("http://141.218.60.56/~jnz1568/getInfo.php?workbook=24_05.xlsx&amp;sheet=A0&amp;row=34&amp;col=7&amp;number=0&amp;sourceID=14","0")</f>
        <v>0</v>
      </c>
    </row>
    <row r="35" spans="1:7">
      <c r="A35" s="3">
        <v>24</v>
      </c>
      <c r="B35" s="3">
        <v>5</v>
      </c>
      <c r="C35" s="3">
        <v>14</v>
      </c>
      <c r="D35" s="3">
        <v>6</v>
      </c>
      <c r="E35" s="3">
        <v>135.321</v>
      </c>
      <c r="F35" s="4" t="str">
        <f>HYPERLINK("http://141.218.60.56/~jnz1568/getInfo.php?workbook=24_05.xlsx&amp;sheet=A0&amp;row=35&amp;col=6&amp;number=23830000000&amp;sourceID=14","23830000000")</f>
        <v>23830000000</v>
      </c>
      <c r="G35" s="4" t="str">
        <f>HYPERLINK("http://141.218.60.56/~jnz1568/getInfo.php?workbook=24_05.xlsx&amp;sheet=A0&amp;row=35&amp;col=7&amp;number=0&amp;sourceID=14","0")</f>
        <v>0</v>
      </c>
    </row>
    <row r="36" spans="1:7">
      <c r="A36" s="3">
        <v>24</v>
      </c>
      <c r="B36" s="3">
        <v>5</v>
      </c>
      <c r="C36" s="3">
        <v>15</v>
      </c>
      <c r="D36" s="3">
        <v>6</v>
      </c>
      <c r="E36" s="3">
        <v>129.319</v>
      </c>
      <c r="F36" s="4" t="str">
        <f>HYPERLINK("http://141.218.60.56/~jnz1568/getInfo.php?workbook=24_05.xlsx&amp;sheet=A0&amp;row=36&amp;col=6&amp;number=4199000000&amp;sourceID=14","4199000000")</f>
        <v>4199000000</v>
      </c>
      <c r="G36" s="4" t="str">
        <f>HYPERLINK("http://141.218.60.56/~jnz1568/getInfo.php?workbook=24_05.xlsx&amp;sheet=A0&amp;row=36&amp;col=7&amp;number=0&amp;sourceID=14","0")</f>
        <v>0</v>
      </c>
    </row>
    <row r="37" spans="1:7">
      <c r="A37" s="3">
        <v>24</v>
      </c>
      <c r="B37" s="3">
        <v>5</v>
      </c>
      <c r="C37" s="3">
        <v>11</v>
      </c>
      <c r="D37" s="3">
        <v>7</v>
      </c>
      <c r="E37" s="3">
        <v>222.856</v>
      </c>
      <c r="F37" s="4" t="str">
        <f>HYPERLINK("http://141.218.60.56/~jnz1568/getInfo.php?workbook=24_05.xlsx&amp;sheet=A0&amp;row=37&amp;col=6&amp;number=4067000&amp;sourceID=14","4067000")</f>
        <v>4067000</v>
      </c>
      <c r="G37" s="4" t="str">
        <f>HYPERLINK("http://141.218.60.56/~jnz1568/getInfo.php?workbook=24_05.xlsx&amp;sheet=A0&amp;row=37&amp;col=7&amp;number=0&amp;sourceID=14","0")</f>
        <v>0</v>
      </c>
    </row>
    <row r="38" spans="1:7">
      <c r="A38" s="3">
        <v>24</v>
      </c>
      <c r="B38" s="3">
        <v>5</v>
      </c>
      <c r="C38" s="3">
        <v>12</v>
      </c>
      <c r="D38" s="3">
        <v>7</v>
      </c>
      <c r="E38" s="3">
        <v>173.403</v>
      </c>
      <c r="F38" s="4" t="str">
        <f>HYPERLINK("http://141.218.60.56/~jnz1568/getInfo.php?workbook=24_05.xlsx&amp;sheet=A0&amp;row=38&amp;col=6&amp;number=3907000000&amp;sourceID=14","3907000000")</f>
        <v>3907000000</v>
      </c>
      <c r="G38" s="4" t="str">
        <f>HYPERLINK("http://141.218.60.56/~jnz1568/getInfo.php?workbook=24_05.xlsx&amp;sheet=A0&amp;row=38&amp;col=7&amp;number=0&amp;sourceID=14","0")</f>
        <v>0</v>
      </c>
    </row>
    <row r="39" spans="1:7">
      <c r="A39" s="3">
        <v>24</v>
      </c>
      <c r="B39" s="3">
        <v>5</v>
      </c>
      <c r="C39" s="3">
        <v>13</v>
      </c>
      <c r="D39" s="3">
        <v>7</v>
      </c>
      <c r="E39" s="3">
        <v>167.965</v>
      </c>
      <c r="F39" s="4" t="str">
        <f>HYPERLINK("http://141.218.60.56/~jnz1568/getInfo.php?workbook=24_05.xlsx&amp;sheet=A0&amp;row=39&amp;col=6&amp;number=11190000000&amp;sourceID=14","11190000000")</f>
        <v>11190000000</v>
      </c>
      <c r="G39" s="4" t="str">
        <f>HYPERLINK("http://141.218.60.56/~jnz1568/getInfo.php?workbook=24_05.xlsx&amp;sheet=A0&amp;row=39&amp;col=7&amp;number=0&amp;sourceID=14","0")</f>
        <v>0</v>
      </c>
    </row>
    <row r="40" spans="1:7">
      <c r="A40" s="3">
        <v>24</v>
      </c>
      <c r="B40" s="3">
        <v>5</v>
      </c>
      <c r="C40" s="3">
        <v>15</v>
      </c>
      <c r="D40" s="3">
        <v>7</v>
      </c>
      <c r="E40" s="3">
        <v>131.371</v>
      </c>
      <c r="F40" s="4" t="str">
        <f>HYPERLINK("http://141.218.60.56/~jnz1568/getInfo.php?workbook=24_05.xlsx&amp;sheet=A0&amp;row=40&amp;col=6&amp;number=12790000000&amp;sourceID=14","12790000000")</f>
        <v>12790000000</v>
      </c>
      <c r="G40" s="4" t="str">
        <f>HYPERLINK("http://141.218.60.56/~jnz1568/getInfo.php?workbook=24_05.xlsx&amp;sheet=A0&amp;row=40&amp;col=7&amp;number=0&amp;sourceID=14","0")</f>
        <v>0</v>
      </c>
    </row>
    <row r="41" spans="1:7">
      <c r="A41" s="3">
        <v>24</v>
      </c>
      <c r="B41" s="3">
        <v>5</v>
      </c>
      <c r="C41" s="3">
        <v>11</v>
      </c>
      <c r="D41" s="3">
        <v>8</v>
      </c>
      <c r="E41" s="3">
        <v>292.541</v>
      </c>
      <c r="F41" s="4" t="str">
        <f>HYPERLINK("http://141.218.60.56/~jnz1568/getInfo.php?workbook=24_05.xlsx&amp;sheet=A0&amp;row=41&amp;col=6&amp;number=6773000&amp;sourceID=14","6773000")</f>
        <v>6773000</v>
      </c>
      <c r="G41" s="4" t="str">
        <f>HYPERLINK("http://141.218.60.56/~jnz1568/getInfo.php?workbook=24_05.xlsx&amp;sheet=A0&amp;row=41&amp;col=7&amp;number=0&amp;sourceID=14","0")</f>
        <v>0</v>
      </c>
    </row>
    <row r="42" spans="1:7">
      <c r="A42" s="3">
        <v>24</v>
      </c>
      <c r="B42" s="3">
        <v>5</v>
      </c>
      <c r="C42" s="3">
        <v>12</v>
      </c>
      <c r="D42" s="3">
        <v>8</v>
      </c>
      <c r="E42" s="3">
        <v>212.856</v>
      </c>
      <c r="F42" s="4" t="str">
        <f>HYPERLINK("http://141.218.60.56/~jnz1568/getInfo.php?workbook=24_05.xlsx&amp;sheet=A0&amp;row=42&amp;col=6&amp;number=1145000000&amp;sourceID=14","1145000000")</f>
        <v>1145000000</v>
      </c>
      <c r="G42" s="4" t="str">
        <f>HYPERLINK("http://141.218.60.56/~jnz1568/getInfo.php?workbook=24_05.xlsx&amp;sheet=A0&amp;row=42&amp;col=7&amp;number=0&amp;sourceID=14","0")</f>
        <v>0</v>
      </c>
    </row>
    <row r="43" spans="1:7">
      <c r="A43" s="3">
        <v>24</v>
      </c>
      <c r="B43" s="3">
        <v>5</v>
      </c>
      <c r="C43" s="3">
        <v>14</v>
      </c>
      <c r="D43" s="3">
        <v>8</v>
      </c>
      <c r="E43" s="3">
        <v>161.285</v>
      </c>
      <c r="F43" s="4" t="str">
        <f>HYPERLINK("http://141.218.60.56/~jnz1568/getInfo.php?workbook=24_05.xlsx&amp;sheet=A0&amp;row=43&amp;col=6&amp;number=10880000000&amp;sourceID=14","10880000000")</f>
        <v>10880000000</v>
      </c>
      <c r="G43" s="4" t="str">
        <f>HYPERLINK("http://141.218.60.56/~jnz1568/getInfo.php?workbook=24_05.xlsx&amp;sheet=A0&amp;row=43&amp;col=7&amp;number=0&amp;sourceID=14","0")</f>
        <v>0</v>
      </c>
    </row>
    <row r="44" spans="1:7">
      <c r="A44" s="3">
        <v>24</v>
      </c>
      <c r="B44" s="3">
        <v>5</v>
      </c>
      <c r="C44" s="3">
        <v>15</v>
      </c>
      <c r="D44" s="3">
        <v>8</v>
      </c>
      <c r="E44" s="3">
        <v>152.831</v>
      </c>
      <c r="F44" s="4" t="str">
        <f>HYPERLINK("http://141.218.60.56/~jnz1568/getInfo.php?workbook=24_05.xlsx&amp;sheet=A0&amp;row=44&amp;col=6&amp;number=839600000&amp;sourceID=14","839600000")</f>
        <v>839600000</v>
      </c>
      <c r="G44" s="4" t="str">
        <f>HYPERLINK("http://141.218.60.56/~jnz1568/getInfo.php?workbook=24_05.xlsx&amp;sheet=A0&amp;row=44&amp;col=7&amp;number=0&amp;sourceID=14","0")</f>
        <v>0</v>
      </c>
    </row>
    <row r="45" spans="1:7">
      <c r="A45" s="3">
        <v>24</v>
      </c>
      <c r="B45" s="3">
        <v>5</v>
      </c>
      <c r="C45" s="3">
        <v>11</v>
      </c>
      <c r="D45" s="3">
        <v>9</v>
      </c>
      <c r="E45" s="3">
        <v>393.478</v>
      </c>
      <c r="F45" s="4" t="str">
        <f>HYPERLINK("http://141.218.60.56/~jnz1568/getInfo.php?workbook=24_05.xlsx&amp;sheet=A0&amp;row=45&amp;col=6&amp;number=32890000&amp;sourceID=14","32890000")</f>
        <v>32890000</v>
      </c>
      <c r="G45" s="4" t="str">
        <f>HYPERLINK("http://141.218.60.56/~jnz1568/getInfo.php?workbook=24_05.xlsx&amp;sheet=A0&amp;row=45&amp;col=7&amp;number=0&amp;sourceID=14","0")</f>
        <v>0</v>
      </c>
    </row>
    <row r="46" spans="1:7">
      <c r="A46" s="3">
        <v>24</v>
      </c>
      <c r="B46" s="3">
        <v>5</v>
      </c>
      <c r="C46" s="3">
        <v>12</v>
      </c>
      <c r="D46" s="3">
        <v>9</v>
      </c>
      <c r="E46" s="3">
        <v>261.702</v>
      </c>
      <c r="F46" s="4" t="str">
        <f>HYPERLINK("http://141.218.60.56/~jnz1568/getInfo.php?workbook=24_05.xlsx&amp;sheet=A0&amp;row=46&amp;col=6&amp;number=4371000000&amp;sourceID=14","4371000000")</f>
        <v>4371000000</v>
      </c>
      <c r="G46" s="4" t="str">
        <f>HYPERLINK("http://141.218.60.56/~jnz1568/getInfo.php?workbook=24_05.xlsx&amp;sheet=A0&amp;row=46&amp;col=7&amp;number=0&amp;sourceID=14","0")</f>
        <v>0</v>
      </c>
    </row>
    <row r="47" spans="1:7">
      <c r="A47" s="3">
        <v>24</v>
      </c>
      <c r="B47" s="3">
        <v>5</v>
      </c>
      <c r="C47" s="3">
        <v>14</v>
      </c>
      <c r="D47" s="3">
        <v>9</v>
      </c>
      <c r="E47" s="3">
        <v>187.853</v>
      </c>
      <c r="F47" s="4" t="str">
        <f>HYPERLINK("http://141.218.60.56/~jnz1568/getInfo.php?workbook=24_05.xlsx&amp;sheet=A0&amp;row=47&amp;col=6&amp;number=1074000000&amp;sourceID=14","1074000000")</f>
        <v>1074000000</v>
      </c>
      <c r="G47" s="4" t="str">
        <f>HYPERLINK("http://141.218.60.56/~jnz1568/getInfo.php?workbook=24_05.xlsx&amp;sheet=A0&amp;row=47&amp;col=7&amp;number=0&amp;sourceID=14","0")</f>
        <v>0</v>
      </c>
    </row>
    <row r="48" spans="1:7">
      <c r="A48" s="3">
        <v>24</v>
      </c>
      <c r="B48" s="3">
        <v>5</v>
      </c>
      <c r="C48" s="3">
        <v>15</v>
      </c>
      <c r="D48" s="3">
        <v>9</v>
      </c>
      <c r="E48" s="3">
        <v>176.483</v>
      </c>
      <c r="F48" s="4" t="str">
        <f>HYPERLINK("http://141.218.60.56/~jnz1568/getInfo.php?workbook=24_05.xlsx&amp;sheet=A0&amp;row=48&amp;col=6&amp;number=3999000000&amp;sourceID=14","3999000000")</f>
        <v>3999000000</v>
      </c>
      <c r="G48" s="4" t="str">
        <f>HYPERLINK("http://141.218.60.56/~jnz1568/getInfo.php?workbook=24_05.xlsx&amp;sheet=A0&amp;row=48&amp;col=7&amp;number=0&amp;sourceID=14","0")</f>
        <v>0</v>
      </c>
    </row>
    <row r="49" spans="1:7">
      <c r="A49" s="3">
        <v>24</v>
      </c>
      <c r="B49" s="3">
        <v>5</v>
      </c>
      <c r="C49" s="3">
        <v>11</v>
      </c>
      <c r="D49" s="3">
        <v>10</v>
      </c>
      <c r="E49" s="3">
        <v>415.95</v>
      </c>
      <c r="F49" s="4" t="str">
        <f>HYPERLINK("http://141.218.60.56/~jnz1568/getInfo.php?workbook=24_05.xlsx&amp;sheet=A0&amp;row=49&amp;col=6&amp;number=17540000&amp;sourceID=14","17540000")</f>
        <v>17540000</v>
      </c>
      <c r="G49" s="4" t="str">
        <f>HYPERLINK("http://141.218.60.56/~jnz1568/getInfo.php?workbook=24_05.xlsx&amp;sheet=A0&amp;row=49&amp;col=7&amp;number=0&amp;sourceID=14","0")</f>
        <v>0</v>
      </c>
    </row>
    <row r="50" spans="1:7">
      <c r="A50" s="3">
        <v>24</v>
      </c>
      <c r="B50" s="3">
        <v>5</v>
      </c>
      <c r="C50" s="3">
        <v>12</v>
      </c>
      <c r="D50" s="3">
        <v>10</v>
      </c>
      <c r="E50" s="3">
        <v>271.456</v>
      </c>
      <c r="F50" s="4" t="str">
        <f>HYPERLINK("http://141.218.60.56/~jnz1568/getInfo.php?workbook=24_05.xlsx&amp;sheet=A0&amp;row=50&amp;col=6&amp;number=60070000&amp;sourceID=14","60070000")</f>
        <v>60070000</v>
      </c>
      <c r="G50" s="4" t="str">
        <f>HYPERLINK("http://141.218.60.56/~jnz1568/getInfo.php?workbook=24_05.xlsx&amp;sheet=A0&amp;row=50&amp;col=7&amp;number=0&amp;sourceID=14","0")</f>
        <v>0</v>
      </c>
    </row>
    <row r="51" spans="1:7">
      <c r="A51" s="3">
        <v>24</v>
      </c>
      <c r="B51" s="3">
        <v>5</v>
      </c>
      <c r="C51" s="3">
        <v>13</v>
      </c>
      <c r="D51" s="3">
        <v>10</v>
      </c>
      <c r="E51" s="3">
        <v>258.36</v>
      </c>
      <c r="F51" s="4" t="str">
        <f>HYPERLINK("http://141.218.60.56/~jnz1568/getInfo.php?workbook=24_05.xlsx&amp;sheet=A0&amp;row=51&amp;col=6&amp;number=2956000000&amp;sourceID=14","2956000000")</f>
        <v>2956000000</v>
      </c>
      <c r="G51" s="4" t="str">
        <f>HYPERLINK("http://141.218.60.56/~jnz1568/getInfo.php?workbook=24_05.xlsx&amp;sheet=A0&amp;row=51&amp;col=7&amp;number=0&amp;sourceID=14","0")</f>
        <v>0</v>
      </c>
    </row>
    <row r="52" spans="1:7">
      <c r="A52" s="3">
        <v>24</v>
      </c>
      <c r="B52" s="3">
        <v>5</v>
      </c>
      <c r="C52" s="3">
        <v>14</v>
      </c>
      <c r="D52" s="3">
        <v>10</v>
      </c>
      <c r="E52" s="3">
        <v>192.827</v>
      </c>
      <c r="F52" s="4" t="str">
        <f>HYPERLINK("http://141.218.60.56/~jnz1568/getInfo.php?workbook=24_05.xlsx&amp;sheet=A0&amp;row=52&amp;col=6&amp;number=2347000000&amp;sourceID=14","2347000000")</f>
        <v>2347000000</v>
      </c>
      <c r="G52" s="4" t="str">
        <f>HYPERLINK("http://141.218.60.56/~jnz1568/getInfo.php?workbook=24_05.xlsx&amp;sheet=A0&amp;row=52&amp;col=7&amp;number=0&amp;sourceID=14","0")</f>
        <v>0</v>
      </c>
    </row>
    <row r="53" spans="1:7">
      <c r="A53" s="3">
        <v>24</v>
      </c>
      <c r="B53" s="3">
        <v>5</v>
      </c>
      <c r="C53" s="3">
        <v>15</v>
      </c>
      <c r="D53" s="3">
        <v>10</v>
      </c>
      <c r="E53" s="3">
        <v>180.865</v>
      </c>
      <c r="F53" s="4" t="str">
        <f>HYPERLINK("http://141.218.60.56/~jnz1568/getInfo.php?workbook=24_05.xlsx&amp;sheet=A0&amp;row=53&amp;col=6&amp;number=15340000000&amp;sourceID=14","15340000000")</f>
        <v>15340000000</v>
      </c>
      <c r="G53" s="4" t="str">
        <f>HYPERLINK("http://141.218.60.56/~jnz1568/getInfo.php?workbook=24_05.xlsx&amp;sheet=A0&amp;row=53&amp;col=7&amp;number=0&amp;sourceID=14","0")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25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21</v>
      </c>
      <c r="D3" s="2" t="s">
        <v>4</v>
      </c>
      <c r="E3" s="2" t="s">
        <v>26</v>
      </c>
      <c r="F3" s="2" t="s">
        <v>27</v>
      </c>
      <c r="G3" s="2" t="s">
        <v>28</v>
      </c>
    </row>
    <row r="4" spans="1:7">
      <c r="A4" s="3">
        <v>24</v>
      </c>
      <c r="B4" s="3">
        <v>5</v>
      </c>
      <c r="C4" s="3">
        <v>1</v>
      </c>
      <c r="D4" s="3">
        <v>2</v>
      </c>
      <c r="E4" s="3">
        <v>1</v>
      </c>
      <c r="F4" s="4" t="str">
        <f>HYPERLINK("http://141.218.60.56/~jnz1568/getInfo.php?workbook=24_05.xlsx&amp;sheet=U0&amp;row=4&amp;col=6&amp;number=3&amp;sourceID=14","3")</f>
        <v>3</v>
      </c>
      <c r="G4" s="4" t="str">
        <f>HYPERLINK("http://141.218.60.56/~jnz1568/getInfo.php?workbook=24_05.xlsx&amp;sheet=U0&amp;row=4&amp;col=7&amp;number=0.0419&amp;sourceID=14","0.0419")</f>
        <v>0.0419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HYPERLINK("http://141.218.60.56/~jnz1568/getInfo.php?workbook=24_05.xlsx&amp;sheet=U0&amp;row=5&amp;col=6&amp;number=3.1&amp;sourceID=14","3.1")</f>
        <v>3.1</v>
      </c>
      <c r="G5" s="4" t="str">
        <f>HYPERLINK("http://141.218.60.56/~jnz1568/getInfo.php?workbook=24_05.xlsx&amp;sheet=U0&amp;row=5&amp;col=7&amp;number=0.0419&amp;sourceID=14","0.0419")</f>
        <v>0.0419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HYPERLINK("http://141.218.60.56/~jnz1568/getInfo.php?workbook=24_05.xlsx&amp;sheet=U0&amp;row=6&amp;col=6&amp;number=3.2&amp;sourceID=14","3.2")</f>
        <v>3.2</v>
      </c>
      <c r="G6" s="4" t="str">
        <f>HYPERLINK("http://141.218.60.56/~jnz1568/getInfo.php?workbook=24_05.xlsx&amp;sheet=U0&amp;row=6&amp;col=7&amp;number=0.0419&amp;sourceID=14","0.0419")</f>
        <v>0.0419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HYPERLINK("http://141.218.60.56/~jnz1568/getInfo.php?workbook=24_05.xlsx&amp;sheet=U0&amp;row=7&amp;col=6&amp;number=3.3&amp;sourceID=14","3.3")</f>
        <v>3.3</v>
      </c>
      <c r="G7" s="4" t="str">
        <f>HYPERLINK("http://141.218.60.56/~jnz1568/getInfo.php?workbook=24_05.xlsx&amp;sheet=U0&amp;row=7&amp;col=7&amp;number=0.0419&amp;sourceID=14","0.0419")</f>
        <v>0.0419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HYPERLINK("http://141.218.60.56/~jnz1568/getInfo.php?workbook=24_05.xlsx&amp;sheet=U0&amp;row=8&amp;col=6&amp;number=3.4&amp;sourceID=14","3.4")</f>
        <v>3.4</v>
      </c>
      <c r="G8" s="4" t="str">
        <f>HYPERLINK("http://141.218.60.56/~jnz1568/getInfo.php?workbook=24_05.xlsx&amp;sheet=U0&amp;row=8&amp;col=7&amp;number=0.0419&amp;sourceID=14","0.0419")</f>
        <v>0.0419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HYPERLINK("http://141.218.60.56/~jnz1568/getInfo.php?workbook=24_05.xlsx&amp;sheet=U0&amp;row=9&amp;col=6&amp;number=3.5&amp;sourceID=14","3.5")</f>
        <v>3.5</v>
      </c>
      <c r="G9" s="4" t="str">
        <f>HYPERLINK("http://141.218.60.56/~jnz1568/getInfo.php?workbook=24_05.xlsx&amp;sheet=U0&amp;row=9&amp;col=7&amp;number=0.0419&amp;sourceID=14","0.0419")</f>
        <v>0.0419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HYPERLINK("http://141.218.60.56/~jnz1568/getInfo.php?workbook=24_05.xlsx&amp;sheet=U0&amp;row=10&amp;col=6&amp;number=3.6&amp;sourceID=14","3.6")</f>
        <v>3.6</v>
      </c>
      <c r="G10" s="4" t="str">
        <f>HYPERLINK("http://141.218.60.56/~jnz1568/getInfo.php?workbook=24_05.xlsx&amp;sheet=U0&amp;row=10&amp;col=7&amp;number=0.0419&amp;sourceID=14","0.0419")</f>
        <v>0.0419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HYPERLINK("http://141.218.60.56/~jnz1568/getInfo.php?workbook=24_05.xlsx&amp;sheet=U0&amp;row=11&amp;col=6&amp;number=3.7&amp;sourceID=14","3.7")</f>
        <v>3.7</v>
      </c>
      <c r="G11" s="4" t="str">
        <f>HYPERLINK("http://141.218.60.56/~jnz1568/getInfo.php?workbook=24_05.xlsx&amp;sheet=U0&amp;row=11&amp;col=7&amp;number=0.0419&amp;sourceID=14","0.0419")</f>
        <v>0.0419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HYPERLINK("http://141.218.60.56/~jnz1568/getInfo.php?workbook=24_05.xlsx&amp;sheet=U0&amp;row=12&amp;col=6&amp;number=3.8&amp;sourceID=14","3.8")</f>
        <v>3.8</v>
      </c>
      <c r="G12" s="4" t="str">
        <f>HYPERLINK("http://141.218.60.56/~jnz1568/getInfo.php?workbook=24_05.xlsx&amp;sheet=U0&amp;row=12&amp;col=7&amp;number=0.0419&amp;sourceID=14","0.0419")</f>
        <v>0.0419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HYPERLINK("http://141.218.60.56/~jnz1568/getInfo.php?workbook=24_05.xlsx&amp;sheet=U0&amp;row=13&amp;col=6&amp;number=3.9&amp;sourceID=14","3.9")</f>
        <v>3.9</v>
      </c>
      <c r="G13" s="4" t="str">
        <f>HYPERLINK("http://141.218.60.56/~jnz1568/getInfo.php?workbook=24_05.xlsx&amp;sheet=U0&amp;row=13&amp;col=7&amp;number=0.0419&amp;sourceID=14","0.0419")</f>
        <v>0.0419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HYPERLINK("http://141.218.60.56/~jnz1568/getInfo.php?workbook=24_05.xlsx&amp;sheet=U0&amp;row=14&amp;col=6&amp;number=4&amp;sourceID=14","4")</f>
        <v>4</v>
      </c>
      <c r="G14" s="4" t="str">
        <f>HYPERLINK("http://141.218.60.56/~jnz1568/getInfo.php?workbook=24_05.xlsx&amp;sheet=U0&amp;row=14&amp;col=7&amp;number=0.0418&amp;sourceID=14","0.0418")</f>
        <v>0.0418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HYPERLINK("http://141.218.60.56/~jnz1568/getInfo.php?workbook=24_05.xlsx&amp;sheet=U0&amp;row=15&amp;col=6&amp;number=4.1&amp;sourceID=14","4.1")</f>
        <v>4.1</v>
      </c>
      <c r="G15" s="4" t="str">
        <f>HYPERLINK("http://141.218.60.56/~jnz1568/getInfo.php?workbook=24_05.xlsx&amp;sheet=U0&amp;row=15&amp;col=7&amp;number=0.0418&amp;sourceID=14","0.0418")</f>
        <v>0.0418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HYPERLINK("http://141.218.60.56/~jnz1568/getInfo.php?workbook=24_05.xlsx&amp;sheet=U0&amp;row=16&amp;col=6&amp;number=4.2&amp;sourceID=14","4.2")</f>
        <v>4.2</v>
      </c>
      <c r="G16" s="4" t="str">
        <f>HYPERLINK("http://141.218.60.56/~jnz1568/getInfo.php?workbook=24_05.xlsx&amp;sheet=U0&amp;row=16&amp;col=7&amp;number=0.0418&amp;sourceID=14","0.0418")</f>
        <v>0.0418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HYPERLINK("http://141.218.60.56/~jnz1568/getInfo.php?workbook=24_05.xlsx&amp;sheet=U0&amp;row=17&amp;col=6&amp;number=4.3&amp;sourceID=14","4.3")</f>
        <v>4.3</v>
      </c>
      <c r="G17" s="4" t="str">
        <f>HYPERLINK("http://141.218.60.56/~jnz1568/getInfo.php?workbook=24_05.xlsx&amp;sheet=U0&amp;row=17&amp;col=7&amp;number=0.0418&amp;sourceID=14","0.0418")</f>
        <v>0.0418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HYPERLINK("http://141.218.60.56/~jnz1568/getInfo.php?workbook=24_05.xlsx&amp;sheet=U0&amp;row=18&amp;col=6&amp;number=4.4&amp;sourceID=14","4.4")</f>
        <v>4.4</v>
      </c>
      <c r="G18" s="4" t="str">
        <f>HYPERLINK("http://141.218.60.56/~jnz1568/getInfo.php?workbook=24_05.xlsx&amp;sheet=U0&amp;row=18&amp;col=7&amp;number=0.0418&amp;sourceID=14","0.0418")</f>
        <v>0.0418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HYPERLINK("http://141.218.60.56/~jnz1568/getInfo.php?workbook=24_05.xlsx&amp;sheet=U0&amp;row=19&amp;col=6&amp;number=4.5&amp;sourceID=14","4.5")</f>
        <v>4.5</v>
      </c>
      <c r="G19" s="4" t="str">
        <f>HYPERLINK("http://141.218.60.56/~jnz1568/getInfo.php?workbook=24_05.xlsx&amp;sheet=U0&amp;row=19&amp;col=7&amp;number=0.0418&amp;sourceID=14","0.0418")</f>
        <v>0.0418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HYPERLINK("http://141.218.60.56/~jnz1568/getInfo.php?workbook=24_05.xlsx&amp;sheet=U0&amp;row=20&amp;col=6&amp;number=4.6&amp;sourceID=14","4.6")</f>
        <v>4.6</v>
      </c>
      <c r="G20" s="4" t="str">
        <f>HYPERLINK("http://141.218.60.56/~jnz1568/getInfo.php?workbook=24_05.xlsx&amp;sheet=U0&amp;row=20&amp;col=7&amp;number=0.0418&amp;sourceID=14","0.0418")</f>
        <v>0.0418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HYPERLINK("http://141.218.60.56/~jnz1568/getInfo.php?workbook=24_05.xlsx&amp;sheet=U0&amp;row=21&amp;col=6&amp;number=4.7&amp;sourceID=14","4.7")</f>
        <v>4.7</v>
      </c>
      <c r="G21" s="4" t="str">
        <f>HYPERLINK("http://141.218.60.56/~jnz1568/getInfo.php?workbook=24_05.xlsx&amp;sheet=U0&amp;row=21&amp;col=7&amp;number=0.0418&amp;sourceID=14","0.0418")</f>
        <v>0.0418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HYPERLINK("http://141.218.60.56/~jnz1568/getInfo.php?workbook=24_05.xlsx&amp;sheet=U0&amp;row=22&amp;col=6&amp;number=4.8&amp;sourceID=14","4.8")</f>
        <v>4.8</v>
      </c>
      <c r="G22" s="4" t="str">
        <f>HYPERLINK("http://141.218.60.56/~jnz1568/getInfo.php?workbook=24_05.xlsx&amp;sheet=U0&amp;row=22&amp;col=7&amp;number=0.0417&amp;sourceID=14","0.0417")</f>
        <v>0.0417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HYPERLINK("http://141.218.60.56/~jnz1568/getInfo.php?workbook=24_05.xlsx&amp;sheet=U0&amp;row=23&amp;col=6&amp;number=4.9&amp;sourceID=14","4.9")</f>
        <v>4.9</v>
      </c>
      <c r="G23" s="4" t="str">
        <f>HYPERLINK("http://141.218.60.56/~jnz1568/getInfo.php?workbook=24_05.xlsx&amp;sheet=U0&amp;row=23&amp;col=7&amp;number=0.0417&amp;sourceID=14","0.0417")</f>
        <v>0.0417</v>
      </c>
    </row>
    <row r="24" spans="1:7">
      <c r="A24" s="3">
        <v>24</v>
      </c>
      <c r="B24" s="3">
        <v>5</v>
      </c>
      <c r="C24" s="3">
        <v>1</v>
      </c>
      <c r="D24" s="3">
        <v>3</v>
      </c>
      <c r="E24" s="3">
        <v>1</v>
      </c>
      <c r="F24" s="4" t="str">
        <f>HYPERLINK("http://141.218.60.56/~jnz1568/getInfo.php?workbook=24_05.xlsx&amp;sheet=U0&amp;row=24&amp;col=6&amp;number=3&amp;sourceID=14","3")</f>
        <v>3</v>
      </c>
      <c r="G24" s="4" t="str">
        <f>HYPERLINK("http://141.218.60.56/~jnz1568/getInfo.php?workbook=24_05.xlsx&amp;sheet=U0&amp;row=24&amp;col=7&amp;number=0.00926&amp;sourceID=14","0.00926")</f>
        <v>0.00926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HYPERLINK("http://141.218.60.56/~jnz1568/getInfo.php?workbook=24_05.xlsx&amp;sheet=U0&amp;row=25&amp;col=6&amp;number=3.1&amp;sourceID=14","3.1")</f>
        <v>3.1</v>
      </c>
      <c r="G25" s="4" t="str">
        <f>HYPERLINK("http://141.218.60.56/~jnz1568/getInfo.php?workbook=24_05.xlsx&amp;sheet=U0&amp;row=25&amp;col=7&amp;number=0.00926&amp;sourceID=14","0.00926")</f>
        <v>0.00926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HYPERLINK("http://141.218.60.56/~jnz1568/getInfo.php?workbook=24_05.xlsx&amp;sheet=U0&amp;row=26&amp;col=6&amp;number=3.2&amp;sourceID=14","3.2")</f>
        <v>3.2</v>
      </c>
      <c r="G26" s="4" t="str">
        <f>HYPERLINK("http://141.218.60.56/~jnz1568/getInfo.php?workbook=24_05.xlsx&amp;sheet=U0&amp;row=26&amp;col=7&amp;number=0.00926&amp;sourceID=14","0.00926")</f>
        <v>0.00926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HYPERLINK("http://141.218.60.56/~jnz1568/getInfo.php?workbook=24_05.xlsx&amp;sheet=U0&amp;row=27&amp;col=6&amp;number=3.3&amp;sourceID=14","3.3")</f>
        <v>3.3</v>
      </c>
      <c r="G27" s="4" t="str">
        <f>HYPERLINK("http://141.218.60.56/~jnz1568/getInfo.php?workbook=24_05.xlsx&amp;sheet=U0&amp;row=27&amp;col=7&amp;number=0.00926&amp;sourceID=14","0.00926")</f>
        <v>0.00926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HYPERLINK("http://141.218.60.56/~jnz1568/getInfo.php?workbook=24_05.xlsx&amp;sheet=U0&amp;row=28&amp;col=6&amp;number=3.4&amp;sourceID=14","3.4")</f>
        <v>3.4</v>
      </c>
      <c r="G28" s="4" t="str">
        <f>HYPERLINK("http://141.218.60.56/~jnz1568/getInfo.php?workbook=24_05.xlsx&amp;sheet=U0&amp;row=28&amp;col=7&amp;number=0.00926&amp;sourceID=14","0.00926")</f>
        <v>0.00926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HYPERLINK("http://141.218.60.56/~jnz1568/getInfo.php?workbook=24_05.xlsx&amp;sheet=U0&amp;row=29&amp;col=6&amp;number=3.5&amp;sourceID=14","3.5")</f>
        <v>3.5</v>
      </c>
      <c r="G29" s="4" t="str">
        <f>HYPERLINK("http://141.218.60.56/~jnz1568/getInfo.php?workbook=24_05.xlsx&amp;sheet=U0&amp;row=29&amp;col=7&amp;number=0.00926&amp;sourceID=14","0.00926")</f>
        <v>0.00926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HYPERLINK("http://141.218.60.56/~jnz1568/getInfo.php?workbook=24_05.xlsx&amp;sheet=U0&amp;row=30&amp;col=6&amp;number=3.6&amp;sourceID=14","3.6")</f>
        <v>3.6</v>
      </c>
      <c r="G30" s="4" t="str">
        <f>HYPERLINK("http://141.218.60.56/~jnz1568/getInfo.php?workbook=24_05.xlsx&amp;sheet=U0&amp;row=30&amp;col=7&amp;number=0.00926&amp;sourceID=14","0.00926")</f>
        <v>0.00926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HYPERLINK("http://141.218.60.56/~jnz1568/getInfo.php?workbook=24_05.xlsx&amp;sheet=U0&amp;row=31&amp;col=6&amp;number=3.7&amp;sourceID=14","3.7")</f>
        <v>3.7</v>
      </c>
      <c r="G31" s="4" t="str">
        <f>HYPERLINK("http://141.218.60.56/~jnz1568/getInfo.php?workbook=24_05.xlsx&amp;sheet=U0&amp;row=31&amp;col=7&amp;number=0.00926&amp;sourceID=14","0.00926")</f>
        <v>0.00926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HYPERLINK("http://141.218.60.56/~jnz1568/getInfo.php?workbook=24_05.xlsx&amp;sheet=U0&amp;row=32&amp;col=6&amp;number=3.8&amp;sourceID=14","3.8")</f>
        <v>3.8</v>
      </c>
      <c r="G32" s="4" t="str">
        <f>HYPERLINK("http://141.218.60.56/~jnz1568/getInfo.php?workbook=24_05.xlsx&amp;sheet=U0&amp;row=32&amp;col=7&amp;number=0.00926&amp;sourceID=14","0.00926")</f>
        <v>0.00926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HYPERLINK("http://141.218.60.56/~jnz1568/getInfo.php?workbook=24_05.xlsx&amp;sheet=U0&amp;row=33&amp;col=6&amp;number=3.9&amp;sourceID=14","3.9")</f>
        <v>3.9</v>
      </c>
      <c r="G33" s="4" t="str">
        <f>HYPERLINK("http://141.218.60.56/~jnz1568/getInfo.php?workbook=24_05.xlsx&amp;sheet=U0&amp;row=33&amp;col=7&amp;number=0.00926&amp;sourceID=14","0.00926")</f>
        <v>0.00926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HYPERLINK("http://141.218.60.56/~jnz1568/getInfo.php?workbook=24_05.xlsx&amp;sheet=U0&amp;row=34&amp;col=6&amp;number=4&amp;sourceID=14","4")</f>
        <v>4</v>
      </c>
      <c r="G34" s="4" t="str">
        <f>HYPERLINK("http://141.218.60.56/~jnz1568/getInfo.php?workbook=24_05.xlsx&amp;sheet=U0&amp;row=34&amp;col=7&amp;number=0.00926&amp;sourceID=14","0.00926")</f>
        <v>0.00926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HYPERLINK("http://141.218.60.56/~jnz1568/getInfo.php?workbook=24_05.xlsx&amp;sheet=U0&amp;row=35&amp;col=6&amp;number=4.1&amp;sourceID=14","4.1")</f>
        <v>4.1</v>
      </c>
      <c r="G35" s="4" t="str">
        <f>HYPERLINK("http://141.218.60.56/~jnz1568/getInfo.php?workbook=24_05.xlsx&amp;sheet=U0&amp;row=35&amp;col=7&amp;number=0.00926&amp;sourceID=14","0.00926")</f>
        <v>0.00926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HYPERLINK("http://141.218.60.56/~jnz1568/getInfo.php?workbook=24_05.xlsx&amp;sheet=U0&amp;row=36&amp;col=6&amp;number=4.2&amp;sourceID=14","4.2")</f>
        <v>4.2</v>
      </c>
      <c r="G36" s="4" t="str">
        <f>HYPERLINK("http://141.218.60.56/~jnz1568/getInfo.php?workbook=24_05.xlsx&amp;sheet=U0&amp;row=36&amp;col=7&amp;number=0.00926&amp;sourceID=14","0.00926")</f>
        <v>0.00926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HYPERLINK("http://141.218.60.56/~jnz1568/getInfo.php?workbook=24_05.xlsx&amp;sheet=U0&amp;row=37&amp;col=6&amp;number=4.3&amp;sourceID=14","4.3")</f>
        <v>4.3</v>
      </c>
      <c r="G37" s="4" t="str">
        <f>HYPERLINK("http://141.218.60.56/~jnz1568/getInfo.php?workbook=24_05.xlsx&amp;sheet=U0&amp;row=37&amp;col=7&amp;number=0.00926&amp;sourceID=14","0.00926")</f>
        <v>0.00926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HYPERLINK("http://141.218.60.56/~jnz1568/getInfo.php?workbook=24_05.xlsx&amp;sheet=U0&amp;row=38&amp;col=6&amp;number=4.4&amp;sourceID=14","4.4")</f>
        <v>4.4</v>
      </c>
      <c r="G38" s="4" t="str">
        <f>HYPERLINK("http://141.218.60.56/~jnz1568/getInfo.php?workbook=24_05.xlsx&amp;sheet=U0&amp;row=38&amp;col=7&amp;number=0.00926&amp;sourceID=14","0.00926")</f>
        <v>0.00926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HYPERLINK("http://141.218.60.56/~jnz1568/getInfo.php?workbook=24_05.xlsx&amp;sheet=U0&amp;row=39&amp;col=6&amp;number=4.5&amp;sourceID=14","4.5")</f>
        <v>4.5</v>
      </c>
      <c r="G39" s="4" t="str">
        <f>HYPERLINK("http://141.218.60.56/~jnz1568/getInfo.php?workbook=24_05.xlsx&amp;sheet=U0&amp;row=39&amp;col=7&amp;number=0.00926&amp;sourceID=14","0.00926")</f>
        <v>0.00926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HYPERLINK("http://141.218.60.56/~jnz1568/getInfo.php?workbook=24_05.xlsx&amp;sheet=U0&amp;row=40&amp;col=6&amp;number=4.6&amp;sourceID=14","4.6")</f>
        <v>4.6</v>
      </c>
      <c r="G40" s="4" t="str">
        <f>HYPERLINK("http://141.218.60.56/~jnz1568/getInfo.php?workbook=24_05.xlsx&amp;sheet=U0&amp;row=40&amp;col=7&amp;number=0.00926&amp;sourceID=14","0.00926")</f>
        <v>0.00926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HYPERLINK("http://141.218.60.56/~jnz1568/getInfo.php?workbook=24_05.xlsx&amp;sheet=U0&amp;row=41&amp;col=6&amp;number=4.7&amp;sourceID=14","4.7")</f>
        <v>4.7</v>
      </c>
      <c r="G41" s="4" t="str">
        <f>HYPERLINK("http://141.218.60.56/~jnz1568/getInfo.php?workbook=24_05.xlsx&amp;sheet=U0&amp;row=41&amp;col=7&amp;number=0.00926&amp;sourceID=14","0.00926")</f>
        <v>0.00926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HYPERLINK("http://141.218.60.56/~jnz1568/getInfo.php?workbook=24_05.xlsx&amp;sheet=U0&amp;row=42&amp;col=6&amp;number=4.8&amp;sourceID=14","4.8")</f>
        <v>4.8</v>
      </c>
      <c r="G42" s="4" t="str">
        <f>HYPERLINK("http://141.218.60.56/~jnz1568/getInfo.php?workbook=24_05.xlsx&amp;sheet=U0&amp;row=42&amp;col=7&amp;number=0.00926&amp;sourceID=14","0.00926")</f>
        <v>0.00926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HYPERLINK("http://141.218.60.56/~jnz1568/getInfo.php?workbook=24_05.xlsx&amp;sheet=U0&amp;row=43&amp;col=6&amp;number=4.9&amp;sourceID=14","4.9")</f>
        <v>4.9</v>
      </c>
      <c r="G43" s="4" t="str">
        <f>HYPERLINK("http://141.218.60.56/~jnz1568/getInfo.php?workbook=24_05.xlsx&amp;sheet=U0&amp;row=43&amp;col=7&amp;number=0.00926&amp;sourceID=14","0.00926")</f>
        <v>0.00926</v>
      </c>
    </row>
    <row r="44" spans="1:7">
      <c r="A44" s="3">
        <v>24</v>
      </c>
      <c r="B44" s="3">
        <v>5</v>
      </c>
      <c r="C44" s="3">
        <v>1</v>
      </c>
      <c r="D44" s="3">
        <v>4</v>
      </c>
      <c r="E44" s="3">
        <v>1</v>
      </c>
      <c r="F44" s="4" t="str">
        <f>HYPERLINK("http://141.218.60.56/~jnz1568/getInfo.php?workbook=24_05.xlsx&amp;sheet=U0&amp;row=44&amp;col=6&amp;number=3&amp;sourceID=14","3")</f>
        <v>3</v>
      </c>
      <c r="G44" s="4" t="str">
        <f>HYPERLINK("http://141.218.60.56/~jnz1568/getInfo.php?workbook=24_05.xlsx&amp;sheet=U0&amp;row=44&amp;col=7&amp;number=0.00682&amp;sourceID=14","0.00682")</f>
        <v>0.00682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HYPERLINK("http://141.218.60.56/~jnz1568/getInfo.php?workbook=24_05.xlsx&amp;sheet=U0&amp;row=45&amp;col=6&amp;number=3.1&amp;sourceID=14","3.1")</f>
        <v>3.1</v>
      </c>
      <c r="G45" s="4" t="str">
        <f>HYPERLINK("http://141.218.60.56/~jnz1568/getInfo.php?workbook=24_05.xlsx&amp;sheet=U0&amp;row=45&amp;col=7&amp;number=0.00682&amp;sourceID=14","0.00682")</f>
        <v>0.00682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HYPERLINK("http://141.218.60.56/~jnz1568/getInfo.php?workbook=24_05.xlsx&amp;sheet=U0&amp;row=46&amp;col=6&amp;number=3.2&amp;sourceID=14","3.2")</f>
        <v>3.2</v>
      </c>
      <c r="G46" s="4" t="str">
        <f>HYPERLINK("http://141.218.60.56/~jnz1568/getInfo.php?workbook=24_05.xlsx&amp;sheet=U0&amp;row=46&amp;col=7&amp;number=0.00682&amp;sourceID=14","0.00682")</f>
        <v>0.00682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HYPERLINK("http://141.218.60.56/~jnz1568/getInfo.php?workbook=24_05.xlsx&amp;sheet=U0&amp;row=47&amp;col=6&amp;number=3.3&amp;sourceID=14","3.3")</f>
        <v>3.3</v>
      </c>
      <c r="G47" s="4" t="str">
        <f>HYPERLINK("http://141.218.60.56/~jnz1568/getInfo.php?workbook=24_05.xlsx&amp;sheet=U0&amp;row=47&amp;col=7&amp;number=0.00682&amp;sourceID=14","0.00682")</f>
        <v>0.00682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HYPERLINK("http://141.218.60.56/~jnz1568/getInfo.php?workbook=24_05.xlsx&amp;sheet=U0&amp;row=48&amp;col=6&amp;number=3.4&amp;sourceID=14","3.4")</f>
        <v>3.4</v>
      </c>
      <c r="G48" s="4" t="str">
        <f>HYPERLINK("http://141.218.60.56/~jnz1568/getInfo.php?workbook=24_05.xlsx&amp;sheet=U0&amp;row=48&amp;col=7&amp;number=0.00682&amp;sourceID=14","0.00682")</f>
        <v>0.00682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HYPERLINK("http://141.218.60.56/~jnz1568/getInfo.php?workbook=24_05.xlsx&amp;sheet=U0&amp;row=49&amp;col=6&amp;number=3.5&amp;sourceID=14","3.5")</f>
        <v>3.5</v>
      </c>
      <c r="G49" s="4" t="str">
        <f>HYPERLINK("http://141.218.60.56/~jnz1568/getInfo.php?workbook=24_05.xlsx&amp;sheet=U0&amp;row=49&amp;col=7&amp;number=0.00682&amp;sourceID=14","0.00682")</f>
        <v>0.00682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HYPERLINK("http://141.218.60.56/~jnz1568/getInfo.php?workbook=24_05.xlsx&amp;sheet=U0&amp;row=50&amp;col=6&amp;number=3.6&amp;sourceID=14","3.6")</f>
        <v>3.6</v>
      </c>
      <c r="G50" s="4" t="str">
        <f>HYPERLINK("http://141.218.60.56/~jnz1568/getInfo.php?workbook=24_05.xlsx&amp;sheet=U0&amp;row=50&amp;col=7&amp;number=0.00682&amp;sourceID=14","0.00682")</f>
        <v>0.00682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HYPERLINK("http://141.218.60.56/~jnz1568/getInfo.php?workbook=24_05.xlsx&amp;sheet=U0&amp;row=51&amp;col=6&amp;number=3.7&amp;sourceID=14","3.7")</f>
        <v>3.7</v>
      </c>
      <c r="G51" s="4" t="str">
        <f>HYPERLINK("http://141.218.60.56/~jnz1568/getInfo.php?workbook=24_05.xlsx&amp;sheet=U0&amp;row=51&amp;col=7&amp;number=0.00682&amp;sourceID=14","0.00682")</f>
        <v>0.00682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HYPERLINK("http://141.218.60.56/~jnz1568/getInfo.php?workbook=24_05.xlsx&amp;sheet=U0&amp;row=52&amp;col=6&amp;number=3.8&amp;sourceID=14","3.8")</f>
        <v>3.8</v>
      </c>
      <c r="G52" s="4" t="str">
        <f>HYPERLINK("http://141.218.60.56/~jnz1568/getInfo.php?workbook=24_05.xlsx&amp;sheet=U0&amp;row=52&amp;col=7&amp;number=0.00682&amp;sourceID=14","0.00682")</f>
        <v>0.00682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HYPERLINK("http://141.218.60.56/~jnz1568/getInfo.php?workbook=24_05.xlsx&amp;sheet=U0&amp;row=53&amp;col=6&amp;number=3.9&amp;sourceID=14","3.9")</f>
        <v>3.9</v>
      </c>
      <c r="G53" s="4" t="str">
        <f>HYPERLINK("http://141.218.60.56/~jnz1568/getInfo.php?workbook=24_05.xlsx&amp;sheet=U0&amp;row=53&amp;col=7&amp;number=0.00682&amp;sourceID=14","0.00682")</f>
        <v>0.00682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HYPERLINK("http://141.218.60.56/~jnz1568/getInfo.php?workbook=24_05.xlsx&amp;sheet=U0&amp;row=54&amp;col=6&amp;number=4&amp;sourceID=14","4")</f>
        <v>4</v>
      </c>
      <c r="G54" s="4" t="str">
        <f>HYPERLINK("http://141.218.60.56/~jnz1568/getInfo.php?workbook=24_05.xlsx&amp;sheet=U0&amp;row=54&amp;col=7&amp;number=0.00682&amp;sourceID=14","0.00682")</f>
        <v>0.00682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HYPERLINK("http://141.218.60.56/~jnz1568/getInfo.php?workbook=24_05.xlsx&amp;sheet=U0&amp;row=55&amp;col=6&amp;number=4.1&amp;sourceID=14","4.1")</f>
        <v>4.1</v>
      </c>
      <c r="G55" s="4" t="str">
        <f>HYPERLINK("http://141.218.60.56/~jnz1568/getInfo.php?workbook=24_05.xlsx&amp;sheet=U0&amp;row=55&amp;col=7&amp;number=0.00682&amp;sourceID=14","0.00682")</f>
        <v>0.00682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HYPERLINK("http://141.218.60.56/~jnz1568/getInfo.php?workbook=24_05.xlsx&amp;sheet=U0&amp;row=56&amp;col=6&amp;number=4.2&amp;sourceID=14","4.2")</f>
        <v>4.2</v>
      </c>
      <c r="G56" s="4" t="str">
        <f>HYPERLINK("http://141.218.60.56/~jnz1568/getInfo.php?workbook=24_05.xlsx&amp;sheet=U0&amp;row=56&amp;col=7&amp;number=0.00682&amp;sourceID=14","0.00682")</f>
        <v>0.00682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HYPERLINK("http://141.218.60.56/~jnz1568/getInfo.php?workbook=24_05.xlsx&amp;sheet=U0&amp;row=57&amp;col=6&amp;number=4.3&amp;sourceID=14","4.3")</f>
        <v>4.3</v>
      </c>
      <c r="G57" s="4" t="str">
        <f>HYPERLINK("http://141.218.60.56/~jnz1568/getInfo.php?workbook=24_05.xlsx&amp;sheet=U0&amp;row=57&amp;col=7&amp;number=0.00682&amp;sourceID=14","0.00682")</f>
        <v>0.00682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HYPERLINK("http://141.218.60.56/~jnz1568/getInfo.php?workbook=24_05.xlsx&amp;sheet=U0&amp;row=58&amp;col=6&amp;number=4.4&amp;sourceID=14","4.4")</f>
        <v>4.4</v>
      </c>
      <c r="G58" s="4" t="str">
        <f>HYPERLINK("http://141.218.60.56/~jnz1568/getInfo.php?workbook=24_05.xlsx&amp;sheet=U0&amp;row=58&amp;col=7&amp;number=0.00681&amp;sourceID=14","0.00681")</f>
        <v>0.00681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HYPERLINK("http://141.218.60.56/~jnz1568/getInfo.php?workbook=24_05.xlsx&amp;sheet=U0&amp;row=59&amp;col=6&amp;number=4.5&amp;sourceID=14","4.5")</f>
        <v>4.5</v>
      </c>
      <c r="G59" s="4" t="str">
        <f>HYPERLINK("http://141.218.60.56/~jnz1568/getInfo.php?workbook=24_05.xlsx&amp;sheet=U0&amp;row=59&amp;col=7&amp;number=0.00681&amp;sourceID=14","0.00681")</f>
        <v>0.00681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HYPERLINK("http://141.218.60.56/~jnz1568/getInfo.php?workbook=24_05.xlsx&amp;sheet=U0&amp;row=60&amp;col=6&amp;number=4.6&amp;sourceID=14","4.6")</f>
        <v>4.6</v>
      </c>
      <c r="G60" s="4" t="str">
        <f>HYPERLINK("http://141.218.60.56/~jnz1568/getInfo.php?workbook=24_05.xlsx&amp;sheet=U0&amp;row=60&amp;col=7&amp;number=0.00681&amp;sourceID=14","0.00681")</f>
        <v>0.00681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HYPERLINK("http://141.218.60.56/~jnz1568/getInfo.php?workbook=24_05.xlsx&amp;sheet=U0&amp;row=61&amp;col=6&amp;number=4.7&amp;sourceID=14","4.7")</f>
        <v>4.7</v>
      </c>
      <c r="G61" s="4" t="str">
        <f>HYPERLINK("http://141.218.60.56/~jnz1568/getInfo.php?workbook=24_05.xlsx&amp;sheet=U0&amp;row=61&amp;col=7&amp;number=0.00681&amp;sourceID=14","0.00681")</f>
        <v>0.00681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HYPERLINK("http://141.218.60.56/~jnz1568/getInfo.php?workbook=24_05.xlsx&amp;sheet=U0&amp;row=62&amp;col=6&amp;number=4.8&amp;sourceID=14","4.8")</f>
        <v>4.8</v>
      </c>
      <c r="G62" s="4" t="str">
        <f>HYPERLINK("http://141.218.60.56/~jnz1568/getInfo.php?workbook=24_05.xlsx&amp;sheet=U0&amp;row=62&amp;col=7&amp;number=0.0068&amp;sourceID=14","0.0068")</f>
        <v>0.0068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HYPERLINK("http://141.218.60.56/~jnz1568/getInfo.php?workbook=24_05.xlsx&amp;sheet=U0&amp;row=63&amp;col=6&amp;number=4.9&amp;sourceID=14","4.9")</f>
        <v>4.9</v>
      </c>
      <c r="G63" s="4" t="str">
        <f>HYPERLINK("http://141.218.60.56/~jnz1568/getInfo.php?workbook=24_05.xlsx&amp;sheet=U0&amp;row=63&amp;col=7&amp;number=0.00679&amp;sourceID=14","0.00679")</f>
        <v>0.00679</v>
      </c>
    </row>
    <row r="64" spans="1:7">
      <c r="A64" s="3">
        <v>24</v>
      </c>
      <c r="B64" s="3">
        <v>5</v>
      </c>
      <c r="C64" s="3">
        <v>1</v>
      </c>
      <c r="D64" s="3">
        <v>5</v>
      </c>
      <c r="E64" s="3">
        <v>1</v>
      </c>
      <c r="F64" s="4" t="str">
        <f>HYPERLINK("http://141.218.60.56/~jnz1568/getInfo.php?workbook=24_05.xlsx&amp;sheet=U0&amp;row=64&amp;col=6&amp;number=3&amp;sourceID=14","3")</f>
        <v>3</v>
      </c>
      <c r="G64" s="4" t="str">
        <f>HYPERLINK("http://141.218.60.56/~jnz1568/getInfo.php?workbook=24_05.xlsx&amp;sheet=U0&amp;row=64&amp;col=7&amp;number=0.00547&amp;sourceID=14","0.00547")</f>
        <v>0.00547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HYPERLINK("http://141.218.60.56/~jnz1568/getInfo.php?workbook=24_05.xlsx&amp;sheet=U0&amp;row=65&amp;col=6&amp;number=3.1&amp;sourceID=14","3.1")</f>
        <v>3.1</v>
      </c>
      <c r="G65" s="4" t="str">
        <f>HYPERLINK("http://141.218.60.56/~jnz1568/getInfo.php?workbook=24_05.xlsx&amp;sheet=U0&amp;row=65&amp;col=7&amp;number=0.00547&amp;sourceID=14","0.00547")</f>
        <v>0.00547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HYPERLINK("http://141.218.60.56/~jnz1568/getInfo.php?workbook=24_05.xlsx&amp;sheet=U0&amp;row=66&amp;col=6&amp;number=3.2&amp;sourceID=14","3.2")</f>
        <v>3.2</v>
      </c>
      <c r="G66" s="4" t="str">
        <f>HYPERLINK("http://141.218.60.56/~jnz1568/getInfo.php?workbook=24_05.xlsx&amp;sheet=U0&amp;row=66&amp;col=7&amp;number=0.00547&amp;sourceID=14","0.00547")</f>
        <v>0.00547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HYPERLINK("http://141.218.60.56/~jnz1568/getInfo.php?workbook=24_05.xlsx&amp;sheet=U0&amp;row=67&amp;col=6&amp;number=3.3&amp;sourceID=14","3.3")</f>
        <v>3.3</v>
      </c>
      <c r="G67" s="4" t="str">
        <f>HYPERLINK("http://141.218.60.56/~jnz1568/getInfo.php?workbook=24_05.xlsx&amp;sheet=U0&amp;row=67&amp;col=7&amp;number=0.00547&amp;sourceID=14","0.00547")</f>
        <v>0.00547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HYPERLINK("http://141.218.60.56/~jnz1568/getInfo.php?workbook=24_05.xlsx&amp;sheet=U0&amp;row=68&amp;col=6&amp;number=3.4&amp;sourceID=14","3.4")</f>
        <v>3.4</v>
      </c>
      <c r="G68" s="4" t="str">
        <f>HYPERLINK("http://141.218.60.56/~jnz1568/getInfo.php?workbook=24_05.xlsx&amp;sheet=U0&amp;row=68&amp;col=7&amp;number=0.00547&amp;sourceID=14","0.00547")</f>
        <v>0.00547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HYPERLINK("http://141.218.60.56/~jnz1568/getInfo.php?workbook=24_05.xlsx&amp;sheet=U0&amp;row=69&amp;col=6&amp;number=3.5&amp;sourceID=14","3.5")</f>
        <v>3.5</v>
      </c>
      <c r="G69" s="4" t="str">
        <f>HYPERLINK("http://141.218.60.56/~jnz1568/getInfo.php?workbook=24_05.xlsx&amp;sheet=U0&amp;row=69&amp;col=7&amp;number=0.00547&amp;sourceID=14","0.00547")</f>
        <v>0.00547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HYPERLINK("http://141.218.60.56/~jnz1568/getInfo.php?workbook=24_05.xlsx&amp;sheet=U0&amp;row=70&amp;col=6&amp;number=3.6&amp;sourceID=14","3.6")</f>
        <v>3.6</v>
      </c>
      <c r="G70" s="4" t="str">
        <f>HYPERLINK("http://141.218.60.56/~jnz1568/getInfo.php?workbook=24_05.xlsx&amp;sheet=U0&amp;row=70&amp;col=7&amp;number=0.00547&amp;sourceID=14","0.00547")</f>
        <v>0.00547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HYPERLINK("http://141.218.60.56/~jnz1568/getInfo.php?workbook=24_05.xlsx&amp;sheet=U0&amp;row=71&amp;col=6&amp;number=3.7&amp;sourceID=14","3.7")</f>
        <v>3.7</v>
      </c>
      <c r="G71" s="4" t="str">
        <f>HYPERLINK("http://141.218.60.56/~jnz1568/getInfo.php?workbook=24_05.xlsx&amp;sheet=U0&amp;row=71&amp;col=7&amp;number=0.00547&amp;sourceID=14","0.00547")</f>
        <v>0.00547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HYPERLINK("http://141.218.60.56/~jnz1568/getInfo.php?workbook=24_05.xlsx&amp;sheet=U0&amp;row=72&amp;col=6&amp;number=3.8&amp;sourceID=14","3.8")</f>
        <v>3.8</v>
      </c>
      <c r="G72" s="4" t="str">
        <f>HYPERLINK("http://141.218.60.56/~jnz1568/getInfo.php?workbook=24_05.xlsx&amp;sheet=U0&amp;row=72&amp;col=7&amp;number=0.00547&amp;sourceID=14","0.00547")</f>
        <v>0.00547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HYPERLINK("http://141.218.60.56/~jnz1568/getInfo.php?workbook=24_05.xlsx&amp;sheet=U0&amp;row=73&amp;col=6&amp;number=3.9&amp;sourceID=14","3.9")</f>
        <v>3.9</v>
      </c>
      <c r="G73" s="4" t="str">
        <f>HYPERLINK("http://141.218.60.56/~jnz1568/getInfo.php?workbook=24_05.xlsx&amp;sheet=U0&amp;row=73&amp;col=7&amp;number=0.00547&amp;sourceID=14","0.00547")</f>
        <v>0.00547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HYPERLINK("http://141.218.60.56/~jnz1568/getInfo.php?workbook=24_05.xlsx&amp;sheet=U0&amp;row=74&amp;col=6&amp;number=4&amp;sourceID=14","4")</f>
        <v>4</v>
      </c>
      <c r="G74" s="4" t="str">
        <f>HYPERLINK("http://141.218.60.56/~jnz1568/getInfo.php?workbook=24_05.xlsx&amp;sheet=U0&amp;row=74&amp;col=7&amp;number=0.00547&amp;sourceID=14","0.00547")</f>
        <v>0.00547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HYPERLINK("http://141.218.60.56/~jnz1568/getInfo.php?workbook=24_05.xlsx&amp;sheet=U0&amp;row=75&amp;col=6&amp;number=4.1&amp;sourceID=14","4.1")</f>
        <v>4.1</v>
      </c>
      <c r="G75" s="4" t="str">
        <f>HYPERLINK("http://141.218.60.56/~jnz1568/getInfo.php?workbook=24_05.xlsx&amp;sheet=U0&amp;row=75&amp;col=7&amp;number=0.00547&amp;sourceID=14","0.00547")</f>
        <v>0.00547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HYPERLINK("http://141.218.60.56/~jnz1568/getInfo.php?workbook=24_05.xlsx&amp;sheet=U0&amp;row=76&amp;col=6&amp;number=4.2&amp;sourceID=14","4.2")</f>
        <v>4.2</v>
      </c>
      <c r="G76" s="4" t="str">
        <f>HYPERLINK("http://141.218.60.56/~jnz1568/getInfo.php?workbook=24_05.xlsx&amp;sheet=U0&amp;row=76&amp;col=7&amp;number=0.00547&amp;sourceID=14","0.00547")</f>
        <v>0.00547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HYPERLINK("http://141.218.60.56/~jnz1568/getInfo.php?workbook=24_05.xlsx&amp;sheet=U0&amp;row=77&amp;col=6&amp;number=4.3&amp;sourceID=14","4.3")</f>
        <v>4.3</v>
      </c>
      <c r="G77" s="4" t="str">
        <f>HYPERLINK("http://141.218.60.56/~jnz1568/getInfo.php?workbook=24_05.xlsx&amp;sheet=U0&amp;row=77&amp;col=7&amp;number=0.00547&amp;sourceID=14","0.00547")</f>
        <v>0.00547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HYPERLINK("http://141.218.60.56/~jnz1568/getInfo.php?workbook=24_05.xlsx&amp;sheet=U0&amp;row=78&amp;col=6&amp;number=4.4&amp;sourceID=14","4.4")</f>
        <v>4.4</v>
      </c>
      <c r="G78" s="4" t="str">
        <f>HYPERLINK("http://141.218.60.56/~jnz1568/getInfo.php?workbook=24_05.xlsx&amp;sheet=U0&amp;row=78&amp;col=7&amp;number=0.00547&amp;sourceID=14","0.00547")</f>
        <v>0.00547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HYPERLINK("http://141.218.60.56/~jnz1568/getInfo.php?workbook=24_05.xlsx&amp;sheet=U0&amp;row=79&amp;col=6&amp;number=4.5&amp;sourceID=14","4.5")</f>
        <v>4.5</v>
      </c>
      <c r="G79" s="4" t="str">
        <f>HYPERLINK("http://141.218.60.56/~jnz1568/getInfo.php?workbook=24_05.xlsx&amp;sheet=U0&amp;row=79&amp;col=7&amp;number=0.00546&amp;sourceID=14","0.00546")</f>
        <v>0.00546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HYPERLINK("http://141.218.60.56/~jnz1568/getInfo.php?workbook=24_05.xlsx&amp;sheet=U0&amp;row=80&amp;col=6&amp;number=4.6&amp;sourceID=14","4.6")</f>
        <v>4.6</v>
      </c>
      <c r="G80" s="4" t="str">
        <f>HYPERLINK("http://141.218.60.56/~jnz1568/getInfo.php?workbook=24_05.xlsx&amp;sheet=U0&amp;row=80&amp;col=7&amp;number=0.00546&amp;sourceID=14","0.00546")</f>
        <v>0.00546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HYPERLINK("http://141.218.60.56/~jnz1568/getInfo.php?workbook=24_05.xlsx&amp;sheet=U0&amp;row=81&amp;col=6&amp;number=4.7&amp;sourceID=14","4.7")</f>
        <v>4.7</v>
      </c>
      <c r="G81" s="4" t="str">
        <f>HYPERLINK("http://141.218.60.56/~jnz1568/getInfo.php?workbook=24_05.xlsx&amp;sheet=U0&amp;row=81&amp;col=7&amp;number=0.00546&amp;sourceID=14","0.00546")</f>
        <v>0.00546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HYPERLINK("http://141.218.60.56/~jnz1568/getInfo.php?workbook=24_05.xlsx&amp;sheet=U0&amp;row=82&amp;col=6&amp;number=4.8&amp;sourceID=14","4.8")</f>
        <v>4.8</v>
      </c>
      <c r="G82" s="4" t="str">
        <f>HYPERLINK("http://141.218.60.56/~jnz1568/getInfo.php?workbook=24_05.xlsx&amp;sheet=U0&amp;row=82&amp;col=7&amp;number=0.00545&amp;sourceID=14","0.00545")</f>
        <v>0.00545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HYPERLINK("http://141.218.60.56/~jnz1568/getInfo.php?workbook=24_05.xlsx&amp;sheet=U0&amp;row=83&amp;col=6&amp;number=4.9&amp;sourceID=14","4.9")</f>
        <v>4.9</v>
      </c>
      <c r="G83" s="4" t="str">
        <f>HYPERLINK("http://141.218.60.56/~jnz1568/getInfo.php?workbook=24_05.xlsx&amp;sheet=U0&amp;row=83&amp;col=7&amp;number=0.00545&amp;sourceID=14","0.00545")</f>
        <v>0.00545</v>
      </c>
    </row>
    <row r="84" spans="1:7">
      <c r="A84" s="3">
        <v>24</v>
      </c>
      <c r="B84" s="3">
        <v>5</v>
      </c>
      <c r="C84" s="3">
        <v>1</v>
      </c>
      <c r="D84" s="3">
        <v>6</v>
      </c>
      <c r="E84" s="3">
        <v>1</v>
      </c>
      <c r="F84" s="4" t="str">
        <f>HYPERLINK("http://141.218.60.56/~jnz1568/getInfo.php?workbook=24_05.xlsx&amp;sheet=U0&amp;row=84&amp;col=6&amp;number=3&amp;sourceID=14","3")</f>
        <v>3</v>
      </c>
      <c r="G84" s="4" t="str">
        <f>HYPERLINK("http://141.218.60.56/~jnz1568/getInfo.php?workbook=24_05.xlsx&amp;sheet=U0&amp;row=84&amp;col=7&amp;number=0.236&amp;sourceID=14","0.236")</f>
        <v>0.236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HYPERLINK("http://141.218.60.56/~jnz1568/getInfo.php?workbook=24_05.xlsx&amp;sheet=U0&amp;row=85&amp;col=6&amp;number=3.1&amp;sourceID=14","3.1")</f>
        <v>3.1</v>
      </c>
      <c r="G85" s="4" t="str">
        <f>HYPERLINK("http://141.218.60.56/~jnz1568/getInfo.php?workbook=24_05.xlsx&amp;sheet=U0&amp;row=85&amp;col=7&amp;number=0.236&amp;sourceID=14","0.236")</f>
        <v>0.236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HYPERLINK("http://141.218.60.56/~jnz1568/getInfo.php?workbook=24_05.xlsx&amp;sheet=U0&amp;row=86&amp;col=6&amp;number=3.2&amp;sourceID=14","3.2")</f>
        <v>3.2</v>
      </c>
      <c r="G86" s="4" t="str">
        <f>HYPERLINK("http://141.218.60.56/~jnz1568/getInfo.php?workbook=24_05.xlsx&amp;sheet=U0&amp;row=86&amp;col=7&amp;number=0.236&amp;sourceID=14","0.236")</f>
        <v>0.236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HYPERLINK("http://141.218.60.56/~jnz1568/getInfo.php?workbook=24_05.xlsx&amp;sheet=U0&amp;row=87&amp;col=6&amp;number=3.3&amp;sourceID=14","3.3")</f>
        <v>3.3</v>
      </c>
      <c r="G87" s="4" t="str">
        <f>HYPERLINK("http://141.218.60.56/~jnz1568/getInfo.php?workbook=24_05.xlsx&amp;sheet=U0&amp;row=87&amp;col=7&amp;number=0.236&amp;sourceID=14","0.236")</f>
        <v>0.236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HYPERLINK("http://141.218.60.56/~jnz1568/getInfo.php?workbook=24_05.xlsx&amp;sheet=U0&amp;row=88&amp;col=6&amp;number=3.4&amp;sourceID=14","3.4")</f>
        <v>3.4</v>
      </c>
      <c r="G88" s="4" t="str">
        <f>HYPERLINK("http://141.218.60.56/~jnz1568/getInfo.php?workbook=24_05.xlsx&amp;sheet=U0&amp;row=88&amp;col=7&amp;number=0.236&amp;sourceID=14","0.236")</f>
        <v>0.236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HYPERLINK("http://141.218.60.56/~jnz1568/getInfo.php?workbook=24_05.xlsx&amp;sheet=U0&amp;row=89&amp;col=6&amp;number=3.5&amp;sourceID=14","3.5")</f>
        <v>3.5</v>
      </c>
      <c r="G89" s="4" t="str">
        <f>HYPERLINK("http://141.218.60.56/~jnz1568/getInfo.php?workbook=24_05.xlsx&amp;sheet=U0&amp;row=89&amp;col=7&amp;number=0.236&amp;sourceID=14","0.236")</f>
        <v>0.236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HYPERLINK("http://141.218.60.56/~jnz1568/getInfo.php?workbook=24_05.xlsx&amp;sheet=U0&amp;row=90&amp;col=6&amp;number=3.6&amp;sourceID=14","3.6")</f>
        <v>3.6</v>
      </c>
      <c r="G90" s="4" t="str">
        <f>HYPERLINK("http://141.218.60.56/~jnz1568/getInfo.php?workbook=24_05.xlsx&amp;sheet=U0&amp;row=90&amp;col=7&amp;number=0.236&amp;sourceID=14","0.236")</f>
        <v>0.236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HYPERLINK("http://141.218.60.56/~jnz1568/getInfo.php?workbook=24_05.xlsx&amp;sheet=U0&amp;row=91&amp;col=6&amp;number=3.7&amp;sourceID=14","3.7")</f>
        <v>3.7</v>
      </c>
      <c r="G91" s="4" t="str">
        <f>HYPERLINK("http://141.218.60.56/~jnz1568/getInfo.php?workbook=24_05.xlsx&amp;sheet=U0&amp;row=91&amp;col=7&amp;number=0.236&amp;sourceID=14","0.236")</f>
        <v>0.236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HYPERLINK("http://141.218.60.56/~jnz1568/getInfo.php?workbook=24_05.xlsx&amp;sheet=U0&amp;row=92&amp;col=6&amp;number=3.8&amp;sourceID=14","3.8")</f>
        <v>3.8</v>
      </c>
      <c r="G92" s="4" t="str">
        <f>HYPERLINK("http://141.218.60.56/~jnz1568/getInfo.php?workbook=24_05.xlsx&amp;sheet=U0&amp;row=92&amp;col=7&amp;number=0.236&amp;sourceID=14","0.236")</f>
        <v>0.236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HYPERLINK("http://141.218.60.56/~jnz1568/getInfo.php?workbook=24_05.xlsx&amp;sheet=U0&amp;row=93&amp;col=6&amp;number=3.9&amp;sourceID=14","3.9")</f>
        <v>3.9</v>
      </c>
      <c r="G93" s="4" t="str">
        <f>HYPERLINK("http://141.218.60.56/~jnz1568/getInfo.php?workbook=24_05.xlsx&amp;sheet=U0&amp;row=93&amp;col=7&amp;number=0.236&amp;sourceID=14","0.236")</f>
        <v>0.236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HYPERLINK("http://141.218.60.56/~jnz1568/getInfo.php?workbook=24_05.xlsx&amp;sheet=U0&amp;row=94&amp;col=6&amp;number=4&amp;sourceID=14","4")</f>
        <v>4</v>
      </c>
      <c r="G94" s="4" t="str">
        <f>HYPERLINK("http://141.218.60.56/~jnz1568/getInfo.php?workbook=24_05.xlsx&amp;sheet=U0&amp;row=94&amp;col=7&amp;number=0.236&amp;sourceID=14","0.236")</f>
        <v>0.236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HYPERLINK("http://141.218.60.56/~jnz1568/getInfo.php?workbook=24_05.xlsx&amp;sheet=U0&amp;row=95&amp;col=6&amp;number=4.1&amp;sourceID=14","4.1")</f>
        <v>4.1</v>
      </c>
      <c r="G95" s="4" t="str">
        <f>HYPERLINK("http://141.218.60.56/~jnz1568/getInfo.php?workbook=24_05.xlsx&amp;sheet=U0&amp;row=95&amp;col=7&amp;number=0.237&amp;sourceID=14","0.237")</f>
        <v>0.237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HYPERLINK("http://141.218.60.56/~jnz1568/getInfo.php?workbook=24_05.xlsx&amp;sheet=U0&amp;row=96&amp;col=6&amp;number=4.2&amp;sourceID=14","4.2")</f>
        <v>4.2</v>
      </c>
      <c r="G96" s="4" t="str">
        <f>HYPERLINK("http://141.218.60.56/~jnz1568/getInfo.php?workbook=24_05.xlsx&amp;sheet=U0&amp;row=96&amp;col=7&amp;number=0.237&amp;sourceID=14","0.237")</f>
        <v>0.237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HYPERLINK("http://141.218.60.56/~jnz1568/getInfo.php?workbook=24_05.xlsx&amp;sheet=U0&amp;row=97&amp;col=6&amp;number=4.3&amp;sourceID=14","4.3")</f>
        <v>4.3</v>
      </c>
      <c r="G97" s="4" t="str">
        <f>HYPERLINK("http://141.218.60.56/~jnz1568/getInfo.php?workbook=24_05.xlsx&amp;sheet=U0&amp;row=97&amp;col=7&amp;number=0.237&amp;sourceID=14","0.237")</f>
        <v>0.237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HYPERLINK("http://141.218.60.56/~jnz1568/getInfo.php?workbook=24_05.xlsx&amp;sheet=U0&amp;row=98&amp;col=6&amp;number=4.4&amp;sourceID=14","4.4")</f>
        <v>4.4</v>
      </c>
      <c r="G98" s="4" t="str">
        <f>HYPERLINK("http://141.218.60.56/~jnz1568/getInfo.php?workbook=24_05.xlsx&amp;sheet=U0&amp;row=98&amp;col=7&amp;number=0.237&amp;sourceID=14","0.237")</f>
        <v>0.237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HYPERLINK("http://141.218.60.56/~jnz1568/getInfo.php?workbook=24_05.xlsx&amp;sheet=U0&amp;row=99&amp;col=6&amp;number=4.5&amp;sourceID=14","4.5")</f>
        <v>4.5</v>
      </c>
      <c r="G99" s="4" t="str">
        <f>HYPERLINK("http://141.218.60.56/~jnz1568/getInfo.php?workbook=24_05.xlsx&amp;sheet=U0&amp;row=99&amp;col=7&amp;number=0.238&amp;sourceID=14","0.238")</f>
        <v>0.238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HYPERLINK("http://141.218.60.56/~jnz1568/getInfo.php?workbook=24_05.xlsx&amp;sheet=U0&amp;row=100&amp;col=6&amp;number=4.6&amp;sourceID=14","4.6")</f>
        <v>4.6</v>
      </c>
      <c r="G100" s="4" t="str">
        <f>HYPERLINK("http://141.218.60.56/~jnz1568/getInfo.php?workbook=24_05.xlsx&amp;sheet=U0&amp;row=100&amp;col=7&amp;number=0.238&amp;sourceID=14","0.238")</f>
        <v>0.238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HYPERLINK("http://141.218.60.56/~jnz1568/getInfo.php?workbook=24_05.xlsx&amp;sheet=U0&amp;row=101&amp;col=6&amp;number=4.7&amp;sourceID=14","4.7")</f>
        <v>4.7</v>
      </c>
      <c r="G101" s="4" t="str">
        <f>HYPERLINK("http://141.218.60.56/~jnz1568/getInfo.php?workbook=24_05.xlsx&amp;sheet=U0&amp;row=101&amp;col=7&amp;number=0.239&amp;sourceID=14","0.239")</f>
        <v>0.239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HYPERLINK("http://141.218.60.56/~jnz1568/getInfo.php?workbook=24_05.xlsx&amp;sheet=U0&amp;row=102&amp;col=6&amp;number=4.8&amp;sourceID=14","4.8")</f>
        <v>4.8</v>
      </c>
      <c r="G102" s="4" t="str">
        <f>HYPERLINK("http://141.218.60.56/~jnz1568/getInfo.php?workbook=24_05.xlsx&amp;sheet=U0&amp;row=102&amp;col=7&amp;number=0.239&amp;sourceID=14","0.239")</f>
        <v>0.239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HYPERLINK("http://141.218.60.56/~jnz1568/getInfo.php?workbook=24_05.xlsx&amp;sheet=U0&amp;row=103&amp;col=6&amp;number=4.9&amp;sourceID=14","4.9")</f>
        <v>4.9</v>
      </c>
      <c r="G103" s="4" t="str">
        <f>HYPERLINK("http://141.218.60.56/~jnz1568/getInfo.php?workbook=24_05.xlsx&amp;sheet=U0&amp;row=103&amp;col=7&amp;number=0.24&amp;sourceID=14","0.24")</f>
        <v>0.24</v>
      </c>
    </row>
    <row r="104" spans="1:7">
      <c r="A104" s="3">
        <v>24</v>
      </c>
      <c r="B104" s="3">
        <v>5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HYPERLINK("http://141.218.60.56/~jnz1568/getInfo.php?workbook=24_05.xlsx&amp;sheet=U0&amp;row=104&amp;col=6&amp;number=3&amp;sourceID=14","3")</f>
        <v>3</v>
      </c>
      <c r="G104" s="4" t="str">
        <f>HYPERLINK("http://141.218.60.56/~jnz1568/getInfo.php?workbook=24_05.xlsx&amp;sheet=U0&amp;row=104&amp;col=7&amp;number=0.00531&amp;sourceID=14","0.00531")</f>
        <v>0.00531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HYPERLINK("http://141.218.60.56/~jnz1568/getInfo.php?workbook=24_05.xlsx&amp;sheet=U0&amp;row=105&amp;col=6&amp;number=3.1&amp;sourceID=14","3.1")</f>
        <v>3.1</v>
      </c>
      <c r="G105" s="4" t="str">
        <f>HYPERLINK("http://141.218.60.56/~jnz1568/getInfo.php?workbook=24_05.xlsx&amp;sheet=U0&amp;row=105&amp;col=7&amp;number=0.00531&amp;sourceID=14","0.00531")</f>
        <v>0.00531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HYPERLINK("http://141.218.60.56/~jnz1568/getInfo.php?workbook=24_05.xlsx&amp;sheet=U0&amp;row=106&amp;col=6&amp;number=3.2&amp;sourceID=14","3.2")</f>
        <v>3.2</v>
      </c>
      <c r="G106" s="4" t="str">
        <f>HYPERLINK("http://141.218.60.56/~jnz1568/getInfo.php?workbook=24_05.xlsx&amp;sheet=U0&amp;row=106&amp;col=7&amp;number=0.00531&amp;sourceID=14","0.00531")</f>
        <v>0.00531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HYPERLINK("http://141.218.60.56/~jnz1568/getInfo.php?workbook=24_05.xlsx&amp;sheet=U0&amp;row=107&amp;col=6&amp;number=3.3&amp;sourceID=14","3.3")</f>
        <v>3.3</v>
      </c>
      <c r="G107" s="4" t="str">
        <f>HYPERLINK("http://141.218.60.56/~jnz1568/getInfo.php?workbook=24_05.xlsx&amp;sheet=U0&amp;row=107&amp;col=7&amp;number=0.00531&amp;sourceID=14","0.00531")</f>
        <v>0.00531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HYPERLINK("http://141.218.60.56/~jnz1568/getInfo.php?workbook=24_05.xlsx&amp;sheet=U0&amp;row=108&amp;col=6&amp;number=3.4&amp;sourceID=14","3.4")</f>
        <v>3.4</v>
      </c>
      <c r="G108" s="4" t="str">
        <f>HYPERLINK("http://141.218.60.56/~jnz1568/getInfo.php?workbook=24_05.xlsx&amp;sheet=U0&amp;row=108&amp;col=7&amp;number=0.00531&amp;sourceID=14","0.00531")</f>
        <v>0.00531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HYPERLINK("http://141.218.60.56/~jnz1568/getInfo.php?workbook=24_05.xlsx&amp;sheet=U0&amp;row=109&amp;col=6&amp;number=3.5&amp;sourceID=14","3.5")</f>
        <v>3.5</v>
      </c>
      <c r="G109" s="4" t="str">
        <f>HYPERLINK("http://141.218.60.56/~jnz1568/getInfo.php?workbook=24_05.xlsx&amp;sheet=U0&amp;row=109&amp;col=7&amp;number=0.00531&amp;sourceID=14","0.00531")</f>
        <v>0.00531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HYPERLINK("http://141.218.60.56/~jnz1568/getInfo.php?workbook=24_05.xlsx&amp;sheet=U0&amp;row=110&amp;col=6&amp;number=3.6&amp;sourceID=14","3.6")</f>
        <v>3.6</v>
      </c>
      <c r="G110" s="4" t="str">
        <f>HYPERLINK("http://141.218.60.56/~jnz1568/getInfo.php?workbook=24_05.xlsx&amp;sheet=U0&amp;row=110&amp;col=7&amp;number=0.00531&amp;sourceID=14","0.00531")</f>
        <v>0.00531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HYPERLINK("http://141.218.60.56/~jnz1568/getInfo.php?workbook=24_05.xlsx&amp;sheet=U0&amp;row=111&amp;col=6&amp;number=3.7&amp;sourceID=14","3.7")</f>
        <v>3.7</v>
      </c>
      <c r="G111" s="4" t="str">
        <f>HYPERLINK("http://141.218.60.56/~jnz1568/getInfo.php?workbook=24_05.xlsx&amp;sheet=U0&amp;row=111&amp;col=7&amp;number=0.00531&amp;sourceID=14","0.00531")</f>
        <v>0.00531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HYPERLINK("http://141.218.60.56/~jnz1568/getInfo.php?workbook=24_05.xlsx&amp;sheet=U0&amp;row=112&amp;col=6&amp;number=3.8&amp;sourceID=14","3.8")</f>
        <v>3.8</v>
      </c>
      <c r="G112" s="4" t="str">
        <f>HYPERLINK("http://141.218.60.56/~jnz1568/getInfo.php?workbook=24_05.xlsx&amp;sheet=U0&amp;row=112&amp;col=7&amp;number=0.0053&amp;sourceID=14","0.0053")</f>
        <v>0.0053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HYPERLINK("http://141.218.60.56/~jnz1568/getInfo.php?workbook=24_05.xlsx&amp;sheet=U0&amp;row=113&amp;col=6&amp;number=3.9&amp;sourceID=14","3.9")</f>
        <v>3.9</v>
      </c>
      <c r="G113" s="4" t="str">
        <f>HYPERLINK("http://141.218.60.56/~jnz1568/getInfo.php?workbook=24_05.xlsx&amp;sheet=U0&amp;row=113&amp;col=7&amp;number=0.0053&amp;sourceID=14","0.0053")</f>
        <v>0.0053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HYPERLINK("http://141.218.60.56/~jnz1568/getInfo.php?workbook=24_05.xlsx&amp;sheet=U0&amp;row=114&amp;col=6&amp;number=4&amp;sourceID=14","4")</f>
        <v>4</v>
      </c>
      <c r="G114" s="4" t="str">
        <f>HYPERLINK("http://141.218.60.56/~jnz1568/getInfo.php?workbook=24_05.xlsx&amp;sheet=U0&amp;row=114&amp;col=7&amp;number=0.0053&amp;sourceID=14","0.0053")</f>
        <v>0.0053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HYPERLINK("http://141.218.60.56/~jnz1568/getInfo.php?workbook=24_05.xlsx&amp;sheet=U0&amp;row=115&amp;col=6&amp;number=4.1&amp;sourceID=14","4.1")</f>
        <v>4.1</v>
      </c>
      <c r="G115" s="4" t="str">
        <f>HYPERLINK("http://141.218.60.56/~jnz1568/getInfo.php?workbook=24_05.xlsx&amp;sheet=U0&amp;row=115&amp;col=7&amp;number=0.0053&amp;sourceID=14","0.0053")</f>
        <v>0.0053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HYPERLINK("http://141.218.60.56/~jnz1568/getInfo.php?workbook=24_05.xlsx&amp;sheet=U0&amp;row=116&amp;col=6&amp;number=4.2&amp;sourceID=14","4.2")</f>
        <v>4.2</v>
      </c>
      <c r="G116" s="4" t="str">
        <f>HYPERLINK("http://141.218.60.56/~jnz1568/getInfo.php?workbook=24_05.xlsx&amp;sheet=U0&amp;row=116&amp;col=7&amp;number=0.0053&amp;sourceID=14","0.0053")</f>
        <v>0.0053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HYPERLINK("http://141.218.60.56/~jnz1568/getInfo.php?workbook=24_05.xlsx&amp;sheet=U0&amp;row=117&amp;col=6&amp;number=4.3&amp;sourceID=14","4.3")</f>
        <v>4.3</v>
      </c>
      <c r="G117" s="4" t="str">
        <f>HYPERLINK("http://141.218.60.56/~jnz1568/getInfo.php?workbook=24_05.xlsx&amp;sheet=U0&amp;row=117&amp;col=7&amp;number=0.0053&amp;sourceID=14","0.0053")</f>
        <v>0.0053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HYPERLINK("http://141.218.60.56/~jnz1568/getInfo.php?workbook=24_05.xlsx&amp;sheet=U0&amp;row=118&amp;col=6&amp;number=4.4&amp;sourceID=14","4.4")</f>
        <v>4.4</v>
      </c>
      <c r="G118" s="4" t="str">
        <f>HYPERLINK("http://141.218.60.56/~jnz1568/getInfo.php?workbook=24_05.xlsx&amp;sheet=U0&amp;row=118&amp;col=7&amp;number=0.0053&amp;sourceID=14","0.0053")</f>
        <v>0.0053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HYPERLINK("http://141.218.60.56/~jnz1568/getInfo.php?workbook=24_05.xlsx&amp;sheet=U0&amp;row=119&amp;col=6&amp;number=4.5&amp;sourceID=14","4.5")</f>
        <v>4.5</v>
      </c>
      <c r="G119" s="4" t="str">
        <f>HYPERLINK("http://141.218.60.56/~jnz1568/getInfo.php?workbook=24_05.xlsx&amp;sheet=U0&amp;row=119&amp;col=7&amp;number=0.0053&amp;sourceID=14","0.0053")</f>
        <v>0.0053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HYPERLINK("http://141.218.60.56/~jnz1568/getInfo.php?workbook=24_05.xlsx&amp;sheet=U0&amp;row=120&amp;col=6&amp;number=4.6&amp;sourceID=14","4.6")</f>
        <v>4.6</v>
      </c>
      <c r="G120" s="4" t="str">
        <f>HYPERLINK("http://141.218.60.56/~jnz1568/getInfo.php?workbook=24_05.xlsx&amp;sheet=U0&amp;row=120&amp;col=7&amp;number=0.00529&amp;sourceID=14","0.00529")</f>
        <v>0.00529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HYPERLINK("http://141.218.60.56/~jnz1568/getInfo.php?workbook=24_05.xlsx&amp;sheet=U0&amp;row=121&amp;col=6&amp;number=4.7&amp;sourceID=14","4.7")</f>
        <v>4.7</v>
      </c>
      <c r="G121" s="4" t="str">
        <f>HYPERLINK("http://141.218.60.56/~jnz1568/getInfo.php?workbook=24_05.xlsx&amp;sheet=U0&amp;row=121&amp;col=7&amp;number=0.00529&amp;sourceID=14","0.00529")</f>
        <v>0.00529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HYPERLINK("http://141.218.60.56/~jnz1568/getInfo.php?workbook=24_05.xlsx&amp;sheet=U0&amp;row=122&amp;col=6&amp;number=4.8&amp;sourceID=14","4.8")</f>
        <v>4.8</v>
      </c>
      <c r="G122" s="4" t="str">
        <f>HYPERLINK("http://141.218.60.56/~jnz1568/getInfo.php?workbook=24_05.xlsx&amp;sheet=U0&amp;row=122&amp;col=7&amp;number=0.00529&amp;sourceID=14","0.00529")</f>
        <v>0.00529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HYPERLINK("http://141.218.60.56/~jnz1568/getInfo.php?workbook=24_05.xlsx&amp;sheet=U0&amp;row=123&amp;col=6&amp;number=4.9&amp;sourceID=14","4.9")</f>
        <v>4.9</v>
      </c>
      <c r="G123" s="4" t="str">
        <f>HYPERLINK("http://141.218.60.56/~jnz1568/getInfo.php?workbook=24_05.xlsx&amp;sheet=U0&amp;row=123&amp;col=7&amp;number=0.00528&amp;sourceID=14","0.00528")</f>
        <v>0.00528</v>
      </c>
    </row>
    <row r="124" spans="1:7">
      <c r="A124" s="3">
        <v>24</v>
      </c>
      <c r="B124" s="3">
        <v>5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HYPERLINK("http://141.218.60.56/~jnz1568/getInfo.php?workbook=24_05.xlsx&amp;sheet=U0&amp;row=124&amp;col=6&amp;number=3&amp;sourceID=14","3")</f>
        <v>3</v>
      </c>
      <c r="G124" s="4" t="str">
        <f>HYPERLINK("http://141.218.60.56/~jnz1568/getInfo.php?workbook=24_05.xlsx&amp;sheet=U0&amp;row=124&amp;col=7&amp;number=0.0233&amp;sourceID=14","0.0233")</f>
        <v>0.0233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HYPERLINK("http://141.218.60.56/~jnz1568/getInfo.php?workbook=24_05.xlsx&amp;sheet=U0&amp;row=125&amp;col=6&amp;number=3.1&amp;sourceID=14","3.1")</f>
        <v>3.1</v>
      </c>
      <c r="G125" s="4" t="str">
        <f>HYPERLINK("http://141.218.60.56/~jnz1568/getInfo.php?workbook=24_05.xlsx&amp;sheet=U0&amp;row=125&amp;col=7&amp;number=0.0233&amp;sourceID=14","0.0233")</f>
        <v>0.0233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HYPERLINK("http://141.218.60.56/~jnz1568/getInfo.php?workbook=24_05.xlsx&amp;sheet=U0&amp;row=126&amp;col=6&amp;number=3.2&amp;sourceID=14","3.2")</f>
        <v>3.2</v>
      </c>
      <c r="G126" s="4" t="str">
        <f>HYPERLINK("http://141.218.60.56/~jnz1568/getInfo.php?workbook=24_05.xlsx&amp;sheet=U0&amp;row=126&amp;col=7&amp;number=0.0233&amp;sourceID=14","0.0233")</f>
        <v>0.0233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HYPERLINK("http://141.218.60.56/~jnz1568/getInfo.php?workbook=24_05.xlsx&amp;sheet=U0&amp;row=127&amp;col=6&amp;number=3.3&amp;sourceID=14","3.3")</f>
        <v>3.3</v>
      </c>
      <c r="G127" s="4" t="str">
        <f>HYPERLINK("http://141.218.60.56/~jnz1568/getInfo.php?workbook=24_05.xlsx&amp;sheet=U0&amp;row=127&amp;col=7&amp;number=0.0233&amp;sourceID=14","0.0233")</f>
        <v>0.0233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HYPERLINK("http://141.218.60.56/~jnz1568/getInfo.php?workbook=24_05.xlsx&amp;sheet=U0&amp;row=128&amp;col=6&amp;number=3.4&amp;sourceID=14","3.4")</f>
        <v>3.4</v>
      </c>
      <c r="G128" s="4" t="str">
        <f>HYPERLINK("http://141.218.60.56/~jnz1568/getInfo.php?workbook=24_05.xlsx&amp;sheet=U0&amp;row=128&amp;col=7&amp;number=0.0233&amp;sourceID=14","0.0233")</f>
        <v>0.0233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HYPERLINK("http://141.218.60.56/~jnz1568/getInfo.php?workbook=24_05.xlsx&amp;sheet=U0&amp;row=129&amp;col=6&amp;number=3.5&amp;sourceID=14","3.5")</f>
        <v>3.5</v>
      </c>
      <c r="G129" s="4" t="str">
        <f>HYPERLINK("http://141.218.60.56/~jnz1568/getInfo.php?workbook=24_05.xlsx&amp;sheet=U0&amp;row=129&amp;col=7&amp;number=0.0233&amp;sourceID=14","0.0233")</f>
        <v>0.0233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HYPERLINK("http://141.218.60.56/~jnz1568/getInfo.php?workbook=24_05.xlsx&amp;sheet=U0&amp;row=130&amp;col=6&amp;number=3.6&amp;sourceID=14","3.6")</f>
        <v>3.6</v>
      </c>
      <c r="G130" s="4" t="str">
        <f>HYPERLINK("http://141.218.60.56/~jnz1568/getInfo.php?workbook=24_05.xlsx&amp;sheet=U0&amp;row=130&amp;col=7&amp;number=0.0233&amp;sourceID=14","0.0233")</f>
        <v>0.0233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HYPERLINK("http://141.218.60.56/~jnz1568/getInfo.php?workbook=24_05.xlsx&amp;sheet=U0&amp;row=131&amp;col=6&amp;number=3.7&amp;sourceID=14","3.7")</f>
        <v>3.7</v>
      </c>
      <c r="G131" s="4" t="str">
        <f>HYPERLINK("http://141.218.60.56/~jnz1568/getInfo.php?workbook=24_05.xlsx&amp;sheet=U0&amp;row=131&amp;col=7&amp;number=0.0233&amp;sourceID=14","0.0233")</f>
        <v>0.0233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HYPERLINK("http://141.218.60.56/~jnz1568/getInfo.php?workbook=24_05.xlsx&amp;sheet=U0&amp;row=132&amp;col=6&amp;number=3.8&amp;sourceID=14","3.8")</f>
        <v>3.8</v>
      </c>
      <c r="G132" s="4" t="str">
        <f>HYPERLINK("http://141.218.60.56/~jnz1568/getInfo.php?workbook=24_05.xlsx&amp;sheet=U0&amp;row=132&amp;col=7&amp;number=0.0233&amp;sourceID=14","0.0233")</f>
        <v>0.0233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HYPERLINK("http://141.218.60.56/~jnz1568/getInfo.php?workbook=24_05.xlsx&amp;sheet=U0&amp;row=133&amp;col=6&amp;number=3.9&amp;sourceID=14","3.9")</f>
        <v>3.9</v>
      </c>
      <c r="G133" s="4" t="str">
        <f>HYPERLINK("http://141.218.60.56/~jnz1568/getInfo.php?workbook=24_05.xlsx&amp;sheet=U0&amp;row=133&amp;col=7&amp;number=0.0233&amp;sourceID=14","0.0233")</f>
        <v>0.0233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HYPERLINK("http://141.218.60.56/~jnz1568/getInfo.php?workbook=24_05.xlsx&amp;sheet=U0&amp;row=134&amp;col=6&amp;number=4&amp;sourceID=14","4")</f>
        <v>4</v>
      </c>
      <c r="G134" s="4" t="str">
        <f>HYPERLINK("http://141.218.60.56/~jnz1568/getInfo.php?workbook=24_05.xlsx&amp;sheet=U0&amp;row=134&amp;col=7&amp;number=0.0233&amp;sourceID=14","0.0233")</f>
        <v>0.0233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HYPERLINK("http://141.218.60.56/~jnz1568/getInfo.php?workbook=24_05.xlsx&amp;sheet=U0&amp;row=135&amp;col=6&amp;number=4.1&amp;sourceID=14","4.1")</f>
        <v>4.1</v>
      </c>
      <c r="G135" s="4" t="str">
        <f>HYPERLINK("http://141.218.60.56/~jnz1568/getInfo.php?workbook=24_05.xlsx&amp;sheet=U0&amp;row=135&amp;col=7&amp;number=0.0234&amp;sourceID=14","0.0234")</f>
        <v>0.0234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HYPERLINK("http://141.218.60.56/~jnz1568/getInfo.php?workbook=24_05.xlsx&amp;sheet=U0&amp;row=136&amp;col=6&amp;number=4.2&amp;sourceID=14","4.2")</f>
        <v>4.2</v>
      </c>
      <c r="G136" s="4" t="str">
        <f>HYPERLINK("http://141.218.60.56/~jnz1568/getInfo.php?workbook=24_05.xlsx&amp;sheet=U0&amp;row=136&amp;col=7&amp;number=0.0234&amp;sourceID=14","0.0234")</f>
        <v>0.0234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HYPERLINK("http://141.218.60.56/~jnz1568/getInfo.php?workbook=24_05.xlsx&amp;sheet=U0&amp;row=137&amp;col=6&amp;number=4.3&amp;sourceID=14","4.3")</f>
        <v>4.3</v>
      </c>
      <c r="G137" s="4" t="str">
        <f>HYPERLINK("http://141.218.60.56/~jnz1568/getInfo.php?workbook=24_05.xlsx&amp;sheet=U0&amp;row=137&amp;col=7&amp;number=0.0234&amp;sourceID=14","0.0234")</f>
        <v>0.0234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HYPERLINK("http://141.218.60.56/~jnz1568/getInfo.php?workbook=24_05.xlsx&amp;sheet=U0&amp;row=138&amp;col=6&amp;number=4.4&amp;sourceID=14","4.4")</f>
        <v>4.4</v>
      </c>
      <c r="G138" s="4" t="str">
        <f>HYPERLINK("http://141.218.60.56/~jnz1568/getInfo.php?workbook=24_05.xlsx&amp;sheet=U0&amp;row=138&amp;col=7&amp;number=0.0234&amp;sourceID=14","0.0234")</f>
        <v>0.0234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HYPERLINK("http://141.218.60.56/~jnz1568/getInfo.php?workbook=24_05.xlsx&amp;sheet=U0&amp;row=139&amp;col=6&amp;number=4.5&amp;sourceID=14","4.5")</f>
        <v>4.5</v>
      </c>
      <c r="G139" s="4" t="str">
        <f>HYPERLINK("http://141.218.60.56/~jnz1568/getInfo.php?workbook=24_05.xlsx&amp;sheet=U0&amp;row=139&amp;col=7&amp;number=0.0234&amp;sourceID=14","0.0234")</f>
        <v>0.0234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HYPERLINK("http://141.218.60.56/~jnz1568/getInfo.php?workbook=24_05.xlsx&amp;sheet=U0&amp;row=140&amp;col=6&amp;number=4.6&amp;sourceID=14","4.6")</f>
        <v>4.6</v>
      </c>
      <c r="G140" s="4" t="str">
        <f>HYPERLINK("http://141.218.60.56/~jnz1568/getInfo.php?workbook=24_05.xlsx&amp;sheet=U0&amp;row=140&amp;col=7&amp;number=0.0235&amp;sourceID=14","0.0235")</f>
        <v>0.0235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HYPERLINK("http://141.218.60.56/~jnz1568/getInfo.php?workbook=24_05.xlsx&amp;sheet=U0&amp;row=141&amp;col=6&amp;number=4.7&amp;sourceID=14","4.7")</f>
        <v>4.7</v>
      </c>
      <c r="G141" s="4" t="str">
        <f>HYPERLINK("http://141.218.60.56/~jnz1568/getInfo.php?workbook=24_05.xlsx&amp;sheet=U0&amp;row=141&amp;col=7&amp;number=0.0235&amp;sourceID=14","0.0235")</f>
        <v>0.0235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HYPERLINK("http://141.218.60.56/~jnz1568/getInfo.php?workbook=24_05.xlsx&amp;sheet=U0&amp;row=142&amp;col=6&amp;number=4.8&amp;sourceID=14","4.8")</f>
        <v>4.8</v>
      </c>
      <c r="G142" s="4" t="str">
        <f>HYPERLINK("http://141.218.60.56/~jnz1568/getInfo.php?workbook=24_05.xlsx&amp;sheet=U0&amp;row=142&amp;col=7&amp;number=0.0236&amp;sourceID=14","0.0236")</f>
        <v>0.0236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HYPERLINK("http://141.218.60.56/~jnz1568/getInfo.php?workbook=24_05.xlsx&amp;sheet=U0&amp;row=143&amp;col=6&amp;number=4.9&amp;sourceID=14","4.9")</f>
        <v>4.9</v>
      </c>
      <c r="G143" s="4" t="str">
        <f>HYPERLINK("http://141.218.60.56/~jnz1568/getInfo.php?workbook=24_05.xlsx&amp;sheet=U0&amp;row=143&amp;col=7&amp;number=0.0236&amp;sourceID=14","0.0236")</f>
        <v>0.0236</v>
      </c>
    </row>
    <row r="144" spans="1:7">
      <c r="A144" s="3">
        <v>24</v>
      </c>
      <c r="B144" s="3">
        <v>5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HYPERLINK("http://141.218.60.56/~jnz1568/getInfo.php?workbook=24_05.xlsx&amp;sheet=U0&amp;row=144&amp;col=6&amp;number=3&amp;sourceID=14","3")</f>
        <v>3</v>
      </c>
      <c r="G144" s="4" t="str">
        <f>HYPERLINK("http://141.218.60.56/~jnz1568/getInfo.php?workbook=24_05.xlsx&amp;sheet=U0&amp;row=144&amp;col=7&amp;number=0.268&amp;sourceID=14","0.268")</f>
        <v>0.268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HYPERLINK("http://141.218.60.56/~jnz1568/getInfo.php?workbook=24_05.xlsx&amp;sheet=U0&amp;row=145&amp;col=6&amp;number=3.1&amp;sourceID=14","3.1")</f>
        <v>3.1</v>
      </c>
      <c r="G145" s="4" t="str">
        <f>HYPERLINK("http://141.218.60.56/~jnz1568/getInfo.php?workbook=24_05.xlsx&amp;sheet=U0&amp;row=145&amp;col=7&amp;number=0.268&amp;sourceID=14","0.268")</f>
        <v>0.268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HYPERLINK("http://141.218.60.56/~jnz1568/getInfo.php?workbook=24_05.xlsx&amp;sheet=U0&amp;row=146&amp;col=6&amp;number=3.2&amp;sourceID=14","3.2")</f>
        <v>3.2</v>
      </c>
      <c r="G146" s="4" t="str">
        <f>HYPERLINK("http://141.218.60.56/~jnz1568/getInfo.php?workbook=24_05.xlsx&amp;sheet=U0&amp;row=146&amp;col=7&amp;number=0.268&amp;sourceID=14","0.268")</f>
        <v>0.268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HYPERLINK("http://141.218.60.56/~jnz1568/getInfo.php?workbook=24_05.xlsx&amp;sheet=U0&amp;row=147&amp;col=6&amp;number=3.3&amp;sourceID=14","3.3")</f>
        <v>3.3</v>
      </c>
      <c r="G147" s="4" t="str">
        <f>HYPERLINK("http://141.218.60.56/~jnz1568/getInfo.php?workbook=24_05.xlsx&amp;sheet=U0&amp;row=147&amp;col=7&amp;number=0.268&amp;sourceID=14","0.268")</f>
        <v>0.268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HYPERLINK("http://141.218.60.56/~jnz1568/getInfo.php?workbook=24_05.xlsx&amp;sheet=U0&amp;row=148&amp;col=6&amp;number=3.4&amp;sourceID=14","3.4")</f>
        <v>3.4</v>
      </c>
      <c r="G148" s="4" t="str">
        <f>HYPERLINK("http://141.218.60.56/~jnz1568/getInfo.php?workbook=24_05.xlsx&amp;sheet=U0&amp;row=148&amp;col=7&amp;number=0.268&amp;sourceID=14","0.268")</f>
        <v>0.268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HYPERLINK("http://141.218.60.56/~jnz1568/getInfo.php?workbook=24_05.xlsx&amp;sheet=U0&amp;row=149&amp;col=6&amp;number=3.5&amp;sourceID=14","3.5")</f>
        <v>3.5</v>
      </c>
      <c r="G149" s="4" t="str">
        <f>HYPERLINK("http://141.218.60.56/~jnz1568/getInfo.php?workbook=24_05.xlsx&amp;sheet=U0&amp;row=149&amp;col=7&amp;number=0.268&amp;sourceID=14","0.268")</f>
        <v>0.268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HYPERLINK("http://141.218.60.56/~jnz1568/getInfo.php?workbook=24_05.xlsx&amp;sheet=U0&amp;row=150&amp;col=6&amp;number=3.6&amp;sourceID=14","3.6")</f>
        <v>3.6</v>
      </c>
      <c r="G150" s="4" t="str">
        <f>HYPERLINK("http://141.218.60.56/~jnz1568/getInfo.php?workbook=24_05.xlsx&amp;sheet=U0&amp;row=150&amp;col=7&amp;number=0.268&amp;sourceID=14","0.268")</f>
        <v>0.268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HYPERLINK("http://141.218.60.56/~jnz1568/getInfo.php?workbook=24_05.xlsx&amp;sheet=U0&amp;row=151&amp;col=6&amp;number=3.7&amp;sourceID=14","3.7")</f>
        <v>3.7</v>
      </c>
      <c r="G151" s="4" t="str">
        <f>HYPERLINK("http://141.218.60.56/~jnz1568/getInfo.php?workbook=24_05.xlsx&amp;sheet=U0&amp;row=151&amp;col=7&amp;number=0.268&amp;sourceID=14","0.268")</f>
        <v>0.268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HYPERLINK("http://141.218.60.56/~jnz1568/getInfo.php?workbook=24_05.xlsx&amp;sheet=U0&amp;row=152&amp;col=6&amp;number=3.8&amp;sourceID=14","3.8")</f>
        <v>3.8</v>
      </c>
      <c r="G152" s="4" t="str">
        <f>HYPERLINK("http://141.218.60.56/~jnz1568/getInfo.php?workbook=24_05.xlsx&amp;sheet=U0&amp;row=152&amp;col=7&amp;number=0.268&amp;sourceID=14","0.268")</f>
        <v>0.268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HYPERLINK("http://141.218.60.56/~jnz1568/getInfo.php?workbook=24_05.xlsx&amp;sheet=U0&amp;row=153&amp;col=6&amp;number=3.9&amp;sourceID=14","3.9")</f>
        <v>3.9</v>
      </c>
      <c r="G153" s="4" t="str">
        <f>HYPERLINK("http://141.218.60.56/~jnz1568/getInfo.php?workbook=24_05.xlsx&amp;sheet=U0&amp;row=153&amp;col=7&amp;number=0.268&amp;sourceID=14","0.268")</f>
        <v>0.268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HYPERLINK("http://141.218.60.56/~jnz1568/getInfo.php?workbook=24_05.xlsx&amp;sheet=U0&amp;row=154&amp;col=6&amp;number=4&amp;sourceID=14","4")</f>
        <v>4</v>
      </c>
      <c r="G154" s="4" t="str">
        <f>HYPERLINK("http://141.218.60.56/~jnz1568/getInfo.php?workbook=24_05.xlsx&amp;sheet=U0&amp;row=154&amp;col=7&amp;number=0.268&amp;sourceID=14","0.268")</f>
        <v>0.268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HYPERLINK("http://141.218.60.56/~jnz1568/getInfo.php?workbook=24_05.xlsx&amp;sheet=U0&amp;row=155&amp;col=6&amp;number=4.1&amp;sourceID=14","4.1")</f>
        <v>4.1</v>
      </c>
      <c r="G155" s="4" t="str">
        <f>HYPERLINK("http://141.218.60.56/~jnz1568/getInfo.php?workbook=24_05.xlsx&amp;sheet=U0&amp;row=155&amp;col=7&amp;number=0.268&amp;sourceID=14","0.268")</f>
        <v>0.268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HYPERLINK("http://141.218.60.56/~jnz1568/getInfo.php?workbook=24_05.xlsx&amp;sheet=U0&amp;row=156&amp;col=6&amp;number=4.2&amp;sourceID=14","4.2")</f>
        <v>4.2</v>
      </c>
      <c r="G156" s="4" t="str">
        <f>HYPERLINK("http://141.218.60.56/~jnz1568/getInfo.php?workbook=24_05.xlsx&amp;sheet=U0&amp;row=156&amp;col=7&amp;number=0.268&amp;sourceID=14","0.268")</f>
        <v>0.268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HYPERLINK("http://141.218.60.56/~jnz1568/getInfo.php?workbook=24_05.xlsx&amp;sheet=U0&amp;row=157&amp;col=6&amp;number=4.3&amp;sourceID=14","4.3")</f>
        <v>4.3</v>
      </c>
      <c r="G157" s="4" t="str">
        <f>HYPERLINK("http://141.218.60.56/~jnz1568/getInfo.php?workbook=24_05.xlsx&amp;sheet=U0&amp;row=157&amp;col=7&amp;number=0.269&amp;sourceID=14","0.269")</f>
        <v>0.269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HYPERLINK("http://141.218.60.56/~jnz1568/getInfo.php?workbook=24_05.xlsx&amp;sheet=U0&amp;row=158&amp;col=6&amp;number=4.4&amp;sourceID=14","4.4")</f>
        <v>4.4</v>
      </c>
      <c r="G158" s="4" t="str">
        <f>HYPERLINK("http://141.218.60.56/~jnz1568/getInfo.php?workbook=24_05.xlsx&amp;sheet=U0&amp;row=158&amp;col=7&amp;number=0.269&amp;sourceID=14","0.269")</f>
        <v>0.269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HYPERLINK("http://141.218.60.56/~jnz1568/getInfo.php?workbook=24_05.xlsx&amp;sheet=U0&amp;row=159&amp;col=6&amp;number=4.5&amp;sourceID=14","4.5")</f>
        <v>4.5</v>
      </c>
      <c r="G159" s="4" t="str">
        <f>HYPERLINK("http://141.218.60.56/~jnz1568/getInfo.php?workbook=24_05.xlsx&amp;sheet=U0&amp;row=159&amp;col=7&amp;number=0.269&amp;sourceID=14","0.269")</f>
        <v>0.269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HYPERLINK("http://141.218.60.56/~jnz1568/getInfo.php?workbook=24_05.xlsx&amp;sheet=U0&amp;row=160&amp;col=6&amp;number=4.6&amp;sourceID=14","4.6")</f>
        <v>4.6</v>
      </c>
      <c r="G160" s="4" t="str">
        <f>HYPERLINK("http://141.218.60.56/~jnz1568/getInfo.php?workbook=24_05.xlsx&amp;sheet=U0&amp;row=160&amp;col=7&amp;number=0.269&amp;sourceID=14","0.269")</f>
        <v>0.269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HYPERLINK("http://141.218.60.56/~jnz1568/getInfo.php?workbook=24_05.xlsx&amp;sheet=U0&amp;row=161&amp;col=6&amp;number=4.7&amp;sourceID=14","4.7")</f>
        <v>4.7</v>
      </c>
      <c r="G161" s="4" t="str">
        <f>HYPERLINK("http://141.218.60.56/~jnz1568/getInfo.php?workbook=24_05.xlsx&amp;sheet=U0&amp;row=161&amp;col=7&amp;number=0.27&amp;sourceID=14","0.27")</f>
        <v>0.27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HYPERLINK("http://141.218.60.56/~jnz1568/getInfo.php?workbook=24_05.xlsx&amp;sheet=U0&amp;row=162&amp;col=6&amp;number=4.8&amp;sourceID=14","4.8")</f>
        <v>4.8</v>
      </c>
      <c r="G162" s="4" t="str">
        <f>HYPERLINK("http://141.218.60.56/~jnz1568/getInfo.php?workbook=24_05.xlsx&amp;sheet=U0&amp;row=162&amp;col=7&amp;number=0.27&amp;sourceID=14","0.27")</f>
        <v>0.27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HYPERLINK("http://141.218.60.56/~jnz1568/getInfo.php?workbook=24_05.xlsx&amp;sheet=U0&amp;row=163&amp;col=6&amp;number=4.9&amp;sourceID=14","4.9")</f>
        <v>4.9</v>
      </c>
      <c r="G163" s="4" t="str">
        <f>HYPERLINK("http://141.218.60.56/~jnz1568/getInfo.php?workbook=24_05.xlsx&amp;sheet=U0&amp;row=163&amp;col=7&amp;number=0.271&amp;sourceID=14","0.271")</f>
        <v>0.271</v>
      </c>
    </row>
    <row r="164" spans="1:7">
      <c r="A164" s="3">
        <v>24</v>
      </c>
      <c r="B164" s="3">
        <v>5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HYPERLINK("http://141.218.60.56/~jnz1568/getInfo.php?workbook=24_05.xlsx&amp;sheet=U0&amp;row=164&amp;col=6&amp;number=3&amp;sourceID=14","3")</f>
        <v>3</v>
      </c>
      <c r="G164" s="4" t="str">
        <f>HYPERLINK("http://141.218.60.56/~jnz1568/getInfo.php?workbook=24_05.xlsx&amp;sheet=U0&amp;row=164&amp;col=7&amp;number=0.0657&amp;sourceID=14","0.0657")</f>
        <v>0.0657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HYPERLINK("http://141.218.60.56/~jnz1568/getInfo.php?workbook=24_05.xlsx&amp;sheet=U0&amp;row=165&amp;col=6&amp;number=3.1&amp;sourceID=14","3.1")</f>
        <v>3.1</v>
      </c>
      <c r="G165" s="4" t="str">
        <f>HYPERLINK("http://141.218.60.56/~jnz1568/getInfo.php?workbook=24_05.xlsx&amp;sheet=U0&amp;row=165&amp;col=7&amp;number=0.0657&amp;sourceID=14","0.0657")</f>
        <v>0.0657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HYPERLINK("http://141.218.60.56/~jnz1568/getInfo.php?workbook=24_05.xlsx&amp;sheet=U0&amp;row=166&amp;col=6&amp;number=3.2&amp;sourceID=14","3.2")</f>
        <v>3.2</v>
      </c>
      <c r="G166" s="4" t="str">
        <f>HYPERLINK("http://141.218.60.56/~jnz1568/getInfo.php?workbook=24_05.xlsx&amp;sheet=U0&amp;row=166&amp;col=7&amp;number=0.0657&amp;sourceID=14","0.0657")</f>
        <v>0.0657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HYPERLINK("http://141.218.60.56/~jnz1568/getInfo.php?workbook=24_05.xlsx&amp;sheet=U0&amp;row=167&amp;col=6&amp;number=3.3&amp;sourceID=14","3.3")</f>
        <v>3.3</v>
      </c>
      <c r="G167" s="4" t="str">
        <f>HYPERLINK("http://141.218.60.56/~jnz1568/getInfo.php?workbook=24_05.xlsx&amp;sheet=U0&amp;row=167&amp;col=7&amp;number=0.0657&amp;sourceID=14","0.0657")</f>
        <v>0.0657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HYPERLINK("http://141.218.60.56/~jnz1568/getInfo.php?workbook=24_05.xlsx&amp;sheet=U0&amp;row=168&amp;col=6&amp;number=3.4&amp;sourceID=14","3.4")</f>
        <v>3.4</v>
      </c>
      <c r="G168" s="4" t="str">
        <f>HYPERLINK("http://141.218.60.56/~jnz1568/getInfo.php?workbook=24_05.xlsx&amp;sheet=U0&amp;row=168&amp;col=7&amp;number=0.0657&amp;sourceID=14","0.0657")</f>
        <v>0.0657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HYPERLINK("http://141.218.60.56/~jnz1568/getInfo.php?workbook=24_05.xlsx&amp;sheet=U0&amp;row=169&amp;col=6&amp;number=3.5&amp;sourceID=14","3.5")</f>
        <v>3.5</v>
      </c>
      <c r="G169" s="4" t="str">
        <f>HYPERLINK("http://141.218.60.56/~jnz1568/getInfo.php?workbook=24_05.xlsx&amp;sheet=U0&amp;row=169&amp;col=7&amp;number=0.0657&amp;sourceID=14","0.0657")</f>
        <v>0.0657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HYPERLINK("http://141.218.60.56/~jnz1568/getInfo.php?workbook=24_05.xlsx&amp;sheet=U0&amp;row=170&amp;col=6&amp;number=3.6&amp;sourceID=14","3.6")</f>
        <v>3.6</v>
      </c>
      <c r="G170" s="4" t="str">
        <f>HYPERLINK("http://141.218.60.56/~jnz1568/getInfo.php?workbook=24_05.xlsx&amp;sheet=U0&amp;row=170&amp;col=7&amp;number=0.0657&amp;sourceID=14","0.0657")</f>
        <v>0.0657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HYPERLINK("http://141.218.60.56/~jnz1568/getInfo.php?workbook=24_05.xlsx&amp;sheet=U0&amp;row=171&amp;col=6&amp;number=3.7&amp;sourceID=14","3.7")</f>
        <v>3.7</v>
      </c>
      <c r="G171" s="4" t="str">
        <f>HYPERLINK("http://141.218.60.56/~jnz1568/getInfo.php?workbook=24_05.xlsx&amp;sheet=U0&amp;row=171&amp;col=7&amp;number=0.0657&amp;sourceID=14","0.0657")</f>
        <v>0.0657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HYPERLINK("http://141.218.60.56/~jnz1568/getInfo.php?workbook=24_05.xlsx&amp;sheet=U0&amp;row=172&amp;col=6&amp;number=3.8&amp;sourceID=14","3.8")</f>
        <v>3.8</v>
      </c>
      <c r="G172" s="4" t="str">
        <f>HYPERLINK("http://141.218.60.56/~jnz1568/getInfo.php?workbook=24_05.xlsx&amp;sheet=U0&amp;row=172&amp;col=7&amp;number=0.0657&amp;sourceID=14","0.0657")</f>
        <v>0.0657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HYPERLINK("http://141.218.60.56/~jnz1568/getInfo.php?workbook=24_05.xlsx&amp;sheet=U0&amp;row=173&amp;col=6&amp;number=3.9&amp;sourceID=14","3.9")</f>
        <v>3.9</v>
      </c>
      <c r="G173" s="4" t="str">
        <f>HYPERLINK("http://141.218.60.56/~jnz1568/getInfo.php?workbook=24_05.xlsx&amp;sheet=U0&amp;row=173&amp;col=7&amp;number=0.0657&amp;sourceID=14","0.0657")</f>
        <v>0.0657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HYPERLINK("http://141.218.60.56/~jnz1568/getInfo.php?workbook=24_05.xlsx&amp;sheet=U0&amp;row=174&amp;col=6&amp;number=4&amp;sourceID=14","4")</f>
        <v>4</v>
      </c>
      <c r="G174" s="4" t="str">
        <f>HYPERLINK("http://141.218.60.56/~jnz1568/getInfo.php?workbook=24_05.xlsx&amp;sheet=U0&amp;row=174&amp;col=7&amp;number=0.0657&amp;sourceID=14","0.0657")</f>
        <v>0.0657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HYPERLINK("http://141.218.60.56/~jnz1568/getInfo.php?workbook=24_05.xlsx&amp;sheet=U0&amp;row=175&amp;col=6&amp;number=4.1&amp;sourceID=14","4.1")</f>
        <v>4.1</v>
      </c>
      <c r="G175" s="4" t="str">
        <f>HYPERLINK("http://141.218.60.56/~jnz1568/getInfo.php?workbook=24_05.xlsx&amp;sheet=U0&amp;row=175&amp;col=7&amp;number=0.0658&amp;sourceID=14","0.0658")</f>
        <v>0.0658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HYPERLINK("http://141.218.60.56/~jnz1568/getInfo.php?workbook=24_05.xlsx&amp;sheet=U0&amp;row=176&amp;col=6&amp;number=4.2&amp;sourceID=14","4.2")</f>
        <v>4.2</v>
      </c>
      <c r="G176" s="4" t="str">
        <f>HYPERLINK("http://141.218.60.56/~jnz1568/getInfo.php?workbook=24_05.xlsx&amp;sheet=U0&amp;row=176&amp;col=7&amp;number=0.0658&amp;sourceID=14","0.0658")</f>
        <v>0.0658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HYPERLINK("http://141.218.60.56/~jnz1568/getInfo.php?workbook=24_05.xlsx&amp;sheet=U0&amp;row=177&amp;col=6&amp;number=4.3&amp;sourceID=14","4.3")</f>
        <v>4.3</v>
      </c>
      <c r="G177" s="4" t="str">
        <f>HYPERLINK("http://141.218.60.56/~jnz1568/getInfo.php?workbook=24_05.xlsx&amp;sheet=U0&amp;row=177&amp;col=7&amp;number=0.0658&amp;sourceID=14","0.0658")</f>
        <v>0.0658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HYPERLINK("http://141.218.60.56/~jnz1568/getInfo.php?workbook=24_05.xlsx&amp;sheet=U0&amp;row=178&amp;col=6&amp;number=4.4&amp;sourceID=14","4.4")</f>
        <v>4.4</v>
      </c>
      <c r="G178" s="4" t="str">
        <f>HYPERLINK("http://141.218.60.56/~jnz1568/getInfo.php?workbook=24_05.xlsx&amp;sheet=U0&amp;row=178&amp;col=7&amp;number=0.0659&amp;sourceID=14","0.0659")</f>
        <v>0.0659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HYPERLINK("http://141.218.60.56/~jnz1568/getInfo.php?workbook=24_05.xlsx&amp;sheet=U0&amp;row=179&amp;col=6&amp;number=4.5&amp;sourceID=14","4.5")</f>
        <v>4.5</v>
      </c>
      <c r="G179" s="4" t="str">
        <f>HYPERLINK("http://141.218.60.56/~jnz1568/getInfo.php?workbook=24_05.xlsx&amp;sheet=U0&amp;row=179&amp;col=7&amp;number=0.066&amp;sourceID=14","0.066")</f>
        <v>0.066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HYPERLINK("http://141.218.60.56/~jnz1568/getInfo.php?workbook=24_05.xlsx&amp;sheet=U0&amp;row=180&amp;col=6&amp;number=4.6&amp;sourceID=14","4.6")</f>
        <v>4.6</v>
      </c>
      <c r="G180" s="4" t="str">
        <f>HYPERLINK("http://141.218.60.56/~jnz1568/getInfo.php?workbook=24_05.xlsx&amp;sheet=U0&amp;row=180&amp;col=7&amp;number=0.0661&amp;sourceID=14","0.0661")</f>
        <v>0.0661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HYPERLINK("http://141.218.60.56/~jnz1568/getInfo.php?workbook=24_05.xlsx&amp;sheet=U0&amp;row=181&amp;col=6&amp;number=4.7&amp;sourceID=14","4.7")</f>
        <v>4.7</v>
      </c>
      <c r="G181" s="4" t="str">
        <f>HYPERLINK("http://141.218.60.56/~jnz1568/getInfo.php?workbook=24_05.xlsx&amp;sheet=U0&amp;row=181&amp;col=7&amp;number=0.0662&amp;sourceID=14","0.0662")</f>
        <v>0.0662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HYPERLINK("http://141.218.60.56/~jnz1568/getInfo.php?workbook=24_05.xlsx&amp;sheet=U0&amp;row=182&amp;col=6&amp;number=4.8&amp;sourceID=14","4.8")</f>
        <v>4.8</v>
      </c>
      <c r="G182" s="4" t="str">
        <f>HYPERLINK("http://141.218.60.56/~jnz1568/getInfo.php?workbook=24_05.xlsx&amp;sheet=U0&amp;row=182&amp;col=7&amp;number=0.0663&amp;sourceID=14","0.0663")</f>
        <v>0.0663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HYPERLINK("http://141.218.60.56/~jnz1568/getInfo.php?workbook=24_05.xlsx&amp;sheet=U0&amp;row=183&amp;col=6&amp;number=4.9&amp;sourceID=14","4.9")</f>
        <v>4.9</v>
      </c>
      <c r="G183" s="4" t="str">
        <f>HYPERLINK("http://141.218.60.56/~jnz1568/getInfo.php?workbook=24_05.xlsx&amp;sheet=U0&amp;row=183&amp;col=7&amp;number=0.0665&amp;sourceID=14","0.0665")</f>
        <v>0.0665</v>
      </c>
    </row>
    <row r="184" spans="1:7">
      <c r="A184" s="3">
        <v>24</v>
      </c>
      <c r="B184" s="3">
        <v>5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HYPERLINK("http://141.218.60.56/~jnz1568/getInfo.php?workbook=24_05.xlsx&amp;sheet=U0&amp;row=184&amp;col=6&amp;number=3&amp;sourceID=14","3")</f>
        <v>3</v>
      </c>
      <c r="G184" s="4" t="str">
        <f>HYPERLINK("http://141.218.60.56/~jnz1568/getInfo.php?workbook=24_05.xlsx&amp;sheet=U0&amp;row=184&amp;col=7&amp;number=0.000341&amp;sourceID=14","0.000341")</f>
        <v>0.000341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HYPERLINK("http://141.218.60.56/~jnz1568/getInfo.php?workbook=24_05.xlsx&amp;sheet=U0&amp;row=185&amp;col=6&amp;number=3.1&amp;sourceID=14","3.1")</f>
        <v>3.1</v>
      </c>
      <c r="G185" s="4" t="str">
        <f>HYPERLINK("http://141.218.60.56/~jnz1568/getInfo.php?workbook=24_05.xlsx&amp;sheet=U0&amp;row=185&amp;col=7&amp;number=0.000341&amp;sourceID=14","0.000341")</f>
        <v>0.000341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HYPERLINK("http://141.218.60.56/~jnz1568/getInfo.php?workbook=24_05.xlsx&amp;sheet=U0&amp;row=186&amp;col=6&amp;number=3.2&amp;sourceID=14","3.2")</f>
        <v>3.2</v>
      </c>
      <c r="G186" s="4" t="str">
        <f>HYPERLINK("http://141.218.60.56/~jnz1568/getInfo.php?workbook=24_05.xlsx&amp;sheet=U0&amp;row=186&amp;col=7&amp;number=0.000341&amp;sourceID=14","0.000341")</f>
        <v>0.000341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HYPERLINK("http://141.218.60.56/~jnz1568/getInfo.php?workbook=24_05.xlsx&amp;sheet=U0&amp;row=187&amp;col=6&amp;number=3.3&amp;sourceID=14","3.3")</f>
        <v>3.3</v>
      </c>
      <c r="G187" s="4" t="str">
        <f>HYPERLINK("http://141.218.60.56/~jnz1568/getInfo.php?workbook=24_05.xlsx&amp;sheet=U0&amp;row=187&amp;col=7&amp;number=0.000341&amp;sourceID=14","0.000341")</f>
        <v>0.000341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HYPERLINK("http://141.218.60.56/~jnz1568/getInfo.php?workbook=24_05.xlsx&amp;sheet=U0&amp;row=188&amp;col=6&amp;number=3.4&amp;sourceID=14","3.4")</f>
        <v>3.4</v>
      </c>
      <c r="G188" s="4" t="str">
        <f>HYPERLINK("http://141.218.60.56/~jnz1568/getInfo.php?workbook=24_05.xlsx&amp;sheet=U0&amp;row=188&amp;col=7&amp;number=0.000341&amp;sourceID=14","0.000341")</f>
        <v>0.000341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HYPERLINK("http://141.218.60.56/~jnz1568/getInfo.php?workbook=24_05.xlsx&amp;sheet=U0&amp;row=189&amp;col=6&amp;number=3.5&amp;sourceID=14","3.5")</f>
        <v>3.5</v>
      </c>
      <c r="G189" s="4" t="str">
        <f>HYPERLINK("http://141.218.60.56/~jnz1568/getInfo.php?workbook=24_05.xlsx&amp;sheet=U0&amp;row=189&amp;col=7&amp;number=0.000341&amp;sourceID=14","0.000341")</f>
        <v>0.000341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HYPERLINK("http://141.218.60.56/~jnz1568/getInfo.php?workbook=24_05.xlsx&amp;sheet=U0&amp;row=190&amp;col=6&amp;number=3.6&amp;sourceID=14","3.6")</f>
        <v>3.6</v>
      </c>
      <c r="G190" s="4" t="str">
        <f>HYPERLINK("http://141.218.60.56/~jnz1568/getInfo.php?workbook=24_05.xlsx&amp;sheet=U0&amp;row=190&amp;col=7&amp;number=0.000341&amp;sourceID=14","0.000341")</f>
        <v>0.000341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HYPERLINK("http://141.218.60.56/~jnz1568/getInfo.php?workbook=24_05.xlsx&amp;sheet=U0&amp;row=191&amp;col=6&amp;number=3.7&amp;sourceID=14","3.7")</f>
        <v>3.7</v>
      </c>
      <c r="G191" s="4" t="str">
        <f>HYPERLINK("http://141.218.60.56/~jnz1568/getInfo.php?workbook=24_05.xlsx&amp;sheet=U0&amp;row=191&amp;col=7&amp;number=0.000341&amp;sourceID=14","0.000341")</f>
        <v>0.000341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HYPERLINK("http://141.218.60.56/~jnz1568/getInfo.php?workbook=24_05.xlsx&amp;sheet=U0&amp;row=192&amp;col=6&amp;number=3.8&amp;sourceID=14","3.8")</f>
        <v>3.8</v>
      </c>
      <c r="G192" s="4" t="str">
        <f>HYPERLINK("http://141.218.60.56/~jnz1568/getInfo.php?workbook=24_05.xlsx&amp;sheet=U0&amp;row=192&amp;col=7&amp;number=0.000341&amp;sourceID=14","0.000341")</f>
        <v>0.000341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HYPERLINK("http://141.218.60.56/~jnz1568/getInfo.php?workbook=24_05.xlsx&amp;sheet=U0&amp;row=193&amp;col=6&amp;number=3.9&amp;sourceID=14","3.9")</f>
        <v>3.9</v>
      </c>
      <c r="G193" s="4" t="str">
        <f>HYPERLINK("http://141.218.60.56/~jnz1568/getInfo.php?workbook=24_05.xlsx&amp;sheet=U0&amp;row=193&amp;col=7&amp;number=0.000341&amp;sourceID=14","0.000341")</f>
        <v>0.000341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HYPERLINK("http://141.218.60.56/~jnz1568/getInfo.php?workbook=24_05.xlsx&amp;sheet=U0&amp;row=194&amp;col=6&amp;number=4&amp;sourceID=14","4")</f>
        <v>4</v>
      </c>
      <c r="G194" s="4" t="str">
        <f>HYPERLINK("http://141.218.60.56/~jnz1568/getInfo.php?workbook=24_05.xlsx&amp;sheet=U0&amp;row=194&amp;col=7&amp;number=0.000341&amp;sourceID=14","0.000341")</f>
        <v>0.000341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HYPERLINK("http://141.218.60.56/~jnz1568/getInfo.php?workbook=24_05.xlsx&amp;sheet=U0&amp;row=195&amp;col=6&amp;number=4.1&amp;sourceID=14","4.1")</f>
        <v>4.1</v>
      </c>
      <c r="G195" s="4" t="str">
        <f>HYPERLINK("http://141.218.60.56/~jnz1568/getInfo.php?workbook=24_05.xlsx&amp;sheet=U0&amp;row=195&amp;col=7&amp;number=0.000341&amp;sourceID=14","0.000341")</f>
        <v>0.000341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HYPERLINK("http://141.218.60.56/~jnz1568/getInfo.php?workbook=24_05.xlsx&amp;sheet=U0&amp;row=196&amp;col=6&amp;number=4.2&amp;sourceID=14","4.2")</f>
        <v>4.2</v>
      </c>
      <c r="G196" s="4" t="str">
        <f>HYPERLINK("http://141.218.60.56/~jnz1568/getInfo.php?workbook=24_05.xlsx&amp;sheet=U0&amp;row=196&amp;col=7&amp;number=0.000341&amp;sourceID=14","0.000341")</f>
        <v>0.000341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HYPERLINK("http://141.218.60.56/~jnz1568/getInfo.php?workbook=24_05.xlsx&amp;sheet=U0&amp;row=197&amp;col=6&amp;number=4.3&amp;sourceID=14","4.3")</f>
        <v>4.3</v>
      </c>
      <c r="G197" s="4" t="str">
        <f>HYPERLINK("http://141.218.60.56/~jnz1568/getInfo.php?workbook=24_05.xlsx&amp;sheet=U0&amp;row=197&amp;col=7&amp;number=0.000341&amp;sourceID=14","0.000341")</f>
        <v>0.000341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HYPERLINK("http://141.218.60.56/~jnz1568/getInfo.php?workbook=24_05.xlsx&amp;sheet=U0&amp;row=198&amp;col=6&amp;number=4.4&amp;sourceID=14","4.4")</f>
        <v>4.4</v>
      </c>
      <c r="G198" s="4" t="str">
        <f>HYPERLINK("http://141.218.60.56/~jnz1568/getInfo.php?workbook=24_05.xlsx&amp;sheet=U0&amp;row=198&amp;col=7&amp;number=0.00034&amp;sourceID=14","0.00034")</f>
        <v>0.00034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HYPERLINK("http://141.218.60.56/~jnz1568/getInfo.php?workbook=24_05.xlsx&amp;sheet=U0&amp;row=199&amp;col=6&amp;number=4.5&amp;sourceID=14","4.5")</f>
        <v>4.5</v>
      </c>
      <c r="G199" s="4" t="str">
        <f>HYPERLINK("http://141.218.60.56/~jnz1568/getInfo.php?workbook=24_05.xlsx&amp;sheet=U0&amp;row=199&amp;col=7&amp;number=0.00034&amp;sourceID=14","0.00034")</f>
        <v>0.00034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HYPERLINK("http://141.218.60.56/~jnz1568/getInfo.php?workbook=24_05.xlsx&amp;sheet=U0&amp;row=200&amp;col=6&amp;number=4.6&amp;sourceID=14","4.6")</f>
        <v>4.6</v>
      </c>
      <c r="G200" s="4" t="str">
        <f>HYPERLINK("http://141.218.60.56/~jnz1568/getInfo.php?workbook=24_05.xlsx&amp;sheet=U0&amp;row=200&amp;col=7&amp;number=0.00034&amp;sourceID=14","0.00034")</f>
        <v>0.00034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HYPERLINK("http://141.218.60.56/~jnz1568/getInfo.php?workbook=24_05.xlsx&amp;sheet=U0&amp;row=201&amp;col=6&amp;number=4.7&amp;sourceID=14","4.7")</f>
        <v>4.7</v>
      </c>
      <c r="G201" s="4" t="str">
        <f>HYPERLINK("http://141.218.60.56/~jnz1568/getInfo.php?workbook=24_05.xlsx&amp;sheet=U0&amp;row=201&amp;col=7&amp;number=0.00034&amp;sourceID=14","0.00034")</f>
        <v>0.00034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HYPERLINK("http://141.218.60.56/~jnz1568/getInfo.php?workbook=24_05.xlsx&amp;sheet=U0&amp;row=202&amp;col=6&amp;number=4.8&amp;sourceID=14","4.8")</f>
        <v>4.8</v>
      </c>
      <c r="G202" s="4" t="str">
        <f>HYPERLINK("http://141.218.60.56/~jnz1568/getInfo.php?workbook=24_05.xlsx&amp;sheet=U0&amp;row=202&amp;col=7&amp;number=0.000339&amp;sourceID=14","0.000339")</f>
        <v>0.000339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HYPERLINK("http://141.218.60.56/~jnz1568/getInfo.php?workbook=24_05.xlsx&amp;sheet=U0&amp;row=203&amp;col=6&amp;number=4.9&amp;sourceID=14","4.9")</f>
        <v>4.9</v>
      </c>
      <c r="G203" s="4" t="str">
        <f>HYPERLINK("http://141.218.60.56/~jnz1568/getInfo.php?workbook=24_05.xlsx&amp;sheet=U0&amp;row=203&amp;col=7&amp;number=0.000339&amp;sourceID=14","0.000339")</f>
        <v>0.000339</v>
      </c>
    </row>
    <row r="204" spans="1:7">
      <c r="A204" s="3">
        <v>24</v>
      </c>
      <c r="B204" s="3">
        <v>5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HYPERLINK("http://141.218.60.56/~jnz1568/getInfo.php?workbook=24_05.xlsx&amp;sheet=U0&amp;row=204&amp;col=6&amp;number=3&amp;sourceID=14","3")</f>
        <v>3</v>
      </c>
      <c r="G204" s="4" t="str">
        <f>HYPERLINK("http://141.218.60.56/~jnz1568/getInfo.php?workbook=24_05.xlsx&amp;sheet=U0&amp;row=204&amp;col=7&amp;number=0.000762&amp;sourceID=14","0.000762")</f>
        <v>0.000762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HYPERLINK("http://141.218.60.56/~jnz1568/getInfo.php?workbook=24_05.xlsx&amp;sheet=U0&amp;row=205&amp;col=6&amp;number=3.1&amp;sourceID=14","3.1")</f>
        <v>3.1</v>
      </c>
      <c r="G205" s="4" t="str">
        <f>HYPERLINK("http://141.218.60.56/~jnz1568/getInfo.php?workbook=24_05.xlsx&amp;sheet=U0&amp;row=205&amp;col=7&amp;number=0.000762&amp;sourceID=14","0.000762")</f>
        <v>0.000762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HYPERLINK("http://141.218.60.56/~jnz1568/getInfo.php?workbook=24_05.xlsx&amp;sheet=U0&amp;row=206&amp;col=6&amp;number=3.2&amp;sourceID=14","3.2")</f>
        <v>3.2</v>
      </c>
      <c r="G206" s="4" t="str">
        <f>HYPERLINK("http://141.218.60.56/~jnz1568/getInfo.php?workbook=24_05.xlsx&amp;sheet=U0&amp;row=206&amp;col=7&amp;number=0.000762&amp;sourceID=14","0.000762")</f>
        <v>0.000762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HYPERLINK("http://141.218.60.56/~jnz1568/getInfo.php?workbook=24_05.xlsx&amp;sheet=U0&amp;row=207&amp;col=6&amp;number=3.3&amp;sourceID=14","3.3")</f>
        <v>3.3</v>
      </c>
      <c r="G207" s="4" t="str">
        <f>HYPERLINK("http://141.218.60.56/~jnz1568/getInfo.php?workbook=24_05.xlsx&amp;sheet=U0&amp;row=207&amp;col=7&amp;number=0.000762&amp;sourceID=14","0.000762")</f>
        <v>0.000762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HYPERLINK("http://141.218.60.56/~jnz1568/getInfo.php?workbook=24_05.xlsx&amp;sheet=U0&amp;row=208&amp;col=6&amp;number=3.4&amp;sourceID=14","3.4")</f>
        <v>3.4</v>
      </c>
      <c r="G208" s="4" t="str">
        <f>HYPERLINK("http://141.218.60.56/~jnz1568/getInfo.php?workbook=24_05.xlsx&amp;sheet=U0&amp;row=208&amp;col=7&amp;number=0.000762&amp;sourceID=14","0.000762")</f>
        <v>0.000762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HYPERLINK("http://141.218.60.56/~jnz1568/getInfo.php?workbook=24_05.xlsx&amp;sheet=U0&amp;row=209&amp;col=6&amp;number=3.5&amp;sourceID=14","3.5")</f>
        <v>3.5</v>
      </c>
      <c r="G209" s="4" t="str">
        <f>HYPERLINK("http://141.218.60.56/~jnz1568/getInfo.php?workbook=24_05.xlsx&amp;sheet=U0&amp;row=209&amp;col=7&amp;number=0.000762&amp;sourceID=14","0.000762")</f>
        <v>0.000762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HYPERLINK("http://141.218.60.56/~jnz1568/getInfo.php?workbook=24_05.xlsx&amp;sheet=U0&amp;row=210&amp;col=6&amp;number=3.6&amp;sourceID=14","3.6")</f>
        <v>3.6</v>
      </c>
      <c r="G210" s="4" t="str">
        <f>HYPERLINK("http://141.218.60.56/~jnz1568/getInfo.php?workbook=24_05.xlsx&amp;sheet=U0&amp;row=210&amp;col=7&amp;number=0.000762&amp;sourceID=14","0.000762")</f>
        <v>0.000762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HYPERLINK("http://141.218.60.56/~jnz1568/getInfo.php?workbook=24_05.xlsx&amp;sheet=U0&amp;row=211&amp;col=6&amp;number=3.7&amp;sourceID=14","3.7")</f>
        <v>3.7</v>
      </c>
      <c r="G211" s="4" t="str">
        <f>HYPERLINK("http://141.218.60.56/~jnz1568/getInfo.php?workbook=24_05.xlsx&amp;sheet=U0&amp;row=211&amp;col=7&amp;number=0.000762&amp;sourceID=14","0.000762")</f>
        <v>0.000762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HYPERLINK("http://141.218.60.56/~jnz1568/getInfo.php?workbook=24_05.xlsx&amp;sheet=U0&amp;row=212&amp;col=6&amp;number=3.8&amp;sourceID=14","3.8")</f>
        <v>3.8</v>
      </c>
      <c r="G212" s="4" t="str">
        <f>HYPERLINK("http://141.218.60.56/~jnz1568/getInfo.php?workbook=24_05.xlsx&amp;sheet=U0&amp;row=212&amp;col=7&amp;number=0.000762&amp;sourceID=14","0.000762")</f>
        <v>0.000762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HYPERLINK("http://141.218.60.56/~jnz1568/getInfo.php?workbook=24_05.xlsx&amp;sheet=U0&amp;row=213&amp;col=6&amp;number=3.9&amp;sourceID=14","3.9")</f>
        <v>3.9</v>
      </c>
      <c r="G213" s="4" t="str">
        <f>HYPERLINK("http://141.218.60.56/~jnz1568/getInfo.php?workbook=24_05.xlsx&amp;sheet=U0&amp;row=213&amp;col=7&amp;number=0.000762&amp;sourceID=14","0.000762")</f>
        <v>0.000762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HYPERLINK("http://141.218.60.56/~jnz1568/getInfo.php?workbook=24_05.xlsx&amp;sheet=U0&amp;row=214&amp;col=6&amp;number=4&amp;sourceID=14","4")</f>
        <v>4</v>
      </c>
      <c r="G214" s="4" t="str">
        <f>HYPERLINK("http://141.218.60.56/~jnz1568/getInfo.php?workbook=24_05.xlsx&amp;sheet=U0&amp;row=214&amp;col=7&amp;number=0.000762&amp;sourceID=14","0.000762")</f>
        <v>0.000762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HYPERLINK("http://141.218.60.56/~jnz1568/getInfo.php?workbook=24_05.xlsx&amp;sheet=U0&amp;row=215&amp;col=6&amp;number=4.1&amp;sourceID=14","4.1")</f>
        <v>4.1</v>
      </c>
      <c r="G215" s="4" t="str">
        <f>HYPERLINK("http://141.218.60.56/~jnz1568/getInfo.php?workbook=24_05.xlsx&amp;sheet=U0&amp;row=215&amp;col=7&amp;number=0.000762&amp;sourceID=14","0.000762")</f>
        <v>0.000762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HYPERLINK("http://141.218.60.56/~jnz1568/getInfo.php?workbook=24_05.xlsx&amp;sheet=U0&amp;row=216&amp;col=6&amp;number=4.2&amp;sourceID=14","4.2")</f>
        <v>4.2</v>
      </c>
      <c r="G216" s="4" t="str">
        <f>HYPERLINK("http://141.218.60.56/~jnz1568/getInfo.php?workbook=24_05.xlsx&amp;sheet=U0&amp;row=216&amp;col=7&amp;number=0.000762&amp;sourceID=14","0.000762")</f>
        <v>0.000762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HYPERLINK("http://141.218.60.56/~jnz1568/getInfo.php?workbook=24_05.xlsx&amp;sheet=U0&amp;row=217&amp;col=6&amp;number=4.3&amp;sourceID=14","4.3")</f>
        <v>4.3</v>
      </c>
      <c r="G217" s="4" t="str">
        <f>HYPERLINK("http://141.218.60.56/~jnz1568/getInfo.php?workbook=24_05.xlsx&amp;sheet=U0&amp;row=217&amp;col=7&amp;number=0.000763&amp;sourceID=14","0.000763")</f>
        <v>0.000763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HYPERLINK("http://141.218.60.56/~jnz1568/getInfo.php?workbook=24_05.xlsx&amp;sheet=U0&amp;row=218&amp;col=6&amp;number=4.4&amp;sourceID=14","4.4")</f>
        <v>4.4</v>
      </c>
      <c r="G218" s="4" t="str">
        <f>HYPERLINK("http://141.218.60.56/~jnz1568/getInfo.php?workbook=24_05.xlsx&amp;sheet=U0&amp;row=218&amp;col=7&amp;number=0.000763&amp;sourceID=14","0.000763")</f>
        <v>0.000763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HYPERLINK("http://141.218.60.56/~jnz1568/getInfo.php?workbook=24_05.xlsx&amp;sheet=U0&amp;row=219&amp;col=6&amp;number=4.5&amp;sourceID=14","4.5")</f>
        <v>4.5</v>
      </c>
      <c r="G219" s="4" t="str">
        <f>HYPERLINK("http://141.218.60.56/~jnz1568/getInfo.php?workbook=24_05.xlsx&amp;sheet=U0&amp;row=219&amp;col=7&amp;number=0.000763&amp;sourceID=14","0.000763")</f>
        <v>0.000763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HYPERLINK("http://141.218.60.56/~jnz1568/getInfo.php?workbook=24_05.xlsx&amp;sheet=U0&amp;row=220&amp;col=6&amp;number=4.6&amp;sourceID=14","4.6")</f>
        <v>4.6</v>
      </c>
      <c r="G220" s="4" t="str">
        <f>HYPERLINK("http://141.218.60.56/~jnz1568/getInfo.php?workbook=24_05.xlsx&amp;sheet=U0&amp;row=220&amp;col=7&amp;number=0.000763&amp;sourceID=14","0.000763")</f>
        <v>0.000763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HYPERLINK("http://141.218.60.56/~jnz1568/getInfo.php?workbook=24_05.xlsx&amp;sheet=U0&amp;row=221&amp;col=6&amp;number=4.7&amp;sourceID=14","4.7")</f>
        <v>4.7</v>
      </c>
      <c r="G221" s="4" t="str">
        <f>HYPERLINK("http://141.218.60.56/~jnz1568/getInfo.php?workbook=24_05.xlsx&amp;sheet=U0&amp;row=221&amp;col=7&amp;number=0.000763&amp;sourceID=14","0.000763")</f>
        <v>0.000763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HYPERLINK("http://141.218.60.56/~jnz1568/getInfo.php?workbook=24_05.xlsx&amp;sheet=U0&amp;row=222&amp;col=6&amp;number=4.8&amp;sourceID=14","4.8")</f>
        <v>4.8</v>
      </c>
      <c r="G222" s="4" t="str">
        <f>HYPERLINK("http://141.218.60.56/~jnz1568/getInfo.php?workbook=24_05.xlsx&amp;sheet=U0&amp;row=222&amp;col=7&amp;number=0.000763&amp;sourceID=14","0.000763")</f>
        <v>0.000763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HYPERLINK("http://141.218.60.56/~jnz1568/getInfo.php?workbook=24_05.xlsx&amp;sheet=U0&amp;row=223&amp;col=6&amp;number=4.9&amp;sourceID=14","4.9")</f>
        <v>4.9</v>
      </c>
      <c r="G223" s="4" t="str">
        <f>HYPERLINK("http://141.218.60.56/~jnz1568/getInfo.php?workbook=24_05.xlsx&amp;sheet=U0&amp;row=223&amp;col=7&amp;number=0.000764&amp;sourceID=14","0.000764")</f>
        <v>0.000764</v>
      </c>
    </row>
    <row r="224" spans="1:7">
      <c r="A224" s="3">
        <v>24</v>
      </c>
      <c r="B224" s="3">
        <v>5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HYPERLINK("http://141.218.60.56/~jnz1568/getInfo.php?workbook=24_05.xlsx&amp;sheet=U0&amp;row=224&amp;col=6&amp;number=3&amp;sourceID=14","3")</f>
        <v>3</v>
      </c>
      <c r="G224" s="4" t="str">
        <f>HYPERLINK("http://141.218.60.56/~jnz1568/getInfo.php?workbook=24_05.xlsx&amp;sheet=U0&amp;row=224&amp;col=7&amp;number=0.000521&amp;sourceID=14","0.000521")</f>
        <v>0.000521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HYPERLINK("http://141.218.60.56/~jnz1568/getInfo.php?workbook=24_05.xlsx&amp;sheet=U0&amp;row=225&amp;col=6&amp;number=3.1&amp;sourceID=14","3.1")</f>
        <v>3.1</v>
      </c>
      <c r="G225" s="4" t="str">
        <f>HYPERLINK("http://141.218.60.56/~jnz1568/getInfo.php?workbook=24_05.xlsx&amp;sheet=U0&amp;row=225&amp;col=7&amp;number=0.000521&amp;sourceID=14","0.000521")</f>
        <v>0.000521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HYPERLINK("http://141.218.60.56/~jnz1568/getInfo.php?workbook=24_05.xlsx&amp;sheet=U0&amp;row=226&amp;col=6&amp;number=3.2&amp;sourceID=14","3.2")</f>
        <v>3.2</v>
      </c>
      <c r="G226" s="4" t="str">
        <f>HYPERLINK("http://141.218.60.56/~jnz1568/getInfo.php?workbook=24_05.xlsx&amp;sheet=U0&amp;row=226&amp;col=7&amp;number=0.000521&amp;sourceID=14","0.000521")</f>
        <v>0.000521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HYPERLINK("http://141.218.60.56/~jnz1568/getInfo.php?workbook=24_05.xlsx&amp;sheet=U0&amp;row=227&amp;col=6&amp;number=3.3&amp;sourceID=14","3.3")</f>
        <v>3.3</v>
      </c>
      <c r="G227" s="4" t="str">
        <f>HYPERLINK("http://141.218.60.56/~jnz1568/getInfo.php?workbook=24_05.xlsx&amp;sheet=U0&amp;row=227&amp;col=7&amp;number=0.000521&amp;sourceID=14","0.000521")</f>
        <v>0.000521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HYPERLINK("http://141.218.60.56/~jnz1568/getInfo.php?workbook=24_05.xlsx&amp;sheet=U0&amp;row=228&amp;col=6&amp;number=3.4&amp;sourceID=14","3.4")</f>
        <v>3.4</v>
      </c>
      <c r="G228" s="4" t="str">
        <f>HYPERLINK("http://141.218.60.56/~jnz1568/getInfo.php?workbook=24_05.xlsx&amp;sheet=U0&amp;row=228&amp;col=7&amp;number=0.000521&amp;sourceID=14","0.000521")</f>
        <v>0.000521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HYPERLINK("http://141.218.60.56/~jnz1568/getInfo.php?workbook=24_05.xlsx&amp;sheet=U0&amp;row=229&amp;col=6&amp;number=3.5&amp;sourceID=14","3.5")</f>
        <v>3.5</v>
      </c>
      <c r="G229" s="4" t="str">
        <f>HYPERLINK("http://141.218.60.56/~jnz1568/getInfo.php?workbook=24_05.xlsx&amp;sheet=U0&amp;row=229&amp;col=7&amp;number=0.000521&amp;sourceID=14","0.000521")</f>
        <v>0.000521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HYPERLINK("http://141.218.60.56/~jnz1568/getInfo.php?workbook=24_05.xlsx&amp;sheet=U0&amp;row=230&amp;col=6&amp;number=3.6&amp;sourceID=14","3.6")</f>
        <v>3.6</v>
      </c>
      <c r="G230" s="4" t="str">
        <f>HYPERLINK("http://141.218.60.56/~jnz1568/getInfo.php?workbook=24_05.xlsx&amp;sheet=U0&amp;row=230&amp;col=7&amp;number=0.000521&amp;sourceID=14","0.000521")</f>
        <v>0.000521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HYPERLINK("http://141.218.60.56/~jnz1568/getInfo.php?workbook=24_05.xlsx&amp;sheet=U0&amp;row=231&amp;col=6&amp;number=3.7&amp;sourceID=14","3.7")</f>
        <v>3.7</v>
      </c>
      <c r="G231" s="4" t="str">
        <f>HYPERLINK("http://141.218.60.56/~jnz1568/getInfo.php?workbook=24_05.xlsx&amp;sheet=U0&amp;row=231&amp;col=7&amp;number=0.000521&amp;sourceID=14","0.000521")</f>
        <v>0.000521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HYPERLINK("http://141.218.60.56/~jnz1568/getInfo.php?workbook=24_05.xlsx&amp;sheet=U0&amp;row=232&amp;col=6&amp;number=3.8&amp;sourceID=14","3.8")</f>
        <v>3.8</v>
      </c>
      <c r="G232" s="4" t="str">
        <f>HYPERLINK("http://141.218.60.56/~jnz1568/getInfo.php?workbook=24_05.xlsx&amp;sheet=U0&amp;row=232&amp;col=7&amp;number=0.000521&amp;sourceID=14","0.000521")</f>
        <v>0.000521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HYPERLINK("http://141.218.60.56/~jnz1568/getInfo.php?workbook=24_05.xlsx&amp;sheet=U0&amp;row=233&amp;col=6&amp;number=3.9&amp;sourceID=14","3.9")</f>
        <v>3.9</v>
      </c>
      <c r="G233" s="4" t="str">
        <f>HYPERLINK("http://141.218.60.56/~jnz1568/getInfo.php?workbook=24_05.xlsx&amp;sheet=U0&amp;row=233&amp;col=7&amp;number=0.000521&amp;sourceID=14","0.000521")</f>
        <v>0.000521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HYPERLINK("http://141.218.60.56/~jnz1568/getInfo.php?workbook=24_05.xlsx&amp;sheet=U0&amp;row=234&amp;col=6&amp;number=4&amp;sourceID=14","4")</f>
        <v>4</v>
      </c>
      <c r="G234" s="4" t="str">
        <f>HYPERLINK("http://141.218.60.56/~jnz1568/getInfo.php?workbook=24_05.xlsx&amp;sheet=U0&amp;row=234&amp;col=7&amp;number=0.000521&amp;sourceID=14","0.000521")</f>
        <v>0.000521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HYPERLINK("http://141.218.60.56/~jnz1568/getInfo.php?workbook=24_05.xlsx&amp;sheet=U0&amp;row=235&amp;col=6&amp;number=4.1&amp;sourceID=14","4.1")</f>
        <v>4.1</v>
      </c>
      <c r="G235" s="4" t="str">
        <f>HYPERLINK("http://141.218.60.56/~jnz1568/getInfo.php?workbook=24_05.xlsx&amp;sheet=U0&amp;row=235&amp;col=7&amp;number=0.000521&amp;sourceID=14","0.000521")</f>
        <v>0.000521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HYPERLINK("http://141.218.60.56/~jnz1568/getInfo.php?workbook=24_05.xlsx&amp;sheet=U0&amp;row=236&amp;col=6&amp;number=4.2&amp;sourceID=14","4.2")</f>
        <v>4.2</v>
      </c>
      <c r="G236" s="4" t="str">
        <f>HYPERLINK("http://141.218.60.56/~jnz1568/getInfo.php?workbook=24_05.xlsx&amp;sheet=U0&amp;row=236&amp;col=7&amp;number=0.000521&amp;sourceID=14","0.000521")</f>
        <v>0.000521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HYPERLINK("http://141.218.60.56/~jnz1568/getInfo.php?workbook=24_05.xlsx&amp;sheet=U0&amp;row=237&amp;col=6&amp;number=4.3&amp;sourceID=14","4.3")</f>
        <v>4.3</v>
      </c>
      <c r="G237" s="4" t="str">
        <f>HYPERLINK("http://141.218.60.56/~jnz1568/getInfo.php?workbook=24_05.xlsx&amp;sheet=U0&amp;row=237&amp;col=7&amp;number=0.000521&amp;sourceID=14","0.000521")</f>
        <v>0.000521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HYPERLINK("http://141.218.60.56/~jnz1568/getInfo.php?workbook=24_05.xlsx&amp;sheet=U0&amp;row=238&amp;col=6&amp;number=4.4&amp;sourceID=14","4.4")</f>
        <v>4.4</v>
      </c>
      <c r="G238" s="4" t="str">
        <f>HYPERLINK("http://141.218.60.56/~jnz1568/getInfo.php?workbook=24_05.xlsx&amp;sheet=U0&amp;row=238&amp;col=7&amp;number=0.000521&amp;sourceID=14","0.000521")</f>
        <v>0.000521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HYPERLINK("http://141.218.60.56/~jnz1568/getInfo.php?workbook=24_05.xlsx&amp;sheet=U0&amp;row=239&amp;col=6&amp;number=4.5&amp;sourceID=14","4.5")</f>
        <v>4.5</v>
      </c>
      <c r="G239" s="4" t="str">
        <f>HYPERLINK("http://141.218.60.56/~jnz1568/getInfo.php?workbook=24_05.xlsx&amp;sheet=U0&amp;row=239&amp;col=7&amp;number=0.000521&amp;sourceID=14","0.000521")</f>
        <v>0.000521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HYPERLINK("http://141.218.60.56/~jnz1568/getInfo.php?workbook=24_05.xlsx&amp;sheet=U0&amp;row=240&amp;col=6&amp;number=4.6&amp;sourceID=14","4.6")</f>
        <v>4.6</v>
      </c>
      <c r="G240" s="4" t="str">
        <f>HYPERLINK("http://141.218.60.56/~jnz1568/getInfo.php?workbook=24_05.xlsx&amp;sheet=U0&amp;row=240&amp;col=7&amp;number=0.000521&amp;sourceID=14","0.000521")</f>
        <v>0.000521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HYPERLINK("http://141.218.60.56/~jnz1568/getInfo.php?workbook=24_05.xlsx&amp;sheet=U0&amp;row=241&amp;col=6&amp;number=4.7&amp;sourceID=14","4.7")</f>
        <v>4.7</v>
      </c>
      <c r="G241" s="4" t="str">
        <f>HYPERLINK("http://141.218.60.56/~jnz1568/getInfo.php?workbook=24_05.xlsx&amp;sheet=U0&amp;row=241&amp;col=7&amp;number=0.000521&amp;sourceID=14","0.000521")</f>
        <v>0.000521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HYPERLINK("http://141.218.60.56/~jnz1568/getInfo.php?workbook=24_05.xlsx&amp;sheet=U0&amp;row=242&amp;col=6&amp;number=4.8&amp;sourceID=14","4.8")</f>
        <v>4.8</v>
      </c>
      <c r="G242" s="4" t="str">
        <f>HYPERLINK("http://141.218.60.56/~jnz1568/getInfo.php?workbook=24_05.xlsx&amp;sheet=U0&amp;row=242&amp;col=7&amp;number=0.000521&amp;sourceID=14","0.000521")</f>
        <v>0.000521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HYPERLINK("http://141.218.60.56/~jnz1568/getInfo.php?workbook=24_05.xlsx&amp;sheet=U0&amp;row=243&amp;col=6&amp;number=4.9&amp;sourceID=14","4.9")</f>
        <v>4.9</v>
      </c>
      <c r="G243" s="4" t="str">
        <f>HYPERLINK("http://141.218.60.56/~jnz1568/getInfo.php?workbook=24_05.xlsx&amp;sheet=U0&amp;row=243&amp;col=7&amp;number=0.00052&amp;sourceID=14","0.00052")</f>
        <v>0.00052</v>
      </c>
    </row>
    <row r="244" spans="1:7">
      <c r="A244" s="3">
        <v>24</v>
      </c>
      <c r="B244" s="3">
        <v>5</v>
      </c>
      <c r="C244" s="3">
        <v>1</v>
      </c>
      <c r="D244" s="3">
        <v>14</v>
      </c>
      <c r="E244" s="3">
        <v>1</v>
      </c>
      <c r="F244" s="4" t="str">
        <f>HYPERLINK("http://141.218.60.56/~jnz1568/getInfo.php?workbook=24_05.xlsx&amp;sheet=U0&amp;row=244&amp;col=6&amp;number=3&amp;sourceID=14","3")</f>
        <v>3</v>
      </c>
      <c r="G244" s="4" t="str">
        <f>HYPERLINK("http://141.218.60.56/~jnz1568/getInfo.php?workbook=24_05.xlsx&amp;sheet=U0&amp;row=244&amp;col=7&amp;number=0.000523&amp;sourceID=14","0.000523")</f>
        <v>0.000523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HYPERLINK("http://141.218.60.56/~jnz1568/getInfo.php?workbook=24_05.xlsx&amp;sheet=U0&amp;row=245&amp;col=6&amp;number=3.1&amp;sourceID=14","3.1")</f>
        <v>3.1</v>
      </c>
      <c r="G245" s="4" t="str">
        <f>HYPERLINK("http://141.218.60.56/~jnz1568/getInfo.php?workbook=24_05.xlsx&amp;sheet=U0&amp;row=245&amp;col=7&amp;number=0.000523&amp;sourceID=14","0.000523")</f>
        <v>0.000523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HYPERLINK("http://141.218.60.56/~jnz1568/getInfo.php?workbook=24_05.xlsx&amp;sheet=U0&amp;row=246&amp;col=6&amp;number=3.2&amp;sourceID=14","3.2")</f>
        <v>3.2</v>
      </c>
      <c r="G246" s="4" t="str">
        <f>HYPERLINK("http://141.218.60.56/~jnz1568/getInfo.php?workbook=24_05.xlsx&amp;sheet=U0&amp;row=246&amp;col=7&amp;number=0.000523&amp;sourceID=14","0.000523")</f>
        <v>0.000523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HYPERLINK("http://141.218.60.56/~jnz1568/getInfo.php?workbook=24_05.xlsx&amp;sheet=U0&amp;row=247&amp;col=6&amp;number=3.3&amp;sourceID=14","3.3")</f>
        <v>3.3</v>
      </c>
      <c r="G247" s="4" t="str">
        <f>HYPERLINK("http://141.218.60.56/~jnz1568/getInfo.php?workbook=24_05.xlsx&amp;sheet=U0&amp;row=247&amp;col=7&amp;number=0.000523&amp;sourceID=14","0.000523")</f>
        <v>0.000523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HYPERLINK("http://141.218.60.56/~jnz1568/getInfo.php?workbook=24_05.xlsx&amp;sheet=U0&amp;row=248&amp;col=6&amp;number=3.4&amp;sourceID=14","3.4")</f>
        <v>3.4</v>
      </c>
      <c r="G248" s="4" t="str">
        <f>HYPERLINK("http://141.218.60.56/~jnz1568/getInfo.php?workbook=24_05.xlsx&amp;sheet=U0&amp;row=248&amp;col=7&amp;number=0.000523&amp;sourceID=14","0.000523")</f>
        <v>0.000523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HYPERLINK("http://141.218.60.56/~jnz1568/getInfo.php?workbook=24_05.xlsx&amp;sheet=U0&amp;row=249&amp;col=6&amp;number=3.5&amp;sourceID=14","3.5")</f>
        <v>3.5</v>
      </c>
      <c r="G249" s="4" t="str">
        <f>HYPERLINK("http://141.218.60.56/~jnz1568/getInfo.php?workbook=24_05.xlsx&amp;sheet=U0&amp;row=249&amp;col=7&amp;number=0.000523&amp;sourceID=14","0.000523")</f>
        <v>0.000523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HYPERLINK("http://141.218.60.56/~jnz1568/getInfo.php?workbook=24_05.xlsx&amp;sheet=U0&amp;row=250&amp;col=6&amp;number=3.6&amp;sourceID=14","3.6")</f>
        <v>3.6</v>
      </c>
      <c r="G250" s="4" t="str">
        <f>HYPERLINK("http://141.218.60.56/~jnz1568/getInfo.php?workbook=24_05.xlsx&amp;sheet=U0&amp;row=250&amp;col=7&amp;number=0.000523&amp;sourceID=14","0.000523")</f>
        <v>0.000523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HYPERLINK("http://141.218.60.56/~jnz1568/getInfo.php?workbook=24_05.xlsx&amp;sheet=U0&amp;row=251&amp;col=6&amp;number=3.7&amp;sourceID=14","3.7")</f>
        <v>3.7</v>
      </c>
      <c r="G251" s="4" t="str">
        <f>HYPERLINK("http://141.218.60.56/~jnz1568/getInfo.php?workbook=24_05.xlsx&amp;sheet=U0&amp;row=251&amp;col=7&amp;number=0.000523&amp;sourceID=14","0.000523")</f>
        <v>0.000523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HYPERLINK("http://141.218.60.56/~jnz1568/getInfo.php?workbook=24_05.xlsx&amp;sheet=U0&amp;row=252&amp;col=6&amp;number=3.8&amp;sourceID=14","3.8")</f>
        <v>3.8</v>
      </c>
      <c r="G252" s="4" t="str">
        <f>HYPERLINK("http://141.218.60.56/~jnz1568/getInfo.php?workbook=24_05.xlsx&amp;sheet=U0&amp;row=252&amp;col=7&amp;number=0.000523&amp;sourceID=14","0.000523")</f>
        <v>0.000523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HYPERLINK("http://141.218.60.56/~jnz1568/getInfo.php?workbook=24_05.xlsx&amp;sheet=U0&amp;row=253&amp;col=6&amp;number=3.9&amp;sourceID=14","3.9")</f>
        <v>3.9</v>
      </c>
      <c r="G253" s="4" t="str">
        <f>HYPERLINK("http://141.218.60.56/~jnz1568/getInfo.php?workbook=24_05.xlsx&amp;sheet=U0&amp;row=253&amp;col=7&amp;number=0.000523&amp;sourceID=14","0.000523")</f>
        <v>0.000523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HYPERLINK("http://141.218.60.56/~jnz1568/getInfo.php?workbook=24_05.xlsx&amp;sheet=U0&amp;row=254&amp;col=6&amp;number=4&amp;sourceID=14","4")</f>
        <v>4</v>
      </c>
      <c r="G254" s="4" t="str">
        <f>HYPERLINK("http://141.218.60.56/~jnz1568/getInfo.php?workbook=24_05.xlsx&amp;sheet=U0&amp;row=254&amp;col=7&amp;number=0.000523&amp;sourceID=14","0.000523")</f>
        <v>0.000523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HYPERLINK("http://141.218.60.56/~jnz1568/getInfo.php?workbook=24_05.xlsx&amp;sheet=U0&amp;row=255&amp;col=6&amp;number=4.1&amp;sourceID=14","4.1")</f>
        <v>4.1</v>
      </c>
      <c r="G255" s="4" t="str">
        <f>HYPERLINK("http://141.218.60.56/~jnz1568/getInfo.php?workbook=24_05.xlsx&amp;sheet=U0&amp;row=255&amp;col=7&amp;number=0.000523&amp;sourceID=14","0.000523")</f>
        <v>0.000523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HYPERLINK("http://141.218.60.56/~jnz1568/getInfo.php?workbook=24_05.xlsx&amp;sheet=U0&amp;row=256&amp;col=6&amp;number=4.2&amp;sourceID=14","4.2")</f>
        <v>4.2</v>
      </c>
      <c r="G256" s="4" t="str">
        <f>HYPERLINK("http://141.218.60.56/~jnz1568/getInfo.php?workbook=24_05.xlsx&amp;sheet=U0&amp;row=256&amp;col=7&amp;number=0.000523&amp;sourceID=14","0.000523")</f>
        <v>0.000523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HYPERLINK("http://141.218.60.56/~jnz1568/getInfo.php?workbook=24_05.xlsx&amp;sheet=U0&amp;row=257&amp;col=6&amp;number=4.3&amp;sourceID=14","4.3")</f>
        <v>4.3</v>
      </c>
      <c r="G257" s="4" t="str">
        <f>HYPERLINK("http://141.218.60.56/~jnz1568/getInfo.php?workbook=24_05.xlsx&amp;sheet=U0&amp;row=257&amp;col=7&amp;number=0.000523&amp;sourceID=14","0.000523")</f>
        <v>0.000523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HYPERLINK("http://141.218.60.56/~jnz1568/getInfo.php?workbook=24_05.xlsx&amp;sheet=U0&amp;row=258&amp;col=6&amp;number=4.4&amp;sourceID=14","4.4")</f>
        <v>4.4</v>
      </c>
      <c r="G258" s="4" t="str">
        <f>HYPERLINK("http://141.218.60.56/~jnz1568/getInfo.php?workbook=24_05.xlsx&amp;sheet=U0&amp;row=258&amp;col=7&amp;number=0.000523&amp;sourceID=14","0.000523")</f>
        <v>0.000523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HYPERLINK("http://141.218.60.56/~jnz1568/getInfo.php?workbook=24_05.xlsx&amp;sheet=U0&amp;row=259&amp;col=6&amp;number=4.5&amp;sourceID=14","4.5")</f>
        <v>4.5</v>
      </c>
      <c r="G259" s="4" t="str">
        <f>HYPERLINK("http://141.218.60.56/~jnz1568/getInfo.php?workbook=24_05.xlsx&amp;sheet=U0&amp;row=259&amp;col=7&amp;number=0.000523&amp;sourceID=14","0.000523")</f>
        <v>0.000523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HYPERLINK("http://141.218.60.56/~jnz1568/getInfo.php?workbook=24_05.xlsx&amp;sheet=U0&amp;row=260&amp;col=6&amp;number=4.6&amp;sourceID=14","4.6")</f>
        <v>4.6</v>
      </c>
      <c r="G260" s="4" t="str">
        <f>HYPERLINK("http://141.218.60.56/~jnz1568/getInfo.php?workbook=24_05.xlsx&amp;sheet=U0&amp;row=260&amp;col=7&amp;number=0.000523&amp;sourceID=14","0.000523")</f>
        <v>0.000523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HYPERLINK("http://141.218.60.56/~jnz1568/getInfo.php?workbook=24_05.xlsx&amp;sheet=U0&amp;row=261&amp;col=6&amp;number=4.7&amp;sourceID=14","4.7")</f>
        <v>4.7</v>
      </c>
      <c r="G261" s="4" t="str">
        <f>HYPERLINK("http://141.218.60.56/~jnz1568/getInfo.php?workbook=24_05.xlsx&amp;sheet=U0&amp;row=261&amp;col=7&amp;number=0.000523&amp;sourceID=14","0.000523")</f>
        <v>0.000523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HYPERLINK("http://141.218.60.56/~jnz1568/getInfo.php?workbook=24_05.xlsx&amp;sheet=U0&amp;row=262&amp;col=6&amp;number=4.8&amp;sourceID=14","4.8")</f>
        <v>4.8</v>
      </c>
      <c r="G262" s="4" t="str">
        <f>HYPERLINK("http://141.218.60.56/~jnz1568/getInfo.php?workbook=24_05.xlsx&amp;sheet=U0&amp;row=262&amp;col=7&amp;number=0.000523&amp;sourceID=14","0.000523")</f>
        <v>0.000523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HYPERLINK("http://141.218.60.56/~jnz1568/getInfo.php?workbook=24_05.xlsx&amp;sheet=U0&amp;row=263&amp;col=6&amp;number=4.9&amp;sourceID=14","4.9")</f>
        <v>4.9</v>
      </c>
      <c r="G263" s="4" t="str">
        <f>HYPERLINK("http://141.218.60.56/~jnz1568/getInfo.php?workbook=24_05.xlsx&amp;sheet=U0&amp;row=263&amp;col=7&amp;number=0.000522&amp;sourceID=14","0.000522")</f>
        <v>0.000522</v>
      </c>
    </row>
    <row r="264" spans="1:7">
      <c r="A264" s="3">
        <v>24</v>
      </c>
      <c r="B264" s="3">
        <v>5</v>
      </c>
      <c r="C264" s="3">
        <v>1</v>
      </c>
      <c r="D264" s="3">
        <v>15</v>
      </c>
      <c r="E264" s="3">
        <v>1</v>
      </c>
      <c r="F264" s="4" t="str">
        <f>HYPERLINK("http://141.218.60.56/~jnz1568/getInfo.php?workbook=24_05.xlsx&amp;sheet=U0&amp;row=264&amp;col=6&amp;number=3&amp;sourceID=14","3")</f>
        <v>3</v>
      </c>
      <c r="G264" s="4" t="str">
        <f>HYPERLINK("http://141.218.60.56/~jnz1568/getInfo.php?workbook=24_05.xlsx&amp;sheet=U0&amp;row=264&amp;col=7&amp;number=0.000114&amp;sourceID=14","0.000114")</f>
        <v>0.000114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HYPERLINK("http://141.218.60.56/~jnz1568/getInfo.php?workbook=24_05.xlsx&amp;sheet=U0&amp;row=265&amp;col=6&amp;number=3.1&amp;sourceID=14","3.1")</f>
        <v>3.1</v>
      </c>
      <c r="G265" s="4" t="str">
        <f>HYPERLINK("http://141.218.60.56/~jnz1568/getInfo.php?workbook=24_05.xlsx&amp;sheet=U0&amp;row=265&amp;col=7&amp;number=0.000114&amp;sourceID=14","0.000114")</f>
        <v>0.000114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HYPERLINK("http://141.218.60.56/~jnz1568/getInfo.php?workbook=24_05.xlsx&amp;sheet=U0&amp;row=266&amp;col=6&amp;number=3.2&amp;sourceID=14","3.2")</f>
        <v>3.2</v>
      </c>
      <c r="G266" s="4" t="str">
        <f>HYPERLINK("http://141.218.60.56/~jnz1568/getInfo.php?workbook=24_05.xlsx&amp;sheet=U0&amp;row=266&amp;col=7&amp;number=0.000114&amp;sourceID=14","0.000114")</f>
        <v>0.000114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HYPERLINK("http://141.218.60.56/~jnz1568/getInfo.php?workbook=24_05.xlsx&amp;sheet=U0&amp;row=267&amp;col=6&amp;number=3.3&amp;sourceID=14","3.3")</f>
        <v>3.3</v>
      </c>
      <c r="G267" s="4" t="str">
        <f>HYPERLINK("http://141.218.60.56/~jnz1568/getInfo.php?workbook=24_05.xlsx&amp;sheet=U0&amp;row=267&amp;col=7&amp;number=0.000114&amp;sourceID=14","0.000114")</f>
        <v>0.000114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HYPERLINK("http://141.218.60.56/~jnz1568/getInfo.php?workbook=24_05.xlsx&amp;sheet=U0&amp;row=268&amp;col=6&amp;number=3.4&amp;sourceID=14","3.4")</f>
        <v>3.4</v>
      </c>
      <c r="G268" s="4" t="str">
        <f>HYPERLINK("http://141.218.60.56/~jnz1568/getInfo.php?workbook=24_05.xlsx&amp;sheet=U0&amp;row=268&amp;col=7&amp;number=0.000114&amp;sourceID=14","0.000114")</f>
        <v>0.000114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HYPERLINK("http://141.218.60.56/~jnz1568/getInfo.php?workbook=24_05.xlsx&amp;sheet=U0&amp;row=269&amp;col=6&amp;number=3.5&amp;sourceID=14","3.5")</f>
        <v>3.5</v>
      </c>
      <c r="G269" s="4" t="str">
        <f>HYPERLINK("http://141.218.60.56/~jnz1568/getInfo.php?workbook=24_05.xlsx&amp;sheet=U0&amp;row=269&amp;col=7&amp;number=0.000114&amp;sourceID=14","0.000114")</f>
        <v>0.000114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HYPERLINK("http://141.218.60.56/~jnz1568/getInfo.php?workbook=24_05.xlsx&amp;sheet=U0&amp;row=270&amp;col=6&amp;number=3.6&amp;sourceID=14","3.6")</f>
        <v>3.6</v>
      </c>
      <c r="G270" s="4" t="str">
        <f>HYPERLINK("http://141.218.60.56/~jnz1568/getInfo.php?workbook=24_05.xlsx&amp;sheet=U0&amp;row=270&amp;col=7&amp;number=0.000114&amp;sourceID=14","0.000114")</f>
        <v>0.000114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HYPERLINK("http://141.218.60.56/~jnz1568/getInfo.php?workbook=24_05.xlsx&amp;sheet=U0&amp;row=271&amp;col=6&amp;number=3.7&amp;sourceID=14","3.7")</f>
        <v>3.7</v>
      </c>
      <c r="G271" s="4" t="str">
        <f>HYPERLINK("http://141.218.60.56/~jnz1568/getInfo.php?workbook=24_05.xlsx&amp;sheet=U0&amp;row=271&amp;col=7&amp;number=0.000114&amp;sourceID=14","0.000114")</f>
        <v>0.000114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HYPERLINK("http://141.218.60.56/~jnz1568/getInfo.php?workbook=24_05.xlsx&amp;sheet=U0&amp;row=272&amp;col=6&amp;number=3.8&amp;sourceID=14","3.8")</f>
        <v>3.8</v>
      </c>
      <c r="G272" s="4" t="str">
        <f>HYPERLINK("http://141.218.60.56/~jnz1568/getInfo.php?workbook=24_05.xlsx&amp;sheet=U0&amp;row=272&amp;col=7&amp;number=0.000114&amp;sourceID=14","0.000114")</f>
        <v>0.000114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HYPERLINK("http://141.218.60.56/~jnz1568/getInfo.php?workbook=24_05.xlsx&amp;sheet=U0&amp;row=273&amp;col=6&amp;number=3.9&amp;sourceID=14","3.9")</f>
        <v>3.9</v>
      </c>
      <c r="G273" s="4" t="str">
        <f>HYPERLINK("http://141.218.60.56/~jnz1568/getInfo.php?workbook=24_05.xlsx&amp;sheet=U0&amp;row=273&amp;col=7&amp;number=0.000114&amp;sourceID=14","0.000114")</f>
        <v>0.000114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HYPERLINK("http://141.218.60.56/~jnz1568/getInfo.php?workbook=24_05.xlsx&amp;sheet=U0&amp;row=274&amp;col=6&amp;number=4&amp;sourceID=14","4")</f>
        <v>4</v>
      </c>
      <c r="G274" s="4" t="str">
        <f>HYPERLINK("http://141.218.60.56/~jnz1568/getInfo.php?workbook=24_05.xlsx&amp;sheet=U0&amp;row=274&amp;col=7&amp;number=0.000114&amp;sourceID=14","0.000114")</f>
        <v>0.000114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HYPERLINK("http://141.218.60.56/~jnz1568/getInfo.php?workbook=24_05.xlsx&amp;sheet=U0&amp;row=275&amp;col=6&amp;number=4.1&amp;sourceID=14","4.1")</f>
        <v>4.1</v>
      </c>
      <c r="G275" s="4" t="str">
        <f>HYPERLINK("http://141.218.60.56/~jnz1568/getInfo.php?workbook=24_05.xlsx&amp;sheet=U0&amp;row=275&amp;col=7&amp;number=0.000114&amp;sourceID=14","0.000114")</f>
        <v>0.000114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HYPERLINK("http://141.218.60.56/~jnz1568/getInfo.php?workbook=24_05.xlsx&amp;sheet=U0&amp;row=276&amp;col=6&amp;number=4.2&amp;sourceID=14","4.2")</f>
        <v>4.2</v>
      </c>
      <c r="G276" s="4" t="str">
        <f>HYPERLINK("http://141.218.60.56/~jnz1568/getInfo.php?workbook=24_05.xlsx&amp;sheet=U0&amp;row=276&amp;col=7&amp;number=0.000114&amp;sourceID=14","0.000114")</f>
        <v>0.000114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HYPERLINK("http://141.218.60.56/~jnz1568/getInfo.php?workbook=24_05.xlsx&amp;sheet=U0&amp;row=277&amp;col=6&amp;number=4.3&amp;sourceID=14","4.3")</f>
        <v>4.3</v>
      </c>
      <c r="G277" s="4" t="str">
        <f>HYPERLINK("http://141.218.60.56/~jnz1568/getInfo.php?workbook=24_05.xlsx&amp;sheet=U0&amp;row=277&amp;col=7&amp;number=0.000114&amp;sourceID=14","0.000114")</f>
        <v>0.000114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HYPERLINK("http://141.218.60.56/~jnz1568/getInfo.php?workbook=24_05.xlsx&amp;sheet=U0&amp;row=278&amp;col=6&amp;number=4.4&amp;sourceID=14","4.4")</f>
        <v>4.4</v>
      </c>
      <c r="G278" s="4" t="str">
        <f>HYPERLINK("http://141.218.60.56/~jnz1568/getInfo.php?workbook=24_05.xlsx&amp;sheet=U0&amp;row=278&amp;col=7&amp;number=0.000114&amp;sourceID=14","0.000114")</f>
        <v>0.000114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HYPERLINK("http://141.218.60.56/~jnz1568/getInfo.php?workbook=24_05.xlsx&amp;sheet=U0&amp;row=279&amp;col=6&amp;number=4.5&amp;sourceID=14","4.5")</f>
        <v>4.5</v>
      </c>
      <c r="G279" s="4" t="str">
        <f>HYPERLINK("http://141.218.60.56/~jnz1568/getInfo.php?workbook=24_05.xlsx&amp;sheet=U0&amp;row=279&amp;col=7&amp;number=0.000114&amp;sourceID=14","0.000114")</f>
        <v>0.000114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HYPERLINK("http://141.218.60.56/~jnz1568/getInfo.php?workbook=24_05.xlsx&amp;sheet=U0&amp;row=280&amp;col=6&amp;number=4.6&amp;sourceID=14","4.6")</f>
        <v>4.6</v>
      </c>
      <c r="G280" s="4" t="str">
        <f>HYPERLINK("http://141.218.60.56/~jnz1568/getInfo.php?workbook=24_05.xlsx&amp;sheet=U0&amp;row=280&amp;col=7&amp;number=0.000114&amp;sourceID=14","0.000114")</f>
        <v>0.000114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HYPERLINK("http://141.218.60.56/~jnz1568/getInfo.php?workbook=24_05.xlsx&amp;sheet=U0&amp;row=281&amp;col=6&amp;number=4.7&amp;sourceID=14","4.7")</f>
        <v>4.7</v>
      </c>
      <c r="G281" s="4" t="str">
        <f>HYPERLINK("http://141.218.60.56/~jnz1568/getInfo.php?workbook=24_05.xlsx&amp;sheet=U0&amp;row=281&amp;col=7&amp;number=0.000114&amp;sourceID=14","0.000114")</f>
        <v>0.000114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HYPERLINK("http://141.218.60.56/~jnz1568/getInfo.php?workbook=24_05.xlsx&amp;sheet=U0&amp;row=282&amp;col=6&amp;number=4.8&amp;sourceID=14","4.8")</f>
        <v>4.8</v>
      </c>
      <c r="G282" s="4" t="str">
        <f>HYPERLINK("http://141.218.60.56/~jnz1568/getInfo.php?workbook=24_05.xlsx&amp;sheet=U0&amp;row=282&amp;col=7&amp;number=0.000114&amp;sourceID=14","0.000114")</f>
        <v>0.000114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HYPERLINK("http://141.218.60.56/~jnz1568/getInfo.php?workbook=24_05.xlsx&amp;sheet=U0&amp;row=283&amp;col=6&amp;number=4.9&amp;sourceID=14","4.9")</f>
        <v>4.9</v>
      </c>
      <c r="G283" s="4" t="str">
        <f>HYPERLINK("http://141.218.60.56/~jnz1568/getInfo.php?workbook=24_05.xlsx&amp;sheet=U0&amp;row=283&amp;col=7&amp;number=0.000114&amp;sourceID=14","0.000114")</f>
        <v>0.000114</v>
      </c>
    </row>
    <row r="284" spans="1:7">
      <c r="A284" s="3">
        <v>24</v>
      </c>
      <c r="B284" s="3">
        <v>5</v>
      </c>
      <c r="C284" s="3">
        <v>2</v>
      </c>
      <c r="D284" s="3">
        <v>3</v>
      </c>
      <c r="E284" s="3">
        <v>1</v>
      </c>
      <c r="F284" s="4" t="str">
        <f>HYPERLINK("http://141.218.60.56/~jnz1568/getInfo.php?workbook=24_05.xlsx&amp;sheet=U0&amp;row=284&amp;col=6&amp;number=3&amp;sourceID=14","3")</f>
        <v>3</v>
      </c>
      <c r="G284" s="4" t="str">
        <f>HYPERLINK("http://141.218.60.56/~jnz1568/getInfo.php?workbook=24_05.xlsx&amp;sheet=U0&amp;row=284&amp;col=7&amp;number=0.00513&amp;sourceID=14","0.00513")</f>
        <v>0.00513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HYPERLINK("http://141.218.60.56/~jnz1568/getInfo.php?workbook=24_05.xlsx&amp;sheet=U0&amp;row=285&amp;col=6&amp;number=3.1&amp;sourceID=14","3.1")</f>
        <v>3.1</v>
      </c>
      <c r="G285" s="4" t="str">
        <f>HYPERLINK("http://141.218.60.56/~jnz1568/getInfo.php?workbook=24_05.xlsx&amp;sheet=U0&amp;row=285&amp;col=7&amp;number=0.00513&amp;sourceID=14","0.00513")</f>
        <v>0.00513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HYPERLINK("http://141.218.60.56/~jnz1568/getInfo.php?workbook=24_05.xlsx&amp;sheet=U0&amp;row=286&amp;col=6&amp;number=3.2&amp;sourceID=14","3.2")</f>
        <v>3.2</v>
      </c>
      <c r="G286" s="4" t="str">
        <f>HYPERLINK("http://141.218.60.56/~jnz1568/getInfo.php?workbook=24_05.xlsx&amp;sheet=U0&amp;row=286&amp;col=7&amp;number=0.00513&amp;sourceID=14","0.00513")</f>
        <v>0.00513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HYPERLINK("http://141.218.60.56/~jnz1568/getInfo.php?workbook=24_05.xlsx&amp;sheet=U0&amp;row=287&amp;col=6&amp;number=3.3&amp;sourceID=14","3.3")</f>
        <v>3.3</v>
      </c>
      <c r="G287" s="4" t="str">
        <f>HYPERLINK("http://141.218.60.56/~jnz1568/getInfo.php?workbook=24_05.xlsx&amp;sheet=U0&amp;row=287&amp;col=7&amp;number=0.00513&amp;sourceID=14","0.00513")</f>
        <v>0.00513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HYPERLINK("http://141.218.60.56/~jnz1568/getInfo.php?workbook=24_05.xlsx&amp;sheet=U0&amp;row=288&amp;col=6&amp;number=3.4&amp;sourceID=14","3.4")</f>
        <v>3.4</v>
      </c>
      <c r="G288" s="4" t="str">
        <f>HYPERLINK("http://141.218.60.56/~jnz1568/getInfo.php?workbook=24_05.xlsx&amp;sheet=U0&amp;row=288&amp;col=7&amp;number=0.00513&amp;sourceID=14","0.00513")</f>
        <v>0.00513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HYPERLINK("http://141.218.60.56/~jnz1568/getInfo.php?workbook=24_05.xlsx&amp;sheet=U0&amp;row=289&amp;col=6&amp;number=3.5&amp;sourceID=14","3.5")</f>
        <v>3.5</v>
      </c>
      <c r="G289" s="4" t="str">
        <f>HYPERLINK("http://141.218.60.56/~jnz1568/getInfo.php?workbook=24_05.xlsx&amp;sheet=U0&amp;row=289&amp;col=7&amp;number=0.00513&amp;sourceID=14","0.00513")</f>
        <v>0.00513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HYPERLINK("http://141.218.60.56/~jnz1568/getInfo.php?workbook=24_05.xlsx&amp;sheet=U0&amp;row=290&amp;col=6&amp;number=3.6&amp;sourceID=14","3.6")</f>
        <v>3.6</v>
      </c>
      <c r="G290" s="4" t="str">
        <f>HYPERLINK("http://141.218.60.56/~jnz1568/getInfo.php?workbook=24_05.xlsx&amp;sheet=U0&amp;row=290&amp;col=7&amp;number=0.00513&amp;sourceID=14","0.00513")</f>
        <v>0.00513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HYPERLINK("http://141.218.60.56/~jnz1568/getInfo.php?workbook=24_05.xlsx&amp;sheet=U0&amp;row=291&amp;col=6&amp;number=3.7&amp;sourceID=14","3.7")</f>
        <v>3.7</v>
      </c>
      <c r="G291" s="4" t="str">
        <f>HYPERLINK("http://141.218.60.56/~jnz1568/getInfo.php?workbook=24_05.xlsx&amp;sheet=U0&amp;row=291&amp;col=7&amp;number=0.00513&amp;sourceID=14","0.00513")</f>
        <v>0.00513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HYPERLINK("http://141.218.60.56/~jnz1568/getInfo.php?workbook=24_05.xlsx&amp;sheet=U0&amp;row=292&amp;col=6&amp;number=3.8&amp;sourceID=14","3.8")</f>
        <v>3.8</v>
      </c>
      <c r="G292" s="4" t="str">
        <f>HYPERLINK("http://141.218.60.56/~jnz1568/getInfo.php?workbook=24_05.xlsx&amp;sheet=U0&amp;row=292&amp;col=7&amp;number=0.00513&amp;sourceID=14","0.00513")</f>
        <v>0.00513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HYPERLINK("http://141.218.60.56/~jnz1568/getInfo.php?workbook=24_05.xlsx&amp;sheet=U0&amp;row=293&amp;col=6&amp;number=3.9&amp;sourceID=14","3.9")</f>
        <v>3.9</v>
      </c>
      <c r="G293" s="4" t="str">
        <f>HYPERLINK("http://141.218.60.56/~jnz1568/getInfo.php?workbook=24_05.xlsx&amp;sheet=U0&amp;row=293&amp;col=7&amp;number=0.00513&amp;sourceID=14","0.00513")</f>
        <v>0.00513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HYPERLINK("http://141.218.60.56/~jnz1568/getInfo.php?workbook=24_05.xlsx&amp;sheet=U0&amp;row=294&amp;col=6&amp;number=4&amp;sourceID=14","4")</f>
        <v>4</v>
      </c>
      <c r="G294" s="4" t="str">
        <f>HYPERLINK("http://141.218.60.56/~jnz1568/getInfo.php?workbook=24_05.xlsx&amp;sheet=U0&amp;row=294&amp;col=7&amp;number=0.00513&amp;sourceID=14","0.00513")</f>
        <v>0.00513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HYPERLINK("http://141.218.60.56/~jnz1568/getInfo.php?workbook=24_05.xlsx&amp;sheet=U0&amp;row=295&amp;col=6&amp;number=4.1&amp;sourceID=14","4.1")</f>
        <v>4.1</v>
      </c>
      <c r="G295" s="4" t="str">
        <f>HYPERLINK("http://141.218.60.56/~jnz1568/getInfo.php?workbook=24_05.xlsx&amp;sheet=U0&amp;row=295&amp;col=7&amp;number=0.00513&amp;sourceID=14","0.00513")</f>
        <v>0.00513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HYPERLINK("http://141.218.60.56/~jnz1568/getInfo.php?workbook=24_05.xlsx&amp;sheet=U0&amp;row=296&amp;col=6&amp;number=4.2&amp;sourceID=14","4.2")</f>
        <v>4.2</v>
      </c>
      <c r="G296" s="4" t="str">
        <f>HYPERLINK("http://141.218.60.56/~jnz1568/getInfo.php?workbook=24_05.xlsx&amp;sheet=U0&amp;row=296&amp;col=7&amp;number=0.00513&amp;sourceID=14","0.00513")</f>
        <v>0.00513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HYPERLINK("http://141.218.60.56/~jnz1568/getInfo.php?workbook=24_05.xlsx&amp;sheet=U0&amp;row=297&amp;col=6&amp;number=4.3&amp;sourceID=14","4.3")</f>
        <v>4.3</v>
      </c>
      <c r="G297" s="4" t="str">
        <f>HYPERLINK("http://141.218.60.56/~jnz1568/getInfo.php?workbook=24_05.xlsx&amp;sheet=U0&amp;row=297&amp;col=7&amp;number=0.00513&amp;sourceID=14","0.00513")</f>
        <v>0.00513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HYPERLINK("http://141.218.60.56/~jnz1568/getInfo.php?workbook=24_05.xlsx&amp;sheet=U0&amp;row=298&amp;col=6&amp;number=4.4&amp;sourceID=14","4.4")</f>
        <v>4.4</v>
      </c>
      <c r="G298" s="4" t="str">
        <f>HYPERLINK("http://141.218.60.56/~jnz1568/getInfo.php?workbook=24_05.xlsx&amp;sheet=U0&amp;row=298&amp;col=7&amp;number=0.00513&amp;sourceID=14","0.00513")</f>
        <v>0.00513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HYPERLINK("http://141.218.60.56/~jnz1568/getInfo.php?workbook=24_05.xlsx&amp;sheet=U0&amp;row=299&amp;col=6&amp;number=4.5&amp;sourceID=14","4.5")</f>
        <v>4.5</v>
      </c>
      <c r="G299" s="4" t="str">
        <f>HYPERLINK("http://141.218.60.56/~jnz1568/getInfo.php?workbook=24_05.xlsx&amp;sheet=U0&amp;row=299&amp;col=7&amp;number=0.00513&amp;sourceID=14","0.00513")</f>
        <v>0.00513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HYPERLINK("http://141.218.60.56/~jnz1568/getInfo.php?workbook=24_05.xlsx&amp;sheet=U0&amp;row=300&amp;col=6&amp;number=4.6&amp;sourceID=14","4.6")</f>
        <v>4.6</v>
      </c>
      <c r="G300" s="4" t="str">
        <f>HYPERLINK("http://141.218.60.56/~jnz1568/getInfo.php?workbook=24_05.xlsx&amp;sheet=U0&amp;row=300&amp;col=7&amp;number=0.00513&amp;sourceID=14","0.00513")</f>
        <v>0.00513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HYPERLINK("http://141.218.60.56/~jnz1568/getInfo.php?workbook=24_05.xlsx&amp;sheet=U0&amp;row=301&amp;col=6&amp;number=4.7&amp;sourceID=14","4.7")</f>
        <v>4.7</v>
      </c>
      <c r="G301" s="4" t="str">
        <f>HYPERLINK("http://141.218.60.56/~jnz1568/getInfo.php?workbook=24_05.xlsx&amp;sheet=U0&amp;row=301&amp;col=7&amp;number=0.00513&amp;sourceID=14","0.00513")</f>
        <v>0.00513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HYPERLINK("http://141.218.60.56/~jnz1568/getInfo.php?workbook=24_05.xlsx&amp;sheet=U0&amp;row=302&amp;col=6&amp;number=4.8&amp;sourceID=14","4.8")</f>
        <v>4.8</v>
      </c>
      <c r="G302" s="4" t="str">
        <f>HYPERLINK("http://141.218.60.56/~jnz1568/getInfo.php?workbook=24_05.xlsx&amp;sheet=U0&amp;row=302&amp;col=7&amp;number=0.00513&amp;sourceID=14","0.00513")</f>
        <v>0.00513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HYPERLINK("http://141.218.60.56/~jnz1568/getInfo.php?workbook=24_05.xlsx&amp;sheet=U0&amp;row=303&amp;col=6&amp;number=4.9&amp;sourceID=14","4.9")</f>
        <v>4.9</v>
      </c>
      <c r="G303" s="4" t="str">
        <f>HYPERLINK("http://141.218.60.56/~jnz1568/getInfo.php?workbook=24_05.xlsx&amp;sheet=U0&amp;row=303&amp;col=7&amp;number=0.00513&amp;sourceID=14","0.00513")</f>
        <v>0.00513</v>
      </c>
    </row>
    <row r="304" spans="1:7">
      <c r="A304" s="3">
        <v>24</v>
      </c>
      <c r="B304" s="3">
        <v>5</v>
      </c>
      <c r="C304" s="3">
        <v>2</v>
      </c>
      <c r="D304" s="3">
        <v>4</v>
      </c>
      <c r="E304" s="3">
        <v>1</v>
      </c>
      <c r="F304" s="4" t="str">
        <f>HYPERLINK("http://141.218.60.56/~jnz1568/getInfo.php?workbook=24_05.xlsx&amp;sheet=U0&amp;row=304&amp;col=6&amp;number=3&amp;sourceID=14","3")</f>
        <v>3</v>
      </c>
      <c r="G304" s="4" t="str">
        <f>HYPERLINK("http://141.218.60.56/~jnz1568/getInfo.php?workbook=24_05.xlsx&amp;sheet=U0&amp;row=304&amp;col=7&amp;number=0.00953&amp;sourceID=14","0.00953")</f>
        <v>0.00953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HYPERLINK("http://141.218.60.56/~jnz1568/getInfo.php?workbook=24_05.xlsx&amp;sheet=U0&amp;row=305&amp;col=6&amp;number=3.1&amp;sourceID=14","3.1")</f>
        <v>3.1</v>
      </c>
      <c r="G305" s="4" t="str">
        <f>HYPERLINK("http://141.218.60.56/~jnz1568/getInfo.php?workbook=24_05.xlsx&amp;sheet=U0&amp;row=305&amp;col=7&amp;number=0.00953&amp;sourceID=14","0.00953")</f>
        <v>0.00953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HYPERLINK("http://141.218.60.56/~jnz1568/getInfo.php?workbook=24_05.xlsx&amp;sheet=U0&amp;row=306&amp;col=6&amp;number=3.2&amp;sourceID=14","3.2")</f>
        <v>3.2</v>
      </c>
      <c r="G306" s="4" t="str">
        <f>HYPERLINK("http://141.218.60.56/~jnz1568/getInfo.php?workbook=24_05.xlsx&amp;sheet=U0&amp;row=306&amp;col=7&amp;number=0.00953&amp;sourceID=14","0.00953")</f>
        <v>0.00953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HYPERLINK("http://141.218.60.56/~jnz1568/getInfo.php?workbook=24_05.xlsx&amp;sheet=U0&amp;row=307&amp;col=6&amp;number=3.3&amp;sourceID=14","3.3")</f>
        <v>3.3</v>
      </c>
      <c r="G307" s="4" t="str">
        <f>HYPERLINK("http://141.218.60.56/~jnz1568/getInfo.php?workbook=24_05.xlsx&amp;sheet=U0&amp;row=307&amp;col=7&amp;number=0.00953&amp;sourceID=14","0.00953")</f>
        <v>0.00953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HYPERLINK("http://141.218.60.56/~jnz1568/getInfo.php?workbook=24_05.xlsx&amp;sheet=U0&amp;row=308&amp;col=6&amp;number=3.4&amp;sourceID=14","3.4")</f>
        <v>3.4</v>
      </c>
      <c r="G308" s="4" t="str">
        <f>HYPERLINK("http://141.218.60.56/~jnz1568/getInfo.php?workbook=24_05.xlsx&amp;sheet=U0&amp;row=308&amp;col=7&amp;number=0.00952&amp;sourceID=14","0.00952")</f>
        <v>0.00952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HYPERLINK("http://141.218.60.56/~jnz1568/getInfo.php?workbook=24_05.xlsx&amp;sheet=U0&amp;row=309&amp;col=6&amp;number=3.5&amp;sourceID=14","3.5")</f>
        <v>3.5</v>
      </c>
      <c r="G309" s="4" t="str">
        <f>HYPERLINK("http://141.218.60.56/~jnz1568/getInfo.php?workbook=24_05.xlsx&amp;sheet=U0&amp;row=309&amp;col=7&amp;number=0.00952&amp;sourceID=14","0.00952")</f>
        <v>0.00952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HYPERLINK("http://141.218.60.56/~jnz1568/getInfo.php?workbook=24_05.xlsx&amp;sheet=U0&amp;row=310&amp;col=6&amp;number=3.6&amp;sourceID=14","3.6")</f>
        <v>3.6</v>
      </c>
      <c r="G310" s="4" t="str">
        <f>HYPERLINK("http://141.218.60.56/~jnz1568/getInfo.php?workbook=24_05.xlsx&amp;sheet=U0&amp;row=310&amp;col=7&amp;number=0.00952&amp;sourceID=14","0.00952")</f>
        <v>0.00952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HYPERLINK("http://141.218.60.56/~jnz1568/getInfo.php?workbook=24_05.xlsx&amp;sheet=U0&amp;row=311&amp;col=6&amp;number=3.7&amp;sourceID=14","3.7")</f>
        <v>3.7</v>
      </c>
      <c r="G311" s="4" t="str">
        <f>HYPERLINK("http://141.218.60.56/~jnz1568/getInfo.php?workbook=24_05.xlsx&amp;sheet=U0&amp;row=311&amp;col=7&amp;number=0.00952&amp;sourceID=14","0.00952")</f>
        <v>0.00952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HYPERLINK("http://141.218.60.56/~jnz1568/getInfo.php?workbook=24_05.xlsx&amp;sheet=U0&amp;row=312&amp;col=6&amp;number=3.8&amp;sourceID=14","3.8")</f>
        <v>3.8</v>
      </c>
      <c r="G312" s="4" t="str">
        <f>HYPERLINK("http://141.218.60.56/~jnz1568/getInfo.php?workbook=24_05.xlsx&amp;sheet=U0&amp;row=312&amp;col=7&amp;number=0.00952&amp;sourceID=14","0.00952")</f>
        <v>0.00952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HYPERLINK("http://141.218.60.56/~jnz1568/getInfo.php?workbook=24_05.xlsx&amp;sheet=U0&amp;row=313&amp;col=6&amp;number=3.9&amp;sourceID=14","3.9")</f>
        <v>3.9</v>
      </c>
      <c r="G313" s="4" t="str">
        <f>HYPERLINK("http://141.218.60.56/~jnz1568/getInfo.php?workbook=24_05.xlsx&amp;sheet=U0&amp;row=313&amp;col=7&amp;number=0.00952&amp;sourceID=14","0.00952")</f>
        <v>0.00952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HYPERLINK("http://141.218.60.56/~jnz1568/getInfo.php?workbook=24_05.xlsx&amp;sheet=U0&amp;row=314&amp;col=6&amp;number=4&amp;sourceID=14","4")</f>
        <v>4</v>
      </c>
      <c r="G314" s="4" t="str">
        <f>HYPERLINK("http://141.218.60.56/~jnz1568/getInfo.php?workbook=24_05.xlsx&amp;sheet=U0&amp;row=314&amp;col=7&amp;number=0.00952&amp;sourceID=14","0.00952")</f>
        <v>0.00952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HYPERLINK("http://141.218.60.56/~jnz1568/getInfo.php?workbook=24_05.xlsx&amp;sheet=U0&amp;row=315&amp;col=6&amp;number=4.1&amp;sourceID=14","4.1")</f>
        <v>4.1</v>
      </c>
      <c r="G315" s="4" t="str">
        <f>HYPERLINK("http://141.218.60.56/~jnz1568/getInfo.php?workbook=24_05.xlsx&amp;sheet=U0&amp;row=315&amp;col=7&amp;number=0.00952&amp;sourceID=14","0.00952")</f>
        <v>0.00952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HYPERLINK("http://141.218.60.56/~jnz1568/getInfo.php?workbook=24_05.xlsx&amp;sheet=U0&amp;row=316&amp;col=6&amp;number=4.2&amp;sourceID=14","4.2")</f>
        <v>4.2</v>
      </c>
      <c r="G316" s="4" t="str">
        <f>HYPERLINK("http://141.218.60.56/~jnz1568/getInfo.php?workbook=24_05.xlsx&amp;sheet=U0&amp;row=316&amp;col=7&amp;number=0.00952&amp;sourceID=14","0.00952")</f>
        <v>0.00952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HYPERLINK("http://141.218.60.56/~jnz1568/getInfo.php?workbook=24_05.xlsx&amp;sheet=U0&amp;row=317&amp;col=6&amp;number=4.3&amp;sourceID=14","4.3")</f>
        <v>4.3</v>
      </c>
      <c r="G317" s="4" t="str">
        <f>HYPERLINK("http://141.218.60.56/~jnz1568/getInfo.php?workbook=24_05.xlsx&amp;sheet=U0&amp;row=317&amp;col=7&amp;number=0.00952&amp;sourceID=14","0.00952")</f>
        <v>0.00952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HYPERLINK("http://141.218.60.56/~jnz1568/getInfo.php?workbook=24_05.xlsx&amp;sheet=U0&amp;row=318&amp;col=6&amp;number=4.4&amp;sourceID=14","4.4")</f>
        <v>4.4</v>
      </c>
      <c r="G318" s="4" t="str">
        <f>HYPERLINK("http://141.218.60.56/~jnz1568/getInfo.php?workbook=24_05.xlsx&amp;sheet=U0&amp;row=318&amp;col=7&amp;number=0.00952&amp;sourceID=14","0.00952")</f>
        <v>0.00952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HYPERLINK("http://141.218.60.56/~jnz1568/getInfo.php?workbook=24_05.xlsx&amp;sheet=U0&amp;row=319&amp;col=6&amp;number=4.5&amp;sourceID=14","4.5")</f>
        <v>4.5</v>
      </c>
      <c r="G319" s="4" t="str">
        <f>HYPERLINK("http://141.218.60.56/~jnz1568/getInfo.php?workbook=24_05.xlsx&amp;sheet=U0&amp;row=319&amp;col=7&amp;number=0.00951&amp;sourceID=14","0.00951")</f>
        <v>0.00951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HYPERLINK("http://141.218.60.56/~jnz1568/getInfo.php?workbook=24_05.xlsx&amp;sheet=U0&amp;row=320&amp;col=6&amp;number=4.6&amp;sourceID=14","4.6")</f>
        <v>4.6</v>
      </c>
      <c r="G320" s="4" t="str">
        <f>HYPERLINK("http://141.218.60.56/~jnz1568/getInfo.php?workbook=24_05.xlsx&amp;sheet=U0&amp;row=320&amp;col=7&amp;number=0.00951&amp;sourceID=14","0.00951")</f>
        <v>0.00951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HYPERLINK("http://141.218.60.56/~jnz1568/getInfo.php?workbook=24_05.xlsx&amp;sheet=U0&amp;row=321&amp;col=6&amp;number=4.7&amp;sourceID=14","4.7")</f>
        <v>4.7</v>
      </c>
      <c r="G321" s="4" t="str">
        <f>HYPERLINK("http://141.218.60.56/~jnz1568/getInfo.php?workbook=24_05.xlsx&amp;sheet=U0&amp;row=321&amp;col=7&amp;number=0.0095&amp;sourceID=14","0.0095")</f>
        <v>0.0095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HYPERLINK("http://141.218.60.56/~jnz1568/getInfo.php?workbook=24_05.xlsx&amp;sheet=U0&amp;row=322&amp;col=6&amp;number=4.8&amp;sourceID=14","4.8")</f>
        <v>4.8</v>
      </c>
      <c r="G322" s="4" t="str">
        <f>HYPERLINK("http://141.218.60.56/~jnz1568/getInfo.php?workbook=24_05.xlsx&amp;sheet=U0&amp;row=322&amp;col=7&amp;number=0.0095&amp;sourceID=14","0.0095")</f>
        <v>0.0095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HYPERLINK("http://141.218.60.56/~jnz1568/getInfo.php?workbook=24_05.xlsx&amp;sheet=U0&amp;row=323&amp;col=6&amp;number=4.9&amp;sourceID=14","4.9")</f>
        <v>4.9</v>
      </c>
      <c r="G323" s="4" t="str">
        <f>HYPERLINK("http://141.218.60.56/~jnz1568/getInfo.php?workbook=24_05.xlsx&amp;sheet=U0&amp;row=323&amp;col=7&amp;number=0.00949&amp;sourceID=14","0.00949")</f>
        <v>0.00949</v>
      </c>
    </row>
    <row r="324" spans="1:7">
      <c r="A324" s="3">
        <v>24</v>
      </c>
      <c r="B324" s="3">
        <v>5</v>
      </c>
      <c r="C324" s="3">
        <v>2</v>
      </c>
      <c r="D324" s="3">
        <v>5</v>
      </c>
      <c r="E324" s="3">
        <v>1</v>
      </c>
      <c r="F324" s="4" t="str">
        <f>HYPERLINK("http://141.218.60.56/~jnz1568/getInfo.php?workbook=24_05.xlsx&amp;sheet=U0&amp;row=324&amp;col=6&amp;number=3&amp;sourceID=14","3")</f>
        <v>3</v>
      </c>
      <c r="G324" s="4" t="str">
        <f>HYPERLINK("http://141.218.60.56/~jnz1568/getInfo.php?workbook=24_05.xlsx&amp;sheet=U0&amp;row=324&amp;col=7&amp;number=0.0273&amp;sourceID=14","0.0273")</f>
        <v>0.0273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HYPERLINK("http://141.218.60.56/~jnz1568/getInfo.php?workbook=24_05.xlsx&amp;sheet=U0&amp;row=325&amp;col=6&amp;number=3.1&amp;sourceID=14","3.1")</f>
        <v>3.1</v>
      </c>
      <c r="G325" s="4" t="str">
        <f>HYPERLINK("http://141.218.60.56/~jnz1568/getInfo.php?workbook=24_05.xlsx&amp;sheet=U0&amp;row=325&amp;col=7&amp;number=0.0273&amp;sourceID=14","0.0273")</f>
        <v>0.0273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HYPERLINK("http://141.218.60.56/~jnz1568/getInfo.php?workbook=24_05.xlsx&amp;sheet=U0&amp;row=326&amp;col=6&amp;number=3.2&amp;sourceID=14","3.2")</f>
        <v>3.2</v>
      </c>
      <c r="G326" s="4" t="str">
        <f>HYPERLINK("http://141.218.60.56/~jnz1568/getInfo.php?workbook=24_05.xlsx&amp;sheet=U0&amp;row=326&amp;col=7&amp;number=0.0273&amp;sourceID=14","0.0273")</f>
        <v>0.0273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HYPERLINK("http://141.218.60.56/~jnz1568/getInfo.php?workbook=24_05.xlsx&amp;sheet=U0&amp;row=327&amp;col=6&amp;number=3.3&amp;sourceID=14","3.3")</f>
        <v>3.3</v>
      </c>
      <c r="G327" s="4" t="str">
        <f>HYPERLINK("http://141.218.60.56/~jnz1568/getInfo.php?workbook=24_05.xlsx&amp;sheet=U0&amp;row=327&amp;col=7&amp;number=0.0273&amp;sourceID=14","0.0273")</f>
        <v>0.0273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HYPERLINK("http://141.218.60.56/~jnz1568/getInfo.php?workbook=24_05.xlsx&amp;sheet=U0&amp;row=328&amp;col=6&amp;number=3.4&amp;sourceID=14","3.4")</f>
        <v>3.4</v>
      </c>
      <c r="G328" s="4" t="str">
        <f>HYPERLINK("http://141.218.60.56/~jnz1568/getInfo.php?workbook=24_05.xlsx&amp;sheet=U0&amp;row=328&amp;col=7&amp;number=0.0273&amp;sourceID=14","0.0273")</f>
        <v>0.0273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HYPERLINK("http://141.218.60.56/~jnz1568/getInfo.php?workbook=24_05.xlsx&amp;sheet=U0&amp;row=329&amp;col=6&amp;number=3.5&amp;sourceID=14","3.5")</f>
        <v>3.5</v>
      </c>
      <c r="G329" s="4" t="str">
        <f>HYPERLINK("http://141.218.60.56/~jnz1568/getInfo.php?workbook=24_05.xlsx&amp;sheet=U0&amp;row=329&amp;col=7&amp;number=0.0273&amp;sourceID=14","0.0273")</f>
        <v>0.0273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HYPERLINK("http://141.218.60.56/~jnz1568/getInfo.php?workbook=24_05.xlsx&amp;sheet=U0&amp;row=330&amp;col=6&amp;number=3.6&amp;sourceID=14","3.6")</f>
        <v>3.6</v>
      </c>
      <c r="G330" s="4" t="str">
        <f>HYPERLINK("http://141.218.60.56/~jnz1568/getInfo.php?workbook=24_05.xlsx&amp;sheet=U0&amp;row=330&amp;col=7&amp;number=0.0273&amp;sourceID=14","0.0273")</f>
        <v>0.0273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HYPERLINK("http://141.218.60.56/~jnz1568/getInfo.php?workbook=24_05.xlsx&amp;sheet=U0&amp;row=331&amp;col=6&amp;number=3.7&amp;sourceID=14","3.7")</f>
        <v>3.7</v>
      </c>
      <c r="G331" s="4" t="str">
        <f>HYPERLINK("http://141.218.60.56/~jnz1568/getInfo.php?workbook=24_05.xlsx&amp;sheet=U0&amp;row=331&amp;col=7&amp;number=0.0273&amp;sourceID=14","0.0273")</f>
        <v>0.0273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HYPERLINK("http://141.218.60.56/~jnz1568/getInfo.php?workbook=24_05.xlsx&amp;sheet=U0&amp;row=332&amp;col=6&amp;number=3.8&amp;sourceID=14","3.8")</f>
        <v>3.8</v>
      </c>
      <c r="G332" s="4" t="str">
        <f>HYPERLINK("http://141.218.60.56/~jnz1568/getInfo.php?workbook=24_05.xlsx&amp;sheet=U0&amp;row=332&amp;col=7&amp;number=0.0273&amp;sourceID=14","0.0273")</f>
        <v>0.0273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HYPERLINK("http://141.218.60.56/~jnz1568/getInfo.php?workbook=24_05.xlsx&amp;sheet=U0&amp;row=333&amp;col=6&amp;number=3.9&amp;sourceID=14","3.9")</f>
        <v>3.9</v>
      </c>
      <c r="G333" s="4" t="str">
        <f>HYPERLINK("http://141.218.60.56/~jnz1568/getInfo.php?workbook=24_05.xlsx&amp;sheet=U0&amp;row=333&amp;col=7&amp;number=0.0273&amp;sourceID=14","0.0273")</f>
        <v>0.0273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HYPERLINK("http://141.218.60.56/~jnz1568/getInfo.php?workbook=24_05.xlsx&amp;sheet=U0&amp;row=334&amp;col=6&amp;number=4&amp;sourceID=14","4")</f>
        <v>4</v>
      </c>
      <c r="G334" s="4" t="str">
        <f>HYPERLINK("http://141.218.60.56/~jnz1568/getInfo.php?workbook=24_05.xlsx&amp;sheet=U0&amp;row=334&amp;col=7&amp;number=0.0273&amp;sourceID=14","0.0273")</f>
        <v>0.0273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HYPERLINK("http://141.218.60.56/~jnz1568/getInfo.php?workbook=24_05.xlsx&amp;sheet=U0&amp;row=335&amp;col=6&amp;number=4.1&amp;sourceID=14","4.1")</f>
        <v>4.1</v>
      </c>
      <c r="G335" s="4" t="str">
        <f>HYPERLINK("http://141.218.60.56/~jnz1568/getInfo.php?workbook=24_05.xlsx&amp;sheet=U0&amp;row=335&amp;col=7&amp;number=0.0273&amp;sourceID=14","0.0273")</f>
        <v>0.0273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HYPERLINK("http://141.218.60.56/~jnz1568/getInfo.php?workbook=24_05.xlsx&amp;sheet=U0&amp;row=336&amp;col=6&amp;number=4.2&amp;sourceID=14","4.2")</f>
        <v>4.2</v>
      </c>
      <c r="G336" s="4" t="str">
        <f>HYPERLINK("http://141.218.60.56/~jnz1568/getInfo.php?workbook=24_05.xlsx&amp;sheet=U0&amp;row=336&amp;col=7&amp;number=0.0273&amp;sourceID=14","0.0273")</f>
        <v>0.0273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HYPERLINK("http://141.218.60.56/~jnz1568/getInfo.php?workbook=24_05.xlsx&amp;sheet=U0&amp;row=337&amp;col=6&amp;number=4.3&amp;sourceID=14","4.3")</f>
        <v>4.3</v>
      </c>
      <c r="G337" s="4" t="str">
        <f>HYPERLINK("http://141.218.60.56/~jnz1568/getInfo.php?workbook=24_05.xlsx&amp;sheet=U0&amp;row=337&amp;col=7&amp;number=0.0273&amp;sourceID=14","0.0273")</f>
        <v>0.0273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HYPERLINK("http://141.218.60.56/~jnz1568/getInfo.php?workbook=24_05.xlsx&amp;sheet=U0&amp;row=338&amp;col=6&amp;number=4.4&amp;sourceID=14","4.4")</f>
        <v>4.4</v>
      </c>
      <c r="G338" s="4" t="str">
        <f>HYPERLINK("http://141.218.60.56/~jnz1568/getInfo.php?workbook=24_05.xlsx&amp;sheet=U0&amp;row=338&amp;col=7&amp;number=0.0273&amp;sourceID=14","0.0273")</f>
        <v>0.0273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HYPERLINK("http://141.218.60.56/~jnz1568/getInfo.php?workbook=24_05.xlsx&amp;sheet=U0&amp;row=339&amp;col=6&amp;number=4.5&amp;sourceID=14","4.5")</f>
        <v>4.5</v>
      </c>
      <c r="G339" s="4" t="str">
        <f>HYPERLINK("http://141.218.60.56/~jnz1568/getInfo.php?workbook=24_05.xlsx&amp;sheet=U0&amp;row=339&amp;col=7&amp;number=0.0273&amp;sourceID=14","0.0273")</f>
        <v>0.0273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HYPERLINK("http://141.218.60.56/~jnz1568/getInfo.php?workbook=24_05.xlsx&amp;sheet=U0&amp;row=340&amp;col=6&amp;number=4.6&amp;sourceID=14","4.6")</f>
        <v>4.6</v>
      </c>
      <c r="G340" s="4" t="str">
        <f>HYPERLINK("http://141.218.60.56/~jnz1568/getInfo.php?workbook=24_05.xlsx&amp;sheet=U0&amp;row=340&amp;col=7&amp;number=0.0273&amp;sourceID=14","0.0273")</f>
        <v>0.0273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HYPERLINK("http://141.218.60.56/~jnz1568/getInfo.php?workbook=24_05.xlsx&amp;sheet=U0&amp;row=341&amp;col=6&amp;number=4.7&amp;sourceID=14","4.7")</f>
        <v>4.7</v>
      </c>
      <c r="G341" s="4" t="str">
        <f>HYPERLINK("http://141.218.60.56/~jnz1568/getInfo.php?workbook=24_05.xlsx&amp;sheet=U0&amp;row=341&amp;col=7&amp;number=0.0273&amp;sourceID=14","0.0273")</f>
        <v>0.0273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HYPERLINK("http://141.218.60.56/~jnz1568/getInfo.php?workbook=24_05.xlsx&amp;sheet=U0&amp;row=342&amp;col=6&amp;number=4.8&amp;sourceID=14","4.8")</f>
        <v>4.8</v>
      </c>
      <c r="G342" s="4" t="str">
        <f>HYPERLINK("http://141.218.60.56/~jnz1568/getInfo.php?workbook=24_05.xlsx&amp;sheet=U0&amp;row=342&amp;col=7&amp;number=0.0273&amp;sourceID=14","0.0273")</f>
        <v>0.0273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HYPERLINK("http://141.218.60.56/~jnz1568/getInfo.php?workbook=24_05.xlsx&amp;sheet=U0&amp;row=343&amp;col=6&amp;number=4.9&amp;sourceID=14","4.9")</f>
        <v>4.9</v>
      </c>
      <c r="G343" s="4" t="str">
        <f>HYPERLINK("http://141.218.60.56/~jnz1568/getInfo.php?workbook=24_05.xlsx&amp;sheet=U0&amp;row=343&amp;col=7&amp;number=0.0273&amp;sourceID=14","0.0273")</f>
        <v>0.0273</v>
      </c>
    </row>
    <row r="344" spans="1:7">
      <c r="A344" s="3">
        <v>24</v>
      </c>
      <c r="B344" s="3">
        <v>5</v>
      </c>
      <c r="C344" s="3">
        <v>2</v>
      </c>
      <c r="D344" s="3">
        <v>6</v>
      </c>
      <c r="E344" s="3">
        <v>1</v>
      </c>
      <c r="F344" s="4" t="str">
        <f>HYPERLINK("http://141.218.60.56/~jnz1568/getInfo.php?workbook=24_05.xlsx&amp;sheet=U0&amp;row=344&amp;col=6&amp;number=3&amp;sourceID=14","3")</f>
        <v>3</v>
      </c>
      <c r="G344" s="4" t="str">
        <f>HYPERLINK("http://141.218.60.56/~jnz1568/getInfo.php?workbook=24_05.xlsx&amp;sheet=U0&amp;row=344&amp;col=7&amp;number=0.0118&amp;sourceID=14","0.0118")</f>
        <v>0.0118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HYPERLINK("http://141.218.60.56/~jnz1568/getInfo.php?workbook=24_05.xlsx&amp;sheet=U0&amp;row=345&amp;col=6&amp;number=3.1&amp;sourceID=14","3.1")</f>
        <v>3.1</v>
      </c>
      <c r="G345" s="4" t="str">
        <f>HYPERLINK("http://141.218.60.56/~jnz1568/getInfo.php?workbook=24_05.xlsx&amp;sheet=U0&amp;row=345&amp;col=7&amp;number=0.0118&amp;sourceID=14","0.0118")</f>
        <v>0.0118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HYPERLINK("http://141.218.60.56/~jnz1568/getInfo.php?workbook=24_05.xlsx&amp;sheet=U0&amp;row=346&amp;col=6&amp;number=3.2&amp;sourceID=14","3.2")</f>
        <v>3.2</v>
      </c>
      <c r="G346" s="4" t="str">
        <f>HYPERLINK("http://141.218.60.56/~jnz1568/getInfo.php?workbook=24_05.xlsx&amp;sheet=U0&amp;row=346&amp;col=7&amp;number=0.0118&amp;sourceID=14","0.0118")</f>
        <v>0.0118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HYPERLINK("http://141.218.60.56/~jnz1568/getInfo.php?workbook=24_05.xlsx&amp;sheet=U0&amp;row=347&amp;col=6&amp;number=3.3&amp;sourceID=14","3.3")</f>
        <v>3.3</v>
      </c>
      <c r="G347" s="4" t="str">
        <f>HYPERLINK("http://141.218.60.56/~jnz1568/getInfo.php?workbook=24_05.xlsx&amp;sheet=U0&amp;row=347&amp;col=7&amp;number=0.0118&amp;sourceID=14","0.0118")</f>
        <v>0.0118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HYPERLINK("http://141.218.60.56/~jnz1568/getInfo.php?workbook=24_05.xlsx&amp;sheet=U0&amp;row=348&amp;col=6&amp;number=3.4&amp;sourceID=14","3.4")</f>
        <v>3.4</v>
      </c>
      <c r="G348" s="4" t="str">
        <f>HYPERLINK("http://141.218.60.56/~jnz1568/getInfo.php?workbook=24_05.xlsx&amp;sheet=U0&amp;row=348&amp;col=7&amp;number=0.0118&amp;sourceID=14","0.0118")</f>
        <v>0.0118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HYPERLINK("http://141.218.60.56/~jnz1568/getInfo.php?workbook=24_05.xlsx&amp;sheet=U0&amp;row=349&amp;col=6&amp;number=3.5&amp;sourceID=14","3.5")</f>
        <v>3.5</v>
      </c>
      <c r="G349" s="4" t="str">
        <f>HYPERLINK("http://141.218.60.56/~jnz1568/getInfo.php?workbook=24_05.xlsx&amp;sheet=U0&amp;row=349&amp;col=7&amp;number=0.0118&amp;sourceID=14","0.0118")</f>
        <v>0.0118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HYPERLINK("http://141.218.60.56/~jnz1568/getInfo.php?workbook=24_05.xlsx&amp;sheet=U0&amp;row=350&amp;col=6&amp;number=3.6&amp;sourceID=14","3.6")</f>
        <v>3.6</v>
      </c>
      <c r="G350" s="4" t="str">
        <f>HYPERLINK("http://141.218.60.56/~jnz1568/getInfo.php?workbook=24_05.xlsx&amp;sheet=U0&amp;row=350&amp;col=7&amp;number=0.0118&amp;sourceID=14","0.0118")</f>
        <v>0.0118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HYPERLINK("http://141.218.60.56/~jnz1568/getInfo.php?workbook=24_05.xlsx&amp;sheet=U0&amp;row=351&amp;col=6&amp;number=3.7&amp;sourceID=14","3.7")</f>
        <v>3.7</v>
      </c>
      <c r="G351" s="4" t="str">
        <f>HYPERLINK("http://141.218.60.56/~jnz1568/getInfo.php?workbook=24_05.xlsx&amp;sheet=U0&amp;row=351&amp;col=7&amp;number=0.0118&amp;sourceID=14","0.0118")</f>
        <v>0.0118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HYPERLINK("http://141.218.60.56/~jnz1568/getInfo.php?workbook=24_05.xlsx&amp;sheet=U0&amp;row=352&amp;col=6&amp;number=3.8&amp;sourceID=14","3.8")</f>
        <v>3.8</v>
      </c>
      <c r="G352" s="4" t="str">
        <f>HYPERLINK("http://141.218.60.56/~jnz1568/getInfo.php?workbook=24_05.xlsx&amp;sheet=U0&amp;row=352&amp;col=7&amp;number=0.0118&amp;sourceID=14","0.0118")</f>
        <v>0.0118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HYPERLINK("http://141.218.60.56/~jnz1568/getInfo.php?workbook=24_05.xlsx&amp;sheet=U0&amp;row=353&amp;col=6&amp;number=3.9&amp;sourceID=14","3.9")</f>
        <v>3.9</v>
      </c>
      <c r="G353" s="4" t="str">
        <f>HYPERLINK("http://141.218.60.56/~jnz1568/getInfo.php?workbook=24_05.xlsx&amp;sheet=U0&amp;row=353&amp;col=7&amp;number=0.0118&amp;sourceID=14","0.0118")</f>
        <v>0.0118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HYPERLINK("http://141.218.60.56/~jnz1568/getInfo.php?workbook=24_05.xlsx&amp;sheet=U0&amp;row=354&amp;col=6&amp;number=4&amp;sourceID=14","4")</f>
        <v>4</v>
      </c>
      <c r="G354" s="4" t="str">
        <f>HYPERLINK("http://141.218.60.56/~jnz1568/getInfo.php?workbook=24_05.xlsx&amp;sheet=U0&amp;row=354&amp;col=7&amp;number=0.0118&amp;sourceID=14","0.0118")</f>
        <v>0.0118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HYPERLINK("http://141.218.60.56/~jnz1568/getInfo.php?workbook=24_05.xlsx&amp;sheet=U0&amp;row=355&amp;col=6&amp;number=4.1&amp;sourceID=14","4.1")</f>
        <v>4.1</v>
      </c>
      <c r="G355" s="4" t="str">
        <f>HYPERLINK("http://141.218.60.56/~jnz1568/getInfo.php?workbook=24_05.xlsx&amp;sheet=U0&amp;row=355&amp;col=7&amp;number=0.0118&amp;sourceID=14","0.0118")</f>
        <v>0.0118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HYPERLINK("http://141.218.60.56/~jnz1568/getInfo.php?workbook=24_05.xlsx&amp;sheet=U0&amp;row=356&amp;col=6&amp;number=4.2&amp;sourceID=14","4.2")</f>
        <v>4.2</v>
      </c>
      <c r="G356" s="4" t="str">
        <f>HYPERLINK("http://141.218.60.56/~jnz1568/getInfo.php?workbook=24_05.xlsx&amp;sheet=U0&amp;row=356&amp;col=7&amp;number=0.0118&amp;sourceID=14","0.0118")</f>
        <v>0.0118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HYPERLINK("http://141.218.60.56/~jnz1568/getInfo.php?workbook=24_05.xlsx&amp;sheet=U0&amp;row=357&amp;col=6&amp;number=4.3&amp;sourceID=14","4.3")</f>
        <v>4.3</v>
      </c>
      <c r="G357" s="4" t="str">
        <f>HYPERLINK("http://141.218.60.56/~jnz1568/getInfo.php?workbook=24_05.xlsx&amp;sheet=U0&amp;row=357&amp;col=7&amp;number=0.0118&amp;sourceID=14","0.0118")</f>
        <v>0.0118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HYPERLINK("http://141.218.60.56/~jnz1568/getInfo.php?workbook=24_05.xlsx&amp;sheet=U0&amp;row=358&amp;col=6&amp;number=4.4&amp;sourceID=14","4.4")</f>
        <v>4.4</v>
      </c>
      <c r="G358" s="4" t="str">
        <f>HYPERLINK("http://141.218.60.56/~jnz1568/getInfo.php?workbook=24_05.xlsx&amp;sheet=U0&amp;row=358&amp;col=7&amp;number=0.0118&amp;sourceID=14","0.0118")</f>
        <v>0.0118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HYPERLINK("http://141.218.60.56/~jnz1568/getInfo.php?workbook=24_05.xlsx&amp;sheet=U0&amp;row=359&amp;col=6&amp;number=4.5&amp;sourceID=14","4.5")</f>
        <v>4.5</v>
      </c>
      <c r="G359" s="4" t="str">
        <f>HYPERLINK("http://141.218.60.56/~jnz1568/getInfo.php?workbook=24_05.xlsx&amp;sheet=U0&amp;row=359&amp;col=7&amp;number=0.0119&amp;sourceID=14","0.0119")</f>
        <v>0.0119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HYPERLINK("http://141.218.60.56/~jnz1568/getInfo.php?workbook=24_05.xlsx&amp;sheet=U0&amp;row=360&amp;col=6&amp;number=4.6&amp;sourceID=14","4.6")</f>
        <v>4.6</v>
      </c>
      <c r="G360" s="4" t="str">
        <f>HYPERLINK("http://141.218.60.56/~jnz1568/getInfo.php?workbook=24_05.xlsx&amp;sheet=U0&amp;row=360&amp;col=7&amp;number=0.0119&amp;sourceID=14","0.0119")</f>
        <v>0.0119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HYPERLINK("http://141.218.60.56/~jnz1568/getInfo.php?workbook=24_05.xlsx&amp;sheet=U0&amp;row=361&amp;col=6&amp;number=4.7&amp;sourceID=14","4.7")</f>
        <v>4.7</v>
      </c>
      <c r="G361" s="4" t="str">
        <f>HYPERLINK("http://141.218.60.56/~jnz1568/getInfo.php?workbook=24_05.xlsx&amp;sheet=U0&amp;row=361&amp;col=7&amp;number=0.0119&amp;sourceID=14","0.0119")</f>
        <v>0.0119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HYPERLINK("http://141.218.60.56/~jnz1568/getInfo.php?workbook=24_05.xlsx&amp;sheet=U0&amp;row=362&amp;col=6&amp;number=4.8&amp;sourceID=14","4.8")</f>
        <v>4.8</v>
      </c>
      <c r="G362" s="4" t="str">
        <f>HYPERLINK("http://141.218.60.56/~jnz1568/getInfo.php?workbook=24_05.xlsx&amp;sheet=U0&amp;row=362&amp;col=7&amp;number=0.0119&amp;sourceID=14","0.0119")</f>
        <v>0.0119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HYPERLINK("http://141.218.60.56/~jnz1568/getInfo.php?workbook=24_05.xlsx&amp;sheet=U0&amp;row=363&amp;col=6&amp;number=4.9&amp;sourceID=14","4.9")</f>
        <v>4.9</v>
      </c>
      <c r="G363" s="4" t="str">
        <f>HYPERLINK("http://141.218.60.56/~jnz1568/getInfo.php?workbook=24_05.xlsx&amp;sheet=U0&amp;row=363&amp;col=7&amp;number=0.012&amp;sourceID=14","0.012")</f>
        <v>0.012</v>
      </c>
    </row>
    <row r="364" spans="1:7">
      <c r="A364" s="3">
        <v>24</v>
      </c>
      <c r="B364" s="3">
        <v>5</v>
      </c>
      <c r="C364" s="3">
        <v>2</v>
      </c>
      <c r="D364" s="3">
        <v>7</v>
      </c>
      <c r="E364" s="3">
        <v>1</v>
      </c>
      <c r="F364" s="4" t="str">
        <f>HYPERLINK("http://141.218.60.56/~jnz1568/getInfo.php?workbook=24_05.xlsx&amp;sheet=U0&amp;row=364&amp;col=6&amp;number=3&amp;sourceID=14","3")</f>
        <v>3</v>
      </c>
      <c r="G364" s="4" t="str">
        <f>HYPERLINK("http://141.218.60.56/~jnz1568/getInfo.php?workbook=24_05.xlsx&amp;sheet=U0&amp;row=364&amp;col=7&amp;number=0.326&amp;sourceID=14","0.326")</f>
        <v>0.326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HYPERLINK("http://141.218.60.56/~jnz1568/getInfo.php?workbook=24_05.xlsx&amp;sheet=U0&amp;row=365&amp;col=6&amp;number=3.1&amp;sourceID=14","3.1")</f>
        <v>3.1</v>
      </c>
      <c r="G365" s="4" t="str">
        <f>HYPERLINK("http://141.218.60.56/~jnz1568/getInfo.php?workbook=24_05.xlsx&amp;sheet=U0&amp;row=365&amp;col=7&amp;number=0.326&amp;sourceID=14","0.326")</f>
        <v>0.326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HYPERLINK("http://141.218.60.56/~jnz1568/getInfo.php?workbook=24_05.xlsx&amp;sheet=U0&amp;row=366&amp;col=6&amp;number=3.2&amp;sourceID=14","3.2")</f>
        <v>3.2</v>
      </c>
      <c r="G366" s="4" t="str">
        <f>HYPERLINK("http://141.218.60.56/~jnz1568/getInfo.php?workbook=24_05.xlsx&amp;sheet=U0&amp;row=366&amp;col=7&amp;number=0.326&amp;sourceID=14","0.326")</f>
        <v>0.326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HYPERLINK("http://141.218.60.56/~jnz1568/getInfo.php?workbook=24_05.xlsx&amp;sheet=U0&amp;row=367&amp;col=6&amp;number=3.3&amp;sourceID=14","3.3")</f>
        <v>3.3</v>
      </c>
      <c r="G367" s="4" t="str">
        <f>HYPERLINK("http://141.218.60.56/~jnz1568/getInfo.php?workbook=24_05.xlsx&amp;sheet=U0&amp;row=367&amp;col=7&amp;number=0.326&amp;sourceID=14","0.326")</f>
        <v>0.326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HYPERLINK("http://141.218.60.56/~jnz1568/getInfo.php?workbook=24_05.xlsx&amp;sheet=U0&amp;row=368&amp;col=6&amp;number=3.4&amp;sourceID=14","3.4")</f>
        <v>3.4</v>
      </c>
      <c r="G368" s="4" t="str">
        <f>HYPERLINK("http://141.218.60.56/~jnz1568/getInfo.php?workbook=24_05.xlsx&amp;sheet=U0&amp;row=368&amp;col=7&amp;number=0.326&amp;sourceID=14","0.326")</f>
        <v>0.326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HYPERLINK("http://141.218.60.56/~jnz1568/getInfo.php?workbook=24_05.xlsx&amp;sheet=U0&amp;row=369&amp;col=6&amp;number=3.5&amp;sourceID=14","3.5")</f>
        <v>3.5</v>
      </c>
      <c r="G369" s="4" t="str">
        <f>HYPERLINK("http://141.218.60.56/~jnz1568/getInfo.php?workbook=24_05.xlsx&amp;sheet=U0&amp;row=369&amp;col=7&amp;number=0.326&amp;sourceID=14","0.326")</f>
        <v>0.326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HYPERLINK("http://141.218.60.56/~jnz1568/getInfo.php?workbook=24_05.xlsx&amp;sheet=U0&amp;row=370&amp;col=6&amp;number=3.6&amp;sourceID=14","3.6")</f>
        <v>3.6</v>
      </c>
      <c r="G370" s="4" t="str">
        <f>HYPERLINK("http://141.218.60.56/~jnz1568/getInfo.php?workbook=24_05.xlsx&amp;sheet=U0&amp;row=370&amp;col=7&amp;number=0.326&amp;sourceID=14","0.326")</f>
        <v>0.326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HYPERLINK("http://141.218.60.56/~jnz1568/getInfo.php?workbook=24_05.xlsx&amp;sheet=U0&amp;row=371&amp;col=6&amp;number=3.7&amp;sourceID=14","3.7")</f>
        <v>3.7</v>
      </c>
      <c r="G371" s="4" t="str">
        <f>HYPERLINK("http://141.218.60.56/~jnz1568/getInfo.php?workbook=24_05.xlsx&amp;sheet=U0&amp;row=371&amp;col=7&amp;number=0.326&amp;sourceID=14","0.326")</f>
        <v>0.326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HYPERLINK("http://141.218.60.56/~jnz1568/getInfo.php?workbook=24_05.xlsx&amp;sheet=U0&amp;row=372&amp;col=6&amp;number=3.8&amp;sourceID=14","3.8")</f>
        <v>3.8</v>
      </c>
      <c r="G372" s="4" t="str">
        <f>HYPERLINK("http://141.218.60.56/~jnz1568/getInfo.php?workbook=24_05.xlsx&amp;sheet=U0&amp;row=372&amp;col=7&amp;number=0.327&amp;sourceID=14","0.327")</f>
        <v>0.327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HYPERLINK("http://141.218.60.56/~jnz1568/getInfo.php?workbook=24_05.xlsx&amp;sheet=U0&amp;row=373&amp;col=6&amp;number=3.9&amp;sourceID=14","3.9")</f>
        <v>3.9</v>
      </c>
      <c r="G373" s="4" t="str">
        <f>HYPERLINK("http://141.218.60.56/~jnz1568/getInfo.php?workbook=24_05.xlsx&amp;sheet=U0&amp;row=373&amp;col=7&amp;number=0.327&amp;sourceID=14","0.327")</f>
        <v>0.327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HYPERLINK("http://141.218.60.56/~jnz1568/getInfo.php?workbook=24_05.xlsx&amp;sheet=U0&amp;row=374&amp;col=6&amp;number=4&amp;sourceID=14","4")</f>
        <v>4</v>
      </c>
      <c r="G374" s="4" t="str">
        <f>HYPERLINK("http://141.218.60.56/~jnz1568/getInfo.php?workbook=24_05.xlsx&amp;sheet=U0&amp;row=374&amp;col=7&amp;number=0.327&amp;sourceID=14","0.327")</f>
        <v>0.327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HYPERLINK("http://141.218.60.56/~jnz1568/getInfo.php?workbook=24_05.xlsx&amp;sheet=U0&amp;row=375&amp;col=6&amp;number=4.1&amp;sourceID=14","4.1")</f>
        <v>4.1</v>
      </c>
      <c r="G375" s="4" t="str">
        <f>HYPERLINK("http://141.218.60.56/~jnz1568/getInfo.php?workbook=24_05.xlsx&amp;sheet=U0&amp;row=375&amp;col=7&amp;number=0.327&amp;sourceID=14","0.327")</f>
        <v>0.327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HYPERLINK("http://141.218.60.56/~jnz1568/getInfo.php?workbook=24_05.xlsx&amp;sheet=U0&amp;row=376&amp;col=6&amp;number=4.2&amp;sourceID=14","4.2")</f>
        <v>4.2</v>
      </c>
      <c r="G376" s="4" t="str">
        <f>HYPERLINK("http://141.218.60.56/~jnz1568/getInfo.php?workbook=24_05.xlsx&amp;sheet=U0&amp;row=376&amp;col=7&amp;number=0.327&amp;sourceID=14","0.327")</f>
        <v>0.327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HYPERLINK("http://141.218.60.56/~jnz1568/getInfo.php?workbook=24_05.xlsx&amp;sheet=U0&amp;row=377&amp;col=6&amp;number=4.3&amp;sourceID=14","4.3")</f>
        <v>4.3</v>
      </c>
      <c r="G377" s="4" t="str">
        <f>HYPERLINK("http://141.218.60.56/~jnz1568/getInfo.php?workbook=24_05.xlsx&amp;sheet=U0&amp;row=377&amp;col=7&amp;number=0.328&amp;sourceID=14","0.328")</f>
        <v>0.328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HYPERLINK("http://141.218.60.56/~jnz1568/getInfo.php?workbook=24_05.xlsx&amp;sheet=U0&amp;row=378&amp;col=6&amp;number=4.4&amp;sourceID=14","4.4")</f>
        <v>4.4</v>
      </c>
      <c r="G378" s="4" t="str">
        <f>HYPERLINK("http://141.218.60.56/~jnz1568/getInfo.php?workbook=24_05.xlsx&amp;sheet=U0&amp;row=378&amp;col=7&amp;number=0.328&amp;sourceID=14","0.328")</f>
        <v>0.328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HYPERLINK("http://141.218.60.56/~jnz1568/getInfo.php?workbook=24_05.xlsx&amp;sheet=U0&amp;row=379&amp;col=6&amp;number=4.5&amp;sourceID=14","4.5")</f>
        <v>4.5</v>
      </c>
      <c r="G379" s="4" t="str">
        <f>HYPERLINK("http://141.218.60.56/~jnz1568/getInfo.php?workbook=24_05.xlsx&amp;sheet=U0&amp;row=379&amp;col=7&amp;number=0.329&amp;sourceID=14","0.329")</f>
        <v>0.329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HYPERLINK("http://141.218.60.56/~jnz1568/getInfo.php?workbook=24_05.xlsx&amp;sheet=U0&amp;row=380&amp;col=6&amp;number=4.6&amp;sourceID=14","4.6")</f>
        <v>4.6</v>
      </c>
      <c r="G380" s="4" t="str">
        <f>HYPERLINK("http://141.218.60.56/~jnz1568/getInfo.php?workbook=24_05.xlsx&amp;sheet=U0&amp;row=380&amp;col=7&amp;number=0.329&amp;sourceID=14","0.329")</f>
        <v>0.329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HYPERLINK("http://141.218.60.56/~jnz1568/getInfo.php?workbook=24_05.xlsx&amp;sheet=U0&amp;row=381&amp;col=6&amp;number=4.7&amp;sourceID=14","4.7")</f>
        <v>4.7</v>
      </c>
      <c r="G381" s="4" t="str">
        <f>HYPERLINK("http://141.218.60.56/~jnz1568/getInfo.php?workbook=24_05.xlsx&amp;sheet=U0&amp;row=381&amp;col=7&amp;number=0.33&amp;sourceID=14","0.33")</f>
        <v>0.33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HYPERLINK("http://141.218.60.56/~jnz1568/getInfo.php?workbook=24_05.xlsx&amp;sheet=U0&amp;row=382&amp;col=6&amp;number=4.8&amp;sourceID=14","4.8")</f>
        <v>4.8</v>
      </c>
      <c r="G382" s="4" t="str">
        <f>HYPERLINK("http://141.218.60.56/~jnz1568/getInfo.php?workbook=24_05.xlsx&amp;sheet=U0&amp;row=382&amp;col=7&amp;number=0.331&amp;sourceID=14","0.331")</f>
        <v>0.331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HYPERLINK("http://141.218.60.56/~jnz1568/getInfo.php?workbook=24_05.xlsx&amp;sheet=U0&amp;row=383&amp;col=6&amp;number=4.9&amp;sourceID=14","4.9")</f>
        <v>4.9</v>
      </c>
      <c r="G383" s="4" t="str">
        <f>HYPERLINK("http://141.218.60.56/~jnz1568/getInfo.php?workbook=24_05.xlsx&amp;sheet=U0&amp;row=383&amp;col=7&amp;number=0.333&amp;sourceID=14","0.333")</f>
        <v>0.333</v>
      </c>
    </row>
    <row r="384" spans="1:7">
      <c r="A384" s="3">
        <v>24</v>
      </c>
      <c r="B384" s="3">
        <v>5</v>
      </c>
      <c r="C384" s="3">
        <v>2</v>
      </c>
      <c r="D384" s="3">
        <v>8</v>
      </c>
      <c r="E384" s="3">
        <v>1</v>
      </c>
      <c r="F384" s="4" t="str">
        <f>HYPERLINK("http://141.218.60.56/~jnz1568/getInfo.php?workbook=24_05.xlsx&amp;sheet=U0&amp;row=384&amp;col=6&amp;number=3&amp;sourceID=14","3")</f>
        <v>3</v>
      </c>
      <c r="G384" s="4" t="str">
        <f>HYPERLINK("http://141.218.60.56/~jnz1568/getInfo.php?workbook=24_05.xlsx&amp;sheet=U0&amp;row=384&amp;col=7&amp;number=0.242&amp;sourceID=14","0.242")</f>
        <v>0.242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HYPERLINK("http://141.218.60.56/~jnz1568/getInfo.php?workbook=24_05.xlsx&amp;sheet=U0&amp;row=385&amp;col=6&amp;number=3.1&amp;sourceID=14","3.1")</f>
        <v>3.1</v>
      </c>
      <c r="G385" s="4" t="str">
        <f>HYPERLINK("http://141.218.60.56/~jnz1568/getInfo.php?workbook=24_05.xlsx&amp;sheet=U0&amp;row=385&amp;col=7&amp;number=0.242&amp;sourceID=14","0.242")</f>
        <v>0.242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HYPERLINK("http://141.218.60.56/~jnz1568/getInfo.php?workbook=24_05.xlsx&amp;sheet=U0&amp;row=386&amp;col=6&amp;number=3.2&amp;sourceID=14","3.2")</f>
        <v>3.2</v>
      </c>
      <c r="G386" s="4" t="str">
        <f>HYPERLINK("http://141.218.60.56/~jnz1568/getInfo.php?workbook=24_05.xlsx&amp;sheet=U0&amp;row=386&amp;col=7&amp;number=0.242&amp;sourceID=14","0.242")</f>
        <v>0.242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HYPERLINK("http://141.218.60.56/~jnz1568/getInfo.php?workbook=24_05.xlsx&amp;sheet=U0&amp;row=387&amp;col=6&amp;number=3.3&amp;sourceID=14","3.3")</f>
        <v>3.3</v>
      </c>
      <c r="G387" s="4" t="str">
        <f>HYPERLINK("http://141.218.60.56/~jnz1568/getInfo.php?workbook=24_05.xlsx&amp;sheet=U0&amp;row=387&amp;col=7&amp;number=0.242&amp;sourceID=14","0.242")</f>
        <v>0.242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HYPERLINK("http://141.218.60.56/~jnz1568/getInfo.php?workbook=24_05.xlsx&amp;sheet=U0&amp;row=388&amp;col=6&amp;number=3.4&amp;sourceID=14","3.4")</f>
        <v>3.4</v>
      </c>
      <c r="G388" s="4" t="str">
        <f>HYPERLINK("http://141.218.60.56/~jnz1568/getInfo.php?workbook=24_05.xlsx&amp;sheet=U0&amp;row=388&amp;col=7&amp;number=0.242&amp;sourceID=14","0.242")</f>
        <v>0.242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HYPERLINK("http://141.218.60.56/~jnz1568/getInfo.php?workbook=24_05.xlsx&amp;sheet=U0&amp;row=389&amp;col=6&amp;number=3.5&amp;sourceID=14","3.5")</f>
        <v>3.5</v>
      </c>
      <c r="G389" s="4" t="str">
        <f>HYPERLINK("http://141.218.60.56/~jnz1568/getInfo.php?workbook=24_05.xlsx&amp;sheet=U0&amp;row=389&amp;col=7&amp;number=0.242&amp;sourceID=14","0.242")</f>
        <v>0.242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HYPERLINK("http://141.218.60.56/~jnz1568/getInfo.php?workbook=24_05.xlsx&amp;sheet=U0&amp;row=390&amp;col=6&amp;number=3.6&amp;sourceID=14","3.6")</f>
        <v>3.6</v>
      </c>
      <c r="G390" s="4" t="str">
        <f>HYPERLINK("http://141.218.60.56/~jnz1568/getInfo.php?workbook=24_05.xlsx&amp;sheet=U0&amp;row=390&amp;col=7&amp;number=0.243&amp;sourceID=14","0.243")</f>
        <v>0.243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HYPERLINK("http://141.218.60.56/~jnz1568/getInfo.php?workbook=24_05.xlsx&amp;sheet=U0&amp;row=391&amp;col=6&amp;number=3.7&amp;sourceID=14","3.7")</f>
        <v>3.7</v>
      </c>
      <c r="G391" s="4" t="str">
        <f>HYPERLINK("http://141.218.60.56/~jnz1568/getInfo.php?workbook=24_05.xlsx&amp;sheet=U0&amp;row=391&amp;col=7&amp;number=0.243&amp;sourceID=14","0.243")</f>
        <v>0.243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HYPERLINK("http://141.218.60.56/~jnz1568/getInfo.php?workbook=24_05.xlsx&amp;sheet=U0&amp;row=392&amp;col=6&amp;number=3.8&amp;sourceID=14","3.8")</f>
        <v>3.8</v>
      </c>
      <c r="G392" s="4" t="str">
        <f>HYPERLINK("http://141.218.60.56/~jnz1568/getInfo.php?workbook=24_05.xlsx&amp;sheet=U0&amp;row=392&amp;col=7&amp;number=0.243&amp;sourceID=14","0.243")</f>
        <v>0.243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HYPERLINK("http://141.218.60.56/~jnz1568/getInfo.php?workbook=24_05.xlsx&amp;sheet=U0&amp;row=393&amp;col=6&amp;number=3.9&amp;sourceID=14","3.9")</f>
        <v>3.9</v>
      </c>
      <c r="G393" s="4" t="str">
        <f>HYPERLINK("http://141.218.60.56/~jnz1568/getInfo.php?workbook=24_05.xlsx&amp;sheet=U0&amp;row=393&amp;col=7&amp;number=0.243&amp;sourceID=14","0.243")</f>
        <v>0.243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HYPERLINK("http://141.218.60.56/~jnz1568/getInfo.php?workbook=24_05.xlsx&amp;sheet=U0&amp;row=394&amp;col=6&amp;number=4&amp;sourceID=14","4")</f>
        <v>4</v>
      </c>
      <c r="G394" s="4" t="str">
        <f>HYPERLINK("http://141.218.60.56/~jnz1568/getInfo.php?workbook=24_05.xlsx&amp;sheet=U0&amp;row=394&amp;col=7&amp;number=0.243&amp;sourceID=14","0.243")</f>
        <v>0.243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HYPERLINK("http://141.218.60.56/~jnz1568/getInfo.php?workbook=24_05.xlsx&amp;sheet=U0&amp;row=395&amp;col=6&amp;number=4.1&amp;sourceID=14","4.1")</f>
        <v>4.1</v>
      </c>
      <c r="G395" s="4" t="str">
        <f>HYPERLINK("http://141.218.60.56/~jnz1568/getInfo.php?workbook=24_05.xlsx&amp;sheet=U0&amp;row=395&amp;col=7&amp;number=0.243&amp;sourceID=14","0.243")</f>
        <v>0.243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HYPERLINK("http://141.218.60.56/~jnz1568/getInfo.php?workbook=24_05.xlsx&amp;sheet=U0&amp;row=396&amp;col=6&amp;number=4.2&amp;sourceID=14","4.2")</f>
        <v>4.2</v>
      </c>
      <c r="G396" s="4" t="str">
        <f>HYPERLINK("http://141.218.60.56/~jnz1568/getInfo.php?workbook=24_05.xlsx&amp;sheet=U0&amp;row=396&amp;col=7&amp;number=0.243&amp;sourceID=14","0.243")</f>
        <v>0.243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HYPERLINK("http://141.218.60.56/~jnz1568/getInfo.php?workbook=24_05.xlsx&amp;sheet=U0&amp;row=397&amp;col=6&amp;number=4.3&amp;sourceID=14","4.3")</f>
        <v>4.3</v>
      </c>
      <c r="G397" s="4" t="str">
        <f>HYPERLINK("http://141.218.60.56/~jnz1568/getInfo.php?workbook=24_05.xlsx&amp;sheet=U0&amp;row=397&amp;col=7&amp;number=0.243&amp;sourceID=14","0.243")</f>
        <v>0.243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HYPERLINK("http://141.218.60.56/~jnz1568/getInfo.php?workbook=24_05.xlsx&amp;sheet=U0&amp;row=398&amp;col=6&amp;number=4.4&amp;sourceID=14","4.4")</f>
        <v>4.4</v>
      </c>
      <c r="G398" s="4" t="str">
        <f>HYPERLINK("http://141.218.60.56/~jnz1568/getInfo.php?workbook=24_05.xlsx&amp;sheet=U0&amp;row=398&amp;col=7&amp;number=0.244&amp;sourceID=14","0.244")</f>
        <v>0.244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HYPERLINK("http://141.218.60.56/~jnz1568/getInfo.php?workbook=24_05.xlsx&amp;sheet=U0&amp;row=399&amp;col=6&amp;number=4.5&amp;sourceID=14","4.5")</f>
        <v>4.5</v>
      </c>
      <c r="G399" s="4" t="str">
        <f>HYPERLINK("http://141.218.60.56/~jnz1568/getInfo.php?workbook=24_05.xlsx&amp;sheet=U0&amp;row=399&amp;col=7&amp;number=0.244&amp;sourceID=14","0.244")</f>
        <v>0.244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HYPERLINK("http://141.218.60.56/~jnz1568/getInfo.php?workbook=24_05.xlsx&amp;sheet=U0&amp;row=400&amp;col=6&amp;number=4.6&amp;sourceID=14","4.6")</f>
        <v>4.6</v>
      </c>
      <c r="G400" s="4" t="str">
        <f>HYPERLINK("http://141.218.60.56/~jnz1568/getInfo.php?workbook=24_05.xlsx&amp;sheet=U0&amp;row=400&amp;col=7&amp;number=0.244&amp;sourceID=14","0.244")</f>
        <v>0.244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HYPERLINK("http://141.218.60.56/~jnz1568/getInfo.php?workbook=24_05.xlsx&amp;sheet=U0&amp;row=401&amp;col=6&amp;number=4.7&amp;sourceID=14","4.7")</f>
        <v>4.7</v>
      </c>
      <c r="G401" s="4" t="str">
        <f>HYPERLINK("http://141.218.60.56/~jnz1568/getInfo.php?workbook=24_05.xlsx&amp;sheet=U0&amp;row=401&amp;col=7&amp;number=0.245&amp;sourceID=14","0.245")</f>
        <v>0.245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HYPERLINK("http://141.218.60.56/~jnz1568/getInfo.php?workbook=24_05.xlsx&amp;sheet=U0&amp;row=402&amp;col=6&amp;number=4.8&amp;sourceID=14","4.8")</f>
        <v>4.8</v>
      </c>
      <c r="G402" s="4" t="str">
        <f>HYPERLINK("http://141.218.60.56/~jnz1568/getInfo.php?workbook=24_05.xlsx&amp;sheet=U0&amp;row=402&amp;col=7&amp;number=0.246&amp;sourceID=14","0.246")</f>
        <v>0.246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HYPERLINK("http://141.218.60.56/~jnz1568/getInfo.php?workbook=24_05.xlsx&amp;sheet=U0&amp;row=403&amp;col=6&amp;number=4.9&amp;sourceID=14","4.9")</f>
        <v>4.9</v>
      </c>
      <c r="G403" s="4" t="str">
        <f>HYPERLINK("http://141.218.60.56/~jnz1568/getInfo.php?workbook=24_05.xlsx&amp;sheet=U0&amp;row=403&amp;col=7&amp;number=0.246&amp;sourceID=14","0.246")</f>
        <v>0.246</v>
      </c>
    </row>
    <row r="404" spans="1:7">
      <c r="A404" s="3">
        <v>24</v>
      </c>
      <c r="B404" s="3">
        <v>5</v>
      </c>
      <c r="C404" s="3">
        <v>2</v>
      </c>
      <c r="D404" s="3">
        <v>9</v>
      </c>
      <c r="E404" s="3">
        <v>1</v>
      </c>
      <c r="F404" s="4" t="str">
        <f>HYPERLINK("http://141.218.60.56/~jnz1568/getInfo.php?workbook=24_05.xlsx&amp;sheet=U0&amp;row=404&amp;col=6&amp;number=3&amp;sourceID=14","3")</f>
        <v>3</v>
      </c>
      <c r="G404" s="4" t="str">
        <f>HYPERLINK("http://141.218.60.56/~jnz1568/getInfo.php?workbook=24_05.xlsx&amp;sheet=U0&amp;row=404&amp;col=7&amp;number=0.00309&amp;sourceID=14","0.00309")</f>
        <v>0.00309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HYPERLINK("http://141.218.60.56/~jnz1568/getInfo.php?workbook=24_05.xlsx&amp;sheet=U0&amp;row=405&amp;col=6&amp;number=3.1&amp;sourceID=14","3.1")</f>
        <v>3.1</v>
      </c>
      <c r="G405" s="4" t="str">
        <f>HYPERLINK("http://141.218.60.56/~jnz1568/getInfo.php?workbook=24_05.xlsx&amp;sheet=U0&amp;row=405&amp;col=7&amp;number=0.00309&amp;sourceID=14","0.00309")</f>
        <v>0.00309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HYPERLINK("http://141.218.60.56/~jnz1568/getInfo.php?workbook=24_05.xlsx&amp;sheet=U0&amp;row=406&amp;col=6&amp;number=3.2&amp;sourceID=14","3.2")</f>
        <v>3.2</v>
      </c>
      <c r="G406" s="4" t="str">
        <f>HYPERLINK("http://141.218.60.56/~jnz1568/getInfo.php?workbook=24_05.xlsx&amp;sheet=U0&amp;row=406&amp;col=7&amp;number=0.00309&amp;sourceID=14","0.00309")</f>
        <v>0.00309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HYPERLINK("http://141.218.60.56/~jnz1568/getInfo.php?workbook=24_05.xlsx&amp;sheet=U0&amp;row=407&amp;col=6&amp;number=3.3&amp;sourceID=14","3.3")</f>
        <v>3.3</v>
      </c>
      <c r="G407" s="4" t="str">
        <f>HYPERLINK("http://141.218.60.56/~jnz1568/getInfo.php?workbook=24_05.xlsx&amp;sheet=U0&amp;row=407&amp;col=7&amp;number=0.00309&amp;sourceID=14","0.00309")</f>
        <v>0.00309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HYPERLINK("http://141.218.60.56/~jnz1568/getInfo.php?workbook=24_05.xlsx&amp;sheet=U0&amp;row=408&amp;col=6&amp;number=3.4&amp;sourceID=14","3.4")</f>
        <v>3.4</v>
      </c>
      <c r="G408" s="4" t="str">
        <f>HYPERLINK("http://141.218.60.56/~jnz1568/getInfo.php?workbook=24_05.xlsx&amp;sheet=U0&amp;row=408&amp;col=7&amp;number=0.00309&amp;sourceID=14","0.00309")</f>
        <v>0.00309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HYPERLINK("http://141.218.60.56/~jnz1568/getInfo.php?workbook=24_05.xlsx&amp;sheet=U0&amp;row=409&amp;col=6&amp;number=3.5&amp;sourceID=14","3.5")</f>
        <v>3.5</v>
      </c>
      <c r="G409" s="4" t="str">
        <f>HYPERLINK("http://141.218.60.56/~jnz1568/getInfo.php?workbook=24_05.xlsx&amp;sheet=U0&amp;row=409&amp;col=7&amp;number=0.00309&amp;sourceID=14","0.00309")</f>
        <v>0.00309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HYPERLINK("http://141.218.60.56/~jnz1568/getInfo.php?workbook=24_05.xlsx&amp;sheet=U0&amp;row=410&amp;col=6&amp;number=3.6&amp;sourceID=14","3.6")</f>
        <v>3.6</v>
      </c>
      <c r="G410" s="4" t="str">
        <f>HYPERLINK("http://141.218.60.56/~jnz1568/getInfo.php?workbook=24_05.xlsx&amp;sheet=U0&amp;row=410&amp;col=7&amp;number=0.00309&amp;sourceID=14","0.00309")</f>
        <v>0.00309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HYPERLINK("http://141.218.60.56/~jnz1568/getInfo.php?workbook=24_05.xlsx&amp;sheet=U0&amp;row=411&amp;col=6&amp;number=3.7&amp;sourceID=14","3.7")</f>
        <v>3.7</v>
      </c>
      <c r="G411" s="4" t="str">
        <f>HYPERLINK("http://141.218.60.56/~jnz1568/getInfo.php?workbook=24_05.xlsx&amp;sheet=U0&amp;row=411&amp;col=7&amp;number=0.00309&amp;sourceID=14","0.00309")</f>
        <v>0.00309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HYPERLINK("http://141.218.60.56/~jnz1568/getInfo.php?workbook=24_05.xlsx&amp;sheet=U0&amp;row=412&amp;col=6&amp;number=3.8&amp;sourceID=14","3.8")</f>
        <v>3.8</v>
      </c>
      <c r="G412" s="4" t="str">
        <f>HYPERLINK("http://141.218.60.56/~jnz1568/getInfo.php?workbook=24_05.xlsx&amp;sheet=U0&amp;row=412&amp;col=7&amp;number=0.00309&amp;sourceID=14","0.00309")</f>
        <v>0.00309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HYPERLINK("http://141.218.60.56/~jnz1568/getInfo.php?workbook=24_05.xlsx&amp;sheet=U0&amp;row=413&amp;col=6&amp;number=3.9&amp;sourceID=14","3.9")</f>
        <v>3.9</v>
      </c>
      <c r="G413" s="4" t="str">
        <f>HYPERLINK("http://141.218.60.56/~jnz1568/getInfo.php?workbook=24_05.xlsx&amp;sheet=U0&amp;row=413&amp;col=7&amp;number=0.0031&amp;sourceID=14","0.0031")</f>
        <v>0.0031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HYPERLINK("http://141.218.60.56/~jnz1568/getInfo.php?workbook=24_05.xlsx&amp;sheet=U0&amp;row=414&amp;col=6&amp;number=4&amp;sourceID=14","4")</f>
        <v>4</v>
      </c>
      <c r="G414" s="4" t="str">
        <f>HYPERLINK("http://141.218.60.56/~jnz1568/getInfo.php?workbook=24_05.xlsx&amp;sheet=U0&amp;row=414&amp;col=7&amp;number=0.0031&amp;sourceID=14","0.0031")</f>
        <v>0.0031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HYPERLINK("http://141.218.60.56/~jnz1568/getInfo.php?workbook=24_05.xlsx&amp;sheet=U0&amp;row=415&amp;col=6&amp;number=4.1&amp;sourceID=14","4.1")</f>
        <v>4.1</v>
      </c>
      <c r="G415" s="4" t="str">
        <f>HYPERLINK("http://141.218.60.56/~jnz1568/getInfo.php?workbook=24_05.xlsx&amp;sheet=U0&amp;row=415&amp;col=7&amp;number=0.0031&amp;sourceID=14","0.0031")</f>
        <v>0.0031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HYPERLINK("http://141.218.60.56/~jnz1568/getInfo.php?workbook=24_05.xlsx&amp;sheet=U0&amp;row=416&amp;col=6&amp;number=4.2&amp;sourceID=14","4.2")</f>
        <v>4.2</v>
      </c>
      <c r="G416" s="4" t="str">
        <f>HYPERLINK("http://141.218.60.56/~jnz1568/getInfo.php?workbook=24_05.xlsx&amp;sheet=U0&amp;row=416&amp;col=7&amp;number=0.0031&amp;sourceID=14","0.0031")</f>
        <v>0.0031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HYPERLINK("http://141.218.60.56/~jnz1568/getInfo.php?workbook=24_05.xlsx&amp;sheet=U0&amp;row=417&amp;col=6&amp;number=4.3&amp;sourceID=14","4.3")</f>
        <v>4.3</v>
      </c>
      <c r="G417" s="4" t="str">
        <f>HYPERLINK("http://141.218.60.56/~jnz1568/getInfo.php?workbook=24_05.xlsx&amp;sheet=U0&amp;row=417&amp;col=7&amp;number=0.0031&amp;sourceID=14","0.0031")</f>
        <v>0.0031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HYPERLINK("http://141.218.60.56/~jnz1568/getInfo.php?workbook=24_05.xlsx&amp;sheet=U0&amp;row=418&amp;col=6&amp;number=4.4&amp;sourceID=14","4.4")</f>
        <v>4.4</v>
      </c>
      <c r="G418" s="4" t="str">
        <f>HYPERLINK("http://141.218.60.56/~jnz1568/getInfo.php?workbook=24_05.xlsx&amp;sheet=U0&amp;row=418&amp;col=7&amp;number=0.0031&amp;sourceID=14","0.0031")</f>
        <v>0.0031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HYPERLINK("http://141.218.60.56/~jnz1568/getInfo.php?workbook=24_05.xlsx&amp;sheet=U0&amp;row=419&amp;col=6&amp;number=4.5&amp;sourceID=14","4.5")</f>
        <v>4.5</v>
      </c>
      <c r="G419" s="4" t="str">
        <f>HYPERLINK("http://141.218.60.56/~jnz1568/getInfo.php?workbook=24_05.xlsx&amp;sheet=U0&amp;row=419&amp;col=7&amp;number=0.0031&amp;sourceID=14","0.0031")</f>
        <v>0.0031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HYPERLINK("http://141.218.60.56/~jnz1568/getInfo.php?workbook=24_05.xlsx&amp;sheet=U0&amp;row=420&amp;col=6&amp;number=4.6&amp;sourceID=14","4.6")</f>
        <v>4.6</v>
      </c>
      <c r="G420" s="4" t="str">
        <f>HYPERLINK("http://141.218.60.56/~jnz1568/getInfo.php?workbook=24_05.xlsx&amp;sheet=U0&amp;row=420&amp;col=7&amp;number=0.00311&amp;sourceID=14","0.00311")</f>
        <v>0.00311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HYPERLINK("http://141.218.60.56/~jnz1568/getInfo.php?workbook=24_05.xlsx&amp;sheet=U0&amp;row=421&amp;col=6&amp;number=4.7&amp;sourceID=14","4.7")</f>
        <v>4.7</v>
      </c>
      <c r="G421" s="4" t="str">
        <f>HYPERLINK("http://141.218.60.56/~jnz1568/getInfo.php?workbook=24_05.xlsx&amp;sheet=U0&amp;row=421&amp;col=7&amp;number=0.00311&amp;sourceID=14","0.00311")</f>
        <v>0.00311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HYPERLINK("http://141.218.60.56/~jnz1568/getInfo.php?workbook=24_05.xlsx&amp;sheet=U0&amp;row=422&amp;col=6&amp;number=4.8&amp;sourceID=14","4.8")</f>
        <v>4.8</v>
      </c>
      <c r="G422" s="4" t="str">
        <f>HYPERLINK("http://141.218.60.56/~jnz1568/getInfo.php?workbook=24_05.xlsx&amp;sheet=U0&amp;row=422&amp;col=7&amp;number=0.00312&amp;sourceID=14","0.00312")</f>
        <v>0.00312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HYPERLINK("http://141.218.60.56/~jnz1568/getInfo.php?workbook=24_05.xlsx&amp;sheet=U0&amp;row=423&amp;col=6&amp;number=4.9&amp;sourceID=14","4.9")</f>
        <v>4.9</v>
      </c>
      <c r="G423" s="4" t="str">
        <f>HYPERLINK("http://141.218.60.56/~jnz1568/getInfo.php?workbook=24_05.xlsx&amp;sheet=U0&amp;row=423&amp;col=7&amp;number=0.00312&amp;sourceID=14","0.00312")</f>
        <v>0.00312</v>
      </c>
    </row>
    <row r="424" spans="1:7">
      <c r="A424" s="3">
        <v>24</v>
      </c>
      <c r="B424" s="3">
        <v>5</v>
      </c>
      <c r="C424" s="3">
        <v>2</v>
      </c>
      <c r="D424" s="3">
        <v>10</v>
      </c>
      <c r="E424" s="3">
        <v>1</v>
      </c>
      <c r="F424" s="4" t="str">
        <f>HYPERLINK("http://141.218.60.56/~jnz1568/getInfo.php?workbook=24_05.xlsx&amp;sheet=U0&amp;row=424&amp;col=6&amp;number=3&amp;sourceID=14","3")</f>
        <v>3</v>
      </c>
      <c r="G424" s="4" t="str">
        <f>HYPERLINK("http://141.218.60.56/~jnz1568/getInfo.php?workbook=24_05.xlsx&amp;sheet=U0&amp;row=424&amp;col=7&amp;number=0.602&amp;sourceID=14","0.602")</f>
        <v>0.602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HYPERLINK("http://141.218.60.56/~jnz1568/getInfo.php?workbook=24_05.xlsx&amp;sheet=U0&amp;row=425&amp;col=6&amp;number=3.1&amp;sourceID=14","3.1")</f>
        <v>3.1</v>
      </c>
      <c r="G425" s="4" t="str">
        <f>HYPERLINK("http://141.218.60.56/~jnz1568/getInfo.php?workbook=24_05.xlsx&amp;sheet=U0&amp;row=425&amp;col=7&amp;number=0.602&amp;sourceID=14","0.602")</f>
        <v>0.602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HYPERLINK("http://141.218.60.56/~jnz1568/getInfo.php?workbook=24_05.xlsx&amp;sheet=U0&amp;row=426&amp;col=6&amp;number=3.2&amp;sourceID=14","3.2")</f>
        <v>3.2</v>
      </c>
      <c r="G426" s="4" t="str">
        <f>HYPERLINK("http://141.218.60.56/~jnz1568/getInfo.php?workbook=24_05.xlsx&amp;sheet=U0&amp;row=426&amp;col=7&amp;number=0.602&amp;sourceID=14","0.602")</f>
        <v>0.602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HYPERLINK("http://141.218.60.56/~jnz1568/getInfo.php?workbook=24_05.xlsx&amp;sheet=U0&amp;row=427&amp;col=6&amp;number=3.3&amp;sourceID=14","3.3")</f>
        <v>3.3</v>
      </c>
      <c r="G427" s="4" t="str">
        <f>HYPERLINK("http://141.218.60.56/~jnz1568/getInfo.php?workbook=24_05.xlsx&amp;sheet=U0&amp;row=427&amp;col=7&amp;number=0.602&amp;sourceID=14","0.602")</f>
        <v>0.602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HYPERLINK("http://141.218.60.56/~jnz1568/getInfo.php?workbook=24_05.xlsx&amp;sheet=U0&amp;row=428&amp;col=6&amp;number=3.4&amp;sourceID=14","3.4")</f>
        <v>3.4</v>
      </c>
      <c r="G428" s="4" t="str">
        <f>HYPERLINK("http://141.218.60.56/~jnz1568/getInfo.php?workbook=24_05.xlsx&amp;sheet=U0&amp;row=428&amp;col=7&amp;number=0.603&amp;sourceID=14","0.603")</f>
        <v>0.603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HYPERLINK("http://141.218.60.56/~jnz1568/getInfo.php?workbook=24_05.xlsx&amp;sheet=U0&amp;row=429&amp;col=6&amp;number=3.5&amp;sourceID=14","3.5")</f>
        <v>3.5</v>
      </c>
      <c r="G429" s="4" t="str">
        <f>HYPERLINK("http://141.218.60.56/~jnz1568/getInfo.php?workbook=24_05.xlsx&amp;sheet=U0&amp;row=429&amp;col=7&amp;number=0.603&amp;sourceID=14","0.603")</f>
        <v>0.603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HYPERLINK("http://141.218.60.56/~jnz1568/getInfo.php?workbook=24_05.xlsx&amp;sheet=U0&amp;row=430&amp;col=6&amp;number=3.6&amp;sourceID=14","3.6")</f>
        <v>3.6</v>
      </c>
      <c r="G430" s="4" t="str">
        <f>HYPERLINK("http://141.218.60.56/~jnz1568/getInfo.php?workbook=24_05.xlsx&amp;sheet=U0&amp;row=430&amp;col=7&amp;number=0.603&amp;sourceID=14","0.603")</f>
        <v>0.603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HYPERLINK("http://141.218.60.56/~jnz1568/getInfo.php?workbook=24_05.xlsx&amp;sheet=U0&amp;row=431&amp;col=6&amp;number=3.7&amp;sourceID=14","3.7")</f>
        <v>3.7</v>
      </c>
      <c r="G431" s="4" t="str">
        <f>HYPERLINK("http://141.218.60.56/~jnz1568/getInfo.php?workbook=24_05.xlsx&amp;sheet=U0&amp;row=431&amp;col=7&amp;number=0.603&amp;sourceID=14","0.603")</f>
        <v>0.603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HYPERLINK("http://141.218.60.56/~jnz1568/getInfo.php?workbook=24_05.xlsx&amp;sheet=U0&amp;row=432&amp;col=6&amp;number=3.8&amp;sourceID=14","3.8")</f>
        <v>3.8</v>
      </c>
      <c r="G432" s="4" t="str">
        <f>HYPERLINK("http://141.218.60.56/~jnz1568/getInfo.php?workbook=24_05.xlsx&amp;sheet=U0&amp;row=432&amp;col=7&amp;number=0.603&amp;sourceID=14","0.603")</f>
        <v>0.603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HYPERLINK("http://141.218.60.56/~jnz1568/getInfo.php?workbook=24_05.xlsx&amp;sheet=U0&amp;row=433&amp;col=6&amp;number=3.9&amp;sourceID=14","3.9")</f>
        <v>3.9</v>
      </c>
      <c r="G433" s="4" t="str">
        <f>HYPERLINK("http://141.218.60.56/~jnz1568/getInfo.php?workbook=24_05.xlsx&amp;sheet=U0&amp;row=433&amp;col=7&amp;number=0.603&amp;sourceID=14","0.603")</f>
        <v>0.603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HYPERLINK("http://141.218.60.56/~jnz1568/getInfo.php?workbook=24_05.xlsx&amp;sheet=U0&amp;row=434&amp;col=6&amp;number=4&amp;sourceID=14","4")</f>
        <v>4</v>
      </c>
      <c r="G434" s="4" t="str">
        <f>HYPERLINK("http://141.218.60.56/~jnz1568/getInfo.php?workbook=24_05.xlsx&amp;sheet=U0&amp;row=434&amp;col=7&amp;number=0.603&amp;sourceID=14","0.603")</f>
        <v>0.603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HYPERLINK("http://141.218.60.56/~jnz1568/getInfo.php?workbook=24_05.xlsx&amp;sheet=U0&amp;row=435&amp;col=6&amp;number=4.1&amp;sourceID=14","4.1")</f>
        <v>4.1</v>
      </c>
      <c r="G435" s="4" t="str">
        <f>HYPERLINK("http://141.218.60.56/~jnz1568/getInfo.php?workbook=24_05.xlsx&amp;sheet=U0&amp;row=435&amp;col=7&amp;number=0.603&amp;sourceID=14","0.603")</f>
        <v>0.603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HYPERLINK("http://141.218.60.56/~jnz1568/getInfo.php?workbook=24_05.xlsx&amp;sheet=U0&amp;row=436&amp;col=6&amp;number=4.2&amp;sourceID=14","4.2")</f>
        <v>4.2</v>
      </c>
      <c r="G436" s="4" t="str">
        <f>HYPERLINK("http://141.218.60.56/~jnz1568/getInfo.php?workbook=24_05.xlsx&amp;sheet=U0&amp;row=436&amp;col=7&amp;number=0.604&amp;sourceID=14","0.604")</f>
        <v>0.604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HYPERLINK("http://141.218.60.56/~jnz1568/getInfo.php?workbook=24_05.xlsx&amp;sheet=U0&amp;row=437&amp;col=6&amp;number=4.3&amp;sourceID=14","4.3")</f>
        <v>4.3</v>
      </c>
      <c r="G437" s="4" t="str">
        <f>HYPERLINK("http://141.218.60.56/~jnz1568/getInfo.php?workbook=24_05.xlsx&amp;sheet=U0&amp;row=437&amp;col=7&amp;number=0.604&amp;sourceID=14","0.604")</f>
        <v>0.604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HYPERLINK("http://141.218.60.56/~jnz1568/getInfo.php?workbook=24_05.xlsx&amp;sheet=U0&amp;row=438&amp;col=6&amp;number=4.4&amp;sourceID=14","4.4")</f>
        <v>4.4</v>
      </c>
      <c r="G438" s="4" t="str">
        <f>HYPERLINK("http://141.218.60.56/~jnz1568/getInfo.php?workbook=24_05.xlsx&amp;sheet=U0&amp;row=438&amp;col=7&amp;number=0.605&amp;sourceID=14","0.605")</f>
        <v>0.605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HYPERLINK("http://141.218.60.56/~jnz1568/getInfo.php?workbook=24_05.xlsx&amp;sheet=U0&amp;row=439&amp;col=6&amp;number=4.5&amp;sourceID=14","4.5")</f>
        <v>4.5</v>
      </c>
      <c r="G439" s="4" t="str">
        <f>HYPERLINK("http://141.218.60.56/~jnz1568/getInfo.php?workbook=24_05.xlsx&amp;sheet=U0&amp;row=439&amp;col=7&amp;number=0.605&amp;sourceID=14","0.605")</f>
        <v>0.605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HYPERLINK("http://141.218.60.56/~jnz1568/getInfo.php?workbook=24_05.xlsx&amp;sheet=U0&amp;row=440&amp;col=6&amp;number=4.6&amp;sourceID=14","4.6")</f>
        <v>4.6</v>
      </c>
      <c r="G440" s="4" t="str">
        <f>HYPERLINK("http://141.218.60.56/~jnz1568/getInfo.php?workbook=24_05.xlsx&amp;sheet=U0&amp;row=440&amp;col=7&amp;number=0.606&amp;sourceID=14","0.606")</f>
        <v>0.606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HYPERLINK("http://141.218.60.56/~jnz1568/getInfo.php?workbook=24_05.xlsx&amp;sheet=U0&amp;row=441&amp;col=6&amp;number=4.7&amp;sourceID=14","4.7")</f>
        <v>4.7</v>
      </c>
      <c r="G441" s="4" t="str">
        <f>HYPERLINK("http://141.218.60.56/~jnz1568/getInfo.php?workbook=24_05.xlsx&amp;sheet=U0&amp;row=441&amp;col=7&amp;number=0.607&amp;sourceID=14","0.607")</f>
        <v>0.607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HYPERLINK("http://141.218.60.56/~jnz1568/getInfo.php?workbook=24_05.xlsx&amp;sheet=U0&amp;row=442&amp;col=6&amp;number=4.8&amp;sourceID=14","4.8")</f>
        <v>4.8</v>
      </c>
      <c r="G442" s="4" t="str">
        <f>HYPERLINK("http://141.218.60.56/~jnz1568/getInfo.php?workbook=24_05.xlsx&amp;sheet=U0&amp;row=442&amp;col=7&amp;number=0.608&amp;sourceID=14","0.608")</f>
        <v>0.608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HYPERLINK("http://141.218.60.56/~jnz1568/getInfo.php?workbook=24_05.xlsx&amp;sheet=U0&amp;row=443&amp;col=6&amp;number=4.9&amp;sourceID=14","4.9")</f>
        <v>4.9</v>
      </c>
      <c r="G443" s="4" t="str">
        <f>HYPERLINK("http://141.218.60.56/~jnz1568/getInfo.php?workbook=24_05.xlsx&amp;sheet=U0&amp;row=443&amp;col=7&amp;number=0.609&amp;sourceID=14","0.609")</f>
        <v>0.609</v>
      </c>
    </row>
    <row r="444" spans="1:7">
      <c r="A444" s="3">
        <v>24</v>
      </c>
      <c r="B444" s="3">
        <v>5</v>
      </c>
      <c r="C444" s="3">
        <v>2</v>
      </c>
      <c r="D444" s="3">
        <v>11</v>
      </c>
      <c r="E444" s="3">
        <v>1</v>
      </c>
      <c r="F444" s="4" t="str">
        <f>HYPERLINK("http://141.218.60.56/~jnz1568/getInfo.php?workbook=24_05.xlsx&amp;sheet=U0&amp;row=444&amp;col=6&amp;number=3&amp;sourceID=14","3")</f>
        <v>3</v>
      </c>
      <c r="G444" s="4" t="str">
        <f>HYPERLINK("http://141.218.60.56/~jnz1568/getInfo.php?workbook=24_05.xlsx&amp;sheet=U0&amp;row=444&amp;col=7&amp;number=0.00053&amp;sourceID=14","0.00053")</f>
        <v>0.00053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HYPERLINK("http://141.218.60.56/~jnz1568/getInfo.php?workbook=24_05.xlsx&amp;sheet=U0&amp;row=445&amp;col=6&amp;number=3.1&amp;sourceID=14","3.1")</f>
        <v>3.1</v>
      </c>
      <c r="G445" s="4" t="str">
        <f>HYPERLINK("http://141.218.60.56/~jnz1568/getInfo.php?workbook=24_05.xlsx&amp;sheet=U0&amp;row=445&amp;col=7&amp;number=0.00053&amp;sourceID=14","0.00053")</f>
        <v>0.00053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HYPERLINK("http://141.218.60.56/~jnz1568/getInfo.php?workbook=24_05.xlsx&amp;sheet=U0&amp;row=446&amp;col=6&amp;number=3.2&amp;sourceID=14","3.2")</f>
        <v>3.2</v>
      </c>
      <c r="G446" s="4" t="str">
        <f>HYPERLINK("http://141.218.60.56/~jnz1568/getInfo.php?workbook=24_05.xlsx&amp;sheet=U0&amp;row=446&amp;col=7&amp;number=0.00053&amp;sourceID=14","0.00053")</f>
        <v>0.00053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HYPERLINK("http://141.218.60.56/~jnz1568/getInfo.php?workbook=24_05.xlsx&amp;sheet=U0&amp;row=447&amp;col=6&amp;number=3.3&amp;sourceID=14","3.3")</f>
        <v>3.3</v>
      </c>
      <c r="G447" s="4" t="str">
        <f>HYPERLINK("http://141.218.60.56/~jnz1568/getInfo.php?workbook=24_05.xlsx&amp;sheet=U0&amp;row=447&amp;col=7&amp;number=0.00053&amp;sourceID=14","0.00053")</f>
        <v>0.00053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HYPERLINK("http://141.218.60.56/~jnz1568/getInfo.php?workbook=24_05.xlsx&amp;sheet=U0&amp;row=448&amp;col=6&amp;number=3.4&amp;sourceID=14","3.4")</f>
        <v>3.4</v>
      </c>
      <c r="G448" s="4" t="str">
        <f>HYPERLINK("http://141.218.60.56/~jnz1568/getInfo.php?workbook=24_05.xlsx&amp;sheet=U0&amp;row=448&amp;col=7&amp;number=0.00053&amp;sourceID=14","0.00053")</f>
        <v>0.00053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HYPERLINK("http://141.218.60.56/~jnz1568/getInfo.php?workbook=24_05.xlsx&amp;sheet=U0&amp;row=449&amp;col=6&amp;number=3.5&amp;sourceID=14","3.5")</f>
        <v>3.5</v>
      </c>
      <c r="G449" s="4" t="str">
        <f>HYPERLINK("http://141.218.60.56/~jnz1568/getInfo.php?workbook=24_05.xlsx&amp;sheet=U0&amp;row=449&amp;col=7&amp;number=0.00053&amp;sourceID=14","0.00053")</f>
        <v>0.00053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HYPERLINK("http://141.218.60.56/~jnz1568/getInfo.php?workbook=24_05.xlsx&amp;sheet=U0&amp;row=450&amp;col=6&amp;number=3.6&amp;sourceID=14","3.6")</f>
        <v>3.6</v>
      </c>
      <c r="G450" s="4" t="str">
        <f>HYPERLINK("http://141.218.60.56/~jnz1568/getInfo.php?workbook=24_05.xlsx&amp;sheet=U0&amp;row=450&amp;col=7&amp;number=0.00053&amp;sourceID=14","0.00053")</f>
        <v>0.00053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HYPERLINK("http://141.218.60.56/~jnz1568/getInfo.php?workbook=24_05.xlsx&amp;sheet=U0&amp;row=451&amp;col=6&amp;number=3.7&amp;sourceID=14","3.7")</f>
        <v>3.7</v>
      </c>
      <c r="G451" s="4" t="str">
        <f>HYPERLINK("http://141.218.60.56/~jnz1568/getInfo.php?workbook=24_05.xlsx&amp;sheet=U0&amp;row=451&amp;col=7&amp;number=0.00053&amp;sourceID=14","0.00053")</f>
        <v>0.00053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HYPERLINK("http://141.218.60.56/~jnz1568/getInfo.php?workbook=24_05.xlsx&amp;sheet=U0&amp;row=452&amp;col=6&amp;number=3.8&amp;sourceID=14","3.8")</f>
        <v>3.8</v>
      </c>
      <c r="G452" s="4" t="str">
        <f>HYPERLINK("http://141.218.60.56/~jnz1568/getInfo.php?workbook=24_05.xlsx&amp;sheet=U0&amp;row=452&amp;col=7&amp;number=0.00053&amp;sourceID=14","0.00053")</f>
        <v>0.00053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HYPERLINK("http://141.218.60.56/~jnz1568/getInfo.php?workbook=24_05.xlsx&amp;sheet=U0&amp;row=453&amp;col=6&amp;number=3.9&amp;sourceID=14","3.9")</f>
        <v>3.9</v>
      </c>
      <c r="G453" s="4" t="str">
        <f>HYPERLINK("http://141.218.60.56/~jnz1568/getInfo.php?workbook=24_05.xlsx&amp;sheet=U0&amp;row=453&amp;col=7&amp;number=0.00053&amp;sourceID=14","0.00053")</f>
        <v>0.00053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HYPERLINK("http://141.218.60.56/~jnz1568/getInfo.php?workbook=24_05.xlsx&amp;sheet=U0&amp;row=454&amp;col=6&amp;number=4&amp;sourceID=14","4")</f>
        <v>4</v>
      </c>
      <c r="G454" s="4" t="str">
        <f>HYPERLINK("http://141.218.60.56/~jnz1568/getInfo.php?workbook=24_05.xlsx&amp;sheet=U0&amp;row=454&amp;col=7&amp;number=0.00053&amp;sourceID=14","0.00053")</f>
        <v>0.00053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HYPERLINK("http://141.218.60.56/~jnz1568/getInfo.php?workbook=24_05.xlsx&amp;sheet=U0&amp;row=455&amp;col=6&amp;number=4.1&amp;sourceID=14","4.1")</f>
        <v>4.1</v>
      </c>
      <c r="G455" s="4" t="str">
        <f>HYPERLINK("http://141.218.60.56/~jnz1568/getInfo.php?workbook=24_05.xlsx&amp;sheet=U0&amp;row=455&amp;col=7&amp;number=0.00053&amp;sourceID=14","0.00053")</f>
        <v>0.00053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HYPERLINK("http://141.218.60.56/~jnz1568/getInfo.php?workbook=24_05.xlsx&amp;sheet=U0&amp;row=456&amp;col=6&amp;number=4.2&amp;sourceID=14","4.2")</f>
        <v>4.2</v>
      </c>
      <c r="G456" s="4" t="str">
        <f>HYPERLINK("http://141.218.60.56/~jnz1568/getInfo.php?workbook=24_05.xlsx&amp;sheet=U0&amp;row=456&amp;col=7&amp;number=0.00053&amp;sourceID=14","0.00053")</f>
        <v>0.00053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HYPERLINK("http://141.218.60.56/~jnz1568/getInfo.php?workbook=24_05.xlsx&amp;sheet=U0&amp;row=457&amp;col=6&amp;number=4.3&amp;sourceID=14","4.3")</f>
        <v>4.3</v>
      </c>
      <c r="G457" s="4" t="str">
        <f>HYPERLINK("http://141.218.60.56/~jnz1568/getInfo.php?workbook=24_05.xlsx&amp;sheet=U0&amp;row=457&amp;col=7&amp;number=0.00053&amp;sourceID=14","0.00053")</f>
        <v>0.00053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HYPERLINK("http://141.218.60.56/~jnz1568/getInfo.php?workbook=24_05.xlsx&amp;sheet=U0&amp;row=458&amp;col=6&amp;number=4.4&amp;sourceID=14","4.4")</f>
        <v>4.4</v>
      </c>
      <c r="G458" s="4" t="str">
        <f>HYPERLINK("http://141.218.60.56/~jnz1568/getInfo.php?workbook=24_05.xlsx&amp;sheet=U0&amp;row=458&amp;col=7&amp;number=0.000529&amp;sourceID=14","0.000529")</f>
        <v>0.000529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HYPERLINK("http://141.218.60.56/~jnz1568/getInfo.php?workbook=24_05.xlsx&amp;sheet=U0&amp;row=459&amp;col=6&amp;number=4.5&amp;sourceID=14","4.5")</f>
        <v>4.5</v>
      </c>
      <c r="G459" s="4" t="str">
        <f>HYPERLINK("http://141.218.60.56/~jnz1568/getInfo.php?workbook=24_05.xlsx&amp;sheet=U0&amp;row=459&amp;col=7&amp;number=0.000529&amp;sourceID=14","0.000529")</f>
        <v>0.000529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HYPERLINK("http://141.218.60.56/~jnz1568/getInfo.php?workbook=24_05.xlsx&amp;sheet=U0&amp;row=460&amp;col=6&amp;number=4.6&amp;sourceID=14","4.6")</f>
        <v>4.6</v>
      </c>
      <c r="G460" s="4" t="str">
        <f>HYPERLINK("http://141.218.60.56/~jnz1568/getInfo.php?workbook=24_05.xlsx&amp;sheet=U0&amp;row=460&amp;col=7&amp;number=0.000529&amp;sourceID=14","0.000529")</f>
        <v>0.000529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HYPERLINK("http://141.218.60.56/~jnz1568/getInfo.php?workbook=24_05.xlsx&amp;sheet=U0&amp;row=461&amp;col=6&amp;number=4.7&amp;sourceID=14","4.7")</f>
        <v>4.7</v>
      </c>
      <c r="G461" s="4" t="str">
        <f>HYPERLINK("http://141.218.60.56/~jnz1568/getInfo.php?workbook=24_05.xlsx&amp;sheet=U0&amp;row=461&amp;col=7&amp;number=0.000528&amp;sourceID=14","0.000528")</f>
        <v>0.000528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HYPERLINK("http://141.218.60.56/~jnz1568/getInfo.php?workbook=24_05.xlsx&amp;sheet=U0&amp;row=462&amp;col=6&amp;number=4.8&amp;sourceID=14","4.8")</f>
        <v>4.8</v>
      </c>
      <c r="G462" s="4" t="str">
        <f>HYPERLINK("http://141.218.60.56/~jnz1568/getInfo.php?workbook=24_05.xlsx&amp;sheet=U0&amp;row=462&amp;col=7&amp;number=0.000528&amp;sourceID=14","0.000528")</f>
        <v>0.000528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HYPERLINK("http://141.218.60.56/~jnz1568/getInfo.php?workbook=24_05.xlsx&amp;sheet=U0&amp;row=463&amp;col=6&amp;number=4.9&amp;sourceID=14","4.9")</f>
        <v>4.9</v>
      </c>
      <c r="G463" s="4" t="str">
        <f>HYPERLINK("http://141.218.60.56/~jnz1568/getInfo.php?workbook=24_05.xlsx&amp;sheet=U0&amp;row=463&amp;col=7&amp;number=0.000527&amp;sourceID=14","0.000527")</f>
        <v>0.000527</v>
      </c>
    </row>
    <row r="464" spans="1:7">
      <c r="A464" s="3">
        <v>24</v>
      </c>
      <c r="B464" s="3">
        <v>5</v>
      </c>
      <c r="C464" s="3">
        <v>2</v>
      </c>
      <c r="D464" s="3">
        <v>12</v>
      </c>
      <c r="E464" s="3">
        <v>1</v>
      </c>
      <c r="F464" s="4" t="str">
        <f>HYPERLINK("http://141.218.60.56/~jnz1568/getInfo.php?workbook=24_05.xlsx&amp;sheet=U0&amp;row=464&amp;col=6&amp;number=3&amp;sourceID=14","3")</f>
        <v>3</v>
      </c>
      <c r="G464" s="4" t="str">
        <f>HYPERLINK("http://141.218.60.56/~jnz1568/getInfo.php?workbook=24_05.xlsx&amp;sheet=U0&amp;row=464&amp;col=7&amp;number=0.000724&amp;sourceID=14","0.000724")</f>
        <v>0.000724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HYPERLINK("http://141.218.60.56/~jnz1568/getInfo.php?workbook=24_05.xlsx&amp;sheet=U0&amp;row=465&amp;col=6&amp;number=3.1&amp;sourceID=14","3.1")</f>
        <v>3.1</v>
      </c>
      <c r="G465" s="4" t="str">
        <f>HYPERLINK("http://141.218.60.56/~jnz1568/getInfo.php?workbook=24_05.xlsx&amp;sheet=U0&amp;row=465&amp;col=7&amp;number=0.000724&amp;sourceID=14","0.000724")</f>
        <v>0.000724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HYPERLINK("http://141.218.60.56/~jnz1568/getInfo.php?workbook=24_05.xlsx&amp;sheet=U0&amp;row=466&amp;col=6&amp;number=3.2&amp;sourceID=14","3.2")</f>
        <v>3.2</v>
      </c>
      <c r="G466" s="4" t="str">
        <f>HYPERLINK("http://141.218.60.56/~jnz1568/getInfo.php?workbook=24_05.xlsx&amp;sheet=U0&amp;row=466&amp;col=7&amp;number=0.000724&amp;sourceID=14","0.000724")</f>
        <v>0.000724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HYPERLINK("http://141.218.60.56/~jnz1568/getInfo.php?workbook=24_05.xlsx&amp;sheet=U0&amp;row=467&amp;col=6&amp;number=3.3&amp;sourceID=14","3.3")</f>
        <v>3.3</v>
      </c>
      <c r="G467" s="4" t="str">
        <f>HYPERLINK("http://141.218.60.56/~jnz1568/getInfo.php?workbook=24_05.xlsx&amp;sheet=U0&amp;row=467&amp;col=7&amp;number=0.000724&amp;sourceID=14","0.000724")</f>
        <v>0.000724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HYPERLINK("http://141.218.60.56/~jnz1568/getInfo.php?workbook=24_05.xlsx&amp;sheet=U0&amp;row=468&amp;col=6&amp;number=3.4&amp;sourceID=14","3.4")</f>
        <v>3.4</v>
      </c>
      <c r="G468" s="4" t="str">
        <f>HYPERLINK("http://141.218.60.56/~jnz1568/getInfo.php?workbook=24_05.xlsx&amp;sheet=U0&amp;row=468&amp;col=7&amp;number=0.000724&amp;sourceID=14","0.000724")</f>
        <v>0.000724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HYPERLINK("http://141.218.60.56/~jnz1568/getInfo.php?workbook=24_05.xlsx&amp;sheet=U0&amp;row=469&amp;col=6&amp;number=3.5&amp;sourceID=14","3.5")</f>
        <v>3.5</v>
      </c>
      <c r="G469" s="4" t="str">
        <f>HYPERLINK("http://141.218.60.56/~jnz1568/getInfo.php?workbook=24_05.xlsx&amp;sheet=U0&amp;row=469&amp;col=7&amp;number=0.000724&amp;sourceID=14","0.000724")</f>
        <v>0.000724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HYPERLINK("http://141.218.60.56/~jnz1568/getInfo.php?workbook=24_05.xlsx&amp;sheet=U0&amp;row=470&amp;col=6&amp;number=3.6&amp;sourceID=14","3.6")</f>
        <v>3.6</v>
      </c>
      <c r="G470" s="4" t="str">
        <f>HYPERLINK("http://141.218.60.56/~jnz1568/getInfo.php?workbook=24_05.xlsx&amp;sheet=U0&amp;row=470&amp;col=7&amp;number=0.000724&amp;sourceID=14","0.000724")</f>
        <v>0.000724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HYPERLINK("http://141.218.60.56/~jnz1568/getInfo.php?workbook=24_05.xlsx&amp;sheet=U0&amp;row=471&amp;col=6&amp;number=3.7&amp;sourceID=14","3.7")</f>
        <v>3.7</v>
      </c>
      <c r="G471" s="4" t="str">
        <f>HYPERLINK("http://141.218.60.56/~jnz1568/getInfo.php?workbook=24_05.xlsx&amp;sheet=U0&amp;row=471&amp;col=7&amp;number=0.000724&amp;sourceID=14","0.000724")</f>
        <v>0.000724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HYPERLINK("http://141.218.60.56/~jnz1568/getInfo.php?workbook=24_05.xlsx&amp;sheet=U0&amp;row=472&amp;col=6&amp;number=3.8&amp;sourceID=14","3.8")</f>
        <v>3.8</v>
      </c>
      <c r="G472" s="4" t="str">
        <f>HYPERLINK("http://141.218.60.56/~jnz1568/getInfo.php?workbook=24_05.xlsx&amp;sheet=U0&amp;row=472&amp;col=7&amp;number=0.000724&amp;sourceID=14","0.000724")</f>
        <v>0.000724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HYPERLINK("http://141.218.60.56/~jnz1568/getInfo.php?workbook=24_05.xlsx&amp;sheet=U0&amp;row=473&amp;col=6&amp;number=3.9&amp;sourceID=14","3.9")</f>
        <v>3.9</v>
      </c>
      <c r="G473" s="4" t="str">
        <f>HYPERLINK("http://141.218.60.56/~jnz1568/getInfo.php?workbook=24_05.xlsx&amp;sheet=U0&amp;row=473&amp;col=7&amp;number=0.000724&amp;sourceID=14","0.000724")</f>
        <v>0.000724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HYPERLINK("http://141.218.60.56/~jnz1568/getInfo.php?workbook=24_05.xlsx&amp;sheet=U0&amp;row=474&amp;col=6&amp;number=4&amp;sourceID=14","4")</f>
        <v>4</v>
      </c>
      <c r="G474" s="4" t="str">
        <f>HYPERLINK("http://141.218.60.56/~jnz1568/getInfo.php?workbook=24_05.xlsx&amp;sheet=U0&amp;row=474&amp;col=7&amp;number=0.000724&amp;sourceID=14","0.000724")</f>
        <v>0.000724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HYPERLINK("http://141.218.60.56/~jnz1568/getInfo.php?workbook=24_05.xlsx&amp;sheet=U0&amp;row=475&amp;col=6&amp;number=4.1&amp;sourceID=14","4.1")</f>
        <v>4.1</v>
      </c>
      <c r="G475" s="4" t="str">
        <f>HYPERLINK("http://141.218.60.56/~jnz1568/getInfo.php?workbook=24_05.xlsx&amp;sheet=U0&amp;row=475&amp;col=7&amp;number=0.000724&amp;sourceID=14","0.000724")</f>
        <v>0.000724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HYPERLINK("http://141.218.60.56/~jnz1568/getInfo.php?workbook=24_05.xlsx&amp;sheet=U0&amp;row=476&amp;col=6&amp;number=4.2&amp;sourceID=14","4.2")</f>
        <v>4.2</v>
      </c>
      <c r="G476" s="4" t="str">
        <f>HYPERLINK("http://141.218.60.56/~jnz1568/getInfo.php?workbook=24_05.xlsx&amp;sheet=U0&amp;row=476&amp;col=7&amp;number=0.000724&amp;sourceID=14","0.000724")</f>
        <v>0.000724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HYPERLINK("http://141.218.60.56/~jnz1568/getInfo.php?workbook=24_05.xlsx&amp;sheet=U0&amp;row=477&amp;col=6&amp;number=4.3&amp;sourceID=14","4.3")</f>
        <v>4.3</v>
      </c>
      <c r="G477" s="4" t="str">
        <f>HYPERLINK("http://141.218.60.56/~jnz1568/getInfo.php?workbook=24_05.xlsx&amp;sheet=U0&amp;row=477&amp;col=7&amp;number=0.000724&amp;sourceID=14","0.000724")</f>
        <v>0.000724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HYPERLINK("http://141.218.60.56/~jnz1568/getInfo.php?workbook=24_05.xlsx&amp;sheet=U0&amp;row=478&amp;col=6&amp;number=4.4&amp;sourceID=14","4.4")</f>
        <v>4.4</v>
      </c>
      <c r="G478" s="4" t="str">
        <f>HYPERLINK("http://141.218.60.56/~jnz1568/getInfo.php?workbook=24_05.xlsx&amp;sheet=U0&amp;row=478&amp;col=7&amp;number=0.000724&amp;sourceID=14","0.000724")</f>
        <v>0.000724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HYPERLINK("http://141.218.60.56/~jnz1568/getInfo.php?workbook=24_05.xlsx&amp;sheet=U0&amp;row=479&amp;col=6&amp;number=4.5&amp;sourceID=14","4.5")</f>
        <v>4.5</v>
      </c>
      <c r="G479" s="4" t="str">
        <f>HYPERLINK("http://141.218.60.56/~jnz1568/getInfo.php?workbook=24_05.xlsx&amp;sheet=U0&amp;row=479&amp;col=7&amp;number=0.000724&amp;sourceID=14","0.000724")</f>
        <v>0.000724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HYPERLINK("http://141.218.60.56/~jnz1568/getInfo.php?workbook=24_05.xlsx&amp;sheet=U0&amp;row=480&amp;col=6&amp;number=4.6&amp;sourceID=14","4.6")</f>
        <v>4.6</v>
      </c>
      <c r="G480" s="4" t="str">
        <f>HYPERLINK("http://141.218.60.56/~jnz1568/getInfo.php?workbook=24_05.xlsx&amp;sheet=U0&amp;row=480&amp;col=7&amp;number=0.000724&amp;sourceID=14","0.000724")</f>
        <v>0.000724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HYPERLINK("http://141.218.60.56/~jnz1568/getInfo.php?workbook=24_05.xlsx&amp;sheet=U0&amp;row=481&amp;col=6&amp;number=4.7&amp;sourceID=14","4.7")</f>
        <v>4.7</v>
      </c>
      <c r="G481" s="4" t="str">
        <f>HYPERLINK("http://141.218.60.56/~jnz1568/getInfo.php?workbook=24_05.xlsx&amp;sheet=U0&amp;row=481&amp;col=7&amp;number=0.000724&amp;sourceID=14","0.000724")</f>
        <v>0.000724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HYPERLINK("http://141.218.60.56/~jnz1568/getInfo.php?workbook=24_05.xlsx&amp;sheet=U0&amp;row=482&amp;col=6&amp;number=4.8&amp;sourceID=14","4.8")</f>
        <v>4.8</v>
      </c>
      <c r="G482" s="4" t="str">
        <f>HYPERLINK("http://141.218.60.56/~jnz1568/getInfo.php?workbook=24_05.xlsx&amp;sheet=U0&amp;row=482&amp;col=7&amp;number=0.000723&amp;sourceID=14","0.000723")</f>
        <v>0.000723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HYPERLINK("http://141.218.60.56/~jnz1568/getInfo.php?workbook=24_05.xlsx&amp;sheet=U0&amp;row=483&amp;col=6&amp;number=4.9&amp;sourceID=14","4.9")</f>
        <v>4.9</v>
      </c>
      <c r="G483" s="4" t="str">
        <f>HYPERLINK("http://141.218.60.56/~jnz1568/getInfo.php?workbook=24_05.xlsx&amp;sheet=U0&amp;row=483&amp;col=7&amp;number=0.000723&amp;sourceID=14","0.000723")</f>
        <v>0.000723</v>
      </c>
    </row>
    <row r="484" spans="1:7">
      <c r="A484" s="3">
        <v>24</v>
      </c>
      <c r="B484" s="3">
        <v>5</v>
      </c>
      <c r="C484" s="3">
        <v>2</v>
      </c>
      <c r="D484" s="3">
        <v>13</v>
      </c>
      <c r="E484" s="3">
        <v>1</v>
      </c>
      <c r="F484" s="4" t="str">
        <f>HYPERLINK("http://141.218.60.56/~jnz1568/getInfo.php?workbook=24_05.xlsx&amp;sheet=U0&amp;row=484&amp;col=6&amp;number=3&amp;sourceID=14","3")</f>
        <v>3</v>
      </c>
      <c r="G484" s="4" t="str">
        <f>HYPERLINK("http://141.218.60.56/~jnz1568/getInfo.php?workbook=24_05.xlsx&amp;sheet=U0&amp;row=484&amp;col=7&amp;number=0.00152&amp;sourceID=14","0.00152")</f>
        <v>0.00152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HYPERLINK("http://141.218.60.56/~jnz1568/getInfo.php?workbook=24_05.xlsx&amp;sheet=U0&amp;row=485&amp;col=6&amp;number=3.1&amp;sourceID=14","3.1")</f>
        <v>3.1</v>
      </c>
      <c r="G485" s="4" t="str">
        <f>HYPERLINK("http://141.218.60.56/~jnz1568/getInfo.php?workbook=24_05.xlsx&amp;sheet=U0&amp;row=485&amp;col=7&amp;number=0.00152&amp;sourceID=14","0.00152")</f>
        <v>0.00152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HYPERLINK("http://141.218.60.56/~jnz1568/getInfo.php?workbook=24_05.xlsx&amp;sheet=U0&amp;row=486&amp;col=6&amp;number=3.2&amp;sourceID=14","3.2")</f>
        <v>3.2</v>
      </c>
      <c r="G486" s="4" t="str">
        <f>HYPERLINK("http://141.218.60.56/~jnz1568/getInfo.php?workbook=24_05.xlsx&amp;sheet=U0&amp;row=486&amp;col=7&amp;number=0.00152&amp;sourceID=14","0.00152")</f>
        <v>0.00152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HYPERLINK("http://141.218.60.56/~jnz1568/getInfo.php?workbook=24_05.xlsx&amp;sheet=U0&amp;row=487&amp;col=6&amp;number=3.3&amp;sourceID=14","3.3")</f>
        <v>3.3</v>
      </c>
      <c r="G487" s="4" t="str">
        <f>HYPERLINK("http://141.218.60.56/~jnz1568/getInfo.php?workbook=24_05.xlsx&amp;sheet=U0&amp;row=487&amp;col=7&amp;number=0.00152&amp;sourceID=14","0.00152")</f>
        <v>0.00152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HYPERLINK("http://141.218.60.56/~jnz1568/getInfo.php?workbook=24_05.xlsx&amp;sheet=U0&amp;row=488&amp;col=6&amp;number=3.4&amp;sourceID=14","3.4")</f>
        <v>3.4</v>
      </c>
      <c r="G488" s="4" t="str">
        <f>HYPERLINK("http://141.218.60.56/~jnz1568/getInfo.php?workbook=24_05.xlsx&amp;sheet=U0&amp;row=488&amp;col=7&amp;number=0.00152&amp;sourceID=14","0.00152")</f>
        <v>0.00152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HYPERLINK("http://141.218.60.56/~jnz1568/getInfo.php?workbook=24_05.xlsx&amp;sheet=U0&amp;row=489&amp;col=6&amp;number=3.5&amp;sourceID=14","3.5")</f>
        <v>3.5</v>
      </c>
      <c r="G489" s="4" t="str">
        <f>HYPERLINK("http://141.218.60.56/~jnz1568/getInfo.php?workbook=24_05.xlsx&amp;sheet=U0&amp;row=489&amp;col=7&amp;number=0.00152&amp;sourceID=14","0.00152")</f>
        <v>0.00152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HYPERLINK("http://141.218.60.56/~jnz1568/getInfo.php?workbook=24_05.xlsx&amp;sheet=U0&amp;row=490&amp;col=6&amp;number=3.6&amp;sourceID=14","3.6")</f>
        <v>3.6</v>
      </c>
      <c r="G490" s="4" t="str">
        <f>HYPERLINK("http://141.218.60.56/~jnz1568/getInfo.php?workbook=24_05.xlsx&amp;sheet=U0&amp;row=490&amp;col=7&amp;number=0.00152&amp;sourceID=14","0.00152")</f>
        <v>0.00152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HYPERLINK("http://141.218.60.56/~jnz1568/getInfo.php?workbook=24_05.xlsx&amp;sheet=U0&amp;row=491&amp;col=6&amp;number=3.7&amp;sourceID=14","3.7")</f>
        <v>3.7</v>
      </c>
      <c r="G491" s="4" t="str">
        <f>HYPERLINK("http://141.218.60.56/~jnz1568/getInfo.php?workbook=24_05.xlsx&amp;sheet=U0&amp;row=491&amp;col=7&amp;number=0.00152&amp;sourceID=14","0.00152")</f>
        <v>0.00152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HYPERLINK("http://141.218.60.56/~jnz1568/getInfo.php?workbook=24_05.xlsx&amp;sheet=U0&amp;row=492&amp;col=6&amp;number=3.8&amp;sourceID=14","3.8")</f>
        <v>3.8</v>
      </c>
      <c r="G492" s="4" t="str">
        <f>HYPERLINK("http://141.218.60.56/~jnz1568/getInfo.php?workbook=24_05.xlsx&amp;sheet=U0&amp;row=492&amp;col=7&amp;number=0.00152&amp;sourceID=14","0.00152")</f>
        <v>0.00152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HYPERLINK("http://141.218.60.56/~jnz1568/getInfo.php?workbook=24_05.xlsx&amp;sheet=U0&amp;row=493&amp;col=6&amp;number=3.9&amp;sourceID=14","3.9")</f>
        <v>3.9</v>
      </c>
      <c r="G493" s="4" t="str">
        <f>HYPERLINK("http://141.218.60.56/~jnz1568/getInfo.php?workbook=24_05.xlsx&amp;sheet=U0&amp;row=493&amp;col=7&amp;number=0.00152&amp;sourceID=14","0.00152")</f>
        <v>0.00152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HYPERLINK("http://141.218.60.56/~jnz1568/getInfo.php?workbook=24_05.xlsx&amp;sheet=U0&amp;row=494&amp;col=6&amp;number=4&amp;sourceID=14","4")</f>
        <v>4</v>
      </c>
      <c r="G494" s="4" t="str">
        <f>HYPERLINK("http://141.218.60.56/~jnz1568/getInfo.php?workbook=24_05.xlsx&amp;sheet=U0&amp;row=494&amp;col=7&amp;number=0.00152&amp;sourceID=14","0.00152")</f>
        <v>0.00152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HYPERLINK("http://141.218.60.56/~jnz1568/getInfo.php?workbook=24_05.xlsx&amp;sheet=U0&amp;row=495&amp;col=6&amp;number=4.1&amp;sourceID=14","4.1")</f>
        <v>4.1</v>
      </c>
      <c r="G495" s="4" t="str">
        <f>HYPERLINK("http://141.218.60.56/~jnz1568/getInfo.php?workbook=24_05.xlsx&amp;sheet=U0&amp;row=495&amp;col=7&amp;number=0.00152&amp;sourceID=14","0.00152")</f>
        <v>0.00152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HYPERLINK("http://141.218.60.56/~jnz1568/getInfo.php?workbook=24_05.xlsx&amp;sheet=U0&amp;row=496&amp;col=6&amp;number=4.2&amp;sourceID=14","4.2")</f>
        <v>4.2</v>
      </c>
      <c r="G496" s="4" t="str">
        <f>HYPERLINK("http://141.218.60.56/~jnz1568/getInfo.php?workbook=24_05.xlsx&amp;sheet=U0&amp;row=496&amp;col=7&amp;number=0.00152&amp;sourceID=14","0.00152")</f>
        <v>0.00152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HYPERLINK("http://141.218.60.56/~jnz1568/getInfo.php?workbook=24_05.xlsx&amp;sheet=U0&amp;row=497&amp;col=6&amp;number=4.3&amp;sourceID=14","4.3")</f>
        <v>4.3</v>
      </c>
      <c r="G497" s="4" t="str">
        <f>HYPERLINK("http://141.218.60.56/~jnz1568/getInfo.php?workbook=24_05.xlsx&amp;sheet=U0&amp;row=497&amp;col=7&amp;number=0.00152&amp;sourceID=14","0.00152")</f>
        <v>0.00152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HYPERLINK("http://141.218.60.56/~jnz1568/getInfo.php?workbook=24_05.xlsx&amp;sheet=U0&amp;row=498&amp;col=6&amp;number=4.4&amp;sourceID=14","4.4")</f>
        <v>4.4</v>
      </c>
      <c r="G498" s="4" t="str">
        <f>HYPERLINK("http://141.218.60.56/~jnz1568/getInfo.php?workbook=24_05.xlsx&amp;sheet=U0&amp;row=498&amp;col=7&amp;number=0.00152&amp;sourceID=14","0.00152")</f>
        <v>0.00152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HYPERLINK("http://141.218.60.56/~jnz1568/getInfo.php?workbook=24_05.xlsx&amp;sheet=U0&amp;row=499&amp;col=6&amp;number=4.5&amp;sourceID=14","4.5")</f>
        <v>4.5</v>
      </c>
      <c r="G499" s="4" t="str">
        <f>HYPERLINK("http://141.218.60.56/~jnz1568/getInfo.php?workbook=24_05.xlsx&amp;sheet=U0&amp;row=499&amp;col=7&amp;number=0.00152&amp;sourceID=14","0.00152")</f>
        <v>0.00152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HYPERLINK("http://141.218.60.56/~jnz1568/getInfo.php?workbook=24_05.xlsx&amp;sheet=U0&amp;row=500&amp;col=6&amp;number=4.6&amp;sourceID=14","4.6")</f>
        <v>4.6</v>
      </c>
      <c r="G500" s="4" t="str">
        <f>HYPERLINK("http://141.218.60.56/~jnz1568/getInfo.php?workbook=24_05.xlsx&amp;sheet=U0&amp;row=500&amp;col=7&amp;number=0.00152&amp;sourceID=14","0.00152")</f>
        <v>0.00152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HYPERLINK("http://141.218.60.56/~jnz1568/getInfo.php?workbook=24_05.xlsx&amp;sheet=U0&amp;row=501&amp;col=6&amp;number=4.7&amp;sourceID=14","4.7")</f>
        <v>4.7</v>
      </c>
      <c r="G501" s="4" t="str">
        <f>HYPERLINK("http://141.218.60.56/~jnz1568/getInfo.php?workbook=24_05.xlsx&amp;sheet=U0&amp;row=501&amp;col=7&amp;number=0.00152&amp;sourceID=14","0.00152")</f>
        <v>0.00152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HYPERLINK("http://141.218.60.56/~jnz1568/getInfo.php?workbook=24_05.xlsx&amp;sheet=U0&amp;row=502&amp;col=6&amp;number=4.8&amp;sourceID=14","4.8")</f>
        <v>4.8</v>
      </c>
      <c r="G502" s="4" t="str">
        <f>HYPERLINK("http://141.218.60.56/~jnz1568/getInfo.php?workbook=24_05.xlsx&amp;sheet=U0&amp;row=502&amp;col=7&amp;number=0.00153&amp;sourceID=14","0.00153")</f>
        <v>0.00153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HYPERLINK("http://141.218.60.56/~jnz1568/getInfo.php?workbook=24_05.xlsx&amp;sheet=U0&amp;row=503&amp;col=6&amp;number=4.9&amp;sourceID=14","4.9")</f>
        <v>4.9</v>
      </c>
      <c r="G503" s="4" t="str">
        <f>HYPERLINK("http://141.218.60.56/~jnz1568/getInfo.php?workbook=24_05.xlsx&amp;sheet=U0&amp;row=503&amp;col=7&amp;number=0.00153&amp;sourceID=14","0.00153")</f>
        <v>0.00153</v>
      </c>
    </row>
    <row r="504" spans="1:7">
      <c r="A504" s="3">
        <v>24</v>
      </c>
      <c r="B504" s="3">
        <v>5</v>
      </c>
      <c r="C504" s="3">
        <v>2</v>
      </c>
      <c r="D504" s="3">
        <v>14</v>
      </c>
      <c r="E504" s="3">
        <v>1</v>
      </c>
      <c r="F504" s="4" t="str">
        <f>HYPERLINK("http://141.218.60.56/~jnz1568/getInfo.php?workbook=24_05.xlsx&amp;sheet=U0&amp;row=504&amp;col=6&amp;number=3&amp;sourceID=14","3")</f>
        <v>3</v>
      </c>
      <c r="G504" s="4" t="str">
        <f>HYPERLINK("http://141.218.60.56/~jnz1568/getInfo.php?workbook=24_05.xlsx&amp;sheet=U0&amp;row=504&amp;col=7&amp;number=0.000424&amp;sourceID=14","0.000424")</f>
        <v>0.000424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HYPERLINK("http://141.218.60.56/~jnz1568/getInfo.php?workbook=24_05.xlsx&amp;sheet=U0&amp;row=505&amp;col=6&amp;number=3.1&amp;sourceID=14","3.1")</f>
        <v>3.1</v>
      </c>
      <c r="G505" s="4" t="str">
        <f>HYPERLINK("http://141.218.60.56/~jnz1568/getInfo.php?workbook=24_05.xlsx&amp;sheet=U0&amp;row=505&amp;col=7&amp;number=0.000424&amp;sourceID=14","0.000424")</f>
        <v>0.000424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HYPERLINK("http://141.218.60.56/~jnz1568/getInfo.php?workbook=24_05.xlsx&amp;sheet=U0&amp;row=506&amp;col=6&amp;number=3.2&amp;sourceID=14","3.2")</f>
        <v>3.2</v>
      </c>
      <c r="G506" s="4" t="str">
        <f>HYPERLINK("http://141.218.60.56/~jnz1568/getInfo.php?workbook=24_05.xlsx&amp;sheet=U0&amp;row=506&amp;col=7&amp;number=0.000424&amp;sourceID=14","0.000424")</f>
        <v>0.000424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HYPERLINK("http://141.218.60.56/~jnz1568/getInfo.php?workbook=24_05.xlsx&amp;sheet=U0&amp;row=507&amp;col=6&amp;number=3.3&amp;sourceID=14","3.3")</f>
        <v>3.3</v>
      </c>
      <c r="G507" s="4" t="str">
        <f>HYPERLINK("http://141.218.60.56/~jnz1568/getInfo.php?workbook=24_05.xlsx&amp;sheet=U0&amp;row=507&amp;col=7&amp;number=0.000424&amp;sourceID=14","0.000424")</f>
        <v>0.000424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HYPERLINK("http://141.218.60.56/~jnz1568/getInfo.php?workbook=24_05.xlsx&amp;sheet=U0&amp;row=508&amp;col=6&amp;number=3.4&amp;sourceID=14","3.4")</f>
        <v>3.4</v>
      </c>
      <c r="G508" s="4" t="str">
        <f>HYPERLINK("http://141.218.60.56/~jnz1568/getInfo.php?workbook=24_05.xlsx&amp;sheet=U0&amp;row=508&amp;col=7&amp;number=0.000424&amp;sourceID=14","0.000424")</f>
        <v>0.000424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HYPERLINK("http://141.218.60.56/~jnz1568/getInfo.php?workbook=24_05.xlsx&amp;sheet=U0&amp;row=509&amp;col=6&amp;number=3.5&amp;sourceID=14","3.5")</f>
        <v>3.5</v>
      </c>
      <c r="G509" s="4" t="str">
        <f>HYPERLINK("http://141.218.60.56/~jnz1568/getInfo.php?workbook=24_05.xlsx&amp;sheet=U0&amp;row=509&amp;col=7&amp;number=0.000424&amp;sourceID=14","0.000424")</f>
        <v>0.000424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HYPERLINK("http://141.218.60.56/~jnz1568/getInfo.php?workbook=24_05.xlsx&amp;sheet=U0&amp;row=510&amp;col=6&amp;number=3.6&amp;sourceID=14","3.6")</f>
        <v>3.6</v>
      </c>
      <c r="G510" s="4" t="str">
        <f>HYPERLINK("http://141.218.60.56/~jnz1568/getInfo.php?workbook=24_05.xlsx&amp;sheet=U0&amp;row=510&amp;col=7&amp;number=0.000424&amp;sourceID=14","0.000424")</f>
        <v>0.000424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HYPERLINK("http://141.218.60.56/~jnz1568/getInfo.php?workbook=24_05.xlsx&amp;sheet=U0&amp;row=511&amp;col=6&amp;number=3.7&amp;sourceID=14","3.7")</f>
        <v>3.7</v>
      </c>
      <c r="G511" s="4" t="str">
        <f>HYPERLINK("http://141.218.60.56/~jnz1568/getInfo.php?workbook=24_05.xlsx&amp;sheet=U0&amp;row=511&amp;col=7&amp;number=0.000424&amp;sourceID=14","0.000424")</f>
        <v>0.000424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HYPERLINK("http://141.218.60.56/~jnz1568/getInfo.php?workbook=24_05.xlsx&amp;sheet=U0&amp;row=512&amp;col=6&amp;number=3.8&amp;sourceID=14","3.8")</f>
        <v>3.8</v>
      </c>
      <c r="G512" s="4" t="str">
        <f>HYPERLINK("http://141.218.60.56/~jnz1568/getInfo.php?workbook=24_05.xlsx&amp;sheet=U0&amp;row=512&amp;col=7&amp;number=0.000424&amp;sourceID=14","0.000424")</f>
        <v>0.000424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HYPERLINK("http://141.218.60.56/~jnz1568/getInfo.php?workbook=24_05.xlsx&amp;sheet=U0&amp;row=513&amp;col=6&amp;number=3.9&amp;sourceID=14","3.9")</f>
        <v>3.9</v>
      </c>
      <c r="G513" s="4" t="str">
        <f>HYPERLINK("http://141.218.60.56/~jnz1568/getInfo.php?workbook=24_05.xlsx&amp;sheet=U0&amp;row=513&amp;col=7&amp;number=0.000424&amp;sourceID=14","0.000424")</f>
        <v>0.000424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HYPERLINK("http://141.218.60.56/~jnz1568/getInfo.php?workbook=24_05.xlsx&amp;sheet=U0&amp;row=514&amp;col=6&amp;number=4&amp;sourceID=14","4")</f>
        <v>4</v>
      </c>
      <c r="G514" s="4" t="str">
        <f>HYPERLINK("http://141.218.60.56/~jnz1568/getInfo.php?workbook=24_05.xlsx&amp;sheet=U0&amp;row=514&amp;col=7&amp;number=0.000424&amp;sourceID=14","0.000424")</f>
        <v>0.000424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HYPERLINK("http://141.218.60.56/~jnz1568/getInfo.php?workbook=24_05.xlsx&amp;sheet=U0&amp;row=515&amp;col=6&amp;number=4.1&amp;sourceID=14","4.1")</f>
        <v>4.1</v>
      </c>
      <c r="G515" s="4" t="str">
        <f>HYPERLINK("http://141.218.60.56/~jnz1568/getInfo.php?workbook=24_05.xlsx&amp;sheet=U0&amp;row=515&amp;col=7&amp;number=0.000424&amp;sourceID=14","0.000424")</f>
        <v>0.000424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HYPERLINK("http://141.218.60.56/~jnz1568/getInfo.php?workbook=24_05.xlsx&amp;sheet=U0&amp;row=516&amp;col=6&amp;number=4.2&amp;sourceID=14","4.2")</f>
        <v>4.2</v>
      </c>
      <c r="G516" s="4" t="str">
        <f>HYPERLINK("http://141.218.60.56/~jnz1568/getInfo.php?workbook=24_05.xlsx&amp;sheet=U0&amp;row=516&amp;col=7&amp;number=0.000424&amp;sourceID=14","0.000424")</f>
        <v>0.000424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HYPERLINK("http://141.218.60.56/~jnz1568/getInfo.php?workbook=24_05.xlsx&amp;sheet=U0&amp;row=517&amp;col=6&amp;number=4.3&amp;sourceID=14","4.3")</f>
        <v>4.3</v>
      </c>
      <c r="G517" s="4" t="str">
        <f>HYPERLINK("http://141.218.60.56/~jnz1568/getInfo.php?workbook=24_05.xlsx&amp;sheet=U0&amp;row=517&amp;col=7&amp;number=0.000424&amp;sourceID=14","0.000424")</f>
        <v>0.000424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HYPERLINK("http://141.218.60.56/~jnz1568/getInfo.php?workbook=24_05.xlsx&amp;sheet=U0&amp;row=518&amp;col=6&amp;number=4.4&amp;sourceID=14","4.4")</f>
        <v>4.4</v>
      </c>
      <c r="G518" s="4" t="str">
        <f>HYPERLINK("http://141.218.60.56/~jnz1568/getInfo.php?workbook=24_05.xlsx&amp;sheet=U0&amp;row=518&amp;col=7&amp;number=0.000424&amp;sourceID=14","0.000424")</f>
        <v>0.000424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HYPERLINK("http://141.218.60.56/~jnz1568/getInfo.php?workbook=24_05.xlsx&amp;sheet=U0&amp;row=519&amp;col=6&amp;number=4.5&amp;sourceID=14","4.5")</f>
        <v>4.5</v>
      </c>
      <c r="G519" s="4" t="str">
        <f>HYPERLINK("http://141.218.60.56/~jnz1568/getInfo.php?workbook=24_05.xlsx&amp;sheet=U0&amp;row=519&amp;col=7&amp;number=0.000424&amp;sourceID=14","0.000424")</f>
        <v>0.000424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HYPERLINK("http://141.218.60.56/~jnz1568/getInfo.php?workbook=24_05.xlsx&amp;sheet=U0&amp;row=520&amp;col=6&amp;number=4.6&amp;sourceID=14","4.6")</f>
        <v>4.6</v>
      </c>
      <c r="G520" s="4" t="str">
        <f>HYPERLINK("http://141.218.60.56/~jnz1568/getInfo.php?workbook=24_05.xlsx&amp;sheet=U0&amp;row=520&amp;col=7&amp;number=0.000424&amp;sourceID=14","0.000424")</f>
        <v>0.000424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HYPERLINK("http://141.218.60.56/~jnz1568/getInfo.php?workbook=24_05.xlsx&amp;sheet=U0&amp;row=521&amp;col=6&amp;number=4.7&amp;sourceID=14","4.7")</f>
        <v>4.7</v>
      </c>
      <c r="G521" s="4" t="str">
        <f>HYPERLINK("http://141.218.60.56/~jnz1568/getInfo.php?workbook=24_05.xlsx&amp;sheet=U0&amp;row=521&amp;col=7&amp;number=0.000424&amp;sourceID=14","0.000424")</f>
        <v>0.000424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HYPERLINK("http://141.218.60.56/~jnz1568/getInfo.php?workbook=24_05.xlsx&amp;sheet=U0&amp;row=522&amp;col=6&amp;number=4.8&amp;sourceID=14","4.8")</f>
        <v>4.8</v>
      </c>
      <c r="G522" s="4" t="str">
        <f>HYPERLINK("http://141.218.60.56/~jnz1568/getInfo.php?workbook=24_05.xlsx&amp;sheet=U0&amp;row=522&amp;col=7&amp;number=0.000424&amp;sourceID=14","0.000424")</f>
        <v>0.000424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HYPERLINK("http://141.218.60.56/~jnz1568/getInfo.php?workbook=24_05.xlsx&amp;sheet=U0&amp;row=523&amp;col=6&amp;number=4.9&amp;sourceID=14","4.9")</f>
        <v>4.9</v>
      </c>
      <c r="G523" s="4" t="str">
        <f>HYPERLINK("http://141.218.60.56/~jnz1568/getInfo.php?workbook=24_05.xlsx&amp;sheet=U0&amp;row=523&amp;col=7&amp;number=0.000424&amp;sourceID=14","0.000424")</f>
        <v>0.000424</v>
      </c>
    </row>
    <row r="524" spans="1:7">
      <c r="A524" s="3">
        <v>24</v>
      </c>
      <c r="B524" s="3">
        <v>5</v>
      </c>
      <c r="C524" s="3">
        <v>2</v>
      </c>
      <c r="D524" s="3">
        <v>15</v>
      </c>
      <c r="E524" s="3">
        <v>1</v>
      </c>
      <c r="F524" s="4" t="str">
        <f>HYPERLINK("http://141.218.60.56/~jnz1568/getInfo.php?workbook=24_05.xlsx&amp;sheet=U0&amp;row=524&amp;col=6&amp;number=3&amp;sourceID=14","3")</f>
        <v>3</v>
      </c>
      <c r="G524" s="4" t="str">
        <f>HYPERLINK("http://141.218.60.56/~jnz1568/getInfo.php?workbook=24_05.xlsx&amp;sheet=U0&amp;row=524&amp;col=7&amp;number=0.00167&amp;sourceID=14","0.00167")</f>
        <v>0.00167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HYPERLINK("http://141.218.60.56/~jnz1568/getInfo.php?workbook=24_05.xlsx&amp;sheet=U0&amp;row=525&amp;col=6&amp;number=3.1&amp;sourceID=14","3.1")</f>
        <v>3.1</v>
      </c>
      <c r="G525" s="4" t="str">
        <f>HYPERLINK("http://141.218.60.56/~jnz1568/getInfo.php?workbook=24_05.xlsx&amp;sheet=U0&amp;row=525&amp;col=7&amp;number=0.00167&amp;sourceID=14","0.00167")</f>
        <v>0.00167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HYPERLINK("http://141.218.60.56/~jnz1568/getInfo.php?workbook=24_05.xlsx&amp;sheet=U0&amp;row=526&amp;col=6&amp;number=3.2&amp;sourceID=14","3.2")</f>
        <v>3.2</v>
      </c>
      <c r="G526" s="4" t="str">
        <f>HYPERLINK("http://141.218.60.56/~jnz1568/getInfo.php?workbook=24_05.xlsx&amp;sheet=U0&amp;row=526&amp;col=7&amp;number=0.00167&amp;sourceID=14","0.00167")</f>
        <v>0.00167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HYPERLINK("http://141.218.60.56/~jnz1568/getInfo.php?workbook=24_05.xlsx&amp;sheet=U0&amp;row=527&amp;col=6&amp;number=3.3&amp;sourceID=14","3.3")</f>
        <v>3.3</v>
      </c>
      <c r="G527" s="4" t="str">
        <f>HYPERLINK("http://141.218.60.56/~jnz1568/getInfo.php?workbook=24_05.xlsx&amp;sheet=U0&amp;row=527&amp;col=7&amp;number=0.00167&amp;sourceID=14","0.00167")</f>
        <v>0.00167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HYPERLINK("http://141.218.60.56/~jnz1568/getInfo.php?workbook=24_05.xlsx&amp;sheet=U0&amp;row=528&amp;col=6&amp;number=3.4&amp;sourceID=14","3.4")</f>
        <v>3.4</v>
      </c>
      <c r="G528" s="4" t="str">
        <f>HYPERLINK("http://141.218.60.56/~jnz1568/getInfo.php?workbook=24_05.xlsx&amp;sheet=U0&amp;row=528&amp;col=7&amp;number=0.00167&amp;sourceID=14","0.00167")</f>
        <v>0.00167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HYPERLINK("http://141.218.60.56/~jnz1568/getInfo.php?workbook=24_05.xlsx&amp;sheet=U0&amp;row=529&amp;col=6&amp;number=3.5&amp;sourceID=14","3.5")</f>
        <v>3.5</v>
      </c>
      <c r="G529" s="4" t="str">
        <f>HYPERLINK("http://141.218.60.56/~jnz1568/getInfo.php?workbook=24_05.xlsx&amp;sheet=U0&amp;row=529&amp;col=7&amp;number=0.00167&amp;sourceID=14","0.00167")</f>
        <v>0.00167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HYPERLINK("http://141.218.60.56/~jnz1568/getInfo.php?workbook=24_05.xlsx&amp;sheet=U0&amp;row=530&amp;col=6&amp;number=3.6&amp;sourceID=14","3.6")</f>
        <v>3.6</v>
      </c>
      <c r="G530" s="4" t="str">
        <f>HYPERLINK("http://141.218.60.56/~jnz1568/getInfo.php?workbook=24_05.xlsx&amp;sheet=U0&amp;row=530&amp;col=7&amp;number=0.00167&amp;sourceID=14","0.00167")</f>
        <v>0.00167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HYPERLINK("http://141.218.60.56/~jnz1568/getInfo.php?workbook=24_05.xlsx&amp;sheet=U0&amp;row=531&amp;col=6&amp;number=3.7&amp;sourceID=14","3.7")</f>
        <v>3.7</v>
      </c>
      <c r="G531" s="4" t="str">
        <f>HYPERLINK("http://141.218.60.56/~jnz1568/getInfo.php?workbook=24_05.xlsx&amp;sheet=U0&amp;row=531&amp;col=7&amp;number=0.00167&amp;sourceID=14","0.00167")</f>
        <v>0.00167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HYPERLINK("http://141.218.60.56/~jnz1568/getInfo.php?workbook=24_05.xlsx&amp;sheet=U0&amp;row=532&amp;col=6&amp;number=3.8&amp;sourceID=14","3.8")</f>
        <v>3.8</v>
      </c>
      <c r="G532" s="4" t="str">
        <f>HYPERLINK("http://141.218.60.56/~jnz1568/getInfo.php?workbook=24_05.xlsx&amp;sheet=U0&amp;row=532&amp;col=7&amp;number=0.00167&amp;sourceID=14","0.00167")</f>
        <v>0.00167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HYPERLINK("http://141.218.60.56/~jnz1568/getInfo.php?workbook=24_05.xlsx&amp;sheet=U0&amp;row=533&amp;col=6&amp;number=3.9&amp;sourceID=14","3.9")</f>
        <v>3.9</v>
      </c>
      <c r="G533" s="4" t="str">
        <f>HYPERLINK("http://141.218.60.56/~jnz1568/getInfo.php?workbook=24_05.xlsx&amp;sheet=U0&amp;row=533&amp;col=7&amp;number=0.00167&amp;sourceID=14","0.00167")</f>
        <v>0.00167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HYPERLINK("http://141.218.60.56/~jnz1568/getInfo.php?workbook=24_05.xlsx&amp;sheet=U0&amp;row=534&amp;col=6&amp;number=4&amp;sourceID=14","4")</f>
        <v>4</v>
      </c>
      <c r="G534" s="4" t="str">
        <f>HYPERLINK("http://141.218.60.56/~jnz1568/getInfo.php?workbook=24_05.xlsx&amp;sheet=U0&amp;row=534&amp;col=7&amp;number=0.00167&amp;sourceID=14","0.00167")</f>
        <v>0.00167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HYPERLINK("http://141.218.60.56/~jnz1568/getInfo.php?workbook=24_05.xlsx&amp;sheet=U0&amp;row=535&amp;col=6&amp;number=4.1&amp;sourceID=14","4.1")</f>
        <v>4.1</v>
      </c>
      <c r="G535" s="4" t="str">
        <f>HYPERLINK("http://141.218.60.56/~jnz1568/getInfo.php?workbook=24_05.xlsx&amp;sheet=U0&amp;row=535&amp;col=7&amp;number=0.00167&amp;sourceID=14","0.00167")</f>
        <v>0.00167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HYPERLINK("http://141.218.60.56/~jnz1568/getInfo.php?workbook=24_05.xlsx&amp;sheet=U0&amp;row=536&amp;col=6&amp;number=4.2&amp;sourceID=14","4.2")</f>
        <v>4.2</v>
      </c>
      <c r="G536" s="4" t="str">
        <f>HYPERLINK("http://141.218.60.56/~jnz1568/getInfo.php?workbook=24_05.xlsx&amp;sheet=U0&amp;row=536&amp;col=7&amp;number=0.00167&amp;sourceID=14","0.00167")</f>
        <v>0.00167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HYPERLINK("http://141.218.60.56/~jnz1568/getInfo.php?workbook=24_05.xlsx&amp;sheet=U0&amp;row=537&amp;col=6&amp;number=4.3&amp;sourceID=14","4.3")</f>
        <v>4.3</v>
      </c>
      <c r="G537" s="4" t="str">
        <f>HYPERLINK("http://141.218.60.56/~jnz1568/getInfo.php?workbook=24_05.xlsx&amp;sheet=U0&amp;row=537&amp;col=7&amp;number=0.00167&amp;sourceID=14","0.00167")</f>
        <v>0.00167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HYPERLINK("http://141.218.60.56/~jnz1568/getInfo.php?workbook=24_05.xlsx&amp;sheet=U0&amp;row=538&amp;col=6&amp;number=4.4&amp;sourceID=14","4.4")</f>
        <v>4.4</v>
      </c>
      <c r="G538" s="4" t="str">
        <f>HYPERLINK("http://141.218.60.56/~jnz1568/getInfo.php?workbook=24_05.xlsx&amp;sheet=U0&amp;row=538&amp;col=7&amp;number=0.00167&amp;sourceID=14","0.00167")</f>
        <v>0.00167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HYPERLINK("http://141.218.60.56/~jnz1568/getInfo.php?workbook=24_05.xlsx&amp;sheet=U0&amp;row=539&amp;col=6&amp;number=4.5&amp;sourceID=14","4.5")</f>
        <v>4.5</v>
      </c>
      <c r="G539" s="4" t="str">
        <f>HYPERLINK("http://141.218.60.56/~jnz1568/getInfo.php?workbook=24_05.xlsx&amp;sheet=U0&amp;row=539&amp;col=7&amp;number=0.00167&amp;sourceID=14","0.00167")</f>
        <v>0.00167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HYPERLINK("http://141.218.60.56/~jnz1568/getInfo.php?workbook=24_05.xlsx&amp;sheet=U0&amp;row=540&amp;col=6&amp;number=4.6&amp;sourceID=14","4.6")</f>
        <v>4.6</v>
      </c>
      <c r="G540" s="4" t="str">
        <f>HYPERLINK("http://141.218.60.56/~jnz1568/getInfo.php?workbook=24_05.xlsx&amp;sheet=U0&amp;row=540&amp;col=7&amp;number=0.00167&amp;sourceID=14","0.00167")</f>
        <v>0.00167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HYPERLINK("http://141.218.60.56/~jnz1568/getInfo.php?workbook=24_05.xlsx&amp;sheet=U0&amp;row=541&amp;col=6&amp;number=4.7&amp;sourceID=14","4.7")</f>
        <v>4.7</v>
      </c>
      <c r="G541" s="4" t="str">
        <f>HYPERLINK("http://141.218.60.56/~jnz1568/getInfo.php?workbook=24_05.xlsx&amp;sheet=U0&amp;row=541&amp;col=7&amp;number=0.00167&amp;sourceID=14","0.00167")</f>
        <v>0.00167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HYPERLINK("http://141.218.60.56/~jnz1568/getInfo.php?workbook=24_05.xlsx&amp;sheet=U0&amp;row=542&amp;col=6&amp;number=4.8&amp;sourceID=14","4.8")</f>
        <v>4.8</v>
      </c>
      <c r="G542" s="4" t="str">
        <f>HYPERLINK("http://141.218.60.56/~jnz1568/getInfo.php?workbook=24_05.xlsx&amp;sheet=U0&amp;row=542&amp;col=7&amp;number=0.00167&amp;sourceID=14","0.00167")</f>
        <v>0.00167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HYPERLINK("http://141.218.60.56/~jnz1568/getInfo.php?workbook=24_05.xlsx&amp;sheet=U0&amp;row=543&amp;col=6&amp;number=4.9&amp;sourceID=14","4.9")</f>
        <v>4.9</v>
      </c>
      <c r="G543" s="4" t="str">
        <f>HYPERLINK("http://141.218.60.56/~jnz1568/getInfo.php?workbook=24_05.xlsx&amp;sheet=U0&amp;row=543&amp;col=7&amp;number=0.00167&amp;sourceID=14","0.00167")</f>
        <v>0.00167</v>
      </c>
    </row>
    <row r="544" spans="1:7">
      <c r="A544" s="3">
        <v>24</v>
      </c>
      <c r="B544" s="3">
        <v>5</v>
      </c>
      <c r="C544" s="3">
        <v>3</v>
      </c>
      <c r="D544" s="3">
        <v>4</v>
      </c>
      <c r="E544" s="3">
        <v>1</v>
      </c>
      <c r="F544" s="4" t="str">
        <f>HYPERLINK("http://141.218.60.56/~jnz1568/getInfo.php?workbook=24_05.xlsx&amp;sheet=U0&amp;row=544&amp;col=6&amp;number=3&amp;sourceID=14","3")</f>
        <v>3</v>
      </c>
      <c r="G544" s="4" t="str">
        <f>HYPERLINK("http://141.218.60.56/~jnz1568/getInfo.php?workbook=24_05.xlsx&amp;sheet=U0&amp;row=544&amp;col=7&amp;number=0.0359&amp;sourceID=14","0.0359")</f>
        <v>0.0359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HYPERLINK("http://141.218.60.56/~jnz1568/getInfo.php?workbook=24_05.xlsx&amp;sheet=U0&amp;row=545&amp;col=6&amp;number=3.1&amp;sourceID=14","3.1")</f>
        <v>3.1</v>
      </c>
      <c r="G545" s="4" t="str">
        <f>HYPERLINK("http://141.218.60.56/~jnz1568/getInfo.php?workbook=24_05.xlsx&amp;sheet=U0&amp;row=545&amp;col=7&amp;number=0.0359&amp;sourceID=14","0.0359")</f>
        <v>0.0359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HYPERLINK("http://141.218.60.56/~jnz1568/getInfo.php?workbook=24_05.xlsx&amp;sheet=U0&amp;row=546&amp;col=6&amp;number=3.2&amp;sourceID=14","3.2")</f>
        <v>3.2</v>
      </c>
      <c r="G546" s="4" t="str">
        <f>HYPERLINK("http://141.218.60.56/~jnz1568/getInfo.php?workbook=24_05.xlsx&amp;sheet=U0&amp;row=546&amp;col=7&amp;number=0.0359&amp;sourceID=14","0.0359")</f>
        <v>0.0359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HYPERLINK("http://141.218.60.56/~jnz1568/getInfo.php?workbook=24_05.xlsx&amp;sheet=U0&amp;row=547&amp;col=6&amp;number=3.3&amp;sourceID=14","3.3")</f>
        <v>3.3</v>
      </c>
      <c r="G547" s="4" t="str">
        <f>HYPERLINK("http://141.218.60.56/~jnz1568/getInfo.php?workbook=24_05.xlsx&amp;sheet=U0&amp;row=547&amp;col=7&amp;number=0.0359&amp;sourceID=14","0.0359")</f>
        <v>0.0359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HYPERLINK("http://141.218.60.56/~jnz1568/getInfo.php?workbook=24_05.xlsx&amp;sheet=U0&amp;row=548&amp;col=6&amp;number=3.4&amp;sourceID=14","3.4")</f>
        <v>3.4</v>
      </c>
      <c r="G548" s="4" t="str">
        <f>HYPERLINK("http://141.218.60.56/~jnz1568/getInfo.php?workbook=24_05.xlsx&amp;sheet=U0&amp;row=548&amp;col=7&amp;number=0.0359&amp;sourceID=14","0.0359")</f>
        <v>0.0359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HYPERLINK("http://141.218.60.56/~jnz1568/getInfo.php?workbook=24_05.xlsx&amp;sheet=U0&amp;row=549&amp;col=6&amp;number=3.5&amp;sourceID=14","3.5")</f>
        <v>3.5</v>
      </c>
      <c r="G549" s="4" t="str">
        <f>HYPERLINK("http://141.218.60.56/~jnz1568/getInfo.php?workbook=24_05.xlsx&amp;sheet=U0&amp;row=549&amp;col=7&amp;number=0.0359&amp;sourceID=14","0.0359")</f>
        <v>0.0359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HYPERLINK("http://141.218.60.56/~jnz1568/getInfo.php?workbook=24_05.xlsx&amp;sheet=U0&amp;row=550&amp;col=6&amp;number=3.6&amp;sourceID=14","3.6")</f>
        <v>3.6</v>
      </c>
      <c r="G550" s="4" t="str">
        <f>HYPERLINK("http://141.218.60.56/~jnz1568/getInfo.php?workbook=24_05.xlsx&amp;sheet=U0&amp;row=550&amp;col=7&amp;number=0.0359&amp;sourceID=14","0.0359")</f>
        <v>0.0359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HYPERLINK("http://141.218.60.56/~jnz1568/getInfo.php?workbook=24_05.xlsx&amp;sheet=U0&amp;row=551&amp;col=6&amp;number=3.7&amp;sourceID=14","3.7")</f>
        <v>3.7</v>
      </c>
      <c r="G551" s="4" t="str">
        <f>HYPERLINK("http://141.218.60.56/~jnz1568/getInfo.php?workbook=24_05.xlsx&amp;sheet=U0&amp;row=551&amp;col=7&amp;number=0.0359&amp;sourceID=14","0.0359")</f>
        <v>0.0359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HYPERLINK("http://141.218.60.56/~jnz1568/getInfo.php?workbook=24_05.xlsx&amp;sheet=U0&amp;row=552&amp;col=6&amp;number=3.8&amp;sourceID=14","3.8")</f>
        <v>3.8</v>
      </c>
      <c r="G552" s="4" t="str">
        <f>HYPERLINK("http://141.218.60.56/~jnz1568/getInfo.php?workbook=24_05.xlsx&amp;sheet=U0&amp;row=552&amp;col=7&amp;number=0.0359&amp;sourceID=14","0.0359")</f>
        <v>0.0359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HYPERLINK("http://141.218.60.56/~jnz1568/getInfo.php?workbook=24_05.xlsx&amp;sheet=U0&amp;row=553&amp;col=6&amp;number=3.9&amp;sourceID=14","3.9")</f>
        <v>3.9</v>
      </c>
      <c r="G553" s="4" t="str">
        <f>HYPERLINK("http://141.218.60.56/~jnz1568/getInfo.php?workbook=24_05.xlsx&amp;sheet=U0&amp;row=553&amp;col=7&amp;number=0.0359&amp;sourceID=14","0.0359")</f>
        <v>0.0359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HYPERLINK("http://141.218.60.56/~jnz1568/getInfo.php?workbook=24_05.xlsx&amp;sheet=U0&amp;row=554&amp;col=6&amp;number=4&amp;sourceID=14","4")</f>
        <v>4</v>
      </c>
      <c r="G554" s="4" t="str">
        <f>HYPERLINK("http://141.218.60.56/~jnz1568/getInfo.php?workbook=24_05.xlsx&amp;sheet=U0&amp;row=554&amp;col=7&amp;number=0.0359&amp;sourceID=14","0.0359")</f>
        <v>0.0359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HYPERLINK("http://141.218.60.56/~jnz1568/getInfo.php?workbook=24_05.xlsx&amp;sheet=U0&amp;row=555&amp;col=6&amp;number=4.1&amp;sourceID=14","4.1")</f>
        <v>4.1</v>
      </c>
      <c r="G555" s="4" t="str">
        <f>HYPERLINK("http://141.218.60.56/~jnz1568/getInfo.php?workbook=24_05.xlsx&amp;sheet=U0&amp;row=555&amp;col=7&amp;number=0.0359&amp;sourceID=14","0.0359")</f>
        <v>0.0359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HYPERLINK("http://141.218.60.56/~jnz1568/getInfo.php?workbook=24_05.xlsx&amp;sheet=U0&amp;row=556&amp;col=6&amp;number=4.2&amp;sourceID=14","4.2")</f>
        <v>4.2</v>
      </c>
      <c r="G556" s="4" t="str">
        <f>HYPERLINK("http://141.218.60.56/~jnz1568/getInfo.php?workbook=24_05.xlsx&amp;sheet=U0&amp;row=556&amp;col=7&amp;number=0.0359&amp;sourceID=14","0.0359")</f>
        <v>0.0359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HYPERLINK("http://141.218.60.56/~jnz1568/getInfo.php?workbook=24_05.xlsx&amp;sheet=U0&amp;row=557&amp;col=6&amp;number=4.3&amp;sourceID=14","4.3")</f>
        <v>4.3</v>
      </c>
      <c r="G557" s="4" t="str">
        <f>HYPERLINK("http://141.218.60.56/~jnz1568/getInfo.php?workbook=24_05.xlsx&amp;sheet=U0&amp;row=557&amp;col=7&amp;number=0.0359&amp;sourceID=14","0.0359")</f>
        <v>0.0359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HYPERLINK("http://141.218.60.56/~jnz1568/getInfo.php?workbook=24_05.xlsx&amp;sheet=U0&amp;row=558&amp;col=6&amp;number=4.4&amp;sourceID=14","4.4")</f>
        <v>4.4</v>
      </c>
      <c r="G558" s="4" t="str">
        <f>HYPERLINK("http://141.218.60.56/~jnz1568/getInfo.php?workbook=24_05.xlsx&amp;sheet=U0&amp;row=558&amp;col=7&amp;number=0.0359&amp;sourceID=14","0.0359")</f>
        <v>0.0359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HYPERLINK("http://141.218.60.56/~jnz1568/getInfo.php?workbook=24_05.xlsx&amp;sheet=U0&amp;row=559&amp;col=6&amp;number=4.5&amp;sourceID=14","4.5")</f>
        <v>4.5</v>
      </c>
      <c r="G559" s="4" t="str">
        <f>HYPERLINK("http://141.218.60.56/~jnz1568/getInfo.php?workbook=24_05.xlsx&amp;sheet=U0&amp;row=559&amp;col=7&amp;number=0.0359&amp;sourceID=14","0.0359")</f>
        <v>0.0359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HYPERLINK("http://141.218.60.56/~jnz1568/getInfo.php?workbook=24_05.xlsx&amp;sheet=U0&amp;row=560&amp;col=6&amp;number=4.6&amp;sourceID=14","4.6")</f>
        <v>4.6</v>
      </c>
      <c r="G560" s="4" t="str">
        <f>HYPERLINK("http://141.218.60.56/~jnz1568/getInfo.php?workbook=24_05.xlsx&amp;sheet=U0&amp;row=560&amp;col=7&amp;number=0.0358&amp;sourceID=14","0.0358")</f>
        <v>0.0358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HYPERLINK("http://141.218.60.56/~jnz1568/getInfo.php?workbook=24_05.xlsx&amp;sheet=U0&amp;row=561&amp;col=6&amp;number=4.7&amp;sourceID=14","4.7")</f>
        <v>4.7</v>
      </c>
      <c r="G561" s="4" t="str">
        <f>HYPERLINK("http://141.218.60.56/~jnz1568/getInfo.php?workbook=24_05.xlsx&amp;sheet=U0&amp;row=561&amp;col=7&amp;number=0.0358&amp;sourceID=14","0.0358")</f>
        <v>0.0358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HYPERLINK("http://141.218.60.56/~jnz1568/getInfo.php?workbook=24_05.xlsx&amp;sheet=U0&amp;row=562&amp;col=6&amp;number=4.8&amp;sourceID=14","4.8")</f>
        <v>4.8</v>
      </c>
      <c r="G562" s="4" t="str">
        <f>HYPERLINK("http://141.218.60.56/~jnz1568/getInfo.php?workbook=24_05.xlsx&amp;sheet=U0&amp;row=562&amp;col=7&amp;number=0.0358&amp;sourceID=14","0.0358")</f>
        <v>0.0358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HYPERLINK("http://141.218.60.56/~jnz1568/getInfo.php?workbook=24_05.xlsx&amp;sheet=U0&amp;row=563&amp;col=6&amp;number=4.9&amp;sourceID=14","4.9")</f>
        <v>4.9</v>
      </c>
      <c r="G563" s="4" t="str">
        <f>HYPERLINK("http://141.218.60.56/~jnz1568/getInfo.php?workbook=24_05.xlsx&amp;sheet=U0&amp;row=563&amp;col=7&amp;number=0.0357&amp;sourceID=14","0.0357")</f>
        <v>0.0357</v>
      </c>
    </row>
    <row r="564" spans="1:7">
      <c r="A564" s="3">
        <v>24</v>
      </c>
      <c r="B564" s="3">
        <v>5</v>
      </c>
      <c r="C564" s="3">
        <v>3</v>
      </c>
      <c r="D564" s="3">
        <v>5</v>
      </c>
      <c r="E564" s="3">
        <v>1</v>
      </c>
      <c r="F564" s="4" t="str">
        <f>HYPERLINK("http://141.218.60.56/~jnz1568/getInfo.php?workbook=24_05.xlsx&amp;sheet=U0&amp;row=564&amp;col=6&amp;number=3&amp;sourceID=14","3")</f>
        <v>3</v>
      </c>
      <c r="G564" s="4" t="str">
        <f>HYPERLINK("http://141.218.60.56/~jnz1568/getInfo.php?workbook=24_05.xlsx&amp;sheet=U0&amp;row=564&amp;col=7&amp;number=0.0233&amp;sourceID=14","0.0233")</f>
        <v>0.0233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HYPERLINK("http://141.218.60.56/~jnz1568/getInfo.php?workbook=24_05.xlsx&amp;sheet=U0&amp;row=565&amp;col=6&amp;number=3.1&amp;sourceID=14","3.1")</f>
        <v>3.1</v>
      </c>
      <c r="G565" s="4" t="str">
        <f>HYPERLINK("http://141.218.60.56/~jnz1568/getInfo.php?workbook=24_05.xlsx&amp;sheet=U0&amp;row=565&amp;col=7&amp;number=0.0233&amp;sourceID=14","0.0233")</f>
        <v>0.0233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HYPERLINK("http://141.218.60.56/~jnz1568/getInfo.php?workbook=24_05.xlsx&amp;sheet=U0&amp;row=566&amp;col=6&amp;number=3.2&amp;sourceID=14","3.2")</f>
        <v>3.2</v>
      </c>
      <c r="G566" s="4" t="str">
        <f>HYPERLINK("http://141.218.60.56/~jnz1568/getInfo.php?workbook=24_05.xlsx&amp;sheet=U0&amp;row=566&amp;col=7&amp;number=0.0233&amp;sourceID=14","0.0233")</f>
        <v>0.0233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HYPERLINK("http://141.218.60.56/~jnz1568/getInfo.php?workbook=24_05.xlsx&amp;sheet=U0&amp;row=567&amp;col=6&amp;number=3.3&amp;sourceID=14","3.3")</f>
        <v>3.3</v>
      </c>
      <c r="G567" s="4" t="str">
        <f>HYPERLINK("http://141.218.60.56/~jnz1568/getInfo.php?workbook=24_05.xlsx&amp;sheet=U0&amp;row=567&amp;col=7&amp;number=0.0233&amp;sourceID=14","0.0233")</f>
        <v>0.0233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HYPERLINK("http://141.218.60.56/~jnz1568/getInfo.php?workbook=24_05.xlsx&amp;sheet=U0&amp;row=568&amp;col=6&amp;number=3.4&amp;sourceID=14","3.4")</f>
        <v>3.4</v>
      </c>
      <c r="G568" s="4" t="str">
        <f>HYPERLINK("http://141.218.60.56/~jnz1568/getInfo.php?workbook=24_05.xlsx&amp;sheet=U0&amp;row=568&amp;col=7&amp;number=0.0233&amp;sourceID=14","0.0233")</f>
        <v>0.0233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HYPERLINK("http://141.218.60.56/~jnz1568/getInfo.php?workbook=24_05.xlsx&amp;sheet=U0&amp;row=569&amp;col=6&amp;number=3.5&amp;sourceID=14","3.5")</f>
        <v>3.5</v>
      </c>
      <c r="G569" s="4" t="str">
        <f>HYPERLINK("http://141.218.60.56/~jnz1568/getInfo.php?workbook=24_05.xlsx&amp;sheet=U0&amp;row=569&amp;col=7&amp;number=0.0233&amp;sourceID=14","0.0233")</f>
        <v>0.0233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HYPERLINK("http://141.218.60.56/~jnz1568/getInfo.php?workbook=24_05.xlsx&amp;sheet=U0&amp;row=570&amp;col=6&amp;number=3.6&amp;sourceID=14","3.6")</f>
        <v>3.6</v>
      </c>
      <c r="G570" s="4" t="str">
        <f>HYPERLINK("http://141.218.60.56/~jnz1568/getInfo.php?workbook=24_05.xlsx&amp;sheet=U0&amp;row=570&amp;col=7&amp;number=0.0233&amp;sourceID=14","0.0233")</f>
        <v>0.0233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HYPERLINK("http://141.218.60.56/~jnz1568/getInfo.php?workbook=24_05.xlsx&amp;sheet=U0&amp;row=571&amp;col=6&amp;number=3.7&amp;sourceID=14","3.7")</f>
        <v>3.7</v>
      </c>
      <c r="G571" s="4" t="str">
        <f>HYPERLINK("http://141.218.60.56/~jnz1568/getInfo.php?workbook=24_05.xlsx&amp;sheet=U0&amp;row=571&amp;col=7&amp;number=0.0233&amp;sourceID=14","0.0233")</f>
        <v>0.0233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HYPERLINK("http://141.218.60.56/~jnz1568/getInfo.php?workbook=24_05.xlsx&amp;sheet=U0&amp;row=572&amp;col=6&amp;number=3.8&amp;sourceID=14","3.8")</f>
        <v>3.8</v>
      </c>
      <c r="G572" s="4" t="str">
        <f>HYPERLINK("http://141.218.60.56/~jnz1568/getInfo.php?workbook=24_05.xlsx&amp;sheet=U0&amp;row=572&amp;col=7&amp;number=0.0233&amp;sourceID=14","0.0233")</f>
        <v>0.0233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HYPERLINK("http://141.218.60.56/~jnz1568/getInfo.php?workbook=24_05.xlsx&amp;sheet=U0&amp;row=573&amp;col=6&amp;number=3.9&amp;sourceID=14","3.9")</f>
        <v>3.9</v>
      </c>
      <c r="G573" s="4" t="str">
        <f>HYPERLINK("http://141.218.60.56/~jnz1568/getInfo.php?workbook=24_05.xlsx&amp;sheet=U0&amp;row=573&amp;col=7&amp;number=0.0233&amp;sourceID=14","0.0233")</f>
        <v>0.0233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HYPERLINK("http://141.218.60.56/~jnz1568/getInfo.php?workbook=24_05.xlsx&amp;sheet=U0&amp;row=574&amp;col=6&amp;number=4&amp;sourceID=14","4")</f>
        <v>4</v>
      </c>
      <c r="G574" s="4" t="str">
        <f>HYPERLINK("http://141.218.60.56/~jnz1568/getInfo.php?workbook=24_05.xlsx&amp;sheet=U0&amp;row=574&amp;col=7&amp;number=0.0233&amp;sourceID=14","0.0233")</f>
        <v>0.0233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HYPERLINK("http://141.218.60.56/~jnz1568/getInfo.php?workbook=24_05.xlsx&amp;sheet=U0&amp;row=575&amp;col=6&amp;number=4.1&amp;sourceID=14","4.1")</f>
        <v>4.1</v>
      </c>
      <c r="G575" s="4" t="str">
        <f>HYPERLINK("http://141.218.60.56/~jnz1568/getInfo.php?workbook=24_05.xlsx&amp;sheet=U0&amp;row=575&amp;col=7&amp;number=0.0233&amp;sourceID=14","0.0233")</f>
        <v>0.0233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HYPERLINK("http://141.218.60.56/~jnz1568/getInfo.php?workbook=24_05.xlsx&amp;sheet=U0&amp;row=576&amp;col=6&amp;number=4.2&amp;sourceID=14","4.2")</f>
        <v>4.2</v>
      </c>
      <c r="G576" s="4" t="str">
        <f>HYPERLINK("http://141.218.60.56/~jnz1568/getInfo.php?workbook=24_05.xlsx&amp;sheet=U0&amp;row=576&amp;col=7&amp;number=0.0233&amp;sourceID=14","0.0233")</f>
        <v>0.0233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HYPERLINK("http://141.218.60.56/~jnz1568/getInfo.php?workbook=24_05.xlsx&amp;sheet=U0&amp;row=577&amp;col=6&amp;number=4.3&amp;sourceID=14","4.3")</f>
        <v>4.3</v>
      </c>
      <c r="G577" s="4" t="str">
        <f>HYPERLINK("http://141.218.60.56/~jnz1568/getInfo.php?workbook=24_05.xlsx&amp;sheet=U0&amp;row=577&amp;col=7&amp;number=0.0233&amp;sourceID=14","0.0233")</f>
        <v>0.0233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HYPERLINK("http://141.218.60.56/~jnz1568/getInfo.php?workbook=24_05.xlsx&amp;sheet=U0&amp;row=578&amp;col=6&amp;number=4.4&amp;sourceID=14","4.4")</f>
        <v>4.4</v>
      </c>
      <c r="G578" s="4" t="str">
        <f>HYPERLINK("http://141.218.60.56/~jnz1568/getInfo.php?workbook=24_05.xlsx&amp;sheet=U0&amp;row=578&amp;col=7&amp;number=0.0233&amp;sourceID=14","0.0233")</f>
        <v>0.0233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HYPERLINK("http://141.218.60.56/~jnz1568/getInfo.php?workbook=24_05.xlsx&amp;sheet=U0&amp;row=579&amp;col=6&amp;number=4.5&amp;sourceID=14","4.5")</f>
        <v>4.5</v>
      </c>
      <c r="G579" s="4" t="str">
        <f>HYPERLINK("http://141.218.60.56/~jnz1568/getInfo.php?workbook=24_05.xlsx&amp;sheet=U0&amp;row=579&amp;col=7&amp;number=0.0233&amp;sourceID=14","0.0233")</f>
        <v>0.0233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HYPERLINK("http://141.218.60.56/~jnz1568/getInfo.php?workbook=24_05.xlsx&amp;sheet=U0&amp;row=580&amp;col=6&amp;number=4.6&amp;sourceID=14","4.6")</f>
        <v>4.6</v>
      </c>
      <c r="G580" s="4" t="str">
        <f>HYPERLINK("http://141.218.60.56/~jnz1568/getInfo.php?workbook=24_05.xlsx&amp;sheet=U0&amp;row=580&amp;col=7&amp;number=0.0233&amp;sourceID=14","0.0233")</f>
        <v>0.0233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HYPERLINK("http://141.218.60.56/~jnz1568/getInfo.php?workbook=24_05.xlsx&amp;sheet=U0&amp;row=581&amp;col=6&amp;number=4.7&amp;sourceID=14","4.7")</f>
        <v>4.7</v>
      </c>
      <c r="G581" s="4" t="str">
        <f>HYPERLINK("http://141.218.60.56/~jnz1568/getInfo.php?workbook=24_05.xlsx&amp;sheet=U0&amp;row=581&amp;col=7&amp;number=0.0233&amp;sourceID=14","0.0233")</f>
        <v>0.0233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HYPERLINK("http://141.218.60.56/~jnz1568/getInfo.php?workbook=24_05.xlsx&amp;sheet=U0&amp;row=582&amp;col=6&amp;number=4.8&amp;sourceID=14","4.8")</f>
        <v>4.8</v>
      </c>
      <c r="G582" s="4" t="str">
        <f>HYPERLINK("http://141.218.60.56/~jnz1568/getInfo.php?workbook=24_05.xlsx&amp;sheet=U0&amp;row=582&amp;col=7&amp;number=0.0233&amp;sourceID=14","0.0233")</f>
        <v>0.0233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HYPERLINK("http://141.218.60.56/~jnz1568/getInfo.php?workbook=24_05.xlsx&amp;sheet=U0&amp;row=583&amp;col=6&amp;number=4.9&amp;sourceID=14","4.9")</f>
        <v>4.9</v>
      </c>
      <c r="G583" s="4" t="str">
        <f>HYPERLINK("http://141.218.60.56/~jnz1568/getInfo.php?workbook=24_05.xlsx&amp;sheet=U0&amp;row=583&amp;col=7&amp;number=0.0233&amp;sourceID=14","0.0233")</f>
        <v>0.0233</v>
      </c>
    </row>
    <row r="584" spans="1:7">
      <c r="A584" s="3">
        <v>24</v>
      </c>
      <c r="B584" s="3">
        <v>5</v>
      </c>
      <c r="C584" s="3">
        <v>3</v>
      </c>
      <c r="D584" s="3">
        <v>6</v>
      </c>
      <c r="E584" s="3">
        <v>1</v>
      </c>
      <c r="F584" s="4" t="str">
        <f>HYPERLINK("http://141.218.60.56/~jnz1568/getInfo.php?workbook=24_05.xlsx&amp;sheet=U0&amp;row=584&amp;col=6&amp;number=3&amp;sourceID=14","3")</f>
        <v>3</v>
      </c>
      <c r="G584" s="4" t="str">
        <f>HYPERLINK("http://141.218.60.56/~jnz1568/getInfo.php?workbook=24_05.xlsx&amp;sheet=U0&amp;row=584&amp;col=7&amp;number=0.0162&amp;sourceID=14","0.0162")</f>
        <v>0.0162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HYPERLINK("http://141.218.60.56/~jnz1568/getInfo.php?workbook=24_05.xlsx&amp;sheet=U0&amp;row=585&amp;col=6&amp;number=3.1&amp;sourceID=14","3.1")</f>
        <v>3.1</v>
      </c>
      <c r="G585" s="4" t="str">
        <f>HYPERLINK("http://141.218.60.56/~jnz1568/getInfo.php?workbook=24_05.xlsx&amp;sheet=U0&amp;row=585&amp;col=7&amp;number=0.0162&amp;sourceID=14","0.0162")</f>
        <v>0.0162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HYPERLINK("http://141.218.60.56/~jnz1568/getInfo.php?workbook=24_05.xlsx&amp;sheet=U0&amp;row=586&amp;col=6&amp;number=3.2&amp;sourceID=14","3.2")</f>
        <v>3.2</v>
      </c>
      <c r="G586" s="4" t="str">
        <f>HYPERLINK("http://141.218.60.56/~jnz1568/getInfo.php?workbook=24_05.xlsx&amp;sheet=U0&amp;row=586&amp;col=7&amp;number=0.0162&amp;sourceID=14","0.0162")</f>
        <v>0.0162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HYPERLINK("http://141.218.60.56/~jnz1568/getInfo.php?workbook=24_05.xlsx&amp;sheet=U0&amp;row=587&amp;col=6&amp;number=3.3&amp;sourceID=14","3.3")</f>
        <v>3.3</v>
      </c>
      <c r="G587" s="4" t="str">
        <f>HYPERLINK("http://141.218.60.56/~jnz1568/getInfo.php?workbook=24_05.xlsx&amp;sheet=U0&amp;row=587&amp;col=7&amp;number=0.0162&amp;sourceID=14","0.0162")</f>
        <v>0.0162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HYPERLINK("http://141.218.60.56/~jnz1568/getInfo.php?workbook=24_05.xlsx&amp;sheet=U0&amp;row=588&amp;col=6&amp;number=3.4&amp;sourceID=14","3.4")</f>
        <v>3.4</v>
      </c>
      <c r="G588" s="4" t="str">
        <f>HYPERLINK("http://141.218.60.56/~jnz1568/getInfo.php?workbook=24_05.xlsx&amp;sheet=U0&amp;row=588&amp;col=7&amp;number=0.0162&amp;sourceID=14","0.0162")</f>
        <v>0.0162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HYPERLINK("http://141.218.60.56/~jnz1568/getInfo.php?workbook=24_05.xlsx&amp;sheet=U0&amp;row=589&amp;col=6&amp;number=3.5&amp;sourceID=14","3.5")</f>
        <v>3.5</v>
      </c>
      <c r="G589" s="4" t="str">
        <f>HYPERLINK("http://141.218.60.56/~jnz1568/getInfo.php?workbook=24_05.xlsx&amp;sheet=U0&amp;row=589&amp;col=7&amp;number=0.0162&amp;sourceID=14","0.0162")</f>
        <v>0.0162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HYPERLINK("http://141.218.60.56/~jnz1568/getInfo.php?workbook=24_05.xlsx&amp;sheet=U0&amp;row=590&amp;col=6&amp;number=3.6&amp;sourceID=14","3.6")</f>
        <v>3.6</v>
      </c>
      <c r="G590" s="4" t="str">
        <f>HYPERLINK("http://141.218.60.56/~jnz1568/getInfo.php?workbook=24_05.xlsx&amp;sheet=U0&amp;row=590&amp;col=7&amp;number=0.0162&amp;sourceID=14","0.0162")</f>
        <v>0.0162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HYPERLINK("http://141.218.60.56/~jnz1568/getInfo.php?workbook=24_05.xlsx&amp;sheet=U0&amp;row=591&amp;col=6&amp;number=3.7&amp;sourceID=14","3.7")</f>
        <v>3.7</v>
      </c>
      <c r="G591" s="4" t="str">
        <f>HYPERLINK("http://141.218.60.56/~jnz1568/getInfo.php?workbook=24_05.xlsx&amp;sheet=U0&amp;row=591&amp;col=7&amp;number=0.0162&amp;sourceID=14","0.0162")</f>
        <v>0.0162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HYPERLINK("http://141.218.60.56/~jnz1568/getInfo.php?workbook=24_05.xlsx&amp;sheet=U0&amp;row=592&amp;col=6&amp;number=3.8&amp;sourceID=14","3.8")</f>
        <v>3.8</v>
      </c>
      <c r="G592" s="4" t="str">
        <f>HYPERLINK("http://141.218.60.56/~jnz1568/getInfo.php?workbook=24_05.xlsx&amp;sheet=U0&amp;row=592&amp;col=7&amp;number=0.0162&amp;sourceID=14","0.0162")</f>
        <v>0.0162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HYPERLINK("http://141.218.60.56/~jnz1568/getInfo.php?workbook=24_05.xlsx&amp;sheet=U0&amp;row=593&amp;col=6&amp;number=3.9&amp;sourceID=14","3.9")</f>
        <v>3.9</v>
      </c>
      <c r="G593" s="4" t="str">
        <f>HYPERLINK("http://141.218.60.56/~jnz1568/getInfo.php?workbook=24_05.xlsx&amp;sheet=U0&amp;row=593&amp;col=7&amp;number=0.0162&amp;sourceID=14","0.0162")</f>
        <v>0.0162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HYPERLINK("http://141.218.60.56/~jnz1568/getInfo.php?workbook=24_05.xlsx&amp;sheet=U0&amp;row=594&amp;col=6&amp;number=4&amp;sourceID=14","4")</f>
        <v>4</v>
      </c>
      <c r="G594" s="4" t="str">
        <f>HYPERLINK("http://141.218.60.56/~jnz1568/getInfo.php?workbook=24_05.xlsx&amp;sheet=U0&amp;row=594&amp;col=7&amp;number=0.0162&amp;sourceID=14","0.0162")</f>
        <v>0.0162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HYPERLINK("http://141.218.60.56/~jnz1568/getInfo.php?workbook=24_05.xlsx&amp;sheet=U0&amp;row=595&amp;col=6&amp;number=4.1&amp;sourceID=14","4.1")</f>
        <v>4.1</v>
      </c>
      <c r="G595" s="4" t="str">
        <f>HYPERLINK("http://141.218.60.56/~jnz1568/getInfo.php?workbook=24_05.xlsx&amp;sheet=U0&amp;row=595&amp;col=7&amp;number=0.0162&amp;sourceID=14","0.0162")</f>
        <v>0.0162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HYPERLINK("http://141.218.60.56/~jnz1568/getInfo.php?workbook=24_05.xlsx&amp;sheet=U0&amp;row=596&amp;col=6&amp;number=4.2&amp;sourceID=14","4.2")</f>
        <v>4.2</v>
      </c>
      <c r="G596" s="4" t="str">
        <f>HYPERLINK("http://141.218.60.56/~jnz1568/getInfo.php?workbook=24_05.xlsx&amp;sheet=U0&amp;row=596&amp;col=7&amp;number=0.0162&amp;sourceID=14","0.0162")</f>
        <v>0.0162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HYPERLINK("http://141.218.60.56/~jnz1568/getInfo.php?workbook=24_05.xlsx&amp;sheet=U0&amp;row=597&amp;col=6&amp;number=4.3&amp;sourceID=14","4.3")</f>
        <v>4.3</v>
      </c>
      <c r="G597" s="4" t="str">
        <f>HYPERLINK("http://141.218.60.56/~jnz1568/getInfo.php?workbook=24_05.xlsx&amp;sheet=U0&amp;row=597&amp;col=7&amp;number=0.0162&amp;sourceID=14","0.0162")</f>
        <v>0.0162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HYPERLINK("http://141.218.60.56/~jnz1568/getInfo.php?workbook=24_05.xlsx&amp;sheet=U0&amp;row=598&amp;col=6&amp;number=4.4&amp;sourceID=14","4.4")</f>
        <v>4.4</v>
      </c>
      <c r="G598" s="4" t="str">
        <f>HYPERLINK("http://141.218.60.56/~jnz1568/getInfo.php?workbook=24_05.xlsx&amp;sheet=U0&amp;row=598&amp;col=7&amp;number=0.0162&amp;sourceID=14","0.0162")</f>
        <v>0.0162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HYPERLINK("http://141.218.60.56/~jnz1568/getInfo.php?workbook=24_05.xlsx&amp;sheet=U0&amp;row=599&amp;col=6&amp;number=4.5&amp;sourceID=14","4.5")</f>
        <v>4.5</v>
      </c>
      <c r="G599" s="4" t="str">
        <f>HYPERLINK("http://141.218.60.56/~jnz1568/getInfo.php?workbook=24_05.xlsx&amp;sheet=U0&amp;row=599&amp;col=7&amp;number=0.0162&amp;sourceID=14","0.0162")</f>
        <v>0.0162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HYPERLINK("http://141.218.60.56/~jnz1568/getInfo.php?workbook=24_05.xlsx&amp;sheet=U0&amp;row=600&amp;col=6&amp;number=4.6&amp;sourceID=14","4.6")</f>
        <v>4.6</v>
      </c>
      <c r="G600" s="4" t="str">
        <f>HYPERLINK("http://141.218.60.56/~jnz1568/getInfo.php?workbook=24_05.xlsx&amp;sheet=U0&amp;row=600&amp;col=7&amp;number=0.0162&amp;sourceID=14","0.0162")</f>
        <v>0.0162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HYPERLINK("http://141.218.60.56/~jnz1568/getInfo.php?workbook=24_05.xlsx&amp;sheet=U0&amp;row=601&amp;col=6&amp;number=4.7&amp;sourceID=14","4.7")</f>
        <v>4.7</v>
      </c>
      <c r="G601" s="4" t="str">
        <f>HYPERLINK("http://141.218.60.56/~jnz1568/getInfo.php?workbook=24_05.xlsx&amp;sheet=U0&amp;row=601&amp;col=7&amp;number=0.0162&amp;sourceID=14","0.0162")</f>
        <v>0.0162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HYPERLINK("http://141.218.60.56/~jnz1568/getInfo.php?workbook=24_05.xlsx&amp;sheet=U0&amp;row=602&amp;col=6&amp;number=4.8&amp;sourceID=14","4.8")</f>
        <v>4.8</v>
      </c>
      <c r="G602" s="4" t="str">
        <f>HYPERLINK("http://141.218.60.56/~jnz1568/getInfo.php?workbook=24_05.xlsx&amp;sheet=U0&amp;row=602&amp;col=7&amp;number=0.0162&amp;sourceID=14","0.0162")</f>
        <v>0.0162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HYPERLINK("http://141.218.60.56/~jnz1568/getInfo.php?workbook=24_05.xlsx&amp;sheet=U0&amp;row=603&amp;col=6&amp;number=4.9&amp;sourceID=14","4.9")</f>
        <v>4.9</v>
      </c>
      <c r="G603" s="4" t="str">
        <f>HYPERLINK("http://141.218.60.56/~jnz1568/getInfo.php?workbook=24_05.xlsx&amp;sheet=U0&amp;row=603&amp;col=7&amp;number=0.0161&amp;sourceID=14","0.0161")</f>
        <v>0.0161</v>
      </c>
    </row>
    <row r="604" spans="1:7">
      <c r="A604" s="3">
        <v>24</v>
      </c>
      <c r="B604" s="3">
        <v>5</v>
      </c>
      <c r="C604" s="3">
        <v>3</v>
      </c>
      <c r="D604" s="3">
        <v>7</v>
      </c>
      <c r="E604" s="3">
        <v>1</v>
      </c>
      <c r="F604" s="4" t="str">
        <f>HYPERLINK("http://141.218.60.56/~jnz1568/getInfo.php?workbook=24_05.xlsx&amp;sheet=U0&amp;row=604&amp;col=6&amp;number=3&amp;sourceID=14","3")</f>
        <v>3</v>
      </c>
      <c r="G604" s="4" t="str">
        <f>HYPERLINK("http://141.218.60.56/~jnz1568/getInfo.php?workbook=24_05.xlsx&amp;sheet=U0&amp;row=604&amp;col=7&amp;number=0.00638&amp;sourceID=14","0.00638")</f>
        <v>0.00638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HYPERLINK("http://141.218.60.56/~jnz1568/getInfo.php?workbook=24_05.xlsx&amp;sheet=U0&amp;row=605&amp;col=6&amp;number=3.1&amp;sourceID=14","3.1")</f>
        <v>3.1</v>
      </c>
      <c r="G605" s="4" t="str">
        <f>HYPERLINK("http://141.218.60.56/~jnz1568/getInfo.php?workbook=24_05.xlsx&amp;sheet=U0&amp;row=605&amp;col=7&amp;number=0.00638&amp;sourceID=14","0.00638")</f>
        <v>0.00638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HYPERLINK("http://141.218.60.56/~jnz1568/getInfo.php?workbook=24_05.xlsx&amp;sheet=U0&amp;row=606&amp;col=6&amp;number=3.2&amp;sourceID=14","3.2")</f>
        <v>3.2</v>
      </c>
      <c r="G606" s="4" t="str">
        <f>HYPERLINK("http://141.218.60.56/~jnz1568/getInfo.php?workbook=24_05.xlsx&amp;sheet=U0&amp;row=606&amp;col=7&amp;number=0.00638&amp;sourceID=14","0.00638")</f>
        <v>0.00638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HYPERLINK("http://141.218.60.56/~jnz1568/getInfo.php?workbook=24_05.xlsx&amp;sheet=U0&amp;row=607&amp;col=6&amp;number=3.3&amp;sourceID=14","3.3")</f>
        <v>3.3</v>
      </c>
      <c r="G607" s="4" t="str">
        <f>HYPERLINK("http://141.218.60.56/~jnz1568/getInfo.php?workbook=24_05.xlsx&amp;sheet=U0&amp;row=607&amp;col=7&amp;number=0.00638&amp;sourceID=14","0.00638")</f>
        <v>0.00638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HYPERLINK("http://141.218.60.56/~jnz1568/getInfo.php?workbook=24_05.xlsx&amp;sheet=U0&amp;row=608&amp;col=6&amp;number=3.4&amp;sourceID=14","3.4")</f>
        <v>3.4</v>
      </c>
      <c r="G608" s="4" t="str">
        <f>HYPERLINK("http://141.218.60.56/~jnz1568/getInfo.php?workbook=24_05.xlsx&amp;sheet=U0&amp;row=608&amp;col=7&amp;number=0.00638&amp;sourceID=14","0.00638")</f>
        <v>0.00638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HYPERLINK("http://141.218.60.56/~jnz1568/getInfo.php?workbook=24_05.xlsx&amp;sheet=U0&amp;row=609&amp;col=6&amp;number=3.5&amp;sourceID=14","3.5")</f>
        <v>3.5</v>
      </c>
      <c r="G609" s="4" t="str">
        <f>HYPERLINK("http://141.218.60.56/~jnz1568/getInfo.php?workbook=24_05.xlsx&amp;sheet=U0&amp;row=609&amp;col=7&amp;number=0.00638&amp;sourceID=14","0.00638")</f>
        <v>0.00638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HYPERLINK("http://141.218.60.56/~jnz1568/getInfo.php?workbook=24_05.xlsx&amp;sheet=U0&amp;row=610&amp;col=6&amp;number=3.6&amp;sourceID=14","3.6")</f>
        <v>3.6</v>
      </c>
      <c r="G610" s="4" t="str">
        <f>HYPERLINK("http://141.218.60.56/~jnz1568/getInfo.php?workbook=24_05.xlsx&amp;sheet=U0&amp;row=610&amp;col=7&amp;number=0.00638&amp;sourceID=14","0.00638")</f>
        <v>0.00638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HYPERLINK("http://141.218.60.56/~jnz1568/getInfo.php?workbook=24_05.xlsx&amp;sheet=U0&amp;row=611&amp;col=6&amp;number=3.7&amp;sourceID=14","3.7")</f>
        <v>3.7</v>
      </c>
      <c r="G611" s="4" t="str">
        <f>HYPERLINK("http://141.218.60.56/~jnz1568/getInfo.php?workbook=24_05.xlsx&amp;sheet=U0&amp;row=611&amp;col=7&amp;number=0.00638&amp;sourceID=14","0.00638")</f>
        <v>0.00638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HYPERLINK("http://141.218.60.56/~jnz1568/getInfo.php?workbook=24_05.xlsx&amp;sheet=U0&amp;row=612&amp;col=6&amp;number=3.8&amp;sourceID=14","3.8")</f>
        <v>3.8</v>
      </c>
      <c r="G612" s="4" t="str">
        <f>HYPERLINK("http://141.218.60.56/~jnz1568/getInfo.php?workbook=24_05.xlsx&amp;sheet=U0&amp;row=612&amp;col=7&amp;number=0.00637&amp;sourceID=14","0.00637")</f>
        <v>0.00637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HYPERLINK("http://141.218.60.56/~jnz1568/getInfo.php?workbook=24_05.xlsx&amp;sheet=U0&amp;row=613&amp;col=6&amp;number=3.9&amp;sourceID=14","3.9")</f>
        <v>3.9</v>
      </c>
      <c r="G613" s="4" t="str">
        <f>HYPERLINK("http://141.218.60.56/~jnz1568/getInfo.php?workbook=24_05.xlsx&amp;sheet=U0&amp;row=613&amp;col=7&amp;number=0.00637&amp;sourceID=14","0.00637")</f>
        <v>0.00637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HYPERLINK("http://141.218.60.56/~jnz1568/getInfo.php?workbook=24_05.xlsx&amp;sheet=U0&amp;row=614&amp;col=6&amp;number=4&amp;sourceID=14","4")</f>
        <v>4</v>
      </c>
      <c r="G614" s="4" t="str">
        <f>HYPERLINK("http://141.218.60.56/~jnz1568/getInfo.php?workbook=24_05.xlsx&amp;sheet=U0&amp;row=614&amp;col=7&amp;number=0.00637&amp;sourceID=14","0.00637")</f>
        <v>0.00637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HYPERLINK("http://141.218.60.56/~jnz1568/getInfo.php?workbook=24_05.xlsx&amp;sheet=U0&amp;row=615&amp;col=6&amp;number=4.1&amp;sourceID=14","4.1")</f>
        <v>4.1</v>
      </c>
      <c r="G615" s="4" t="str">
        <f>HYPERLINK("http://141.218.60.56/~jnz1568/getInfo.php?workbook=24_05.xlsx&amp;sheet=U0&amp;row=615&amp;col=7&amp;number=0.00637&amp;sourceID=14","0.00637")</f>
        <v>0.00637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HYPERLINK("http://141.218.60.56/~jnz1568/getInfo.php?workbook=24_05.xlsx&amp;sheet=U0&amp;row=616&amp;col=6&amp;number=4.2&amp;sourceID=14","4.2")</f>
        <v>4.2</v>
      </c>
      <c r="G616" s="4" t="str">
        <f>HYPERLINK("http://141.218.60.56/~jnz1568/getInfo.php?workbook=24_05.xlsx&amp;sheet=U0&amp;row=616&amp;col=7&amp;number=0.00637&amp;sourceID=14","0.00637")</f>
        <v>0.00637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HYPERLINK("http://141.218.60.56/~jnz1568/getInfo.php?workbook=24_05.xlsx&amp;sheet=U0&amp;row=617&amp;col=6&amp;number=4.3&amp;sourceID=14","4.3")</f>
        <v>4.3</v>
      </c>
      <c r="G617" s="4" t="str">
        <f>HYPERLINK("http://141.218.60.56/~jnz1568/getInfo.php?workbook=24_05.xlsx&amp;sheet=U0&amp;row=617&amp;col=7&amp;number=0.00637&amp;sourceID=14","0.00637")</f>
        <v>0.00637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HYPERLINK("http://141.218.60.56/~jnz1568/getInfo.php?workbook=24_05.xlsx&amp;sheet=U0&amp;row=618&amp;col=6&amp;number=4.4&amp;sourceID=14","4.4")</f>
        <v>4.4</v>
      </c>
      <c r="G618" s="4" t="str">
        <f>HYPERLINK("http://141.218.60.56/~jnz1568/getInfo.php?workbook=24_05.xlsx&amp;sheet=U0&amp;row=618&amp;col=7&amp;number=0.00637&amp;sourceID=14","0.00637")</f>
        <v>0.00637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HYPERLINK("http://141.218.60.56/~jnz1568/getInfo.php?workbook=24_05.xlsx&amp;sheet=U0&amp;row=619&amp;col=6&amp;number=4.5&amp;sourceID=14","4.5")</f>
        <v>4.5</v>
      </c>
      <c r="G619" s="4" t="str">
        <f>HYPERLINK("http://141.218.60.56/~jnz1568/getInfo.php?workbook=24_05.xlsx&amp;sheet=U0&amp;row=619&amp;col=7&amp;number=0.00636&amp;sourceID=14","0.00636")</f>
        <v>0.00636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HYPERLINK("http://141.218.60.56/~jnz1568/getInfo.php?workbook=24_05.xlsx&amp;sheet=U0&amp;row=620&amp;col=6&amp;number=4.6&amp;sourceID=14","4.6")</f>
        <v>4.6</v>
      </c>
      <c r="G620" s="4" t="str">
        <f>HYPERLINK("http://141.218.60.56/~jnz1568/getInfo.php?workbook=24_05.xlsx&amp;sheet=U0&amp;row=620&amp;col=7&amp;number=0.00636&amp;sourceID=14","0.00636")</f>
        <v>0.00636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HYPERLINK("http://141.218.60.56/~jnz1568/getInfo.php?workbook=24_05.xlsx&amp;sheet=U0&amp;row=621&amp;col=6&amp;number=4.7&amp;sourceID=14","4.7")</f>
        <v>4.7</v>
      </c>
      <c r="G621" s="4" t="str">
        <f>HYPERLINK("http://141.218.60.56/~jnz1568/getInfo.php?workbook=24_05.xlsx&amp;sheet=U0&amp;row=621&amp;col=7&amp;number=0.00635&amp;sourceID=14","0.00635")</f>
        <v>0.00635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HYPERLINK("http://141.218.60.56/~jnz1568/getInfo.php?workbook=24_05.xlsx&amp;sheet=U0&amp;row=622&amp;col=6&amp;number=4.8&amp;sourceID=14","4.8")</f>
        <v>4.8</v>
      </c>
      <c r="G622" s="4" t="str">
        <f>HYPERLINK("http://141.218.60.56/~jnz1568/getInfo.php?workbook=24_05.xlsx&amp;sheet=U0&amp;row=622&amp;col=7&amp;number=0.00635&amp;sourceID=14","0.00635")</f>
        <v>0.00635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HYPERLINK("http://141.218.60.56/~jnz1568/getInfo.php?workbook=24_05.xlsx&amp;sheet=U0&amp;row=623&amp;col=6&amp;number=4.9&amp;sourceID=14","4.9")</f>
        <v>4.9</v>
      </c>
      <c r="G623" s="4" t="str">
        <f>HYPERLINK("http://141.218.60.56/~jnz1568/getInfo.php?workbook=24_05.xlsx&amp;sheet=U0&amp;row=623&amp;col=7&amp;number=0.00634&amp;sourceID=14","0.00634")</f>
        <v>0.00634</v>
      </c>
    </row>
    <row r="624" spans="1:7">
      <c r="A624" s="3">
        <v>24</v>
      </c>
      <c r="B624" s="3">
        <v>5</v>
      </c>
      <c r="C624" s="3">
        <v>3</v>
      </c>
      <c r="D624" s="3">
        <v>8</v>
      </c>
      <c r="E624" s="3">
        <v>1</v>
      </c>
      <c r="F624" s="4" t="str">
        <f>HYPERLINK("http://141.218.60.56/~jnz1568/getInfo.php?workbook=24_05.xlsx&amp;sheet=U0&amp;row=624&amp;col=6&amp;number=3&amp;sourceID=14","3")</f>
        <v>3</v>
      </c>
      <c r="G624" s="4" t="str">
        <f>HYPERLINK("http://141.218.60.56/~jnz1568/getInfo.php?workbook=24_05.xlsx&amp;sheet=U0&amp;row=624&amp;col=7&amp;number=0.000616&amp;sourceID=14","0.000616")</f>
        <v>0.000616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HYPERLINK("http://141.218.60.56/~jnz1568/getInfo.php?workbook=24_05.xlsx&amp;sheet=U0&amp;row=625&amp;col=6&amp;number=3.1&amp;sourceID=14","3.1")</f>
        <v>3.1</v>
      </c>
      <c r="G625" s="4" t="str">
        <f>HYPERLINK("http://141.218.60.56/~jnz1568/getInfo.php?workbook=24_05.xlsx&amp;sheet=U0&amp;row=625&amp;col=7&amp;number=0.000616&amp;sourceID=14","0.000616")</f>
        <v>0.000616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HYPERLINK("http://141.218.60.56/~jnz1568/getInfo.php?workbook=24_05.xlsx&amp;sheet=U0&amp;row=626&amp;col=6&amp;number=3.2&amp;sourceID=14","3.2")</f>
        <v>3.2</v>
      </c>
      <c r="G626" s="4" t="str">
        <f>HYPERLINK("http://141.218.60.56/~jnz1568/getInfo.php?workbook=24_05.xlsx&amp;sheet=U0&amp;row=626&amp;col=7&amp;number=0.000616&amp;sourceID=14","0.000616")</f>
        <v>0.000616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HYPERLINK("http://141.218.60.56/~jnz1568/getInfo.php?workbook=24_05.xlsx&amp;sheet=U0&amp;row=627&amp;col=6&amp;number=3.3&amp;sourceID=14","3.3")</f>
        <v>3.3</v>
      </c>
      <c r="G627" s="4" t="str">
        <f>HYPERLINK("http://141.218.60.56/~jnz1568/getInfo.php?workbook=24_05.xlsx&amp;sheet=U0&amp;row=627&amp;col=7&amp;number=0.000616&amp;sourceID=14","0.000616")</f>
        <v>0.000616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HYPERLINK("http://141.218.60.56/~jnz1568/getInfo.php?workbook=24_05.xlsx&amp;sheet=U0&amp;row=628&amp;col=6&amp;number=3.4&amp;sourceID=14","3.4")</f>
        <v>3.4</v>
      </c>
      <c r="G628" s="4" t="str">
        <f>HYPERLINK("http://141.218.60.56/~jnz1568/getInfo.php?workbook=24_05.xlsx&amp;sheet=U0&amp;row=628&amp;col=7&amp;number=0.000616&amp;sourceID=14","0.000616")</f>
        <v>0.000616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HYPERLINK("http://141.218.60.56/~jnz1568/getInfo.php?workbook=24_05.xlsx&amp;sheet=U0&amp;row=629&amp;col=6&amp;number=3.5&amp;sourceID=14","3.5")</f>
        <v>3.5</v>
      </c>
      <c r="G629" s="4" t="str">
        <f>HYPERLINK("http://141.218.60.56/~jnz1568/getInfo.php?workbook=24_05.xlsx&amp;sheet=U0&amp;row=629&amp;col=7&amp;number=0.000616&amp;sourceID=14","0.000616")</f>
        <v>0.000616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HYPERLINK("http://141.218.60.56/~jnz1568/getInfo.php?workbook=24_05.xlsx&amp;sheet=U0&amp;row=630&amp;col=6&amp;number=3.6&amp;sourceID=14","3.6")</f>
        <v>3.6</v>
      </c>
      <c r="G630" s="4" t="str">
        <f>HYPERLINK("http://141.218.60.56/~jnz1568/getInfo.php?workbook=24_05.xlsx&amp;sheet=U0&amp;row=630&amp;col=7&amp;number=0.000616&amp;sourceID=14","0.000616")</f>
        <v>0.000616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HYPERLINK("http://141.218.60.56/~jnz1568/getInfo.php?workbook=24_05.xlsx&amp;sheet=U0&amp;row=631&amp;col=6&amp;number=3.7&amp;sourceID=14","3.7")</f>
        <v>3.7</v>
      </c>
      <c r="G631" s="4" t="str">
        <f>HYPERLINK("http://141.218.60.56/~jnz1568/getInfo.php?workbook=24_05.xlsx&amp;sheet=U0&amp;row=631&amp;col=7&amp;number=0.000616&amp;sourceID=14","0.000616")</f>
        <v>0.000616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HYPERLINK("http://141.218.60.56/~jnz1568/getInfo.php?workbook=24_05.xlsx&amp;sheet=U0&amp;row=632&amp;col=6&amp;number=3.8&amp;sourceID=14","3.8")</f>
        <v>3.8</v>
      </c>
      <c r="G632" s="4" t="str">
        <f>HYPERLINK("http://141.218.60.56/~jnz1568/getInfo.php?workbook=24_05.xlsx&amp;sheet=U0&amp;row=632&amp;col=7&amp;number=0.000616&amp;sourceID=14","0.000616")</f>
        <v>0.000616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HYPERLINK("http://141.218.60.56/~jnz1568/getInfo.php?workbook=24_05.xlsx&amp;sheet=U0&amp;row=633&amp;col=6&amp;number=3.9&amp;sourceID=14","3.9")</f>
        <v>3.9</v>
      </c>
      <c r="G633" s="4" t="str">
        <f>HYPERLINK("http://141.218.60.56/~jnz1568/getInfo.php?workbook=24_05.xlsx&amp;sheet=U0&amp;row=633&amp;col=7&amp;number=0.000616&amp;sourceID=14","0.000616")</f>
        <v>0.000616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HYPERLINK("http://141.218.60.56/~jnz1568/getInfo.php?workbook=24_05.xlsx&amp;sheet=U0&amp;row=634&amp;col=6&amp;number=4&amp;sourceID=14","4")</f>
        <v>4</v>
      </c>
      <c r="G634" s="4" t="str">
        <f>HYPERLINK("http://141.218.60.56/~jnz1568/getInfo.php?workbook=24_05.xlsx&amp;sheet=U0&amp;row=634&amp;col=7&amp;number=0.000616&amp;sourceID=14","0.000616")</f>
        <v>0.000616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HYPERLINK("http://141.218.60.56/~jnz1568/getInfo.php?workbook=24_05.xlsx&amp;sheet=U0&amp;row=635&amp;col=6&amp;number=4.1&amp;sourceID=14","4.1")</f>
        <v>4.1</v>
      </c>
      <c r="G635" s="4" t="str">
        <f>HYPERLINK("http://141.218.60.56/~jnz1568/getInfo.php?workbook=24_05.xlsx&amp;sheet=U0&amp;row=635&amp;col=7&amp;number=0.000616&amp;sourceID=14","0.000616")</f>
        <v>0.000616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HYPERLINK("http://141.218.60.56/~jnz1568/getInfo.php?workbook=24_05.xlsx&amp;sheet=U0&amp;row=636&amp;col=6&amp;number=4.2&amp;sourceID=14","4.2")</f>
        <v>4.2</v>
      </c>
      <c r="G636" s="4" t="str">
        <f>HYPERLINK("http://141.218.60.56/~jnz1568/getInfo.php?workbook=24_05.xlsx&amp;sheet=U0&amp;row=636&amp;col=7&amp;number=0.000615&amp;sourceID=14","0.000615")</f>
        <v>0.000615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HYPERLINK("http://141.218.60.56/~jnz1568/getInfo.php?workbook=24_05.xlsx&amp;sheet=U0&amp;row=637&amp;col=6&amp;number=4.3&amp;sourceID=14","4.3")</f>
        <v>4.3</v>
      </c>
      <c r="G637" s="4" t="str">
        <f>HYPERLINK("http://141.218.60.56/~jnz1568/getInfo.php?workbook=24_05.xlsx&amp;sheet=U0&amp;row=637&amp;col=7&amp;number=0.000615&amp;sourceID=14","0.000615")</f>
        <v>0.000615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HYPERLINK("http://141.218.60.56/~jnz1568/getInfo.php?workbook=24_05.xlsx&amp;sheet=U0&amp;row=638&amp;col=6&amp;number=4.4&amp;sourceID=14","4.4")</f>
        <v>4.4</v>
      </c>
      <c r="G638" s="4" t="str">
        <f>HYPERLINK("http://141.218.60.56/~jnz1568/getInfo.php?workbook=24_05.xlsx&amp;sheet=U0&amp;row=638&amp;col=7&amp;number=0.000615&amp;sourceID=14","0.000615")</f>
        <v>0.000615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HYPERLINK("http://141.218.60.56/~jnz1568/getInfo.php?workbook=24_05.xlsx&amp;sheet=U0&amp;row=639&amp;col=6&amp;number=4.5&amp;sourceID=14","4.5")</f>
        <v>4.5</v>
      </c>
      <c r="G639" s="4" t="str">
        <f>HYPERLINK("http://141.218.60.56/~jnz1568/getInfo.php?workbook=24_05.xlsx&amp;sheet=U0&amp;row=639&amp;col=7&amp;number=0.000615&amp;sourceID=14","0.000615")</f>
        <v>0.000615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HYPERLINK("http://141.218.60.56/~jnz1568/getInfo.php?workbook=24_05.xlsx&amp;sheet=U0&amp;row=640&amp;col=6&amp;number=4.6&amp;sourceID=14","4.6")</f>
        <v>4.6</v>
      </c>
      <c r="G640" s="4" t="str">
        <f>HYPERLINK("http://141.218.60.56/~jnz1568/getInfo.php?workbook=24_05.xlsx&amp;sheet=U0&amp;row=640&amp;col=7&amp;number=0.000614&amp;sourceID=14","0.000614")</f>
        <v>0.000614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HYPERLINK("http://141.218.60.56/~jnz1568/getInfo.php?workbook=24_05.xlsx&amp;sheet=U0&amp;row=641&amp;col=6&amp;number=4.7&amp;sourceID=14","4.7")</f>
        <v>4.7</v>
      </c>
      <c r="G641" s="4" t="str">
        <f>HYPERLINK("http://141.218.60.56/~jnz1568/getInfo.php?workbook=24_05.xlsx&amp;sheet=U0&amp;row=641&amp;col=7&amp;number=0.000613&amp;sourceID=14","0.000613")</f>
        <v>0.000613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HYPERLINK("http://141.218.60.56/~jnz1568/getInfo.php?workbook=24_05.xlsx&amp;sheet=U0&amp;row=642&amp;col=6&amp;number=4.8&amp;sourceID=14","4.8")</f>
        <v>4.8</v>
      </c>
      <c r="G642" s="4" t="str">
        <f>HYPERLINK("http://141.218.60.56/~jnz1568/getInfo.php?workbook=24_05.xlsx&amp;sheet=U0&amp;row=642&amp;col=7&amp;number=0.000613&amp;sourceID=14","0.000613")</f>
        <v>0.000613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HYPERLINK("http://141.218.60.56/~jnz1568/getInfo.php?workbook=24_05.xlsx&amp;sheet=U0&amp;row=643&amp;col=6&amp;number=4.9&amp;sourceID=14","4.9")</f>
        <v>4.9</v>
      </c>
      <c r="G643" s="4" t="str">
        <f>HYPERLINK("http://141.218.60.56/~jnz1568/getInfo.php?workbook=24_05.xlsx&amp;sheet=U0&amp;row=643&amp;col=7&amp;number=0.000612&amp;sourceID=14","0.000612")</f>
        <v>0.000612</v>
      </c>
    </row>
    <row r="644" spans="1:7">
      <c r="A644" s="3">
        <v>24</v>
      </c>
      <c r="B644" s="3">
        <v>5</v>
      </c>
      <c r="C644" s="3">
        <v>3</v>
      </c>
      <c r="D644" s="3">
        <v>9</v>
      </c>
      <c r="E644" s="3">
        <v>1</v>
      </c>
      <c r="F644" s="4" t="str">
        <f>HYPERLINK("http://141.218.60.56/~jnz1568/getInfo.php?workbook=24_05.xlsx&amp;sheet=U0&amp;row=644&amp;col=6&amp;number=3&amp;sourceID=14","3")</f>
        <v>3</v>
      </c>
      <c r="G644" s="4" t="str">
        <f>HYPERLINK("http://141.218.60.56/~jnz1568/getInfo.php?workbook=24_05.xlsx&amp;sheet=U0&amp;row=644&amp;col=7&amp;number=0.00401&amp;sourceID=14","0.00401")</f>
        <v>0.00401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HYPERLINK("http://141.218.60.56/~jnz1568/getInfo.php?workbook=24_05.xlsx&amp;sheet=U0&amp;row=645&amp;col=6&amp;number=3.1&amp;sourceID=14","3.1")</f>
        <v>3.1</v>
      </c>
      <c r="G645" s="4" t="str">
        <f>HYPERLINK("http://141.218.60.56/~jnz1568/getInfo.php?workbook=24_05.xlsx&amp;sheet=U0&amp;row=645&amp;col=7&amp;number=0.00401&amp;sourceID=14","0.00401")</f>
        <v>0.00401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HYPERLINK("http://141.218.60.56/~jnz1568/getInfo.php?workbook=24_05.xlsx&amp;sheet=U0&amp;row=646&amp;col=6&amp;number=3.2&amp;sourceID=14","3.2")</f>
        <v>3.2</v>
      </c>
      <c r="G646" s="4" t="str">
        <f>HYPERLINK("http://141.218.60.56/~jnz1568/getInfo.php?workbook=24_05.xlsx&amp;sheet=U0&amp;row=646&amp;col=7&amp;number=0.00401&amp;sourceID=14","0.00401")</f>
        <v>0.00401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HYPERLINK("http://141.218.60.56/~jnz1568/getInfo.php?workbook=24_05.xlsx&amp;sheet=U0&amp;row=647&amp;col=6&amp;number=3.3&amp;sourceID=14","3.3")</f>
        <v>3.3</v>
      </c>
      <c r="G647" s="4" t="str">
        <f>HYPERLINK("http://141.218.60.56/~jnz1568/getInfo.php?workbook=24_05.xlsx&amp;sheet=U0&amp;row=647&amp;col=7&amp;number=0.00401&amp;sourceID=14","0.00401")</f>
        <v>0.00401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HYPERLINK("http://141.218.60.56/~jnz1568/getInfo.php?workbook=24_05.xlsx&amp;sheet=U0&amp;row=648&amp;col=6&amp;number=3.4&amp;sourceID=14","3.4")</f>
        <v>3.4</v>
      </c>
      <c r="G648" s="4" t="str">
        <f>HYPERLINK("http://141.218.60.56/~jnz1568/getInfo.php?workbook=24_05.xlsx&amp;sheet=U0&amp;row=648&amp;col=7&amp;number=0.00401&amp;sourceID=14","0.00401")</f>
        <v>0.00401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HYPERLINK("http://141.218.60.56/~jnz1568/getInfo.php?workbook=24_05.xlsx&amp;sheet=U0&amp;row=649&amp;col=6&amp;number=3.5&amp;sourceID=14","3.5")</f>
        <v>3.5</v>
      </c>
      <c r="G649" s="4" t="str">
        <f>HYPERLINK("http://141.218.60.56/~jnz1568/getInfo.php?workbook=24_05.xlsx&amp;sheet=U0&amp;row=649&amp;col=7&amp;number=0.00401&amp;sourceID=14","0.00401")</f>
        <v>0.00401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HYPERLINK("http://141.218.60.56/~jnz1568/getInfo.php?workbook=24_05.xlsx&amp;sheet=U0&amp;row=650&amp;col=6&amp;number=3.6&amp;sourceID=14","3.6")</f>
        <v>3.6</v>
      </c>
      <c r="G650" s="4" t="str">
        <f>HYPERLINK("http://141.218.60.56/~jnz1568/getInfo.php?workbook=24_05.xlsx&amp;sheet=U0&amp;row=650&amp;col=7&amp;number=0.00401&amp;sourceID=14","0.00401")</f>
        <v>0.00401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HYPERLINK("http://141.218.60.56/~jnz1568/getInfo.php?workbook=24_05.xlsx&amp;sheet=U0&amp;row=651&amp;col=6&amp;number=3.7&amp;sourceID=14","3.7")</f>
        <v>3.7</v>
      </c>
      <c r="G651" s="4" t="str">
        <f>HYPERLINK("http://141.218.60.56/~jnz1568/getInfo.php?workbook=24_05.xlsx&amp;sheet=U0&amp;row=651&amp;col=7&amp;number=0.00401&amp;sourceID=14","0.00401")</f>
        <v>0.00401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HYPERLINK("http://141.218.60.56/~jnz1568/getInfo.php?workbook=24_05.xlsx&amp;sheet=U0&amp;row=652&amp;col=6&amp;number=3.8&amp;sourceID=14","3.8")</f>
        <v>3.8</v>
      </c>
      <c r="G652" s="4" t="str">
        <f>HYPERLINK("http://141.218.60.56/~jnz1568/getInfo.php?workbook=24_05.xlsx&amp;sheet=U0&amp;row=652&amp;col=7&amp;number=0.00401&amp;sourceID=14","0.00401")</f>
        <v>0.00401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HYPERLINK("http://141.218.60.56/~jnz1568/getInfo.php?workbook=24_05.xlsx&amp;sheet=U0&amp;row=653&amp;col=6&amp;number=3.9&amp;sourceID=14","3.9")</f>
        <v>3.9</v>
      </c>
      <c r="G653" s="4" t="str">
        <f>HYPERLINK("http://141.218.60.56/~jnz1568/getInfo.php?workbook=24_05.xlsx&amp;sheet=U0&amp;row=653&amp;col=7&amp;number=0.00401&amp;sourceID=14","0.00401")</f>
        <v>0.00401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HYPERLINK("http://141.218.60.56/~jnz1568/getInfo.php?workbook=24_05.xlsx&amp;sheet=U0&amp;row=654&amp;col=6&amp;number=4&amp;sourceID=14","4")</f>
        <v>4</v>
      </c>
      <c r="G654" s="4" t="str">
        <f>HYPERLINK("http://141.218.60.56/~jnz1568/getInfo.php?workbook=24_05.xlsx&amp;sheet=U0&amp;row=654&amp;col=7&amp;number=0.004&amp;sourceID=14","0.004")</f>
        <v>0.004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HYPERLINK("http://141.218.60.56/~jnz1568/getInfo.php?workbook=24_05.xlsx&amp;sheet=U0&amp;row=655&amp;col=6&amp;number=4.1&amp;sourceID=14","4.1")</f>
        <v>4.1</v>
      </c>
      <c r="G655" s="4" t="str">
        <f>HYPERLINK("http://141.218.60.56/~jnz1568/getInfo.php?workbook=24_05.xlsx&amp;sheet=U0&amp;row=655&amp;col=7&amp;number=0.004&amp;sourceID=14","0.004")</f>
        <v>0.004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HYPERLINK("http://141.218.60.56/~jnz1568/getInfo.php?workbook=24_05.xlsx&amp;sheet=U0&amp;row=656&amp;col=6&amp;number=4.2&amp;sourceID=14","4.2")</f>
        <v>4.2</v>
      </c>
      <c r="G656" s="4" t="str">
        <f>HYPERLINK("http://141.218.60.56/~jnz1568/getInfo.php?workbook=24_05.xlsx&amp;sheet=U0&amp;row=656&amp;col=7&amp;number=0.004&amp;sourceID=14","0.004")</f>
        <v>0.004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HYPERLINK("http://141.218.60.56/~jnz1568/getInfo.php?workbook=24_05.xlsx&amp;sheet=U0&amp;row=657&amp;col=6&amp;number=4.3&amp;sourceID=14","4.3")</f>
        <v>4.3</v>
      </c>
      <c r="G657" s="4" t="str">
        <f>HYPERLINK("http://141.218.60.56/~jnz1568/getInfo.php?workbook=24_05.xlsx&amp;sheet=U0&amp;row=657&amp;col=7&amp;number=0.004&amp;sourceID=14","0.004")</f>
        <v>0.004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HYPERLINK("http://141.218.60.56/~jnz1568/getInfo.php?workbook=24_05.xlsx&amp;sheet=U0&amp;row=658&amp;col=6&amp;number=4.4&amp;sourceID=14","4.4")</f>
        <v>4.4</v>
      </c>
      <c r="G658" s="4" t="str">
        <f>HYPERLINK("http://141.218.60.56/~jnz1568/getInfo.php?workbook=24_05.xlsx&amp;sheet=U0&amp;row=658&amp;col=7&amp;number=0.004&amp;sourceID=14","0.004")</f>
        <v>0.004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HYPERLINK("http://141.218.60.56/~jnz1568/getInfo.php?workbook=24_05.xlsx&amp;sheet=U0&amp;row=659&amp;col=6&amp;number=4.5&amp;sourceID=14","4.5")</f>
        <v>4.5</v>
      </c>
      <c r="G659" s="4" t="str">
        <f>HYPERLINK("http://141.218.60.56/~jnz1568/getInfo.php?workbook=24_05.xlsx&amp;sheet=U0&amp;row=659&amp;col=7&amp;number=0.004&amp;sourceID=14","0.004")</f>
        <v>0.004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HYPERLINK("http://141.218.60.56/~jnz1568/getInfo.php?workbook=24_05.xlsx&amp;sheet=U0&amp;row=660&amp;col=6&amp;number=4.6&amp;sourceID=14","4.6")</f>
        <v>4.6</v>
      </c>
      <c r="G660" s="4" t="str">
        <f>HYPERLINK("http://141.218.60.56/~jnz1568/getInfo.php?workbook=24_05.xlsx&amp;sheet=U0&amp;row=660&amp;col=7&amp;number=0.00399&amp;sourceID=14","0.00399")</f>
        <v>0.00399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HYPERLINK("http://141.218.60.56/~jnz1568/getInfo.php?workbook=24_05.xlsx&amp;sheet=U0&amp;row=661&amp;col=6&amp;number=4.7&amp;sourceID=14","4.7")</f>
        <v>4.7</v>
      </c>
      <c r="G661" s="4" t="str">
        <f>HYPERLINK("http://141.218.60.56/~jnz1568/getInfo.php?workbook=24_05.xlsx&amp;sheet=U0&amp;row=661&amp;col=7&amp;number=0.00399&amp;sourceID=14","0.00399")</f>
        <v>0.00399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HYPERLINK("http://141.218.60.56/~jnz1568/getInfo.php?workbook=24_05.xlsx&amp;sheet=U0&amp;row=662&amp;col=6&amp;number=4.8&amp;sourceID=14","4.8")</f>
        <v>4.8</v>
      </c>
      <c r="G662" s="4" t="str">
        <f>HYPERLINK("http://141.218.60.56/~jnz1568/getInfo.php?workbook=24_05.xlsx&amp;sheet=U0&amp;row=662&amp;col=7&amp;number=0.00398&amp;sourceID=14","0.00398")</f>
        <v>0.00398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HYPERLINK("http://141.218.60.56/~jnz1568/getInfo.php?workbook=24_05.xlsx&amp;sheet=U0&amp;row=663&amp;col=6&amp;number=4.9&amp;sourceID=14","4.9")</f>
        <v>4.9</v>
      </c>
      <c r="G663" s="4" t="str">
        <f>HYPERLINK("http://141.218.60.56/~jnz1568/getInfo.php?workbook=24_05.xlsx&amp;sheet=U0&amp;row=663&amp;col=7&amp;number=0.00398&amp;sourceID=14","0.00398")</f>
        <v>0.00398</v>
      </c>
    </row>
    <row r="664" spans="1:7">
      <c r="A664" s="3">
        <v>24</v>
      </c>
      <c r="B664" s="3">
        <v>5</v>
      </c>
      <c r="C664" s="3">
        <v>3</v>
      </c>
      <c r="D664" s="3">
        <v>10</v>
      </c>
      <c r="E664" s="3">
        <v>1</v>
      </c>
      <c r="F664" s="4" t="str">
        <f>HYPERLINK("http://141.218.60.56/~jnz1568/getInfo.php?workbook=24_05.xlsx&amp;sheet=U0&amp;row=664&amp;col=6&amp;number=3&amp;sourceID=14","3")</f>
        <v>3</v>
      </c>
      <c r="G664" s="4" t="str">
        <f>HYPERLINK("http://141.218.60.56/~jnz1568/getInfo.php?workbook=24_05.xlsx&amp;sheet=U0&amp;row=664&amp;col=7&amp;number=0.00121&amp;sourceID=14","0.00121")</f>
        <v>0.00121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HYPERLINK("http://141.218.60.56/~jnz1568/getInfo.php?workbook=24_05.xlsx&amp;sheet=U0&amp;row=665&amp;col=6&amp;number=3.1&amp;sourceID=14","3.1")</f>
        <v>3.1</v>
      </c>
      <c r="G665" s="4" t="str">
        <f>HYPERLINK("http://141.218.60.56/~jnz1568/getInfo.php?workbook=24_05.xlsx&amp;sheet=U0&amp;row=665&amp;col=7&amp;number=0.00121&amp;sourceID=14","0.00121")</f>
        <v>0.00121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HYPERLINK("http://141.218.60.56/~jnz1568/getInfo.php?workbook=24_05.xlsx&amp;sheet=U0&amp;row=666&amp;col=6&amp;number=3.2&amp;sourceID=14","3.2")</f>
        <v>3.2</v>
      </c>
      <c r="G666" s="4" t="str">
        <f>HYPERLINK("http://141.218.60.56/~jnz1568/getInfo.php?workbook=24_05.xlsx&amp;sheet=U0&amp;row=666&amp;col=7&amp;number=0.00121&amp;sourceID=14","0.00121")</f>
        <v>0.00121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HYPERLINK("http://141.218.60.56/~jnz1568/getInfo.php?workbook=24_05.xlsx&amp;sheet=U0&amp;row=667&amp;col=6&amp;number=3.3&amp;sourceID=14","3.3")</f>
        <v>3.3</v>
      </c>
      <c r="G667" s="4" t="str">
        <f>HYPERLINK("http://141.218.60.56/~jnz1568/getInfo.php?workbook=24_05.xlsx&amp;sheet=U0&amp;row=667&amp;col=7&amp;number=0.00121&amp;sourceID=14","0.00121")</f>
        <v>0.00121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HYPERLINK("http://141.218.60.56/~jnz1568/getInfo.php?workbook=24_05.xlsx&amp;sheet=U0&amp;row=668&amp;col=6&amp;number=3.4&amp;sourceID=14","3.4")</f>
        <v>3.4</v>
      </c>
      <c r="G668" s="4" t="str">
        <f>HYPERLINK("http://141.218.60.56/~jnz1568/getInfo.php?workbook=24_05.xlsx&amp;sheet=U0&amp;row=668&amp;col=7&amp;number=0.00121&amp;sourceID=14","0.00121")</f>
        <v>0.00121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HYPERLINK("http://141.218.60.56/~jnz1568/getInfo.php?workbook=24_05.xlsx&amp;sheet=U0&amp;row=669&amp;col=6&amp;number=3.5&amp;sourceID=14","3.5")</f>
        <v>3.5</v>
      </c>
      <c r="G669" s="4" t="str">
        <f>HYPERLINK("http://141.218.60.56/~jnz1568/getInfo.php?workbook=24_05.xlsx&amp;sheet=U0&amp;row=669&amp;col=7&amp;number=0.00121&amp;sourceID=14","0.00121")</f>
        <v>0.00121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HYPERLINK("http://141.218.60.56/~jnz1568/getInfo.php?workbook=24_05.xlsx&amp;sheet=U0&amp;row=670&amp;col=6&amp;number=3.6&amp;sourceID=14","3.6")</f>
        <v>3.6</v>
      </c>
      <c r="G670" s="4" t="str">
        <f>HYPERLINK("http://141.218.60.56/~jnz1568/getInfo.php?workbook=24_05.xlsx&amp;sheet=U0&amp;row=670&amp;col=7&amp;number=0.00121&amp;sourceID=14","0.00121")</f>
        <v>0.00121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HYPERLINK("http://141.218.60.56/~jnz1568/getInfo.php?workbook=24_05.xlsx&amp;sheet=U0&amp;row=671&amp;col=6&amp;number=3.7&amp;sourceID=14","3.7")</f>
        <v>3.7</v>
      </c>
      <c r="G671" s="4" t="str">
        <f>HYPERLINK("http://141.218.60.56/~jnz1568/getInfo.php?workbook=24_05.xlsx&amp;sheet=U0&amp;row=671&amp;col=7&amp;number=0.00121&amp;sourceID=14","0.00121")</f>
        <v>0.00121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HYPERLINK("http://141.218.60.56/~jnz1568/getInfo.php?workbook=24_05.xlsx&amp;sheet=U0&amp;row=672&amp;col=6&amp;number=3.8&amp;sourceID=14","3.8")</f>
        <v>3.8</v>
      </c>
      <c r="G672" s="4" t="str">
        <f>HYPERLINK("http://141.218.60.56/~jnz1568/getInfo.php?workbook=24_05.xlsx&amp;sheet=U0&amp;row=672&amp;col=7&amp;number=0.00121&amp;sourceID=14","0.00121")</f>
        <v>0.00121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HYPERLINK("http://141.218.60.56/~jnz1568/getInfo.php?workbook=24_05.xlsx&amp;sheet=U0&amp;row=673&amp;col=6&amp;number=3.9&amp;sourceID=14","3.9")</f>
        <v>3.9</v>
      </c>
      <c r="G673" s="4" t="str">
        <f>HYPERLINK("http://141.218.60.56/~jnz1568/getInfo.php?workbook=24_05.xlsx&amp;sheet=U0&amp;row=673&amp;col=7&amp;number=0.00121&amp;sourceID=14","0.00121")</f>
        <v>0.00121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HYPERLINK("http://141.218.60.56/~jnz1568/getInfo.php?workbook=24_05.xlsx&amp;sheet=U0&amp;row=674&amp;col=6&amp;number=4&amp;sourceID=14","4")</f>
        <v>4</v>
      </c>
      <c r="G674" s="4" t="str">
        <f>HYPERLINK("http://141.218.60.56/~jnz1568/getInfo.php?workbook=24_05.xlsx&amp;sheet=U0&amp;row=674&amp;col=7&amp;number=0.0012&amp;sourceID=14","0.0012")</f>
        <v>0.0012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HYPERLINK("http://141.218.60.56/~jnz1568/getInfo.php?workbook=24_05.xlsx&amp;sheet=U0&amp;row=675&amp;col=6&amp;number=4.1&amp;sourceID=14","4.1")</f>
        <v>4.1</v>
      </c>
      <c r="G675" s="4" t="str">
        <f>HYPERLINK("http://141.218.60.56/~jnz1568/getInfo.php?workbook=24_05.xlsx&amp;sheet=U0&amp;row=675&amp;col=7&amp;number=0.0012&amp;sourceID=14","0.0012")</f>
        <v>0.0012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HYPERLINK("http://141.218.60.56/~jnz1568/getInfo.php?workbook=24_05.xlsx&amp;sheet=U0&amp;row=676&amp;col=6&amp;number=4.2&amp;sourceID=14","4.2")</f>
        <v>4.2</v>
      </c>
      <c r="G676" s="4" t="str">
        <f>HYPERLINK("http://141.218.60.56/~jnz1568/getInfo.php?workbook=24_05.xlsx&amp;sheet=U0&amp;row=676&amp;col=7&amp;number=0.0012&amp;sourceID=14","0.0012")</f>
        <v>0.0012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HYPERLINK("http://141.218.60.56/~jnz1568/getInfo.php?workbook=24_05.xlsx&amp;sheet=U0&amp;row=677&amp;col=6&amp;number=4.3&amp;sourceID=14","4.3")</f>
        <v>4.3</v>
      </c>
      <c r="G677" s="4" t="str">
        <f>HYPERLINK("http://141.218.60.56/~jnz1568/getInfo.php?workbook=24_05.xlsx&amp;sheet=U0&amp;row=677&amp;col=7&amp;number=0.0012&amp;sourceID=14","0.0012")</f>
        <v>0.0012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HYPERLINK("http://141.218.60.56/~jnz1568/getInfo.php?workbook=24_05.xlsx&amp;sheet=U0&amp;row=678&amp;col=6&amp;number=4.4&amp;sourceID=14","4.4")</f>
        <v>4.4</v>
      </c>
      <c r="G678" s="4" t="str">
        <f>HYPERLINK("http://141.218.60.56/~jnz1568/getInfo.php?workbook=24_05.xlsx&amp;sheet=U0&amp;row=678&amp;col=7&amp;number=0.0012&amp;sourceID=14","0.0012")</f>
        <v>0.0012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HYPERLINK("http://141.218.60.56/~jnz1568/getInfo.php?workbook=24_05.xlsx&amp;sheet=U0&amp;row=679&amp;col=6&amp;number=4.5&amp;sourceID=14","4.5")</f>
        <v>4.5</v>
      </c>
      <c r="G679" s="4" t="str">
        <f>HYPERLINK("http://141.218.60.56/~jnz1568/getInfo.php?workbook=24_05.xlsx&amp;sheet=U0&amp;row=679&amp;col=7&amp;number=0.0012&amp;sourceID=14","0.0012")</f>
        <v>0.0012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HYPERLINK("http://141.218.60.56/~jnz1568/getInfo.php?workbook=24_05.xlsx&amp;sheet=U0&amp;row=680&amp;col=6&amp;number=4.6&amp;sourceID=14","4.6")</f>
        <v>4.6</v>
      </c>
      <c r="G680" s="4" t="str">
        <f>HYPERLINK("http://141.218.60.56/~jnz1568/getInfo.php?workbook=24_05.xlsx&amp;sheet=U0&amp;row=680&amp;col=7&amp;number=0.0012&amp;sourceID=14","0.0012")</f>
        <v>0.0012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HYPERLINK("http://141.218.60.56/~jnz1568/getInfo.php?workbook=24_05.xlsx&amp;sheet=U0&amp;row=681&amp;col=6&amp;number=4.7&amp;sourceID=14","4.7")</f>
        <v>4.7</v>
      </c>
      <c r="G681" s="4" t="str">
        <f>HYPERLINK("http://141.218.60.56/~jnz1568/getInfo.php?workbook=24_05.xlsx&amp;sheet=U0&amp;row=681&amp;col=7&amp;number=0.0012&amp;sourceID=14","0.0012")</f>
        <v>0.0012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HYPERLINK("http://141.218.60.56/~jnz1568/getInfo.php?workbook=24_05.xlsx&amp;sheet=U0&amp;row=682&amp;col=6&amp;number=4.8&amp;sourceID=14","4.8")</f>
        <v>4.8</v>
      </c>
      <c r="G682" s="4" t="str">
        <f>HYPERLINK("http://141.218.60.56/~jnz1568/getInfo.php?workbook=24_05.xlsx&amp;sheet=U0&amp;row=682&amp;col=7&amp;number=0.0012&amp;sourceID=14","0.0012")</f>
        <v>0.0012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HYPERLINK("http://141.218.60.56/~jnz1568/getInfo.php?workbook=24_05.xlsx&amp;sheet=U0&amp;row=683&amp;col=6&amp;number=4.9&amp;sourceID=14","4.9")</f>
        <v>4.9</v>
      </c>
      <c r="G683" s="4" t="str">
        <f>HYPERLINK("http://141.218.60.56/~jnz1568/getInfo.php?workbook=24_05.xlsx&amp;sheet=U0&amp;row=683&amp;col=7&amp;number=0.0012&amp;sourceID=14","0.0012")</f>
        <v>0.0012</v>
      </c>
    </row>
    <row r="684" spans="1:7">
      <c r="A684" s="3">
        <v>24</v>
      </c>
      <c r="B684" s="3">
        <v>5</v>
      </c>
      <c r="C684" s="3">
        <v>3</v>
      </c>
      <c r="D684" s="3">
        <v>11</v>
      </c>
      <c r="E684" s="3">
        <v>1</v>
      </c>
      <c r="F684" s="4" t="str">
        <f>HYPERLINK("http://141.218.60.56/~jnz1568/getInfo.php?workbook=24_05.xlsx&amp;sheet=U0&amp;row=684&amp;col=6&amp;number=3&amp;sourceID=14","3")</f>
        <v>3</v>
      </c>
      <c r="G684" s="4" t="str">
        <f>HYPERLINK("http://141.218.60.56/~jnz1568/getInfo.php?workbook=24_05.xlsx&amp;sheet=U0&amp;row=684&amp;col=7&amp;number=0.151&amp;sourceID=14","0.151")</f>
        <v>0.151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HYPERLINK("http://141.218.60.56/~jnz1568/getInfo.php?workbook=24_05.xlsx&amp;sheet=U0&amp;row=685&amp;col=6&amp;number=3.1&amp;sourceID=14","3.1")</f>
        <v>3.1</v>
      </c>
      <c r="G685" s="4" t="str">
        <f>HYPERLINK("http://141.218.60.56/~jnz1568/getInfo.php?workbook=24_05.xlsx&amp;sheet=U0&amp;row=685&amp;col=7&amp;number=0.151&amp;sourceID=14","0.151")</f>
        <v>0.151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HYPERLINK("http://141.218.60.56/~jnz1568/getInfo.php?workbook=24_05.xlsx&amp;sheet=U0&amp;row=686&amp;col=6&amp;number=3.2&amp;sourceID=14","3.2")</f>
        <v>3.2</v>
      </c>
      <c r="G686" s="4" t="str">
        <f>HYPERLINK("http://141.218.60.56/~jnz1568/getInfo.php?workbook=24_05.xlsx&amp;sheet=U0&amp;row=686&amp;col=7&amp;number=0.151&amp;sourceID=14","0.151")</f>
        <v>0.151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HYPERLINK("http://141.218.60.56/~jnz1568/getInfo.php?workbook=24_05.xlsx&amp;sheet=U0&amp;row=687&amp;col=6&amp;number=3.3&amp;sourceID=14","3.3")</f>
        <v>3.3</v>
      </c>
      <c r="G687" s="4" t="str">
        <f>HYPERLINK("http://141.218.60.56/~jnz1568/getInfo.php?workbook=24_05.xlsx&amp;sheet=U0&amp;row=687&amp;col=7&amp;number=0.151&amp;sourceID=14","0.151")</f>
        <v>0.151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HYPERLINK("http://141.218.60.56/~jnz1568/getInfo.php?workbook=24_05.xlsx&amp;sheet=U0&amp;row=688&amp;col=6&amp;number=3.4&amp;sourceID=14","3.4")</f>
        <v>3.4</v>
      </c>
      <c r="G688" s="4" t="str">
        <f>HYPERLINK("http://141.218.60.56/~jnz1568/getInfo.php?workbook=24_05.xlsx&amp;sheet=U0&amp;row=688&amp;col=7&amp;number=0.151&amp;sourceID=14","0.151")</f>
        <v>0.151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HYPERLINK("http://141.218.60.56/~jnz1568/getInfo.php?workbook=24_05.xlsx&amp;sheet=U0&amp;row=689&amp;col=6&amp;number=3.5&amp;sourceID=14","3.5")</f>
        <v>3.5</v>
      </c>
      <c r="G689" s="4" t="str">
        <f>HYPERLINK("http://141.218.60.56/~jnz1568/getInfo.php?workbook=24_05.xlsx&amp;sheet=U0&amp;row=689&amp;col=7&amp;number=0.151&amp;sourceID=14","0.151")</f>
        <v>0.151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HYPERLINK("http://141.218.60.56/~jnz1568/getInfo.php?workbook=24_05.xlsx&amp;sheet=U0&amp;row=690&amp;col=6&amp;number=3.6&amp;sourceID=14","3.6")</f>
        <v>3.6</v>
      </c>
      <c r="G690" s="4" t="str">
        <f>HYPERLINK("http://141.218.60.56/~jnz1568/getInfo.php?workbook=24_05.xlsx&amp;sheet=U0&amp;row=690&amp;col=7&amp;number=0.151&amp;sourceID=14","0.151")</f>
        <v>0.151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HYPERLINK("http://141.218.60.56/~jnz1568/getInfo.php?workbook=24_05.xlsx&amp;sheet=U0&amp;row=691&amp;col=6&amp;number=3.7&amp;sourceID=14","3.7")</f>
        <v>3.7</v>
      </c>
      <c r="G691" s="4" t="str">
        <f>HYPERLINK("http://141.218.60.56/~jnz1568/getInfo.php?workbook=24_05.xlsx&amp;sheet=U0&amp;row=691&amp;col=7&amp;number=0.151&amp;sourceID=14","0.151")</f>
        <v>0.151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HYPERLINK("http://141.218.60.56/~jnz1568/getInfo.php?workbook=24_05.xlsx&amp;sheet=U0&amp;row=692&amp;col=6&amp;number=3.8&amp;sourceID=14","3.8")</f>
        <v>3.8</v>
      </c>
      <c r="G692" s="4" t="str">
        <f>HYPERLINK("http://141.218.60.56/~jnz1568/getInfo.php?workbook=24_05.xlsx&amp;sheet=U0&amp;row=692&amp;col=7&amp;number=0.151&amp;sourceID=14","0.151")</f>
        <v>0.151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HYPERLINK("http://141.218.60.56/~jnz1568/getInfo.php?workbook=24_05.xlsx&amp;sheet=U0&amp;row=693&amp;col=6&amp;number=3.9&amp;sourceID=14","3.9")</f>
        <v>3.9</v>
      </c>
      <c r="G693" s="4" t="str">
        <f>HYPERLINK("http://141.218.60.56/~jnz1568/getInfo.php?workbook=24_05.xlsx&amp;sheet=U0&amp;row=693&amp;col=7&amp;number=0.151&amp;sourceID=14","0.151")</f>
        <v>0.151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HYPERLINK("http://141.218.60.56/~jnz1568/getInfo.php?workbook=24_05.xlsx&amp;sheet=U0&amp;row=694&amp;col=6&amp;number=4&amp;sourceID=14","4")</f>
        <v>4</v>
      </c>
      <c r="G694" s="4" t="str">
        <f>HYPERLINK("http://141.218.60.56/~jnz1568/getInfo.php?workbook=24_05.xlsx&amp;sheet=U0&amp;row=694&amp;col=7&amp;number=0.151&amp;sourceID=14","0.151")</f>
        <v>0.151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HYPERLINK("http://141.218.60.56/~jnz1568/getInfo.php?workbook=24_05.xlsx&amp;sheet=U0&amp;row=695&amp;col=6&amp;number=4.1&amp;sourceID=14","4.1")</f>
        <v>4.1</v>
      </c>
      <c r="G695" s="4" t="str">
        <f>HYPERLINK("http://141.218.60.56/~jnz1568/getInfo.php?workbook=24_05.xlsx&amp;sheet=U0&amp;row=695&amp;col=7&amp;number=0.152&amp;sourceID=14","0.152")</f>
        <v>0.152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HYPERLINK("http://141.218.60.56/~jnz1568/getInfo.php?workbook=24_05.xlsx&amp;sheet=U0&amp;row=696&amp;col=6&amp;number=4.2&amp;sourceID=14","4.2")</f>
        <v>4.2</v>
      </c>
      <c r="G696" s="4" t="str">
        <f>HYPERLINK("http://141.218.60.56/~jnz1568/getInfo.php?workbook=24_05.xlsx&amp;sheet=U0&amp;row=696&amp;col=7&amp;number=0.152&amp;sourceID=14","0.152")</f>
        <v>0.152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HYPERLINK("http://141.218.60.56/~jnz1568/getInfo.php?workbook=24_05.xlsx&amp;sheet=U0&amp;row=697&amp;col=6&amp;number=4.3&amp;sourceID=14","4.3")</f>
        <v>4.3</v>
      </c>
      <c r="G697" s="4" t="str">
        <f>HYPERLINK("http://141.218.60.56/~jnz1568/getInfo.php?workbook=24_05.xlsx&amp;sheet=U0&amp;row=697&amp;col=7&amp;number=0.152&amp;sourceID=14","0.152")</f>
        <v>0.152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HYPERLINK("http://141.218.60.56/~jnz1568/getInfo.php?workbook=24_05.xlsx&amp;sheet=U0&amp;row=698&amp;col=6&amp;number=4.4&amp;sourceID=14","4.4")</f>
        <v>4.4</v>
      </c>
      <c r="G698" s="4" t="str">
        <f>HYPERLINK("http://141.218.60.56/~jnz1568/getInfo.php?workbook=24_05.xlsx&amp;sheet=U0&amp;row=698&amp;col=7&amp;number=0.152&amp;sourceID=14","0.152")</f>
        <v>0.152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HYPERLINK("http://141.218.60.56/~jnz1568/getInfo.php?workbook=24_05.xlsx&amp;sheet=U0&amp;row=699&amp;col=6&amp;number=4.5&amp;sourceID=14","4.5")</f>
        <v>4.5</v>
      </c>
      <c r="G699" s="4" t="str">
        <f>HYPERLINK("http://141.218.60.56/~jnz1568/getInfo.php?workbook=24_05.xlsx&amp;sheet=U0&amp;row=699&amp;col=7&amp;number=0.152&amp;sourceID=14","0.152")</f>
        <v>0.152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HYPERLINK("http://141.218.60.56/~jnz1568/getInfo.php?workbook=24_05.xlsx&amp;sheet=U0&amp;row=700&amp;col=6&amp;number=4.6&amp;sourceID=14","4.6")</f>
        <v>4.6</v>
      </c>
      <c r="G700" s="4" t="str">
        <f>HYPERLINK("http://141.218.60.56/~jnz1568/getInfo.php?workbook=24_05.xlsx&amp;sheet=U0&amp;row=700&amp;col=7&amp;number=0.152&amp;sourceID=14","0.152")</f>
        <v>0.152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HYPERLINK("http://141.218.60.56/~jnz1568/getInfo.php?workbook=24_05.xlsx&amp;sheet=U0&amp;row=701&amp;col=6&amp;number=4.7&amp;sourceID=14","4.7")</f>
        <v>4.7</v>
      </c>
      <c r="G701" s="4" t="str">
        <f>HYPERLINK("http://141.218.60.56/~jnz1568/getInfo.php?workbook=24_05.xlsx&amp;sheet=U0&amp;row=701&amp;col=7&amp;number=0.153&amp;sourceID=14","0.153")</f>
        <v>0.153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HYPERLINK("http://141.218.60.56/~jnz1568/getInfo.php?workbook=24_05.xlsx&amp;sheet=U0&amp;row=702&amp;col=6&amp;number=4.8&amp;sourceID=14","4.8")</f>
        <v>4.8</v>
      </c>
      <c r="G702" s="4" t="str">
        <f>HYPERLINK("http://141.218.60.56/~jnz1568/getInfo.php?workbook=24_05.xlsx&amp;sheet=U0&amp;row=702&amp;col=7&amp;number=0.153&amp;sourceID=14","0.153")</f>
        <v>0.153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HYPERLINK("http://141.218.60.56/~jnz1568/getInfo.php?workbook=24_05.xlsx&amp;sheet=U0&amp;row=703&amp;col=6&amp;number=4.9&amp;sourceID=14","4.9")</f>
        <v>4.9</v>
      </c>
      <c r="G703" s="4" t="str">
        <f>HYPERLINK("http://141.218.60.56/~jnz1568/getInfo.php?workbook=24_05.xlsx&amp;sheet=U0&amp;row=703&amp;col=7&amp;number=0.153&amp;sourceID=14","0.153")</f>
        <v>0.153</v>
      </c>
    </row>
    <row r="704" spans="1:7">
      <c r="A704" s="3">
        <v>24</v>
      </c>
      <c r="B704" s="3">
        <v>5</v>
      </c>
      <c r="C704" s="3">
        <v>3</v>
      </c>
      <c r="D704" s="3">
        <v>12</v>
      </c>
      <c r="E704" s="3">
        <v>1</v>
      </c>
      <c r="F704" s="4" t="str">
        <f>HYPERLINK("http://141.218.60.56/~jnz1568/getInfo.php?workbook=24_05.xlsx&amp;sheet=U0&amp;row=704&amp;col=6&amp;number=3&amp;sourceID=14","3")</f>
        <v>3</v>
      </c>
      <c r="G704" s="4" t="str">
        <f>HYPERLINK("http://141.218.60.56/~jnz1568/getInfo.php?workbook=24_05.xlsx&amp;sheet=U0&amp;row=704&amp;col=7&amp;number=0.005&amp;sourceID=14","0.005")</f>
        <v>0.005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HYPERLINK("http://141.218.60.56/~jnz1568/getInfo.php?workbook=24_05.xlsx&amp;sheet=U0&amp;row=705&amp;col=6&amp;number=3.1&amp;sourceID=14","3.1")</f>
        <v>3.1</v>
      </c>
      <c r="G705" s="4" t="str">
        <f>HYPERLINK("http://141.218.60.56/~jnz1568/getInfo.php?workbook=24_05.xlsx&amp;sheet=U0&amp;row=705&amp;col=7&amp;number=0.005&amp;sourceID=14","0.005")</f>
        <v>0.005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HYPERLINK("http://141.218.60.56/~jnz1568/getInfo.php?workbook=24_05.xlsx&amp;sheet=U0&amp;row=706&amp;col=6&amp;number=3.2&amp;sourceID=14","3.2")</f>
        <v>3.2</v>
      </c>
      <c r="G706" s="4" t="str">
        <f>HYPERLINK("http://141.218.60.56/~jnz1568/getInfo.php?workbook=24_05.xlsx&amp;sheet=U0&amp;row=706&amp;col=7&amp;number=0.005&amp;sourceID=14","0.005")</f>
        <v>0.005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HYPERLINK("http://141.218.60.56/~jnz1568/getInfo.php?workbook=24_05.xlsx&amp;sheet=U0&amp;row=707&amp;col=6&amp;number=3.3&amp;sourceID=14","3.3")</f>
        <v>3.3</v>
      </c>
      <c r="G707" s="4" t="str">
        <f>HYPERLINK("http://141.218.60.56/~jnz1568/getInfo.php?workbook=24_05.xlsx&amp;sheet=U0&amp;row=707&amp;col=7&amp;number=0.005&amp;sourceID=14","0.005")</f>
        <v>0.005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HYPERLINK("http://141.218.60.56/~jnz1568/getInfo.php?workbook=24_05.xlsx&amp;sheet=U0&amp;row=708&amp;col=6&amp;number=3.4&amp;sourceID=14","3.4")</f>
        <v>3.4</v>
      </c>
      <c r="G708" s="4" t="str">
        <f>HYPERLINK("http://141.218.60.56/~jnz1568/getInfo.php?workbook=24_05.xlsx&amp;sheet=U0&amp;row=708&amp;col=7&amp;number=0.005&amp;sourceID=14","0.005")</f>
        <v>0.005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HYPERLINK("http://141.218.60.56/~jnz1568/getInfo.php?workbook=24_05.xlsx&amp;sheet=U0&amp;row=709&amp;col=6&amp;number=3.5&amp;sourceID=14","3.5")</f>
        <v>3.5</v>
      </c>
      <c r="G709" s="4" t="str">
        <f>HYPERLINK("http://141.218.60.56/~jnz1568/getInfo.php?workbook=24_05.xlsx&amp;sheet=U0&amp;row=709&amp;col=7&amp;number=0.005&amp;sourceID=14","0.005")</f>
        <v>0.005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HYPERLINK("http://141.218.60.56/~jnz1568/getInfo.php?workbook=24_05.xlsx&amp;sheet=U0&amp;row=710&amp;col=6&amp;number=3.6&amp;sourceID=14","3.6")</f>
        <v>3.6</v>
      </c>
      <c r="G710" s="4" t="str">
        <f>HYPERLINK("http://141.218.60.56/~jnz1568/getInfo.php?workbook=24_05.xlsx&amp;sheet=U0&amp;row=710&amp;col=7&amp;number=0.005&amp;sourceID=14","0.005")</f>
        <v>0.005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HYPERLINK("http://141.218.60.56/~jnz1568/getInfo.php?workbook=24_05.xlsx&amp;sheet=U0&amp;row=711&amp;col=6&amp;number=3.7&amp;sourceID=14","3.7")</f>
        <v>3.7</v>
      </c>
      <c r="G711" s="4" t="str">
        <f>HYPERLINK("http://141.218.60.56/~jnz1568/getInfo.php?workbook=24_05.xlsx&amp;sheet=U0&amp;row=711&amp;col=7&amp;number=0.005&amp;sourceID=14","0.005")</f>
        <v>0.005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HYPERLINK("http://141.218.60.56/~jnz1568/getInfo.php?workbook=24_05.xlsx&amp;sheet=U0&amp;row=712&amp;col=6&amp;number=3.8&amp;sourceID=14","3.8")</f>
        <v>3.8</v>
      </c>
      <c r="G712" s="4" t="str">
        <f>HYPERLINK("http://141.218.60.56/~jnz1568/getInfo.php?workbook=24_05.xlsx&amp;sheet=U0&amp;row=712&amp;col=7&amp;number=0.00499&amp;sourceID=14","0.00499")</f>
        <v>0.00499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HYPERLINK("http://141.218.60.56/~jnz1568/getInfo.php?workbook=24_05.xlsx&amp;sheet=U0&amp;row=713&amp;col=6&amp;number=3.9&amp;sourceID=14","3.9")</f>
        <v>3.9</v>
      </c>
      <c r="G713" s="4" t="str">
        <f>HYPERLINK("http://141.218.60.56/~jnz1568/getInfo.php?workbook=24_05.xlsx&amp;sheet=U0&amp;row=713&amp;col=7&amp;number=0.00499&amp;sourceID=14","0.00499")</f>
        <v>0.00499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HYPERLINK("http://141.218.60.56/~jnz1568/getInfo.php?workbook=24_05.xlsx&amp;sheet=U0&amp;row=714&amp;col=6&amp;number=4&amp;sourceID=14","4")</f>
        <v>4</v>
      </c>
      <c r="G714" s="4" t="str">
        <f>HYPERLINK("http://141.218.60.56/~jnz1568/getInfo.php?workbook=24_05.xlsx&amp;sheet=U0&amp;row=714&amp;col=7&amp;number=0.00499&amp;sourceID=14","0.00499")</f>
        <v>0.00499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HYPERLINK("http://141.218.60.56/~jnz1568/getInfo.php?workbook=24_05.xlsx&amp;sheet=U0&amp;row=715&amp;col=6&amp;number=4.1&amp;sourceID=14","4.1")</f>
        <v>4.1</v>
      </c>
      <c r="G715" s="4" t="str">
        <f>HYPERLINK("http://141.218.60.56/~jnz1568/getInfo.php?workbook=24_05.xlsx&amp;sheet=U0&amp;row=715&amp;col=7&amp;number=0.00499&amp;sourceID=14","0.00499")</f>
        <v>0.00499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HYPERLINK("http://141.218.60.56/~jnz1568/getInfo.php?workbook=24_05.xlsx&amp;sheet=U0&amp;row=716&amp;col=6&amp;number=4.2&amp;sourceID=14","4.2")</f>
        <v>4.2</v>
      </c>
      <c r="G716" s="4" t="str">
        <f>HYPERLINK("http://141.218.60.56/~jnz1568/getInfo.php?workbook=24_05.xlsx&amp;sheet=U0&amp;row=716&amp;col=7&amp;number=0.00499&amp;sourceID=14","0.00499")</f>
        <v>0.00499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HYPERLINK("http://141.218.60.56/~jnz1568/getInfo.php?workbook=24_05.xlsx&amp;sheet=U0&amp;row=717&amp;col=6&amp;number=4.3&amp;sourceID=14","4.3")</f>
        <v>4.3</v>
      </c>
      <c r="G717" s="4" t="str">
        <f>HYPERLINK("http://141.218.60.56/~jnz1568/getInfo.php?workbook=24_05.xlsx&amp;sheet=U0&amp;row=717&amp;col=7&amp;number=0.00499&amp;sourceID=14","0.00499")</f>
        <v>0.00499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HYPERLINK("http://141.218.60.56/~jnz1568/getInfo.php?workbook=24_05.xlsx&amp;sheet=U0&amp;row=718&amp;col=6&amp;number=4.4&amp;sourceID=14","4.4")</f>
        <v>4.4</v>
      </c>
      <c r="G718" s="4" t="str">
        <f>HYPERLINK("http://141.218.60.56/~jnz1568/getInfo.php?workbook=24_05.xlsx&amp;sheet=U0&amp;row=718&amp;col=7&amp;number=0.00499&amp;sourceID=14","0.00499")</f>
        <v>0.00499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HYPERLINK("http://141.218.60.56/~jnz1568/getInfo.php?workbook=24_05.xlsx&amp;sheet=U0&amp;row=719&amp;col=6&amp;number=4.5&amp;sourceID=14","4.5")</f>
        <v>4.5</v>
      </c>
      <c r="G719" s="4" t="str">
        <f>HYPERLINK("http://141.218.60.56/~jnz1568/getInfo.php?workbook=24_05.xlsx&amp;sheet=U0&amp;row=719&amp;col=7&amp;number=0.00499&amp;sourceID=14","0.00499")</f>
        <v>0.00499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HYPERLINK("http://141.218.60.56/~jnz1568/getInfo.php?workbook=24_05.xlsx&amp;sheet=U0&amp;row=720&amp;col=6&amp;number=4.6&amp;sourceID=14","4.6")</f>
        <v>4.6</v>
      </c>
      <c r="G720" s="4" t="str">
        <f>HYPERLINK("http://141.218.60.56/~jnz1568/getInfo.php?workbook=24_05.xlsx&amp;sheet=U0&amp;row=720&amp;col=7&amp;number=0.00498&amp;sourceID=14","0.00498")</f>
        <v>0.00498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HYPERLINK("http://141.218.60.56/~jnz1568/getInfo.php?workbook=24_05.xlsx&amp;sheet=U0&amp;row=721&amp;col=6&amp;number=4.7&amp;sourceID=14","4.7")</f>
        <v>4.7</v>
      </c>
      <c r="G721" s="4" t="str">
        <f>HYPERLINK("http://141.218.60.56/~jnz1568/getInfo.php?workbook=24_05.xlsx&amp;sheet=U0&amp;row=721&amp;col=7&amp;number=0.00498&amp;sourceID=14","0.00498")</f>
        <v>0.00498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HYPERLINK("http://141.218.60.56/~jnz1568/getInfo.php?workbook=24_05.xlsx&amp;sheet=U0&amp;row=722&amp;col=6&amp;number=4.8&amp;sourceID=14","4.8")</f>
        <v>4.8</v>
      </c>
      <c r="G722" s="4" t="str">
        <f>HYPERLINK("http://141.218.60.56/~jnz1568/getInfo.php?workbook=24_05.xlsx&amp;sheet=U0&amp;row=722&amp;col=7&amp;number=0.00498&amp;sourceID=14","0.00498")</f>
        <v>0.00498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HYPERLINK("http://141.218.60.56/~jnz1568/getInfo.php?workbook=24_05.xlsx&amp;sheet=U0&amp;row=723&amp;col=6&amp;number=4.9&amp;sourceID=14","4.9")</f>
        <v>4.9</v>
      </c>
      <c r="G723" s="4" t="str">
        <f>HYPERLINK("http://141.218.60.56/~jnz1568/getInfo.php?workbook=24_05.xlsx&amp;sheet=U0&amp;row=723&amp;col=7&amp;number=0.00497&amp;sourceID=14","0.00497")</f>
        <v>0.00497</v>
      </c>
    </row>
    <row r="724" spans="1:7">
      <c r="A724" s="3">
        <v>24</v>
      </c>
      <c r="B724" s="3">
        <v>5</v>
      </c>
      <c r="C724" s="3">
        <v>3</v>
      </c>
      <c r="D724" s="3">
        <v>13</v>
      </c>
      <c r="E724" s="3">
        <v>1</v>
      </c>
      <c r="F724" s="4" t="str">
        <f>HYPERLINK("http://141.218.60.56/~jnz1568/getInfo.php?workbook=24_05.xlsx&amp;sheet=U0&amp;row=724&amp;col=6&amp;number=3&amp;sourceID=14","3")</f>
        <v>3</v>
      </c>
      <c r="G724" s="4" t="str">
        <f>HYPERLINK("http://141.218.60.56/~jnz1568/getInfo.php?workbook=24_05.xlsx&amp;sheet=U0&amp;row=724&amp;col=7&amp;number=0.000451&amp;sourceID=14","0.000451")</f>
        <v>0.000451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HYPERLINK("http://141.218.60.56/~jnz1568/getInfo.php?workbook=24_05.xlsx&amp;sheet=U0&amp;row=725&amp;col=6&amp;number=3.1&amp;sourceID=14","3.1")</f>
        <v>3.1</v>
      </c>
      <c r="G725" s="4" t="str">
        <f>HYPERLINK("http://141.218.60.56/~jnz1568/getInfo.php?workbook=24_05.xlsx&amp;sheet=U0&amp;row=725&amp;col=7&amp;number=0.000451&amp;sourceID=14","0.000451")</f>
        <v>0.000451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HYPERLINK("http://141.218.60.56/~jnz1568/getInfo.php?workbook=24_05.xlsx&amp;sheet=U0&amp;row=726&amp;col=6&amp;number=3.2&amp;sourceID=14","3.2")</f>
        <v>3.2</v>
      </c>
      <c r="G726" s="4" t="str">
        <f>HYPERLINK("http://141.218.60.56/~jnz1568/getInfo.php?workbook=24_05.xlsx&amp;sheet=U0&amp;row=726&amp;col=7&amp;number=0.000451&amp;sourceID=14","0.000451")</f>
        <v>0.000451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HYPERLINK("http://141.218.60.56/~jnz1568/getInfo.php?workbook=24_05.xlsx&amp;sheet=U0&amp;row=727&amp;col=6&amp;number=3.3&amp;sourceID=14","3.3")</f>
        <v>3.3</v>
      </c>
      <c r="G727" s="4" t="str">
        <f>HYPERLINK("http://141.218.60.56/~jnz1568/getInfo.php?workbook=24_05.xlsx&amp;sheet=U0&amp;row=727&amp;col=7&amp;number=0.000451&amp;sourceID=14","0.000451")</f>
        <v>0.000451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HYPERLINK("http://141.218.60.56/~jnz1568/getInfo.php?workbook=24_05.xlsx&amp;sheet=U0&amp;row=728&amp;col=6&amp;number=3.4&amp;sourceID=14","3.4")</f>
        <v>3.4</v>
      </c>
      <c r="G728" s="4" t="str">
        <f>HYPERLINK("http://141.218.60.56/~jnz1568/getInfo.php?workbook=24_05.xlsx&amp;sheet=U0&amp;row=728&amp;col=7&amp;number=0.000451&amp;sourceID=14","0.000451")</f>
        <v>0.000451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HYPERLINK("http://141.218.60.56/~jnz1568/getInfo.php?workbook=24_05.xlsx&amp;sheet=U0&amp;row=729&amp;col=6&amp;number=3.5&amp;sourceID=14","3.5")</f>
        <v>3.5</v>
      </c>
      <c r="G729" s="4" t="str">
        <f>HYPERLINK("http://141.218.60.56/~jnz1568/getInfo.php?workbook=24_05.xlsx&amp;sheet=U0&amp;row=729&amp;col=7&amp;number=0.000451&amp;sourceID=14","0.000451")</f>
        <v>0.000451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HYPERLINK("http://141.218.60.56/~jnz1568/getInfo.php?workbook=24_05.xlsx&amp;sheet=U0&amp;row=730&amp;col=6&amp;number=3.6&amp;sourceID=14","3.6")</f>
        <v>3.6</v>
      </c>
      <c r="G730" s="4" t="str">
        <f>HYPERLINK("http://141.218.60.56/~jnz1568/getInfo.php?workbook=24_05.xlsx&amp;sheet=U0&amp;row=730&amp;col=7&amp;number=0.000451&amp;sourceID=14","0.000451")</f>
        <v>0.000451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HYPERLINK("http://141.218.60.56/~jnz1568/getInfo.php?workbook=24_05.xlsx&amp;sheet=U0&amp;row=731&amp;col=6&amp;number=3.7&amp;sourceID=14","3.7")</f>
        <v>3.7</v>
      </c>
      <c r="G731" s="4" t="str">
        <f>HYPERLINK("http://141.218.60.56/~jnz1568/getInfo.php?workbook=24_05.xlsx&amp;sheet=U0&amp;row=731&amp;col=7&amp;number=0.000451&amp;sourceID=14","0.000451")</f>
        <v>0.000451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HYPERLINK("http://141.218.60.56/~jnz1568/getInfo.php?workbook=24_05.xlsx&amp;sheet=U0&amp;row=732&amp;col=6&amp;number=3.8&amp;sourceID=14","3.8")</f>
        <v>3.8</v>
      </c>
      <c r="G732" s="4" t="str">
        <f>HYPERLINK("http://141.218.60.56/~jnz1568/getInfo.php?workbook=24_05.xlsx&amp;sheet=U0&amp;row=732&amp;col=7&amp;number=0.000451&amp;sourceID=14","0.000451")</f>
        <v>0.000451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HYPERLINK("http://141.218.60.56/~jnz1568/getInfo.php?workbook=24_05.xlsx&amp;sheet=U0&amp;row=733&amp;col=6&amp;number=3.9&amp;sourceID=14","3.9")</f>
        <v>3.9</v>
      </c>
      <c r="G733" s="4" t="str">
        <f>HYPERLINK("http://141.218.60.56/~jnz1568/getInfo.php?workbook=24_05.xlsx&amp;sheet=U0&amp;row=733&amp;col=7&amp;number=0.000451&amp;sourceID=14","0.000451")</f>
        <v>0.000451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HYPERLINK("http://141.218.60.56/~jnz1568/getInfo.php?workbook=24_05.xlsx&amp;sheet=U0&amp;row=734&amp;col=6&amp;number=4&amp;sourceID=14","4")</f>
        <v>4</v>
      </c>
      <c r="G734" s="4" t="str">
        <f>HYPERLINK("http://141.218.60.56/~jnz1568/getInfo.php?workbook=24_05.xlsx&amp;sheet=U0&amp;row=734&amp;col=7&amp;number=0.000451&amp;sourceID=14","0.000451")</f>
        <v>0.000451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HYPERLINK("http://141.218.60.56/~jnz1568/getInfo.php?workbook=24_05.xlsx&amp;sheet=U0&amp;row=735&amp;col=6&amp;number=4.1&amp;sourceID=14","4.1")</f>
        <v>4.1</v>
      </c>
      <c r="G735" s="4" t="str">
        <f>HYPERLINK("http://141.218.60.56/~jnz1568/getInfo.php?workbook=24_05.xlsx&amp;sheet=U0&amp;row=735&amp;col=7&amp;number=0.000451&amp;sourceID=14","0.000451")</f>
        <v>0.000451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HYPERLINK("http://141.218.60.56/~jnz1568/getInfo.php?workbook=24_05.xlsx&amp;sheet=U0&amp;row=736&amp;col=6&amp;number=4.2&amp;sourceID=14","4.2")</f>
        <v>4.2</v>
      </c>
      <c r="G736" s="4" t="str">
        <f>HYPERLINK("http://141.218.60.56/~jnz1568/getInfo.php?workbook=24_05.xlsx&amp;sheet=U0&amp;row=736&amp;col=7&amp;number=0.000451&amp;sourceID=14","0.000451")</f>
        <v>0.000451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HYPERLINK("http://141.218.60.56/~jnz1568/getInfo.php?workbook=24_05.xlsx&amp;sheet=U0&amp;row=737&amp;col=6&amp;number=4.3&amp;sourceID=14","4.3")</f>
        <v>4.3</v>
      </c>
      <c r="G737" s="4" t="str">
        <f>HYPERLINK("http://141.218.60.56/~jnz1568/getInfo.php?workbook=24_05.xlsx&amp;sheet=U0&amp;row=737&amp;col=7&amp;number=0.000451&amp;sourceID=14","0.000451")</f>
        <v>0.000451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HYPERLINK("http://141.218.60.56/~jnz1568/getInfo.php?workbook=24_05.xlsx&amp;sheet=U0&amp;row=738&amp;col=6&amp;number=4.4&amp;sourceID=14","4.4")</f>
        <v>4.4</v>
      </c>
      <c r="G738" s="4" t="str">
        <f>HYPERLINK("http://141.218.60.56/~jnz1568/getInfo.php?workbook=24_05.xlsx&amp;sheet=U0&amp;row=738&amp;col=7&amp;number=0.000451&amp;sourceID=14","0.000451")</f>
        <v>0.000451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HYPERLINK("http://141.218.60.56/~jnz1568/getInfo.php?workbook=24_05.xlsx&amp;sheet=U0&amp;row=739&amp;col=6&amp;number=4.5&amp;sourceID=14","4.5")</f>
        <v>4.5</v>
      </c>
      <c r="G739" s="4" t="str">
        <f>HYPERLINK("http://141.218.60.56/~jnz1568/getInfo.php?workbook=24_05.xlsx&amp;sheet=U0&amp;row=739&amp;col=7&amp;number=0.00045&amp;sourceID=14","0.00045")</f>
        <v>0.00045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HYPERLINK("http://141.218.60.56/~jnz1568/getInfo.php?workbook=24_05.xlsx&amp;sheet=U0&amp;row=740&amp;col=6&amp;number=4.6&amp;sourceID=14","4.6")</f>
        <v>4.6</v>
      </c>
      <c r="G740" s="4" t="str">
        <f>HYPERLINK("http://141.218.60.56/~jnz1568/getInfo.php?workbook=24_05.xlsx&amp;sheet=U0&amp;row=740&amp;col=7&amp;number=0.00045&amp;sourceID=14","0.00045")</f>
        <v>0.00045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HYPERLINK("http://141.218.60.56/~jnz1568/getInfo.php?workbook=24_05.xlsx&amp;sheet=U0&amp;row=741&amp;col=6&amp;number=4.7&amp;sourceID=14","4.7")</f>
        <v>4.7</v>
      </c>
      <c r="G741" s="4" t="str">
        <f>HYPERLINK("http://141.218.60.56/~jnz1568/getInfo.php?workbook=24_05.xlsx&amp;sheet=U0&amp;row=741&amp;col=7&amp;number=0.00045&amp;sourceID=14","0.00045")</f>
        <v>0.00045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HYPERLINK("http://141.218.60.56/~jnz1568/getInfo.php?workbook=24_05.xlsx&amp;sheet=U0&amp;row=742&amp;col=6&amp;number=4.8&amp;sourceID=14","4.8")</f>
        <v>4.8</v>
      </c>
      <c r="G742" s="4" t="str">
        <f>HYPERLINK("http://141.218.60.56/~jnz1568/getInfo.php?workbook=24_05.xlsx&amp;sheet=U0&amp;row=742&amp;col=7&amp;number=0.00045&amp;sourceID=14","0.00045")</f>
        <v>0.00045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HYPERLINK("http://141.218.60.56/~jnz1568/getInfo.php?workbook=24_05.xlsx&amp;sheet=U0&amp;row=743&amp;col=6&amp;number=4.9&amp;sourceID=14","4.9")</f>
        <v>4.9</v>
      </c>
      <c r="G743" s="4" t="str">
        <f>HYPERLINK("http://141.218.60.56/~jnz1568/getInfo.php?workbook=24_05.xlsx&amp;sheet=U0&amp;row=743&amp;col=7&amp;number=0.000449&amp;sourceID=14","0.000449")</f>
        <v>0.000449</v>
      </c>
    </row>
    <row r="744" spans="1:7">
      <c r="A744" s="3">
        <v>24</v>
      </c>
      <c r="B744" s="3">
        <v>5</v>
      </c>
      <c r="C744" s="3">
        <v>3</v>
      </c>
      <c r="D744" s="3">
        <v>14</v>
      </c>
      <c r="E744" s="3">
        <v>1</v>
      </c>
      <c r="F744" s="4" t="str">
        <f>HYPERLINK("http://141.218.60.56/~jnz1568/getInfo.php?workbook=24_05.xlsx&amp;sheet=U0&amp;row=744&amp;col=6&amp;number=3&amp;sourceID=14","3")</f>
        <v>3</v>
      </c>
      <c r="G744" s="4" t="str">
        <f>HYPERLINK("http://141.218.60.56/~jnz1568/getInfo.php?workbook=24_05.xlsx&amp;sheet=U0&amp;row=744&amp;col=7&amp;number=0.00133&amp;sourceID=14","0.00133")</f>
        <v>0.00133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HYPERLINK("http://141.218.60.56/~jnz1568/getInfo.php?workbook=24_05.xlsx&amp;sheet=U0&amp;row=745&amp;col=6&amp;number=3.1&amp;sourceID=14","3.1")</f>
        <v>3.1</v>
      </c>
      <c r="G745" s="4" t="str">
        <f>HYPERLINK("http://141.218.60.56/~jnz1568/getInfo.php?workbook=24_05.xlsx&amp;sheet=U0&amp;row=745&amp;col=7&amp;number=0.00133&amp;sourceID=14","0.00133")</f>
        <v>0.00133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HYPERLINK("http://141.218.60.56/~jnz1568/getInfo.php?workbook=24_05.xlsx&amp;sheet=U0&amp;row=746&amp;col=6&amp;number=3.2&amp;sourceID=14","3.2")</f>
        <v>3.2</v>
      </c>
      <c r="G746" s="4" t="str">
        <f>HYPERLINK("http://141.218.60.56/~jnz1568/getInfo.php?workbook=24_05.xlsx&amp;sheet=U0&amp;row=746&amp;col=7&amp;number=0.00133&amp;sourceID=14","0.00133")</f>
        <v>0.00133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HYPERLINK("http://141.218.60.56/~jnz1568/getInfo.php?workbook=24_05.xlsx&amp;sheet=U0&amp;row=747&amp;col=6&amp;number=3.3&amp;sourceID=14","3.3")</f>
        <v>3.3</v>
      </c>
      <c r="G747" s="4" t="str">
        <f>HYPERLINK("http://141.218.60.56/~jnz1568/getInfo.php?workbook=24_05.xlsx&amp;sheet=U0&amp;row=747&amp;col=7&amp;number=0.00133&amp;sourceID=14","0.00133")</f>
        <v>0.00133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HYPERLINK("http://141.218.60.56/~jnz1568/getInfo.php?workbook=24_05.xlsx&amp;sheet=U0&amp;row=748&amp;col=6&amp;number=3.4&amp;sourceID=14","3.4")</f>
        <v>3.4</v>
      </c>
      <c r="G748" s="4" t="str">
        <f>HYPERLINK("http://141.218.60.56/~jnz1568/getInfo.php?workbook=24_05.xlsx&amp;sheet=U0&amp;row=748&amp;col=7&amp;number=0.00133&amp;sourceID=14","0.00133")</f>
        <v>0.00133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HYPERLINK("http://141.218.60.56/~jnz1568/getInfo.php?workbook=24_05.xlsx&amp;sheet=U0&amp;row=749&amp;col=6&amp;number=3.5&amp;sourceID=14","3.5")</f>
        <v>3.5</v>
      </c>
      <c r="G749" s="4" t="str">
        <f>HYPERLINK("http://141.218.60.56/~jnz1568/getInfo.php?workbook=24_05.xlsx&amp;sheet=U0&amp;row=749&amp;col=7&amp;number=0.00133&amp;sourceID=14","0.00133")</f>
        <v>0.00133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HYPERLINK("http://141.218.60.56/~jnz1568/getInfo.php?workbook=24_05.xlsx&amp;sheet=U0&amp;row=750&amp;col=6&amp;number=3.6&amp;sourceID=14","3.6")</f>
        <v>3.6</v>
      </c>
      <c r="G750" s="4" t="str">
        <f>HYPERLINK("http://141.218.60.56/~jnz1568/getInfo.php?workbook=24_05.xlsx&amp;sheet=U0&amp;row=750&amp;col=7&amp;number=0.00133&amp;sourceID=14","0.00133")</f>
        <v>0.00133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HYPERLINK("http://141.218.60.56/~jnz1568/getInfo.php?workbook=24_05.xlsx&amp;sheet=U0&amp;row=751&amp;col=6&amp;number=3.7&amp;sourceID=14","3.7")</f>
        <v>3.7</v>
      </c>
      <c r="G751" s="4" t="str">
        <f>HYPERLINK("http://141.218.60.56/~jnz1568/getInfo.php?workbook=24_05.xlsx&amp;sheet=U0&amp;row=751&amp;col=7&amp;number=0.00133&amp;sourceID=14","0.00133")</f>
        <v>0.00133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HYPERLINK("http://141.218.60.56/~jnz1568/getInfo.php?workbook=24_05.xlsx&amp;sheet=U0&amp;row=752&amp;col=6&amp;number=3.8&amp;sourceID=14","3.8")</f>
        <v>3.8</v>
      </c>
      <c r="G752" s="4" t="str">
        <f>HYPERLINK("http://141.218.60.56/~jnz1568/getInfo.php?workbook=24_05.xlsx&amp;sheet=U0&amp;row=752&amp;col=7&amp;number=0.00133&amp;sourceID=14","0.00133")</f>
        <v>0.00133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HYPERLINK("http://141.218.60.56/~jnz1568/getInfo.php?workbook=24_05.xlsx&amp;sheet=U0&amp;row=753&amp;col=6&amp;number=3.9&amp;sourceID=14","3.9")</f>
        <v>3.9</v>
      </c>
      <c r="G753" s="4" t="str">
        <f>HYPERLINK("http://141.218.60.56/~jnz1568/getInfo.php?workbook=24_05.xlsx&amp;sheet=U0&amp;row=753&amp;col=7&amp;number=0.00133&amp;sourceID=14","0.00133")</f>
        <v>0.00133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HYPERLINK("http://141.218.60.56/~jnz1568/getInfo.php?workbook=24_05.xlsx&amp;sheet=U0&amp;row=754&amp;col=6&amp;number=4&amp;sourceID=14","4")</f>
        <v>4</v>
      </c>
      <c r="G754" s="4" t="str">
        <f>HYPERLINK("http://141.218.60.56/~jnz1568/getInfo.php?workbook=24_05.xlsx&amp;sheet=U0&amp;row=754&amp;col=7&amp;number=0.00133&amp;sourceID=14","0.00133")</f>
        <v>0.00133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HYPERLINK("http://141.218.60.56/~jnz1568/getInfo.php?workbook=24_05.xlsx&amp;sheet=U0&amp;row=755&amp;col=6&amp;number=4.1&amp;sourceID=14","4.1")</f>
        <v>4.1</v>
      </c>
      <c r="G755" s="4" t="str">
        <f>HYPERLINK("http://141.218.60.56/~jnz1568/getInfo.php?workbook=24_05.xlsx&amp;sheet=U0&amp;row=755&amp;col=7&amp;number=0.00133&amp;sourceID=14","0.00133")</f>
        <v>0.00133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HYPERLINK("http://141.218.60.56/~jnz1568/getInfo.php?workbook=24_05.xlsx&amp;sheet=U0&amp;row=756&amp;col=6&amp;number=4.2&amp;sourceID=14","4.2")</f>
        <v>4.2</v>
      </c>
      <c r="G756" s="4" t="str">
        <f>HYPERLINK("http://141.218.60.56/~jnz1568/getInfo.php?workbook=24_05.xlsx&amp;sheet=U0&amp;row=756&amp;col=7&amp;number=0.00133&amp;sourceID=14","0.00133")</f>
        <v>0.00133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HYPERLINK("http://141.218.60.56/~jnz1568/getInfo.php?workbook=24_05.xlsx&amp;sheet=U0&amp;row=757&amp;col=6&amp;number=4.3&amp;sourceID=14","4.3")</f>
        <v>4.3</v>
      </c>
      <c r="G757" s="4" t="str">
        <f>HYPERLINK("http://141.218.60.56/~jnz1568/getInfo.php?workbook=24_05.xlsx&amp;sheet=U0&amp;row=757&amp;col=7&amp;number=0.00133&amp;sourceID=14","0.00133")</f>
        <v>0.00133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HYPERLINK("http://141.218.60.56/~jnz1568/getInfo.php?workbook=24_05.xlsx&amp;sheet=U0&amp;row=758&amp;col=6&amp;number=4.4&amp;sourceID=14","4.4")</f>
        <v>4.4</v>
      </c>
      <c r="G758" s="4" t="str">
        <f>HYPERLINK("http://141.218.60.56/~jnz1568/getInfo.php?workbook=24_05.xlsx&amp;sheet=U0&amp;row=758&amp;col=7&amp;number=0.00133&amp;sourceID=14","0.00133")</f>
        <v>0.00133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HYPERLINK("http://141.218.60.56/~jnz1568/getInfo.php?workbook=24_05.xlsx&amp;sheet=U0&amp;row=759&amp;col=6&amp;number=4.5&amp;sourceID=14","4.5")</f>
        <v>4.5</v>
      </c>
      <c r="G759" s="4" t="str">
        <f>HYPERLINK("http://141.218.60.56/~jnz1568/getInfo.php?workbook=24_05.xlsx&amp;sheet=U0&amp;row=759&amp;col=7&amp;number=0.00133&amp;sourceID=14","0.00133")</f>
        <v>0.00133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HYPERLINK("http://141.218.60.56/~jnz1568/getInfo.php?workbook=24_05.xlsx&amp;sheet=U0&amp;row=760&amp;col=6&amp;number=4.6&amp;sourceID=14","4.6")</f>
        <v>4.6</v>
      </c>
      <c r="G760" s="4" t="str">
        <f>HYPERLINK("http://141.218.60.56/~jnz1568/getInfo.php?workbook=24_05.xlsx&amp;sheet=U0&amp;row=760&amp;col=7&amp;number=0.00133&amp;sourceID=14","0.00133")</f>
        <v>0.00133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HYPERLINK("http://141.218.60.56/~jnz1568/getInfo.php?workbook=24_05.xlsx&amp;sheet=U0&amp;row=761&amp;col=6&amp;number=4.7&amp;sourceID=14","4.7")</f>
        <v>4.7</v>
      </c>
      <c r="G761" s="4" t="str">
        <f>HYPERLINK("http://141.218.60.56/~jnz1568/getInfo.php?workbook=24_05.xlsx&amp;sheet=U0&amp;row=761&amp;col=7&amp;number=0.00133&amp;sourceID=14","0.00133")</f>
        <v>0.00133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HYPERLINK("http://141.218.60.56/~jnz1568/getInfo.php?workbook=24_05.xlsx&amp;sheet=U0&amp;row=762&amp;col=6&amp;number=4.8&amp;sourceID=14","4.8")</f>
        <v>4.8</v>
      </c>
      <c r="G762" s="4" t="str">
        <f>HYPERLINK("http://141.218.60.56/~jnz1568/getInfo.php?workbook=24_05.xlsx&amp;sheet=U0&amp;row=762&amp;col=7&amp;number=0.00133&amp;sourceID=14","0.00133")</f>
        <v>0.00133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HYPERLINK("http://141.218.60.56/~jnz1568/getInfo.php?workbook=24_05.xlsx&amp;sheet=U0&amp;row=763&amp;col=6&amp;number=4.9&amp;sourceID=14","4.9")</f>
        <v>4.9</v>
      </c>
      <c r="G763" s="4" t="str">
        <f>HYPERLINK("http://141.218.60.56/~jnz1568/getInfo.php?workbook=24_05.xlsx&amp;sheet=U0&amp;row=763&amp;col=7&amp;number=0.00132&amp;sourceID=14","0.00132")</f>
        <v>0.00132</v>
      </c>
    </row>
    <row r="764" spans="1:7">
      <c r="A764" s="3">
        <v>24</v>
      </c>
      <c r="B764" s="3">
        <v>5</v>
      </c>
      <c r="C764" s="3">
        <v>3</v>
      </c>
      <c r="D764" s="3">
        <v>15</v>
      </c>
      <c r="E764" s="3">
        <v>1</v>
      </c>
      <c r="F764" s="4" t="str">
        <f>HYPERLINK("http://141.218.60.56/~jnz1568/getInfo.php?workbook=24_05.xlsx&amp;sheet=U0&amp;row=764&amp;col=6&amp;number=3&amp;sourceID=14","3")</f>
        <v>3</v>
      </c>
      <c r="G764" s="4" t="str">
        <f>HYPERLINK("http://141.218.60.56/~jnz1568/getInfo.php?workbook=24_05.xlsx&amp;sheet=U0&amp;row=764&amp;col=7&amp;number=0.000157&amp;sourceID=14","0.000157")</f>
        <v>0.000157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HYPERLINK("http://141.218.60.56/~jnz1568/getInfo.php?workbook=24_05.xlsx&amp;sheet=U0&amp;row=765&amp;col=6&amp;number=3.1&amp;sourceID=14","3.1")</f>
        <v>3.1</v>
      </c>
      <c r="G765" s="4" t="str">
        <f>HYPERLINK("http://141.218.60.56/~jnz1568/getInfo.php?workbook=24_05.xlsx&amp;sheet=U0&amp;row=765&amp;col=7&amp;number=0.000157&amp;sourceID=14","0.000157")</f>
        <v>0.000157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HYPERLINK("http://141.218.60.56/~jnz1568/getInfo.php?workbook=24_05.xlsx&amp;sheet=U0&amp;row=766&amp;col=6&amp;number=3.2&amp;sourceID=14","3.2")</f>
        <v>3.2</v>
      </c>
      <c r="G766" s="4" t="str">
        <f>HYPERLINK("http://141.218.60.56/~jnz1568/getInfo.php?workbook=24_05.xlsx&amp;sheet=U0&amp;row=766&amp;col=7&amp;number=0.000157&amp;sourceID=14","0.000157")</f>
        <v>0.000157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HYPERLINK("http://141.218.60.56/~jnz1568/getInfo.php?workbook=24_05.xlsx&amp;sheet=U0&amp;row=767&amp;col=6&amp;number=3.3&amp;sourceID=14","3.3")</f>
        <v>3.3</v>
      </c>
      <c r="G767" s="4" t="str">
        <f>HYPERLINK("http://141.218.60.56/~jnz1568/getInfo.php?workbook=24_05.xlsx&amp;sheet=U0&amp;row=767&amp;col=7&amp;number=0.000157&amp;sourceID=14","0.000157")</f>
        <v>0.000157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HYPERLINK("http://141.218.60.56/~jnz1568/getInfo.php?workbook=24_05.xlsx&amp;sheet=U0&amp;row=768&amp;col=6&amp;number=3.4&amp;sourceID=14","3.4")</f>
        <v>3.4</v>
      </c>
      <c r="G768" s="4" t="str">
        <f>HYPERLINK("http://141.218.60.56/~jnz1568/getInfo.php?workbook=24_05.xlsx&amp;sheet=U0&amp;row=768&amp;col=7&amp;number=0.000157&amp;sourceID=14","0.000157")</f>
        <v>0.000157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HYPERLINK("http://141.218.60.56/~jnz1568/getInfo.php?workbook=24_05.xlsx&amp;sheet=U0&amp;row=769&amp;col=6&amp;number=3.5&amp;sourceID=14","3.5")</f>
        <v>3.5</v>
      </c>
      <c r="G769" s="4" t="str">
        <f>HYPERLINK("http://141.218.60.56/~jnz1568/getInfo.php?workbook=24_05.xlsx&amp;sheet=U0&amp;row=769&amp;col=7&amp;number=0.000157&amp;sourceID=14","0.000157")</f>
        <v>0.000157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HYPERLINK("http://141.218.60.56/~jnz1568/getInfo.php?workbook=24_05.xlsx&amp;sheet=U0&amp;row=770&amp;col=6&amp;number=3.6&amp;sourceID=14","3.6")</f>
        <v>3.6</v>
      </c>
      <c r="G770" s="4" t="str">
        <f>HYPERLINK("http://141.218.60.56/~jnz1568/getInfo.php?workbook=24_05.xlsx&amp;sheet=U0&amp;row=770&amp;col=7&amp;number=0.000157&amp;sourceID=14","0.000157")</f>
        <v>0.000157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HYPERLINK("http://141.218.60.56/~jnz1568/getInfo.php?workbook=24_05.xlsx&amp;sheet=U0&amp;row=771&amp;col=6&amp;number=3.7&amp;sourceID=14","3.7")</f>
        <v>3.7</v>
      </c>
      <c r="G771" s="4" t="str">
        <f>HYPERLINK("http://141.218.60.56/~jnz1568/getInfo.php?workbook=24_05.xlsx&amp;sheet=U0&amp;row=771&amp;col=7&amp;number=0.000157&amp;sourceID=14","0.000157")</f>
        <v>0.000157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HYPERLINK("http://141.218.60.56/~jnz1568/getInfo.php?workbook=24_05.xlsx&amp;sheet=U0&amp;row=772&amp;col=6&amp;number=3.8&amp;sourceID=14","3.8")</f>
        <v>3.8</v>
      </c>
      <c r="G772" s="4" t="str">
        <f>HYPERLINK("http://141.218.60.56/~jnz1568/getInfo.php?workbook=24_05.xlsx&amp;sheet=U0&amp;row=772&amp;col=7&amp;number=0.000157&amp;sourceID=14","0.000157")</f>
        <v>0.000157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HYPERLINK("http://141.218.60.56/~jnz1568/getInfo.php?workbook=24_05.xlsx&amp;sheet=U0&amp;row=773&amp;col=6&amp;number=3.9&amp;sourceID=14","3.9")</f>
        <v>3.9</v>
      </c>
      <c r="G773" s="4" t="str">
        <f>HYPERLINK("http://141.218.60.56/~jnz1568/getInfo.php?workbook=24_05.xlsx&amp;sheet=U0&amp;row=773&amp;col=7&amp;number=0.000157&amp;sourceID=14","0.000157")</f>
        <v>0.000157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HYPERLINK("http://141.218.60.56/~jnz1568/getInfo.php?workbook=24_05.xlsx&amp;sheet=U0&amp;row=774&amp;col=6&amp;number=4&amp;sourceID=14","4")</f>
        <v>4</v>
      </c>
      <c r="G774" s="4" t="str">
        <f>HYPERLINK("http://141.218.60.56/~jnz1568/getInfo.php?workbook=24_05.xlsx&amp;sheet=U0&amp;row=774&amp;col=7&amp;number=0.000157&amp;sourceID=14","0.000157")</f>
        <v>0.000157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HYPERLINK("http://141.218.60.56/~jnz1568/getInfo.php?workbook=24_05.xlsx&amp;sheet=U0&amp;row=775&amp;col=6&amp;number=4.1&amp;sourceID=14","4.1")</f>
        <v>4.1</v>
      </c>
      <c r="G775" s="4" t="str">
        <f>HYPERLINK("http://141.218.60.56/~jnz1568/getInfo.php?workbook=24_05.xlsx&amp;sheet=U0&amp;row=775&amp;col=7&amp;number=0.000157&amp;sourceID=14","0.000157")</f>
        <v>0.000157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HYPERLINK("http://141.218.60.56/~jnz1568/getInfo.php?workbook=24_05.xlsx&amp;sheet=U0&amp;row=776&amp;col=6&amp;number=4.2&amp;sourceID=14","4.2")</f>
        <v>4.2</v>
      </c>
      <c r="G776" s="4" t="str">
        <f>HYPERLINK("http://141.218.60.56/~jnz1568/getInfo.php?workbook=24_05.xlsx&amp;sheet=U0&amp;row=776&amp;col=7&amp;number=0.000157&amp;sourceID=14","0.000157")</f>
        <v>0.000157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HYPERLINK("http://141.218.60.56/~jnz1568/getInfo.php?workbook=24_05.xlsx&amp;sheet=U0&amp;row=777&amp;col=6&amp;number=4.3&amp;sourceID=14","4.3")</f>
        <v>4.3</v>
      </c>
      <c r="G777" s="4" t="str">
        <f>HYPERLINK("http://141.218.60.56/~jnz1568/getInfo.php?workbook=24_05.xlsx&amp;sheet=U0&amp;row=777&amp;col=7&amp;number=0.000157&amp;sourceID=14","0.000157")</f>
        <v>0.000157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HYPERLINK("http://141.218.60.56/~jnz1568/getInfo.php?workbook=24_05.xlsx&amp;sheet=U0&amp;row=778&amp;col=6&amp;number=4.4&amp;sourceID=14","4.4")</f>
        <v>4.4</v>
      </c>
      <c r="G778" s="4" t="str">
        <f>HYPERLINK("http://141.218.60.56/~jnz1568/getInfo.php?workbook=24_05.xlsx&amp;sheet=U0&amp;row=778&amp;col=7&amp;number=0.000157&amp;sourceID=14","0.000157")</f>
        <v>0.000157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HYPERLINK("http://141.218.60.56/~jnz1568/getInfo.php?workbook=24_05.xlsx&amp;sheet=U0&amp;row=779&amp;col=6&amp;number=4.5&amp;sourceID=14","4.5")</f>
        <v>4.5</v>
      </c>
      <c r="G779" s="4" t="str">
        <f>HYPERLINK("http://141.218.60.56/~jnz1568/getInfo.php?workbook=24_05.xlsx&amp;sheet=U0&amp;row=779&amp;col=7&amp;number=0.000157&amp;sourceID=14","0.000157")</f>
        <v>0.000157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HYPERLINK("http://141.218.60.56/~jnz1568/getInfo.php?workbook=24_05.xlsx&amp;sheet=U0&amp;row=780&amp;col=6&amp;number=4.6&amp;sourceID=14","4.6")</f>
        <v>4.6</v>
      </c>
      <c r="G780" s="4" t="str">
        <f>HYPERLINK("http://141.218.60.56/~jnz1568/getInfo.php?workbook=24_05.xlsx&amp;sheet=U0&amp;row=780&amp;col=7&amp;number=0.000157&amp;sourceID=14","0.000157")</f>
        <v>0.000157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HYPERLINK("http://141.218.60.56/~jnz1568/getInfo.php?workbook=24_05.xlsx&amp;sheet=U0&amp;row=781&amp;col=6&amp;number=4.7&amp;sourceID=14","4.7")</f>
        <v>4.7</v>
      </c>
      <c r="G781" s="4" t="str">
        <f>HYPERLINK("http://141.218.60.56/~jnz1568/getInfo.php?workbook=24_05.xlsx&amp;sheet=U0&amp;row=781&amp;col=7&amp;number=0.000156&amp;sourceID=14","0.000156")</f>
        <v>0.000156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HYPERLINK("http://141.218.60.56/~jnz1568/getInfo.php?workbook=24_05.xlsx&amp;sheet=U0&amp;row=782&amp;col=6&amp;number=4.8&amp;sourceID=14","4.8")</f>
        <v>4.8</v>
      </c>
      <c r="G782" s="4" t="str">
        <f>HYPERLINK("http://141.218.60.56/~jnz1568/getInfo.php?workbook=24_05.xlsx&amp;sheet=U0&amp;row=782&amp;col=7&amp;number=0.000156&amp;sourceID=14","0.000156")</f>
        <v>0.000156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HYPERLINK("http://141.218.60.56/~jnz1568/getInfo.php?workbook=24_05.xlsx&amp;sheet=U0&amp;row=783&amp;col=6&amp;number=4.9&amp;sourceID=14","4.9")</f>
        <v>4.9</v>
      </c>
      <c r="G783" s="4" t="str">
        <f>HYPERLINK("http://141.218.60.56/~jnz1568/getInfo.php?workbook=24_05.xlsx&amp;sheet=U0&amp;row=783&amp;col=7&amp;number=0.000156&amp;sourceID=14","0.000156")</f>
        <v>0.000156</v>
      </c>
    </row>
    <row r="784" spans="1:7">
      <c r="A784" s="3">
        <v>24</v>
      </c>
      <c r="B784" s="3">
        <v>5</v>
      </c>
      <c r="C784" s="3">
        <v>4</v>
      </c>
      <c r="D784" s="3">
        <v>5</v>
      </c>
      <c r="E784" s="3">
        <v>1</v>
      </c>
      <c r="F784" s="4" t="str">
        <f>HYPERLINK("http://141.218.60.56/~jnz1568/getInfo.php?workbook=24_05.xlsx&amp;sheet=U0&amp;row=784&amp;col=6&amp;number=3&amp;sourceID=14","3")</f>
        <v>3</v>
      </c>
      <c r="G784" s="4" t="str">
        <f>HYPERLINK("http://141.218.60.56/~jnz1568/getInfo.php?workbook=24_05.xlsx&amp;sheet=U0&amp;row=784&amp;col=7&amp;number=0.0651&amp;sourceID=14","0.0651")</f>
        <v>0.0651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HYPERLINK("http://141.218.60.56/~jnz1568/getInfo.php?workbook=24_05.xlsx&amp;sheet=U0&amp;row=785&amp;col=6&amp;number=3.1&amp;sourceID=14","3.1")</f>
        <v>3.1</v>
      </c>
      <c r="G785" s="4" t="str">
        <f>HYPERLINK("http://141.218.60.56/~jnz1568/getInfo.php?workbook=24_05.xlsx&amp;sheet=U0&amp;row=785&amp;col=7&amp;number=0.0651&amp;sourceID=14","0.0651")</f>
        <v>0.0651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HYPERLINK("http://141.218.60.56/~jnz1568/getInfo.php?workbook=24_05.xlsx&amp;sheet=U0&amp;row=786&amp;col=6&amp;number=3.2&amp;sourceID=14","3.2")</f>
        <v>3.2</v>
      </c>
      <c r="G786" s="4" t="str">
        <f>HYPERLINK("http://141.218.60.56/~jnz1568/getInfo.php?workbook=24_05.xlsx&amp;sheet=U0&amp;row=786&amp;col=7&amp;number=0.0651&amp;sourceID=14","0.0651")</f>
        <v>0.0651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HYPERLINK("http://141.218.60.56/~jnz1568/getInfo.php?workbook=24_05.xlsx&amp;sheet=U0&amp;row=787&amp;col=6&amp;number=3.3&amp;sourceID=14","3.3")</f>
        <v>3.3</v>
      </c>
      <c r="G787" s="4" t="str">
        <f>HYPERLINK("http://141.218.60.56/~jnz1568/getInfo.php?workbook=24_05.xlsx&amp;sheet=U0&amp;row=787&amp;col=7&amp;number=0.0651&amp;sourceID=14","0.0651")</f>
        <v>0.0651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HYPERLINK("http://141.218.60.56/~jnz1568/getInfo.php?workbook=24_05.xlsx&amp;sheet=U0&amp;row=788&amp;col=6&amp;number=3.4&amp;sourceID=14","3.4")</f>
        <v>3.4</v>
      </c>
      <c r="G788" s="4" t="str">
        <f>HYPERLINK("http://141.218.60.56/~jnz1568/getInfo.php?workbook=24_05.xlsx&amp;sheet=U0&amp;row=788&amp;col=7&amp;number=0.0651&amp;sourceID=14","0.0651")</f>
        <v>0.0651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HYPERLINK("http://141.218.60.56/~jnz1568/getInfo.php?workbook=24_05.xlsx&amp;sheet=U0&amp;row=789&amp;col=6&amp;number=3.5&amp;sourceID=14","3.5")</f>
        <v>3.5</v>
      </c>
      <c r="G789" s="4" t="str">
        <f>HYPERLINK("http://141.218.60.56/~jnz1568/getInfo.php?workbook=24_05.xlsx&amp;sheet=U0&amp;row=789&amp;col=7&amp;number=0.0651&amp;sourceID=14","0.0651")</f>
        <v>0.0651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HYPERLINK("http://141.218.60.56/~jnz1568/getInfo.php?workbook=24_05.xlsx&amp;sheet=U0&amp;row=790&amp;col=6&amp;number=3.6&amp;sourceID=14","3.6")</f>
        <v>3.6</v>
      </c>
      <c r="G790" s="4" t="str">
        <f>HYPERLINK("http://141.218.60.56/~jnz1568/getInfo.php?workbook=24_05.xlsx&amp;sheet=U0&amp;row=790&amp;col=7&amp;number=0.0651&amp;sourceID=14","0.0651")</f>
        <v>0.0651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HYPERLINK("http://141.218.60.56/~jnz1568/getInfo.php?workbook=24_05.xlsx&amp;sheet=U0&amp;row=791&amp;col=6&amp;number=3.7&amp;sourceID=14","3.7")</f>
        <v>3.7</v>
      </c>
      <c r="G791" s="4" t="str">
        <f>HYPERLINK("http://141.218.60.56/~jnz1568/getInfo.php?workbook=24_05.xlsx&amp;sheet=U0&amp;row=791&amp;col=7&amp;number=0.0651&amp;sourceID=14","0.0651")</f>
        <v>0.0651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HYPERLINK("http://141.218.60.56/~jnz1568/getInfo.php?workbook=24_05.xlsx&amp;sheet=U0&amp;row=792&amp;col=6&amp;number=3.8&amp;sourceID=14","3.8")</f>
        <v>3.8</v>
      </c>
      <c r="G792" s="4" t="str">
        <f>HYPERLINK("http://141.218.60.56/~jnz1568/getInfo.php?workbook=24_05.xlsx&amp;sheet=U0&amp;row=792&amp;col=7&amp;number=0.0651&amp;sourceID=14","0.0651")</f>
        <v>0.0651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HYPERLINK("http://141.218.60.56/~jnz1568/getInfo.php?workbook=24_05.xlsx&amp;sheet=U0&amp;row=793&amp;col=6&amp;number=3.9&amp;sourceID=14","3.9")</f>
        <v>3.9</v>
      </c>
      <c r="G793" s="4" t="str">
        <f>HYPERLINK("http://141.218.60.56/~jnz1568/getInfo.php?workbook=24_05.xlsx&amp;sheet=U0&amp;row=793&amp;col=7&amp;number=0.0651&amp;sourceID=14","0.0651")</f>
        <v>0.0651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HYPERLINK("http://141.218.60.56/~jnz1568/getInfo.php?workbook=24_05.xlsx&amp;sheet=U0&amp;row=794&amp;col=6&amp;number=4&amp;sourceID=14","4")</f>
        <v>4</v>
      </c>
      <c r="G794" s="4" t="str">
        <f>HYPERLINK("http://141.218.60.56/~jnz1568/getInfo.php?workbook=24_05.xlsx&amp;sheet=U0&amp;row=794&amp;col=7&amp;number=0.0651&amp;sourceID=14","0.0651")</f>
        <v>0.0651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HYPERLINK("http://141.218.60.56/~jnz1568/getInfo.php?workbook=24_05.xlsx&amp;sheet=U0&amp;row=795&amp;col=6&amp;number=4.1&amp;sourceID=14","4.1")</f>
        <v>4.1</v>
      </c>
      <c r="G795" s="4" t="str">
        <f>HYPERLINK("http://141.218.60.56/~jnz1568/getInfo.php?workbook=24_05.xlsx&amp;sheet=U0&amp;row=795&amp;col=7&amp;number=0.065&amp;sourceID=14","0.065")</f>
        <v>0.065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HYPERLINK("http://141.218.60.56/~jnz1568/getInfo.php?workbook=24_05.xlsx&amp;sheet=U0&amp;row=796&amp;col=6&amp;number=4.2&amp;sourceID=14","4.2")</f>
        <v>4.2</v>
      </c>
      <c r="G796" s="4" t="str">
        <f>HYPERLINK("http://141.218.60.56/~jnz1568/getInfo.php?workbook=24_05.xlsx&amp;sheet=U0&amp;row=796&amp;col=7&amp;number=0.065&amp;sourceID=14","0.065")</f>
        <v>0.065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HYPERLINK("http://141.218.60.56/~jnz1568/getInfo.php?workbook=24_05.xlsx&amp;sheet=U0&amp;row=797&amp;col=6&amp;number=4.3&amp;sourceID=14","4.3")</f>
        <v>4.3</v>
      </c>
      <c r="G797" s="4" t="str">
        <f>HYPERLINK("http://141.218.60.56/~jnz1568/getInfo.php?workbook=24_05.xlsx&amp;sheet=U0&amp;row=797&amp;col=7&amp;number=0.065&amp;sourceID=14","0.065")</f>
        <v>0.065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HYPERLINK("http://141.218.60.56/~jnz1568/getInfo.php?workbook=24_05.xlsx&amp;sheet=U0&amp;row=798&amp;col=6&amp;number=4.4&amp;sourceID=14","4.4")</f>
        <v>4.4</v>
      </c>
      <c r="G798" s="4" t="str">
        <f>HYPERLINK("http://141.218.60.56/~jnz1568/getInfo.php?workbook=24_05.xlsx&amp;sheet=U0&amp;row=798&amp;col=7&amp;number=0.065&amp;sourceID=14","0.065")</f>
        <v>0.065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HYPERLINK("http://141.218.60.56/~jnz1568/getInfo.php?workbook=24_05.xlsx&amp;sheet=U0&amp;row=799&amp;col=6&amp;number=4.5&amp;sourceID=14","4.5")</f>
        <v>4.5</v>
      </c>
      <c r="G799" s="4" t="str">
        <f>HYPERLINK("http://141.218.60.56/~jnz1568/getInfo.php?workbook=24_05.xlsx&amp;sheet=U0&amp;row=799&amp;col=7&amp;number=0.065&amp;sourceID=14","0.065")</f>
        <v>0.065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HYPERLINK("http://141.218.60.56/~jnz1568/getInfo.php?workbook=24_05.xlsx&amp;sheet=U0&amp;row=800&amp;col=6&amp;number=4.6&amp;sourceID=14","4.6")</f>
        <v>4.6</v>
      </c>
      <c r="G800" s="4" t="str">
        <f>HYPERLINK("http://141.218.60.56/~jnz1568/getInfo.php?workbook=24_05.xlsx&amp;sheet=U0&amp;row=800&amp;col=7&amp;number=0.0649&amp;sourceID=14","0.0649")</f>
        <v>0.0649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HYPERLINK("http://141.218.60.56/~jnz1568/getInfo.php?workbook=24_05.xlsx&amp;sheet=U0&amp;row=801&amp;col=6&amp;number=4.7&amp;sourceID=14","4.7")</f>
        <v>4.7</v>
      </c>
      <c r="G801" s="4" t="str">
        <f>HYPERLINK("http://141.218.60.56/~jnz1568/getInfo.php?workbook=24_05.xlsx&amp;sheet=U0&amp;row=801&amp;col=7&amp;number=0.0649&amp;sourceID=14","0.0649")</f>
        <v>0.0649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HYPERLINK("http://141.218.60.56/~jnz1568/getInfo.php?workbook=24_05.xlsx&amp;sheet=U0&amp;row=802&amp;col=6&amp;number=4.8&amp;sourceID=14","4.8")</f>
        <v>4.8</v>
      </c>
      <c r="G802" s="4" t="str">
        <f>HYPERLINK("http://141.218.60.56/~jnz1568/getInfo.php?workbook=24_05.xlsx&amp;sheet=U0&amp;row=802&amp;col=7&amp;number=0.0649&amp;sourceID=14","0.0649")</f>
        <v>0.0649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HYPERLINK("http://141.218.60.56/~jnz1568/getInfo.php?workbook=24_05.xlsx&amp;sheet=U0&amp;row=803&amp;col=6&amp;number=4.9&amp;sourceID=14","4.9")</f>
        <v>4.9</v>
      </c>
      <c r="G803" s="4" t="str">
        <f>HYPERLINK("http://141.218.60.56/~jnz1568/getInfo.php?workbook=24_05.xlsx&amp;sheet=U0&amp;row=803&amp;col=7&amp;number=0.0648&amp;sourceID=14","0.0648")</f>
        <v>0.0648</v>
      </c>
    </row>
    <row r="804" spans="1:7">
      <c r="A804" s="3">
        <v>24</v>
      </c>
      <c r="B804" s="3">
        <v>5</v>
      </c>
      <c r="C804" s="3">
        <v>4</v>
      </c>
      <c r="D804" s="3">
        <v>6</v>
      </c>
      <c r="E804" s="3">
        <v>1</v>
      </c>
      <c r="F804" s="4" t="str">
        <f>HYPERLINK("http://141.218.60.56/~jnz1568/getInfo.php?workbook=24_05.xlsx&amp;sheet=U0&amp;row=804&amp;col=6&amp;number=3&amp;sourceID=14","3")</f>
        <v>3</v>
      </c>
      <c r="G804" s="4" t="str">
        <f>HYPERLINK("http://141.218.60.56/~jnz1568/getInfo.php?workbook=24_05.xlsx&amp;sheet=U0&amp;row=804&amp;col=7&amp;number=0.0228&amp;sourceID=14","0.0228")</f>
        <v>0.0228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HYPERLINK("http://141.218.60.56/~jnz1568/getInfo.php?workbook=24_05.xlsx&amp;sheet=U0&amp;row=805&amp;col=6&amp;number=3.1&amp;sourceID=14","3.1")</f>
        <v>3.1</v>
      </c>
      <c r="G805" s="4" t="str">
        <f>HYPERLINK("http://141.218.60.56/~jnz1568/getInfo.php?workbook=24_05.xlsx&amp;sheet=U0&amp;row=805&amp;col=7&amp;number=0.0228&amp;sourceID=14","0.0228")</f>
        <v>0.0228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HYPERLINK("http://141.218.60.56/~jnz1568/getInfo.php?workbook=24_05.xlsx&amp;sheet=U0&amp;row=806&amp;col=6&amp;number=3.2&amp;sourceID=14","3.2")</f>
        <v>3.2</v>
      </c>
      <c r="G806" s="4" t="str">
        <f>HYPERLINK("http://141.218.60.56/~jnz1568/getInfo.php?workbook=24_05.xlsx&amp;sheet=U0&amp;row=806&amp;col=7&amp;number=0.0228&amp;sourceID=14","0.0228")</f>
        <v>0.0228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HYPERLINK("http://141.218.60.56/~jnz1568/getInfo.php?workbook=24_05.xlsx&amp;sheet=U0&amp;row=807&amp;col=6&amp;number=3.3&amp;sourceID=14","3.3")</f>
        <v>3.3</v>
      </c>
      <c r="G807" s="4" t="str">
        <f>HYPERLINK("http://141.218.60.56/~jnz1568/getInfo.php?workbook=24_05.xlsx&amp;sheet=U0&amp;row=807&amp;col=7&amp;number=0.0228&amp;sourceID=14","0.0228")</f>
        <v>0.0228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HYPERLINK("http://141.218.60.56/~jnz1568/getInfo.php?workbook=24_05.xlsx&amp;sheet=U0&amp;row=808&amp;col=6&amp;number=3.4&amp;sourceID=14","3.4")</f>
        <v>3.4</v>
      </c>
      <c r="G808" s="4" t="str">
        <f>HYPERLINK("http://141.218.60.56/~jnz1568/getInfo.php?workbook=24_05.xlsx&amp;sheet=U0&amp;row=808&amp;col=7&amp;number=0.0228&amp;sourceID=14","0.0228")</f>
        <v>0.0228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HYPERLINK("http://141.218.60.56/~jnz1568/getInfo.php?workbook=24_05.xlsx&amp;sheet=U0&amp;row=809&amp;col=6&amp;number=3.5&amp;sourceID=14","3.5")</f>
        <v>3.5</v>
      </c>
      <c r="G809" s="4" t="str">
        <f>HYPERLINK("http://141.218.60.56/~jnz1568/getInfo.php?workbook=24_05.xlsx&amp;sheet=U0&amp;row=809&amp;col=7&amp;number=0.0228&amp;sourceID=14","0.0228")</f>
        <v>0.0228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HYPERLINK("http://141.218.60.56/~jnz1568/getInfo.php?workbook=24_05.xlsx&amp;sheet=U0&amp;row=810&amp;col=6&amp;number=3.6&amp;sourceID=14","3.6")</f>
        <v>3.6</v>
      </c>
      <c r="G810" s="4" t="str">
        <f>HYPERLINK("http://141.218.60.56/~jnz1568/getInfo.php?workbook=24_05.xlsx&amp;sheet=U0&amp;row=810&amp;col=7&amp;number=0.0228&amp;sourceID=14","0.0228")</f>
        <v>0.0228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HYPERLINK("http://141.218.60.56/~jnz1568/getInfo.php?workbook=24_05.xlsx&amp;sheet=U0&amp;row=811&amp;col=6&amp;number=3.7&amp;sourceID=14","3.7")</f>
        <v>3.7</v>
      </c>
      <c r="G811" s="4" t="str">
        <f>HYPERLINK("http://141.218.60.56/~jnz1568/getInfo.php?workbook=24_05.xlsx&amp;sheet=U0&amp;row=811&amp;col=7&amp;number=0.0228&amp;sourceID=14","0.0228")</f>
        <v>0.0228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HYPERLINK("http://141.218.60.56/~jnz1568/getInfo.php?workbook=24_05.xlsx&amp;sheet=U0&amp;row=812&amp;col=6&amp;number=3.8&amp;sourceID=14","3.8")</f>
        <v>3.8</v>
      </c>
      <c r="G812" s="4" t="str">
        <f>HYPERLINK("http://141.218.60.56/~jnz1568/getInfo.php?workbook=24_05.xlsx&amp;sheet=U0&amp;row=812&amp;col=7&amp;number=0.0228&amp;sourceID=14","0.0228")</f>
        <v>0.0228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HYPERLINK("http://141.218.60.56/~jnz1568/getInfo.php?workbook=24_05.xlsx&amp;sheet=U0&amp;row=813&amp;col=6&amp;number=3.9&amp;sourceID=14","3.9")</f>
        <v>3.9</v>
      </c>
      <c r="G813" s="4" t="str">
        <f>HYPERLINK("http://141.218.60.56/~jnz1568/getInfo.php?workbook=24_05.xlsx&amp;sheet=U0&amp;row=813&amp;col=7&amp;number=0.0228&amp;sourceID=14","0.0228")</f>
        <v>0.0228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HYPERLINK("http://141.218.60.56/~jnz1568/getInfo.php?workbook=24_05.xlsx&amp;sheet=U0&amp;row=814&amp;col=6&amp;number=4&amp;sourceID=14","4")</f>
        <v>4</v>
      </c>
      <c r="G814" s="4" t="str">
        <f>HYPERLINK("http://141.218.60.56/~jnz1568/getInfo.php?workbook=24_05.xlsx&amp;sheet=U0&amp;row=814&amp;col=7&amp;number=0.0228&amp;sourceID=14","0.0228")</f>
        <v>0.0228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HYPERLINK("http://141.218.60.56/~jnz1568/getInfo.php?workbook=24_05.xlsx&amp;sheet=U0&amp;row=815&amp;col=6&amp;number=4.1&amp;sourceID=14","4.1")</f>
        <v>4.1</v>
      </c>
      <c r="G815" s="4" t="str">
        <f>HYPERLINK("http://141.218.60.56/~jnz1568/getInfo.php?workbook=24_05.xlsx&amp;sheet=U0&amp;row=815&amp;col=7&amp;number=0.0228&amp;sourceID=14","0.0228")</f>
        <v>0.0228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HYPERLINK("http://141.218.60.56/~jnz1568/getInfo.php?workbook=24_05.xlsx&amp;sheet=U0&amp;row=816&amp;col=6&amp;number=4.2&amp;sourceID=14","4.2")</f>
        <v>4.2</v>
      </c>
      <c r="G816" s="4" t="str">
        <f>HYPERLINK("http://141.218.60.56/~jnz1568/getInfo.php?workbook=24_05.xlsx&amp;sheet=U0&amp;row=816&amp;col=7&amp;number=0.0228&amp;sourceID=14","0.0228")</f>
        <v>0.0228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HYPERLINK("http://141.218.60.56/~jnz1568/getInfo.php?workbook=24_05.xlsx&amp;sheet=U0&amp;row=817&amp;col=6&amp;number=4.3&amp;sourceID=14","4.3")</f>
        <v>4.3</v>
      </c>
      <c r="G817" s="4" t="str">
        <f>HYPERLINK("http://141.218.60.56/~jnz1568/getInfo.php?workbook=24_05.xlsx&amp;sheet=U0&amp;row=817&amp;col=7&amp;number=0.0228&amp;sourceID=14","0.0228")</f>
        <v>0.0228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HYPERLINK("http://141.218.60.56/~jnz1568/getInfo.php?workbook=24_05.xlsx&amp;sheet=U0&amp;row=818&amp;col=6&amp;number=4.4&amp;sourceID=14","4.4")</f>
        <v>4.4</v>
      </c>
      <c r="G818" s="4" t="str">
        <f>HYPERLINK("http://141.218.60.56/~jnz1568/getInfo.php?workbook=24_05.xlsx&amp;sheet=U0&amp;row=818&amp;col=7&amp;number=0.0228&amp;sourceID=14","0.0228")</f>
        <v>0.0228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HYPERLINK("http://141.218.60.56/~jnz1568/getInfo.php?workbook=24_05.xlsx&amp;sheet=U0&amp;row=819&amp;col=6&amp;number=4.5&amp;sourceID=14","4.5")</f>
        <v>4.5</v>
      </c>
      <c r="G819" s="4" t="str">
        <f>HYPERLINK("http://141.218.60.56/~jnz1568/getInfo.php?workbook=24_05.xlsx&amp;sheet=U0&amp;row=819&amp;col=7&amp;number=0.0228&amp;sourceID=14","0.0228")</f>
        <v>0.0228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HYPERLINK("http://141.218.60.56/~jnz1568/getInfo.php?workbook=24_05.xlsx&amp;sheet=U0&amp;row=820&amp;col=6&amp;number=4.6&amp;sourceID=14","4.6")</f>
        <v>4.6</v>
      </c>
      <c r="G820" s="4" t="str">
        <f>HYPERLINK("http://141.218.60.56/~jnz1568/getInfo.php?workbook=24_05.xlsx&amp;sheet=U0&amp;row=820&amp;col=7&amp;number=0.0228&amp;sourceID=14","0.0228")</f>
        <v>0.0228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HYPERLINK("http://141.218.60.56/~jnz1568/getInfo.php?workbook=24_05.xlsx&amp;sheet=U0&amp;row=821&amp;col=6&amp;number=4.7&amp;sourceID=14","4.7")</f>
        <v>4.7</v>
      </c>
      <c r="G821" s="4" t="str">
        <f>HYPERLINK("http://141.218.60.56/~jnz1568/getInfo.php?workbook=24_05.xlsx&amp;sheet=U0&amp;row=821&amp;col=7&amp;number=0.0227&amp;sourceID=14","0.0227")</f>
        <v>0.0227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HYPERLINK("http://141.218.60.56/~jnz1568/getInfo.php?workbook=24_05.xlsx&amp;sheet=U0&amp;row=822&amp;col=6&amp;number=4.8&amp;sourceID=14","4.8")</f>
        <v>4.8</v>
      </c>
      <c r="G822" s="4" t="str">
        <f>HYPERLINK("http://141.218.60.56/~jnz1568/getInfo.php?workbook=24_05.xlsx&amp;sheet=U0&amp;row=822&amp;col=7&amp;number=0.0227&amp;sourceID=14","0.0227")</f>
        <v>0.0227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HYPERLINK("http://141.218.60.56/~jnz1568/getInfo.php?workbook=24_05.xlsx&amp;sheet=U0&amp;row=823&amp;col=6&amp;number=4.9&amp;sourceID=14","4.9")</f>
        <v>4.9</v>
      </c>
      <c r="G823" s="4" t="str">
        <f>HYPERLINK("http://141.218.60.56/~jnz1568/getInfo.php?workbook=24_05.xlsx&amp;sheet=U0&amp;row=823&amp;col=7&amp;number=0.0227&amp;sourceID=14","0.0227")</f>
        <v>0.0227</v>
      </c>
    </row>
    <row r="824" spans="1:7">
      <c r="A824" s="3">
        <v>24</v>
      </c>
      <c r="B824" s="3">
        <v>5</v>
      </c>
      <c r="C824" s="3">
        <v>4</v>
      </c>
      <c r="D824" s="3">
        <v>7</v>
      </c>
      <c r="E824" s="3">
        <v>1</v>
      </c>
      <c r="F824" s="4" t="str">
        <f>HYPERLINK("http://141.218.60.56/~jnz1568/getInfo.php?workbook=24_05.xlsx&amp;sheet=U0&amp;row=824&amp;col=6&amp;number=3&amp;sourceID=14","3")</f>
        <v>3</v>
      </c>
      <c r="G824" s="4" t="str">
        <f>HYPERLINK("http://141.218.60.56/~jnz1568/getInfo.php?workbook=24_05.xlsx&amp;sheet=U0&amp;row=824&amp;col=7&amp;number=0.0261&amp;sourceID=14","0.0261")</f>
        <v>0.0261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HYPERLINK("http://141.218.60.56/~jnz1568/getInfo.php?workbook=24_05.xlsx&amp;sheet=U0&amp;row=825&amp;col=6&amp;number=3.1&amp;sourceID=14","3.1")</f>
        <v>3.1</v>
      </c>
      <c r="G825" s="4" t="str">
        <f>HYPERLINK("http://141.218.60.56/~jnz1568/getInfo.php?workbook=24_05.xlsx&amp;sheet=U0&amp;row=825&amp;col=7&amp;number=0.0261&amp;sourceID=14","0.0261")</f>
        <v>0.0261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HYPERLINK("http://141.218.60.56/~jnz1568/getInfo.php?workbook=24_05.xlsx&amp;sheet=U0&amp;row=826&amp;col=6&amp;number=3.2&amp;sourceID=14","3.2")</f>
        <v>3.2</v>
      </c>
      <c r="G826" s="4" t="str">
        <f>HYPERLINK("http://141.218.60.56/~jnz1568/getInfo.php?workbook=24_05.xlsx&amp;sheet=U0&amp;row=826&amp;col=7&amp;number=0.0261&amp;sourceID=14","0.0261")</f>
        <v>0.0261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HYPERLINK("http://141.218.60.56/~jnz1568/getInfo.php?workbook=24_05.xlsx&amp;sheet=U0&amp;row=827&amp;col=6&amp;number=3.3&amp;sourceID=14","3.3")</f>
        <v>3.3</v>
      </c>
      <c r="G827" s="4" t="str">
        <f>HYPERLINK("http://141.218.60.56/~jnz1568/getInfo.php?workbook=24_05.xlsx&amp;sheet=U0&amp;row=827&amp;col=7&amp;number=0.0261&amp;sourceID=14","0.0261")</f>
        <v>0.0261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HYPERLINK("http://141.218.60.56/~jnz1568/getInfo.php?workbook=24_05.xlsx&amp;sheet=U0&amp;row=828&amp;col=6&amp;number=3.4&amp;sourceID=14","3.4")</f>
        <v>3.4</v>
      </c>
      <c r="G828" s="4" t="str">
        <f>HYPERLINK("http://141.218.60.56/~jnz1568/getInfo.php?workbook=24_05.xlsx&amp;sheet=U0&amp;row=828&amp;col=7&amp;number=0.0261&amp;sourceID=14","0.0261")</f>
        <v>0.0261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HYPERLINK("http://141.218.60.56/~jnz1568/getInfo.php?workbook=24_05.xlsx&amp;sheet=U0&amp;row=829&amp;col=6&amp;number=3.5&amp;sourceID=14","3.5")</f>
        <v>3.5</v>
      </c>
      <c r="G829" s="4" t="str">
        <f>HYPERLINK("http://141.218.60.56/~jnz1568/getInfo.php?workbook=24_05.xlsx&amp;sheet=U0&amp;row=829&amp;col=7&amp;number=0.0261&amp;sourceID=14","0.0261")</f>
        <v>0.0261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HYPERLINK("http://141.218.60.56/~jnz1568/getInfo.php?workbook=24_05.xlsx&amp;sheet=U0&amp;row=830&amp;col=6&amp;number=3.6&amp;sourceID=14","3.6")</f>
        <v>3.6</v>
      </c>
      <c r="G830" s="4" t="str">
        <f>HYPERLINK("http://141.218.60.56/~jnz1568/getInfo.php?workbook=24_05.xlsx&amp;sheet=U0&amp;row=830&amp;col=7&amp;number=0.0261&amp;sourceID=14","0.0261")</f>
        <v>0.0261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HYPERLINK("http://141.218.60.56/~jnz1568/getInfo.php?workbook=24_05.xlsx&amp;sheet=U0&amp;row=831&amp;col=6&amp;number=3.7&amp;sourceID=14","3.7")</f>
        <v>3.7</v>
      </c>
      <c r="G831" s="4" t="str">
        <f>HYPERLINK("http://141.218.60.56/~jnz1568/getInfo.php?workbook=24_05.xlsx&amp;sheet=U0&amp;row=831&amp;col=7&amp;number=0.0261&amp;sourceID=14","0.0261")</f>
        <v>0.0261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HYPERLINK("http://141.218.60.56/~jnz1568/getInfo.php?workbook=24_05.xlsx&amp;sheet=U0&amp;row=832&amp;col=6&amp;number=3.8&amp;sourceID=14","3.8")</f>
        <v>3.8</v>
      </c>
      <c r="G832" s="4" t="str">
        <f>HYPERLINK("http://141.218.60.56/~jnz1568/getInfo.php?workbook=24_05.xlsx&amp;sheet=U0&amp;row=832&amp;col=7&amp;number=0.0261&amp;sourceID=14","0.0261")</f>
        <v>0.0261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HYPERLINK("http://141.218.60.56/~jnz1568/getInfo.php?workbook=24_05.xlsx&amp;sheet=U0&amp;row=833&amp;col=6&amp;number=3.9&amp;sourceID=14","3.9")</f>
        <v>3.9</v>
      </c>
      <c r="G833" s="4" t="str">
        <f>HYPERLINK("http://141.218.60.56/~jnz1568/getInfo.php?workbook=24_05.xlsx&amp;sheet=U0&amp;row=833&amp;col=7&amp;number=0.0261&amp;sourceID=14","0.0261")</f>
        <v>0.0261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HYPERLINK("http://141.218.60.56/~jnz1568/getInfo.php?workbook=24_05.xlsx&amp;sheet=U0&amp;row=834&amp;col=6&amp;number=4&amp;sourceID=14","4")</f>
        <v>4</v>
      </c>
      <c r="G834" s="4" t="str">
        <f>HYPERLINK("http://141.218.60.56/~jnz1568/getInfo.php?workbook=24_05.xlsx&amp;sheet=U0&amp;row=834&amp;col=7&amp;number=0.0261&amp;sourceID=14","0.0261")</f>
        <v>0.0261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HYPERLINK("http://141.218.60.56/~jnz1568/getInfo.php?workbook=24_05.xlsx&amp;sheet=U0&amp;row=835&amp;col=6&amp;number=4.1&amp;sourceID=14","4.1")</f>
        <v>4.1</v>
      </c>
      <c r="G835" s="4" t="str">
        <f>HYPERLINK("http://141.218.60.56/~jnz1568/getInfo.php?workbook=24_05.xlsx&amp;sheet=U0&amp;row=835&amp;col=7&amp;number=0.0261&amp;sourceID=14","0.0261")</f>
        <v>0.0261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HYPERLINK("http://141.218.60.56/~jnz1568/getInfo.php?workbook=24_05.xlsx&amp;sheet=U0&amp;row=836&amp;col=6&amp;number=4.2&amp;sourceID=14","4.2")</f>
        <v>4.2</v>
      </c>
      <c r="G836" s="4" t="str">
        <f>HYPERLINK("http://141.218.60.56/~jnz1568/getInfo.php?workbook=24_05.xlsx&amp;sheet=U0&amp;row=836&amp;col=7&amp;number=0.0261&amp;sourceID=14","0.0261")</f>
        <v>0.0261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HYPERLINK("http://141.218.60.56/~jnz1568/getInfo.php?workbook=24_05.xlsx&amp;sheet=U0&amp;row=837&amp;col=6&amp;number=4.3&amp;sourceID=14","4.3")</f>
        <v>4.3</v>
      </c>
      <c r="G837" s="4" t="str">
        <f>HYPERLINK("http://141.218.60.56/~jnz1568/getInfo.php?workbook=24_05.xlsx&amp;sheet=U0&amp;row=837&amp;col=7&amp;number=0.0261&amp;sourceID=14","0.0261")</f>
        <v>0.0261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HYPERLINK("http://141.218.60.56/~jnz1568/getInfo.php?workbook=24_05.xlsx&amp;sheet=U0&amp;row=838&amp;col=6&amp;number=4.4&amp;sourceID=14","4.4")</f>
        <v>4.4</v>
      </c>
      <c r="G838" s="4" t="str">
        <f>HYPERLINK("http://141.218.60.56/~jnz1568/getInfo.php?workbook=24_05.xlsx&amp;sheet=U0&amp;row=838&amp;col=7&amp;number=0.0261&amp;sourceID=14","0.0261")</f>
        <v>0.0261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HYPERLINK("http://141.218.60.56/~jnz1568/getInfo.php?workbook=24_05.xlsx&amp;sheet=U0&amp;row=839&amp;col=6&amp;number=4.5&amp;sourceID=14","4.5")</f>
        <v>4.5</v>
      </c>
      <c r="G839" s="4" t="str">
        <f>HYPERLINK("http://141.218.60.56/~jnz1568/getInfo.php?workbook=24_05.xlsx&amp;sheet=U0&amp;row=839&amp;col=7&amp;number=0.0261&amp;sourceID=14","0.0261")</f>
        <v>0.0261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HYPERLINK("http://141.218.60.56/~jnz1568/getInfo.php?workbook=24_05.xlsx&amp;sheet=U0&amp;row=840&amp;col=6&amp;number=4.6&amp;sourceID=14","4.6")</f>
        <v>4.6</v>
      </c>
      <c r="G840" s="4" t="str">
        <f>HYPERLINK("http://141.218.60.56/~jnz1568/getInfo.php?workbook=24_05.xlsx&amp;sheet=U0&amp;row=840&amp;col=7&amp;number=0.026&amp;sourceID=14","0.026")</f>
        <v>0.026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HYPERLINK("http://141.218.60.56/~jnz1568/getInfo.php?workbook=24_05.xlsx&amp;sheet=U0&amp;row=841&amp;col=6&amp;number=4.7&amp;sourceID=14","4.7")</f>
        <v>4.7</v>
      </c>
      <c r="G841" s="4" t="str">
        <f>HYPERLINK("http://141.218.60.56/~jnz1568/getInfo.php?workbook=24_05.xlsx&amp;sheet=U0&amp;row=841&amp;col=7&amp;number=0.026&amp;sourceID=14","0.026")</f>
        <v>0.026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HYPERLINK("http://141.218.60.56/~jnz1568/getInfo.php?workbook=24_05.xlsx&amp;sheet=U0&amp;row=842&amp;col=6&amp;number=4.8&amp;sourceID=14","4.8")</f>
        <v>4.8</v>
      </c>
      <c r="G842" s="4" t="str">
        <f>HYPERLINK("http://141.218.60.56/~jnz1568/getInfo.php?workbook=24_05.xlsx&amp;sheet=U0&amp;row=842&amp;col=7&amp;number=0.026&amp;sourceID=14","0.026")</f>
        <v>0.026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HYPERLINK("http://141.218.60.56/~jnz1568/getInfo.php?workbook=24_05.xlsx&amp;sheet=U0&amp;row=843&amp;col=6&amp;number=4.9&amp;sourceID=14","4.9")</f>
        <v>4.9</v>
      </c>
      <c r="G843" s="4" t="str">
        <f>HYPERLINK("http://141.218.60.56/~jnz1568/getInfo.php?workbook=24_05.xlsx&amp;sheet=U0&amp;row=843&amp;col=7&amp;number=0.026&amp;sourceID=14","0.026")</f>
        <v>0.026</v>
      </c>
    </row>
    <row r="844" spans="1:7">
      <c r="A844" s="3">
        <v>24</v>
      </c>
      <c r="B844" s="3">
        <v>5</v>
      </c>
      <c r="C844" s="3">
        <v>4</v>
      </c>
      <c r="D844" s="3">
        <v>8</v>
      </c>
      <c r="E844" s="3">
        <v>1</v>
      </c>
      <c r="F844" s="4" t="str">
        <f>HYPERLINK("http://141.218.60.56/~jnz1568/getInfo.php?workbook=24_05.xlsx&amp;sheet=U0&amp;row=844&amp;col=6&amp;number=3&amp;sourceID=14","3")</f>
        <v>3</v>
      </c>
      <c r="G844" s="4" t="str">
        <f>HYPERLINK("http://141.218.60.56/~jnz1568/getInfo.php?workbook=24_05.xlsx&amp;sheet=U0&amp;row=844&amp;col=7&amp;number=0.00374&amp;sourceID=14","0.00374")</f>
        <v>0.00374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HYPERLINK("http://141.218.60.56/~jnz1568/getInfo.php?workbook=24_05.xlsx&amp;sheet=U0&amp;row=845&amp;col=6&amp;number=3.1&amp;sourceID=14","3.1")</f>
        <v>3.1</v>
      </c>
      <c r="G845" s="4" t="str">
        <f>HYPERLINK("http://141.218.60.56/~jnz1568/getInfo.php?workbook=24_05.xlsx&amp;sheet=U0&amp;row=845&amp;col=7&amp;number=0.00374&amp;sourceID=14","0.00374")</f>
        <v>0.00374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HYPERLINK("http://141.218.60.56/~jnz1568/getInfo.php?workbook=24_05.xlsx&amp;sheet=U0&amp;row=846&amp;col=6&amp;number=3.2&amp;sourceID=14","3.2")</f>
        <v>3.2</v>
      </c>
      <c r="G846" s="4" t="str">
        <f>HYPERLINK("http://141.218.60.56/~jnz1568/getInfo.php?workbook=24_05.xlsx&amp;sheet=U0&amp;row=846&amp;col=7&amp;number=0.00374&amp;sourceID=14","0.00374")</f>
        <v>0.00374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HYPERLINK("http://141.218.60.56/~jnz1568/getInfo.php?workbook=24_05.xlsx&amp;sheet=U0&amp;row=847&amp;col=6&amp;number=3.3&amp;sourceID=14","3.3")</f>
        <v>3.3</v>
      </c>
      <c r="G847" s="4" t="str">
        <f>HYPERLINK("http://141.218.60.56/~jnz1568/getInfo.php?workbook=24_05.xlsx&amp;sheet=U0&amp;row=847&amp;col=7&amp;number=0.00374&amp;sourceID=14","0.00374")</f>
        <v>0.00374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HYPERLINK("http://141.218.60.56/~jnz1568/getInfo.php?workbook=24_05.xlsx&amp;sheet=U0&amp;row=848&amp;col=6&amp;number=3.4&amp;sourceID=14","3.4")</f>
        <v>3.4</v>
      </c>
      <c r="G848" s="4" t="str">
        <f>HYPERLINK("http://141.218.60.56/~jnz1568/getInfo.php?workbook=24_05.xlsx&amp;sheet=U0&amp;row=848&amp;col=7&amp;number=0.00374&amp;sourceID=14","0.00374")</f>
        <v>0.00374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HYPERLINK("http://141.218.60.56/~jnz1568/getInfo.php?workbook=24_05.xlsx&amp;sheet=U0&amp;row=849&amp;col=6&amp;number=3.5&amp;sourceID=14","3.5")</f>
        <v>3.5</v>
      </c>
      <c r="G849" s="4" t="str">
        <f>HYPERLINK("http://141.218.60.56/~jnz1568/getInfo.php?workbook=24_05.xlsx&amp;sheet=U0&amp;row=849&amp;col=7&amp;number=0.00374&amp;sourceID=14","0.00374")</f>
        <v>0.00374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HYPERLINK("http://141.218.60.56/~jnz1568/getInfo.php?workbook=24_05.xlsx&amp;sheet=U0&amp;row=850&amp;col=6&amp;number=3.6&amp;sourceID=14","3.6")</f>
        <v>3.6</v>
      </c>
      <c r="G850" s="4" t="str">
        <f>HYPERLINK("http://141.218.60.56/~jnz1568/getInfo.php?workbook=24_05.xlsx&amp;sheet=U0&amp;row=850&amp;col=7&amp;number=0.00374&amp;sourceID=14","0.00374")</f>
        <v>0.00374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HYPERLINK("http://141.218.60.56/~jnz1568/getInfo.php?workbook=24_05.xlsx&amp;sheet=U0&amp;row=851&amp;col=6&amp;number=3.7&amp;sourceID=14","3.7")</f>
        <v>3.7</v>
      </c>
      <c r="G851" s="4" t="str">
        <f>HYPERLINK("http://141.218.60.56/~jnz1568/getInfo.php?workbook=24_05.xlsx&amp;sheet=U0&amp;row=851&amp;col=7&amp;number=0.00374&amp;sourceID=14","0.00374")</f>
        <v>0.00374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HYPERLINK("http://141.218.60.56/~jnz1568/getInfo.php?workbook=24_05.xlsx&amp;sheet=U0&amp;row=852&amp;col=6&amp;number=3.8&amp;sourceID=14","3.8")</f>
        <v>3.8</v>
      </c>
      <c r="G852" s="4" t="str">
        <f>HYPERLINK("http://141.218.60.56/~jnz1568/getInfo.php?workbook=24_05.xlsx&amp;sheet=U0&amp;row=852&amp;col=7&amp;number=0.00374&amp;sourceID=14","0.00374")</f>
        <v>0.00374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HYPERLINK("http://141.218.60.56/~jnz1568/getInfo.php?workbook=24_05.xlsx&amp;sheet=U0&amp;row=853&amp;col=6&amp;number=3.9&amp;sourceID=14","3.9")</f>
        <v>3.9</v>
      </c>
      <c r="G853" s="4" t="str">
        <f>HYPERLINK("http://141.218.60.56/~jnz1568/getInfo.php?workbook=24_05.xlsx&amp;sheet=U0&amp;row=853&amp;col=7&amp;number=0.00374&amp;sourceID=14","0.00374")</f>
        <v>0.00374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HYPERLINK("http://141.218.60.56/~jnz1568/getInfo.php?workbook=24_05.xlsx&amp;sheet=U0&amp;row=854&amp;col=6&amp;number=4&amp;sourceID=14","4")</f>
        <v>4</v>
      </c>
      <c r="G854" s="4" t="str">
        <f>HYPERLINK("http://141.218.60.56/~jnz1568/getInfo.php?workbook=24_05.xlsx&amp;sheet=U0&amp;row=854&amp;col=7&amp;number=0.00374&amp;sourceID=14","0.00374")</f>
        <v>0.00374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HYPERLINK("http://141.218.60.56/~jnz1568/getInfo.php?workbook=24_05.xlsx&amp;sheet=U0&amp;row=855&amp;col=6&amp;number=4.1&amp;sourceID=14","4.1")</f>
        <v>4.1</v>
      </c>
      <c r="G855" s="4" t="str">
        <f>HYPERLINK("http://141.218.60.56/~jnz1568/getInfo.php?workbook=24_05.xlsx&amp;sheet=U0&amp;row=855&amp;col=7&amp;number=0.00374&amp;sourceID=14","0.00374")</f>
        <v>0.00374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HYPERLINK("http://141.218.60.56/~jnz1568/getInfo.php?workbook=24_05.xlsx&amp;sheet=U0&amp;row=856&amp;col=6&amp;number=4.2&amp;sourceID=14","4.2")</f>
        <v>4.2</v>
      </c>
      <c r="G856" s="4" t="str">
        <f>HYPERLINK("http://141.218.60.56/~jnz1568/getInfo.php?workbook=24_05.xlsx&amp;sheet=U0&amp;row=856&amp;col=7&amp;number=0.00373&amp;sourceID=14","0.00373")</f>
        <v>0.00373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HYPERLINK("http://141.218.60.56/~jnz1568/getInfo.php?workbook=24_05.xlsx&amp;sheet=U0&amp;row=857&amp;col=6&amp;number=4.3&amp;sourceID=14","4.3")</f>
        <v>4.3</v>
      </c>
      <c r="G857" s="4" t="str">
        <f>HYPERLINK("http://141.218.60.56/~jnz1568/getInfo.php?workbook=24_05.xlsx&amp;sheet=U0&amp;row=857&amp;col=7&amp;number=0.00373&amp;sourceID=14","0.00373")</f>
        <v>0.00373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HYPERLINK("http://141.218.60.56/~jnz1568/getInfo.php?workbook=24_05.xlsx&amp;sheet=U0&amp;row=858&amp;col=6&amp;number=4.4&amp;sourceID=14","4.4")</f>
        <v>4.4</v>
      </c>
      <c r="G858" s="4" t="str">
        <f>HYPERLINK("http://141.218.60.56/~jnz1568/getInfo.php?workbook=24_05.xlsx&amp;sheet=U0&amp;row=858&amp;col=7&amp;number=0.00373&amp;sourceID=14","0.00373")</f>
        <v>0.00373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HYPERLINK("http://141.218.60.56/~jnz1568/getInfo.php?workbook=24_05.xlsx&amp;sheet=U0&amp;row=859&amp;col=6&amp;number=4.5&amp;sourceID=14","4.5")</f>
        <v>4.5</v>
      </c>
      <c r="G859" s="4" t="str">
        <f>HYPERLINK("http://141.218.60.56/~jnz1568/getInfo.php?workbook=24_05.xlsx&amp;sheet=U0&amp;row=859&amp;col=7&amp;number=0.00373&amp;sourceID=14","0.00373")</f>
        <v>0.00373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HYPERLINK("http://141.218.60.56/~jnz1568/getInfo.php?workbook=24_05.xlsx&amp;sheet=U0&amp;row=860&amp;col=6&amp;number=4.6&amp;sourceID=14","4.6")</f>
        <v>4.6</v>
      </c>
      <c r="G860" s="4" t="str">
        <f>HYPERLINK("http://141.218.60.56/~jnz1568/getInfo.php?workbook=24_05.xlsx&amp;sheet=U0&amp;row=860&amp;col=7&amp;number=0.00373&amp;sourceID=14","0.00373")</f>
        <v>0.00373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HYPERLINK("http://141.218.60.56/~jnz1568/getInfo.php?workbook=24_05.xlsx&amp;sheet=U0&amp;row=861&amp;col=6&amp;number=4.7&amp;sourceID=14","4.7")</f>
        <v>4.7</v>
      </c>
      <c r="G861" s="4" t="str">
        <f>HYPERLINK("http://141.218.60.56/~jnz1568/getInfo.php?workbook=24_05.xlsx&amp;sheet=U0&amp;row=861&amp;col=7&amp;number=0.00372&amp;sourceID=14","0.00372")</f>
        <v>0.00372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HYPERLINK("http://141.218.60.56/~jnz1568/getInfo.php?workbook=24_05.xlsx&amp;sheet=U0&amp;row=862&amp;col=6&amp;number=4.8&amp;sourceID=14","4.8")</f>
        <v>4.8</v>
      </c>
      <c r="G862" s="4" t="str">
        <f>HYPERLINK("http://141.218.60.56/~jnz1568/getInfo.php?workbook=24_05.xlsx&amp;sheet=U0&amp;row=862&amp;col=7&amp;number=0.00372&amp;sourceID=14","0.00372")</f>
        <v>0.00372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HYPERLINK("http://141.218.60.56/~jnz1568/getInfo.php?workbook=24_05.xlsx&amp;sheet=U0&amp;row=863&amp;col=6&amp;number=4.9&amp;sourceID=14","4.9")</f>
        <v>4.9</v>
      </c>
      <c r="G863" s="4" t="str">
        <f>HYPERLINK("http://141.218.60.56/~jnz1568/getInfo.php?workbook=24_05.xlsx&amp;sheet=U0&amp;row=863&amp;col=7&amp;number=0.00371&amp;sourceID=14","0.00371")</f>
        <v>0.00371</v>
      </c>
    </row>
    <row r="864" spans="1:7">
      <c r="A864" s="3">
        <v>24</v>
      </c>
      <c r="B864" s="3">
        <v>5</v>
      </c>
      <c r="C864" s="3">
        <v>4</v>
      </c>
      <c r="D864" s="3">
        <v>9</v>
      </c>
      <c r="E864" s="3">
        <v>1</v>
      </c>
      <c r="F864" s="4" t="str">
        <f>HYPERLINK("http://141.218.60.56/~jnz1568/getInfo.php?workbook=24_05.xlsx&amp;sheet=U0&amp;row=864&amp;col=6&amp;number=3&amp;sourceID=14","3")</f>
        <v>3</v>
      </c>
      <c r="G864" s="4" t="str">
        <f>HYPERLINK("http://141.218.60.56/~jnz1568/getInfo.php?workbook=24_05.xlsx&amp;sheet=U0&amp;row=864&amp;col=7&amp;number=0.00563&amp;sourceID=14","0.00563")</f>
        <v>0.00563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HYPERLINK("http://141.218.60.56/~jnz1568/getInfo.php?workbook=24_05.xlsx&amp;sheet=U0&amp;row=865&amp;col=6&amp;number=3.1&amp;sourceID=14","3.1")</f>
        <v>3.1</v>
      </c>
      <c r="G865" s="4" t="str">
        <f>HYPERLINK("http://141.218.60.56/~jnz1568/getInfo.php?workbook=24_05.xlsx&amp;sheet=U0&amp;row=865&amp;col=7&amp;number=0.00563&amp;sourceID=14","0.00563")</f>
        <v>0.00563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HYPERLINK("http://141.218.60.56/~jnz1568/getInfo.php?workbook=24_05.xlsx&amp;sheet=U0&amp;row=866&amp;col=6&amp;number=3.2&amp;sourceID=14","3.2")</f>
        <v>3.2</v>
      </c>
      <c r="G866" s="4" t="str">
        <f>HYPERLINK("http://141.218.60.56/~jnz1568/getInfo.php?workbook=24_05.xlsx&amp;sheet=U0&amp;row=866&amp;col=7&amp;number=0.00563&amp;sourceID=14","0.00563")</f>
        <v>0.00563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HYPERLINK("http://141.218.60.56/~jnz1568/getInfo.php?workbook=24_05.xlsx&amp;sheet=U0&amp;row=867&amp;col=6&amp;number=3.3&amp;sourceID=14","3.3")</f>
        <v>3.3</v>
      </c>
      <c r="G867" s="4" t="str">
        <f>HYPERLINK("http://141.218.60.56/~jnz1568/getInfo.php?workbook=24_05.xlsx&amp;sheet=U0&amp;row=867&amp;col=7&amp;number=0.00563&amp;sourceID=14","0.00563")</f>
        <v>0.00563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HYPERLINK("http://141.218.60.56/~jnz1568/getInfo.php?workbook=24_05.xlsx&amp;sheet=U0&amp;row=868&amp;col=6&amp;number=3.4&amp;sourceID=14","3.4")</f>
        <v>3.4</v>
      </c>
      <c r="G868" s="4" t="str">
        <f>HYPERLINK("http://141.218.60.56/~jnz1568/getInfo.php?workbook=24_05.xlsx&amp;sheet=U0&amp;row=868&amp;col=7&amp;number=0.00563&amp;sourceID=14","0.00563")</f>
        <v>0.00563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HYPERLINK("http://141.218.60.56/~jnz1568/getInfo.php?workbook=24_05.xlsx&amp;sheet=U0&amp;row=869&amp;col=6&amp;number=3.5&amp;sourceID=14","3.5")</f>
        <v>3.5</v>
      </c>
      <c r="G869" s="4" t="str">
        <f>HYPERLINK("http://141.218.60.56/~jnz1568/getInfo.php?workbook=24_05.xlsx&amp;sheet=U0&amp;row=869&amp;col=7&amp;number=0.00563&amp;sourceID=14","0.00563")</f>
        <v>0.00563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HYPERLINK("http://141.218.60.56/~jnz1568/getInfo.php?workbook=24_05.xlsx&amp;sheet=U0&amp;row=870&amp;col=6&amp;number=3.6&amp;sourceID=14","3.6")</f>
        <v>3.6</v>
      </c>
      <c r="G870" s="4" t="str">
        <f>HYPERLINK("http://141.218.60.56/~jnz1568/getInfo.php?workbook=24_05.xlsx&amp;sheet=U0&amp;row=870&amp;col=7&amp;number=0.00563&amp;sourceID=14","0.00563")</f>
        <v>0.00563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HYPERLINK("http://141.218.60.56/~jnz1568/getInfo.php?workbook=24_05.xlsx&amp;sheet=U0&amp;row=871&amp;col=6&amp;number=3.7&amp;sourceID=14","3.7")</f>
        <v>3.7</v>
      </c>
      <c r="G871" s="4" t="str">
        <f>HYPERLINK("http://141.218.60.56/~jnz1568/getInfo.php?workbook=24_05.xlsx&amp;sheet=U0&amp;row=871&amp;col=7&amp;number=0.00563&amp;sourceID=14","0.00563")</f>
        <v>0.00563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HYPERLINK("http://141.218.60.56/~jnz1568/getInfo.php?workbook=24_05.xlsx&amp;sheet=U0&amp;row=872&amp;col=6&amp;number=3.8&amp;sourceID=14","3.8")</f>
        <v>3.8</v>
      </c>
      <c r="G872" s="4" t="str">
        <f>HYPERLINK("http://141.218.60.56/~jnz1568/getInfo.php?workbook=24_05.xlsx&amp;sheet=U0&amp;row=872&amp;col=7&amp;number=0.00562&amp;sourceID=14","0.00562")</f>
        <v>0.00562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HYPERLINK("http://141.218.60.56/~jnz1568/getInfo.php?workbook=24_05.xlsx&amp;sheet=U0&amp;row=873&amp;col=6&amp;number=3.9&amp;sourceID=14","3.9")</f>
        <v>3.9</v>
      </c>
      <c r="G873" s="4" t="str">
        <f>HYPERLINK("http://141.218.60.56/~jnz1568/getInfo.php?workbook=24_05.xlsx&amp;sheet=U0&amp;row=873&amp;col=7&amp;number=0.00562&amp;sourceID=14","0.00562")</f>
        <v>0.00562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HYPERLINK("http://141.218.60.56/~jnz1568/getInfo.php?workbook=24_05.xlsx&amp;sheet=U0&amp;row=874&amp;col=6&amp;number=4&amp;sourceID=14","4")</f>
        <v>4</v>
      </c>
      <c r="G874" s="4" t="str">
        <f>HYPERLINK("http://141.218.60.56/~jnz1568/getInfo.php?workbook=24_05.xlsx&amp;sheet=U0&amp;row=874&amp;col=7&amp;number=0.00562&amp;sourceID=14","0.00562")</f>
        <v>0.00562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HYPERLINK("http://141.218.60.56/~jnz1568/getInfo.php?workbook=24_05.xlsx&amp;sheet=U0&amp;row=875&amp;col=6&amp;number=4.1&amp;sourceID=14","4.1")</f>
        <v>4.1</v>
      </c>
      <c r="G875" s="4" t="str">
        <f>HYPERLINK("http://141.218.60.56/~jnz1568/getInfo.php?workbook=24_05.xlsx&amp;sheet=U0&amp;row=875&amp;col=7&amp;number=0.00562&amp;sourceID=14","0.00562")</f>
        <v>0.00562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HYPERLINK("http://141.218.60.56/~jnz1568/getInfo.php?workbook=24_05.xlsx&amp;sheet=U0&amp;row=876&amp;col=6&amp;number=4.2&amp;sourceID=14","4.2")</f>
        <v>4.2</v>
      </c>
      <c r="G876" s="4" t="str">
        <f>HYPERLINK("http://141.218.60.56/~jnz1568/getInfo.php?workbook=24_05.xlsx&amp;sheet=U0&amp;row=876&amp;col=7&amp;number=0.00562&amp;sourceID=14","0.00562")</f>
        <v>0.00562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HYPERLINK("http://141.218.60.56/~jnz1568/getInfo.php?workbook=24_05.xlsx&amp;sheet=U0&amp;row=877&amp;col=6&amp;number=4.3&amp;sourceID=14","4.3")</f>
        <v>4.3</v>
      </c>
      <c r="G877" s="4" t="str">
        <f>HYPERLINK("http://141.218.60.56/~jnz1568/getInfo.php?workbook=24_05.xlsx&amp;sheet=U0&amp;row=877&amp;col=7&amp;number=0.00562&amp;sourceID=14","0.00562")</f>
        <v>0.00562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HYPERLINK("http://141.218.60.56/~jnz1568/getInfo.php?workbook=24_05.xlsx&amp;sheet=U0&amp;row=878&amp;col=6&amp;number=4.4&amp;sourceID=14","4.4")</f>
        <v>4.4</v>
      </c>
      <c r="G878" s="4" t="str">
        <f>HYPERLINK("http://141.218.60.56/~jnz1568/getInfo.php?workbook=24_05.xlsx&amp;sheet=U0&amp;row=878&amp;col=7&amp;number=0.00561&amp;sourceID=14","0.00561")</f>
        <v>0.00561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HYPERLINK("http://141.218.60.56/~jnz1568/getInfo.php?workbook=24_05.xlsx&amp;sheet=U0&amp;row=879&amp;col=6&amp;number=4.5&amp;sourceID=14","4.5")</f>
        <v>4.5</v>
      </c>
      <c r="G879" s="4" t="str">
        <f>HYPERLINK("http://141.218.60.56/~jnz1568/getInfo.php?workbook=24_05.xlsx&amp;sheet=U0&amp;row=879&amp;col=7&amp;number=0.00561&amp;sourceID=14","0.00561")</f>
        <v>0.00561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HYPERLINK("http://141.218.60.56/~jnz1568/getInfo.php?workbook=24_05.xlsx&amp;sheet=U0&amp;row=880&amp;col=6&amp;number=4.6&amp;sourceID=14","4.6")</f>
        <v>4.6</v>
      </c>
      <c r="G880" s="4" t="str">
        <f>HYPERLINK("http://141.218.60.56/~jnz1568/getInfo.php?workbook=24_05.xlsx&amp;sheet=U0&amp;row=880&amp;col=7&amp;number=0.00561&amp;sourceID=14","0.00561")</f>
        <v>0.00561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HYPERLINK("http://141.218.60.56/~jnz1568/getInfo.php?workbook=24_05.xlsx&amp;sheet=U0&amp;row=881&amp;col=6&amp;number=4.7&amp;sourceID=14","4.7")</f>
        <v>4.7</v>
      </c>
      <c r="G881" s="4" t="str">
        <f>HYPERLINK("http://141.218.60.56/~jnz1568/getInfo.php?workbook=24_05.xlsx&amp;sheet=U0&amp;row=881&amp;col=7&amp;number=0.0056&amp;sourceID=14","0.0056")</f>
        <v>0.0056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HYPERLINK("http://141.218.60.56/~jnz1568/getInfo.php?workbook=24_05.xlsx&amp;sheet=U0&amp;row=882&amp;col=6&amp;number=4.8&amp;sourceID=14","4.8")</f>
        <v>4.8</v>
      </c>
      <c r="G882" s="4" t="str">
        <f>HYPERLINK("http://141.218.60.56/~jnz1568/getInfo.php?workbook=24_05.xlsx&amp;sheet=U0&amp;row=882&amp;col=7&amp;number=0.00559&amp;sourceID=14","0.00559")</f>
        <v>0.00559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HYPERLINK("http://141.218.60.56/~jnz1568/getInfo.php?workbook=24_05.xlsx&amp;sheet=U0&amp;row=883&amp;col=6&amp;number=4.9&amp;sourceID=14","4.9")</f>
        <v>4.9</v>
      </c>
      <c r="G883" s="4" t="str">
        <f>HYPERLINK("http://141.218.60.56/~jnz1568/getInfo.php?workbook=24_05.xlsx&amp;sheet=U0&amp;row=883&amp;col=7&amp;number=0.00559&amp;sourceID=14","0.00559")</f>
        <v>0.00559</v>
      </c>
    </row>
    <row r="884" spans="1:7">
      <c r="A884" s="3">
        <v>24</v>
      </c>
      <c r="B884" s="3">
        <v>5</v>
      </c>
      <c r="C884" s="3">
        <v>4</v>
      </c>
      <c r="D884" s="3">
        <v>10</v>
      </c>
      <c r="E884" s="3">
        <v>1</v>
      </c>
      <c r="F884" s="4" t="str">
        <f>HYPERLINK("http://141.218.60.56/~jnz1568/getInfo.php?workbook=24_05.xlsx&amp;sheet=U0&amp;row=884&amp;col=6&amp;number=3&amp;sourceID=14","3")</f>
        <v>3</v>
      </c>
      <c r="G884" s="4" t="str">
        <f>HYPERLINK("http://141.218.60.56/~jnz1568/getInfo.php?workbook=24_05.xlsx&amp;sheet=U0&amp;row=884&amp;col=7&amp;number=0.0043&amp;sourceID=14","0.0043")</f>
        <v>0.0043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HYPERLINK("http://141.218.60.56/~jnz1568/getInfo.php?workbook=24_05.xlsx&amp;sheet=U0&amp;row=885&amp;col=6&amp;number=3.1&amp;sourceID=14","3.1")</f>
        <v>3.1</v>
      </c>
      <c r="G885" s="4" t="str">
        <f>HYPERLINK("http://141.218.60.56/~jnz1568/getInfo.php?workbook=24_05.xlsx&amp;sheet=U0&amp;row=885&amp;col=7&amp;number=0.0043&amp;sourceID=14","0.0043")</f>
        <v>0.0043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HYPERLINK("http://141.218.60.56/~jnz1568/getInfo.php?workbook=24_05.xlsx&amp;sheet=U0&amp;row=886&amp;col=6&amp;number=3.2&amp;sourceID=14","3.2")</f>
        <v>3.2</v>
      </c>
      <c r="G886" s="4" t="str">
        <f>HYPERLINK("http://141.218.60.56/~jnz1568/getInfo.php?workbook=24_05.xlsx&amp;sheet=U0&amp;row=886&amp;col=7&amp;number=0.0043&amp;sourceID=14","0.0043")</f>
        <v>0.0043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HYPERLINK("http://141.218.60.56/~jnz1568/getInfo.php?workbook=24_05.xlsx&amp;sheet=U0&amp;row=887&amp;col=6&amp;number=3.3&amp;sourceID=14","3.3")</f>
        <v>3.3</v>
      </c>
      <c r="G887" s="4" t="str">
        <f>HYPERLINK("http://141.218.60.56/~jnz1568/getInfo.php?workbook=24_05.xlsx&amp;sheet=U0&amp;row=887&amp;col=7&amp;number=0.0043&amp;sourceID=14","0.0043")</f>
        <v>0.0043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HYPERLINK("http://141.218.60.56/~jnz1568/getInfo.php?workbook=24_05.xlsx&amp;sheet=U0&amp;row=888&amp;col=6&amp;number=3.4&amp;sourceID=14","3.4")</f>
        <v>3.4</v>
      </c>
      <c r="G888" s="4" t="str">
        <f>HYPERLINK("http://141.218.60.56/~jnz1568/getInfo.php?workbook=24_05.xlsx&amp;sheet=U0&amp;row=888&amp;col=7&amp;number=0.0043&amp;sourceID=14","0.0043")</f>
        <v>0.0043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HYPERLINK("http://141.218.60.56/~jnz1568/getInfo.php?workbook=24_05.xlsx&amp;sheet=U0&amp;row=889&amp;col=6&amp;number=3.5&amp;sourceID=14","3.5")</f>
        <v>3.5</v>
      </c>
      <c r="G889" s="4" t="str">
        <f>HYPERLINK("http://141.218.60.56/~jnz1568/getInfo.php?workbook=24_05.xlsx&amp;sheet=U0&amp;row=889&amp;col=7&amp;number=0.0043&amp;sourceID=14","0.0043")</f>
        <v>0.0043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HYPERLINK("http://141.218.60.56/~jnz1568/getInfo.php?workbook=24_05.xlsx&amp;sheet=U0&amp;row=890&amp;col=6&amp;number=3.6&amp;sourceID=14","3.6")</f>
        <v>3.6</v>
      </c>
      <c r="G890" s="4" t="str">
        <f>HYPERLINK("http://141.218.60.56/~jnz1568/getInfo.php?workbook=24_05.xlsx&amp;sheet=U0&amp;row=890&amp;col=7&amp;number=0.0043&amp;sourceID=14","0.0043")</f>
        <v>0.0043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HYPERLINK("http://141.218.60.56/~jnz1568/getInfo.php?workbook=24_05.xlsx&amp;sheet=U0&amp;row=891&amp;col=6&amp;number=3.7&amp;sourceID=14","3.7")</f>
        <v>3.7</v>
      </c>
      <c r="G891" s="4" t="str">
        <f>HYPERLINK("http://141.218.60.56/~jnz1568/getInfo.php?workbook=24_05.xlsx&amp;sheet=U0&amp;row=891&amp;col=7&amp;number=0.0043&amp;sourceID=14","0.0043")</f>
        <v>0.0043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HYPERLINK("http://141.218.60.56/~jnz1568/getInfo.php?workbook=24_05.xlsx&amp;sheet=U0&amp;row=892&amp;col=6&amp;number=3.8&amp;sourceID=14","3.8")</f>
        <v>3.8</v>
      </c>
      <c r="G892" s="4" t="str">
        <f>HYPERLINK("http://141.218.60.56/~jnz1568/getInfo.php?workbook=24_05.xlsx&amp;sheet=U0&amp;row=892&amp;col=7&amp;number=0.00429&amp;sourceID=14","0.00429")</f>
        <v>0.00429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HYPERLINK("http://141.218.60.56/~jnz1568/getInfo.php?workbook=24_05.xlsx&amp;sheet=U0&amp;row=893&amp;col=6&amp;number=3.9&amp;sourceID=14","3.9")</f>
        <v>3.9</v>
      </c>
      <c r="G893" s="4" t="str">
        <f>HYPERLINK("http://141.218.60.56/~jnz1568/getInfo.php?workbook=24_05.xlsx&amp;sheet=U0&amp;row=893&amp;col=7&amp;number=0.00429&amp;sourceID=14","0.00429")</f>
        <v>0.00429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HYPERLINK("http://141.218.60.56/~jnz1568/getInfo.php?workbook=24_05.xlsx&amp;sheet=U0&amp;row=894&amp;col=6&amp;number=4&amp;sourceID=14","4")</f>
        <v>4</v>
      </c>
      <c r="G894" s="4" t="str">
        <f>HYPERLINK("http://141.218.60.56/~jnz1568/getInfo.php?workbook=24_05.xlsx&amp;sheet=U0&amp;row=894&amp;col=7&amp;number=0.00429&amp;sourceID=14","0.00429")</f>
        <v>0.00429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HYPERLINK("http://141.218.60.56/~jnz1568/getInfo.php?workbook=24_05.xlsx&amp;sheet=U0&amp;row=895&amp;col=6&amp;number=4.1&amp;sourceID=14","4.1")</f>
        <v>4.1</v>
      </c>
      <c r="G895" s="4" t="str">
        <f>HYPERLINK("http://141.218.60.56/~jnz1568/getInfo.php?workbook=24_05.xlsx&amp;sheet=U0&amp;row=895&amp;col=7&amp;number=0.00429&amp;sourceID=14","0.00429")</f>
        <v>0.00429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HYPERLINK("http://141.218.60.56/~jnz1568/getInfo.php?workbook=24_05.xlsx&amp;sheet=U0&amp;row=896&amp;col=6&amp;number=4.2&amp;sourceID=14","4.2")</f>
        <v>4.2</v>
      </c>
      <c r="G896" s="4" t="str">
        <f>HYPERLINK("http://141.218.60.56/~jnz1568/getInfo.php?workbook=24_05.xlsx&amp;sheet=U0&amp;row=896&amp;col=7&amp;number=0.00429&amp;sourceID=14","0.00429")</f>
        <v>0.00429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HYPERLINK("http://141.218.60.56/~jnz1568/getInfo.php?workbook=24_05.xlsx&amp;sheet=U0&amp;row=897&amp;col=6&amp;number=4.3&amp;sourceID=14","4.3")</f>
        <v>4.3</v>
      </c>
      <c r="G897" s="4" t="str">
        <f>HYPERLINK("http://141.218.60.56/~jnz1568/getInfo.php?workbook=24_05.xlsx&amp;sheet=U0&amp;row=897&amp;col=7&amp;number=0.00429&amp;sourceID=14","0.00429")</f>
        <v>0.00429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HYPERLINK("http://141.218.60.56/~jnz1568/getInfo.php?workbook=24_05.xlsx&amp;sheet=U0&amp;row=898&amp;col=6&amp;number=4.4&amp;sourceID=14","4.4")</f>
        <v>4.4</v>
      </c>
      <c r="G898" s="4" t="str">
        <f>HYPERLINK("http://141.218.60.56/~jnz1568/getInfo.php?workbook=24_05.xlsx&amp;sheet=U0&amp;row=898&amp;col=7&amp;number=0.00429&amp;sourceID=14","0.00429")</f>
        <v>0.00429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HYPERLINK("http://141.218.60.56/~jnz1568/getInfo.php?workbook=24_05.xlsx&amp;sheet=U0&amp;row=899&amp;col=6&amp;number=4.5&amp;sourceID=14","4.5")</f>
        <v>4.5</v>
      </c>
      <c r="G899" s="4" t="str">
        <f>HYPERLINK("http://141.218.60.56/~jnz1568/getInfo.php?workbook=24_05.xlsx&amp;sheet=U0&amp;row=899&amp;col=7&amp;number=0.00429&amp;sourceID=14","0.00429")</f>
        <v>0.00429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HYPERLINK("http://141.218.60.56/~jnz1568/getInfo.php?workbook=24_05.xlsx&amp;sheet=U0&amp;row=900&amp;col=6&amp;number=4.6&amp;sourceID=14","4.6")</f>
        <v>4.6</v>
      </c>
      <c r="G900" s="4" t="str">
        <f>HYPERLINK("http://141.218.60.56/~jnz1568/getInfo.php?workbook=24_05.xlsx&amp;sheet=U0&amp;row=900&amp;col=7&amp;number=0.00428&amp;sourceID=14","0.00428")</f>
        <v>0.00428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HYPERLINK("http://141.218.60.56/~jnz1568/getInfo.php?workbook=24_05.xlsx&amp;sheet=U0&amp;row=901&amp;col=6&amp;number=4.7&amp;sourceID=14","4.7")</f>
        <v>4.7</v>
      </c>
      <c r="G901" s="4" t="str">
        <f>HYPERLINK("http://141.218.60.56/~jnz1568/getInfo.php?workbook=24_05.xlsx&amp;sheet=U0&amp;row=901&amp;col=7&amp;number=0.00428&amp;sourceID=14","0.00428")</f>
        <v>0.00428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HYPERLINK("http://141.218.60.56/~jnz1568/getInfo.php?workbook=24_05.xlsx&amp;sheet=U0&amp;row=902&amp;col=6&amp;number=4.8&amp;sourceID=14","4.8")</f>
        <v>4.8</v>
      </c>
      <c r="G902" s="4" t="str">
        <f>HYPERLINK("http://141.218.60.56/~jnz1568/getInfo.php?workbook=24_05.xlsx&amp;sheet=U0&amp;row=902&amp;col=7&amp;number=0.00427&amp;sourceID=14","0.00427")</f>
        <v>0.00427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HYPERLINK("http://141.218.60.56/~jnz1568/getInfo.php?workbook=24_05.xlsx&amp;sheet=U0&amp;row=903&amp;col=6&amp;number=4.9&amp;sourceID=14","4.9")</f>
        <v>4.9</v>
      </c>
      <c r="G903" s="4" t="str">
        <f>HYPERLINK("http://141.218.60.56/~jnz1568/getInfo.php?workbook=24_05.xlsx&amp;sheet=U0&amp;row=903&amp;col=7&amp;number=0.00427&amp;sourceID=14","0.00427")</f>
        <v>0.00427</v>
      </c>
    </row>
    <row r="904" spans="1:7">
      <c r="A904" s="3">
        <v>24</v>
      </c>
      <c r="B904" s="3">
        <v>5</v>
      </c>
      <c r="C904" s="3">
        <v>4</v>
      </c>
      <c r="D904" s="3">
        <v>11</v>
      </c>
      <c r="E904" s="3">
        <v>1</v>
      </c>
      <c r="F904" s="4" t="str">
        <f>HYPERLINK("http://141.218.60.56/~jnz1568/getInfo.php?workbook=24_05.xlsx&amp;sheet=U0&amp;row=904&amp;col=6&amp;number=3&amp;sourceID=14","3")</f>
        <v>3</v>
      </c>
      <c r="G904" s="4" t="str">
        <f>HYPERLINK("http://141.218.60.56/~jnz1568/getInfo.php?workbook=24_05.xlsx&amp;sheet=U0&amp;row=904&amp;col=7&amp;number=0.286&amp;sourceID=14","0.286")</f>
        <v>0.286</v>
      </c>
    </row>
    <row r="905" spans="1:7">
      <c r="A905" s="3"/>
      <c r="B905" s="3"/>
      <c r="C905" s="3"/>
      <c r="D905" s="3"/>
      <c r="E905" s="3">
        <v>2</v>
      </c>
      <c r="F905" s="4" t="str">
        <f>HYPERLINK("http://141.218.60.56/~jnz1568/getInfo.php?workbook=24_05.xlsx&amp;sheet=U0&amp;row=905&amp;col=6&amp;number=3.1&amp;sourceID=14","3.1")</f>
        <v>3.1</v>
      </c>
      <c r="G905" s="4" t="str">
        <f>HYPERLINK("http://141.218.60.56/~jnz1568/getInfo.php?workbook=24_05.xlsx&amp;sheet=U0&amp;row=905&amp;col=7&amp;number=0.286&amp;sourceID=14","0.286")</f>
        <v>0.286</v>
      </c>
    </row>
    <row r="906" spans="1:7">
      <c r="A906" s="3"/>
      <c r="B906" s="3"/>
      <c r="C906" s="3"/>
      <c r="D906" s="3"/>
      <c r="E906" s="3">
        <v>3</v>
      </c>
      <c r="F906" s="4" t="str">
        <f>HYPERLINK("http://141.218.60.56/~jnz1568/getInfo.php?workbook=24_05.xlsx&amp;sheet=U0&amp;row=906&amp;col=6&amp;number=3.2&amp;sourceID=14","3.2")</f>
        <v>3.2</v>
      </c>
      <c r="G906" s="4" t="str">
        <f>HYPERLINK("http://141.218.60.56/~jnz1568/getInfo.php?workbook=24_05.xlsx&amp;sheet=U0&amp;row=906&amp;col=7&amp;number=0.286&amp;sourceID=14","0.286")</f>
        <v>0.286</v>
      </c>
    </row>
    <row r="907" spans="1:7">
      <c r="A907" s="3"/>
      <c r="B907" s="3"/>
      <c r="C907" s="3"/>
      <c r="D907" s="3"/>
      <c r="E907" s="3">
        <v>4</v>
      </c>
      <c r="F907" s="4" t="str">
        <f>HYPERLINK("http://141.218.60.56/~jnz1568/getInfo.php?workbook=24_05.xlsx&amp;sheet=U0&amp;row=907&amp;col=6&amp;number=3.3&amp;sourceID=14","3.3")</f>
        <v>3.3</v>
      </c>
      <c r="G907" s="4" t="str">
        <f>HYPERLINK("http://141.218.60.56/~jnz1568/getInfo.php?workbook=24_05.xlsx&amp;sheet=U0&amp;row=907&amp;col=7&amp;number=0.286&amp;sourceID=14","0.286")</f>
        <v>0.286</v>
      </c>
    </row>
    <row r="908" spans="1:7">
      <c r="A908" s="3"/>
      <c r="B908" s="3"/>
      <c r="C908" s="3"/>
      <c r="D908" s="3"/>
      <c r="E908" s="3">
        <v>5</v>
      </c>
      <c r="F908" s="4" t="str">
        <f>HYPERLINK("http://141.218.60.56/~jnz1568/getInfo.php?workbook=24_05.xlsx&amp;sheet=U0&amp;row=908&amp;col=6&amp;number=3.4&amp;sourceID=14","3.4")</f>
        <v>3.4</v>
      </c>
      <c r="G908" s="4" t="str">
        <f>HYPERLINK("http://141.218.60.56/~jnz1568/getInfo.php?workbook=24_05.xlsx&amp;sheet=U0&amp;row=908&amp;col=7&amp;number=0.286&amp;sourceID=14","0.286")</f>
        <v>0.286</v>
      </c>
    </row>
    <row r="909" spans="1:7">
      <c r="A909" s="3"/>
      <c r="B909" s="3"/>
      <c r="C909" s="3"/>
      <c r="D909" s="3"/>
      <c r="E909" s="3">
        <v>6</v>
      </c>
      <c r="F909" s="4" t="str">
        <f>HYPERLINK("http://141.218.60.56/~jnz1568/getInfo.php?workbook=24_05.xlsx&amp;sheet=U0&amp;row=909&amp;col=6&amp;number=3.5&amp;sourceID=14","3.5")</f>
        <v>3.5</v>
      </c>
      <c r="G909" s="4" t="str">
        <f>HYPERLINK("http://141.218.60.56/~jnz1568/getInfo.php?workbook=24_05.xlsx&amp;sheet=U0&amp;row=909&amp;col=7&amp;number=0.286&amp;sourceID=14","0.286")</f>
        <v>0.286</v>
      </c>
    </row>
    <row r="910" spans="1:7">
      <c r="A910" s="3"/>
      <c r="B910" s="3"/>
      <c r="C910" s="3"/>
      <c r="D910" s="3"/>
      <c r="E910" s="3">
        <v>7</v>
      </c>
      <c r="F910" s="4" t="str">
        <f>HYPERLINK("http://141.218.60.56/~jnz1568/getInfo.php?workbook=24_05.xlsx&amp;sheet=U0&amp;row=910&amp;col=6&amp;number=3.6&amp;sourceID=14","3.6")</f>
        <v>3.6</v>
      </c>
      <c r="G910" s="4" t="str">
        <f>HYPERLINK("http://141.218.60.56/~jnz1568/getInfo.php?workbook=24_05.xlsx&amp;sheet=U0&amp;row=910&amp;col=7&amp;number=0.287&amp;sourceID=14","0.287")</f>
        <v>0.287</v>
      </c>
    </row>
    <row r="911" spans="1:7">
      <c r="A911" s="3"/>
      <c r="B911" s="3"/>
      <c r="C911" s="3"/>
      <c r="D911" s="3"/>
      <c r="E911" s="3">
        <v>8</v>
      </c>
      <c r="F911" s="4" t="str">
        <f>HYPERLINK("http://141.218.60.56/~jnz1568/getInfo.php?workbook=24_05.xlsx&amp;sheet=U0&amp;row=911&amp;col=6&amp;number=3.7&amp;sourceID=14","3.7")</f>
        <v>3.7</v>
      </c>
      <c r="G911" s="4" t="str">
        <f>HYPERLINK("http://141.218.60.56/~jnz1568/getInfo.php?workbook=24_05.xlsx&amp;sheet=U0&amp;row=911&amp;col=7&amp;number=0.287&amp;sourceID=14","0.287")</f>
        <v>0.287</v>
      </c>
    </row>
    <row r="912" spans="1:7">
      <c r="A912" s="3"/>
      <c r="B912" s="3"/>
      <c r="C912" s="3"/>
      <c r="D912" s="3"/>
      <c r="E912" s="3">
        <v>9</v>
      </c>
      <c r="F912" s="4" t="str">
        <f>HYPERLINK("http://141.218.60.56/~jnz1568/getInfo.php?workbook=24_05.xlsx&amp;sheet=U0&amp;row=912&amp;col=6&amp;number=3.8&amp;sourceID=14","3.8")</f>
        <v>3.8</v>
      </c>
      <c r="G912" s="4" t="str">
        <f>HYPERLINK("http://141.218.60.56/~jnz1568/getInfo.php?workbook=24_05.xlsx&amp;sheet=U0&amp;row=912&amp;col=7&amp;number=0.287&amp;sourceID=14","0.287")</f>
        <v>0.287</v>
      </c>
    </row>
    <row r="913" spans="1:7">
      <c r="A913" s="3"/>
      <c r="B913" s="3"/>
      <c r="C913" s="3"/>
      <c r="D913" s="3"/>
      <c r="E913" s="3">
        <v>10</v>
      </c>
      <c r="F913" s="4" t="str">
        <f>HYPERLINK("http://141.218.60.56/~jnz1568/getInfo.php?workbook=24_05.xlsx&amp;sheet=U0&amp;row=913&amp;col=6&amp;number=3.9&amp;sourceID=14","3.9")</f>
        <v>3.9</v>
      </c>
      <c r="G913" s="4" t="str">
        <f>HYPERLINK("http://141.218.60.56/~jnz1568/getInfo.php?workbook=24_05.xlsx&amp;sheet=U0&amp;row=913&amp;col=7&amp;number=0.287&amp;sourceID=14","0.287")</f>
        <v>0.287</v>
      </c>
    </row>
    <row r="914" spans="1:7">
      <c r="A914" s="3"/>
      <c r="B914" s="3"/>
      <c r="C914" s="3"/>
      <c r="D914" s="3"/>
      <c r="E914" s="3">
        <v>11</v>
      </c>
      <c r="F914" s="4" t="str">
        <f>HYPERLINK("http://141.218.60.56/~jnz1568/getInfo.php?workbook=24_05.xlsx&amp;sheet=U0&amp;row=914&amp;col=6&amp;number=4&amp;sourceID=14","4")</f>
        <v>4</v>
      </c>
      <c r="G914" s="4" t="str">
        <f>HYPERLINK("http://141.218.60.56/~jnz1568/getInfo.php?workbook=24_05.xlsx&amp;sheet=U0&amp;row=914&amp;col=7&amp;number=0.287&amp;sourceID=14","0.287")</f>
        <v>0.287</v>
      </c>
    </row>
    <row r="915" spans="1:7">
      <c r="A915" s="3"/>
      <c r="B915" s="3"/>
      <c r="C915" s="3"/>
      <c r="D915" s="3"/>
      <c r="E915" s="3">
        <v>12</v>
      </c>
      <c r="F915" s="4" t="str">
        <f>HYPERLINK("http://141.218.60.56/~jnz1568/getInfo.php?workbook=24_05.xlsx&amp;sheet=U0&amp;row=915&amp;col=6&amp;number=4.1&amp;sourceID=14","4.1")</f>
        <v>4.1</v>
      </c>
      <c r="G915" s="4" t="str">
        <f>HYPERLINK("http://141.218.60.56/~jnz1568/getInfo.php?workbook=24_05.xlsx&amp;sheet=U0&amp;row=915&amp;col=7&amp;number=0.287&amp;sourceID=14","0.287")</f>
        <v>0.287</v>
      </c>
    </row>
    <row r="916" spans="1:7">
      <c r="A916" s="3"/>
      <c r="B916" s="3"/>
      <c r="C916" s="3"/>
      <c r="D916" s="3"/>
      <c r="E916" s="3">
        <v>13</v>
      </c>
      <c r="F916" s="4" t="str">
        <f>HYPERLINK("http://141.218.60.56/~jnz1568/getInfo.php?workbook=24_05.xlsx&amp;sheet=U0&amp;row=916&amp;col=6&amp;number=4.2&amp;sourceID=14","4.2")</f>
        <v>4.2</v>
      </c>
      <c r="G916" s="4" t="str">
        <f>HYPERLINK("http://141.218.60.56/~jnz1568/getInfo.php?workbook=24_05.xlsx&amp;sheet=U0&amp;row=916&amp;col=7&amp;number=0.287&amp;sourceID=14","0.287")</f>
        <v>0.287</v>
      </c>
    </row>
    <row r="917" spans="1:7">
      <c r="A917" s="3"/>
      <c r="B917" s="3"/>
      <c r="C917" s="3"/>
      <c r="D917" s="3"/>
      <c r="E917" s="3">
        <v>14</v>
      </c>
      <c r="F917" s="4" t="str">
        <f>HYPERLINK("http://141.218.60.56/~jnz1568/getInfo.php?workbook=24_05.xlsx&amp;sheet=U0&amp;row=917&amp;col=6&amp;number=4.3&amp;sourceID=14","4.3")</f>
        <v>4.3</v>
      </c>
      <c r="G917" s="4" t="str">
        <f>HYPERLINK("http://141.218.60.56/~jnz1568/getInfo.php?workbook=24_05.xlsx&amp;sheet=U0&amp;row=917&amp;col=7&amp;number=0.287&amp;sourceID=14","0.287")</f>
        <v>0.287</v>
      </c>
    </row>
    <row r="918" spans="1:7">
      <c r="A918" s="3"/>
      <c r="B918" s="3"/>
      <c r="C918" s="3"/>
      <c r="D918" s="3"/>
      <c r="E918" s="3">
        <v>15</v>
      </c>
      <c r="F918" s="4" t="str">
        <f>HYPERLINK("http://141.218.60.56/~jnz1568/getInfo.php?workbook=24_05.xlsx&amp;sheet=U0&amp;row=918&amp;col=6&amp;number=4.4&amp;sourceID=14","4.4")</f>
        <v>4.4</v>
      </c>
      <c r="G918" s="4" t="str">
        <f>HYPERLINK("http://141.218.60.56/~jnz1568/getInfo.php?workbook=24_05.xlsx&amp;sheet=U0&amp;row=918&amp;col=7&amp;number=0.288&amp;sourceID=14","0.288")</f>
        <v>0.288</v>
      </c>
    </row>
    <row r="919" spans="1:7">
      <c r="A919" s="3"/>
      <c r="B919" s="3"/>
      <c r="C919" s="3"/>
      <c r="D919" s="3"/>
      <c r="E919" s="3">
        <v>16</v>
      </c>
      <c r="F919" s="4" t="str">
        <f>HYPERLINK("http://141.218.60.56/~jnz1568/getInfo.php?workbook=24_05.xlsx&amp;sheet=U0&amp;row=919&amp;col=6&amp;number=4.5&amp;sourceID=14","4.5")</f>
        <v>4.5</v>
      </c>
      <c r="G919" s="4" t="str">
        <f>HYPERLINK("http://141.218.60.56/~jnz1568/getInfo.php?workbook=24_05.xlsx&amp;sheet=U0&amp;row=919&amp;col=7&amp;number=0.288&amp;sourceID=14","0.288")</f>
        <v>0.288</v>
      </c>
    </row>
    <row r="920" spans="1:7">
      <c r="A920" s="3"/>
      <c r="B920" s="3"/>
      <c r="C920" s="3"/>
      <c r="D920" s="3"/>
      <c r="E920" s="3">
        <v>17</v>
      </c>
      <c r="F920" s="4" t="str">
        <f>HYPERLINK("http://141.218.60.56/~jnz1568/getInfo.php?workbook=24_05.xlsx&amp;sheet=U0&amp;row=920&amp;col=6&amp;number=4.6&amp;sourceID=14","4.6")</f>
        <v>4.6</v>
      </c>
      <c r="G920" s="4" t="str">
        <f>HYPERLINK("http://141.218.60.56/~jnz1568/getInfo.php?workbook=24_05.xlsx&amp;sheet=U0&amp;row=920&amp;col=7&amp;number=0.289&amp;sourceID=14","0.289")</f>
        <v>0.289</v>
      </c>
    </row>
    <row r="921" spans="1:7">
      <c r="A921" s="3"/>
      <c r="B921" s="3"/>
      <c r="C921" s="3"/>
      <c r="D921" s="3"/>
      <c r="E921" s="3">
        <v>18</v>
      </c>
      <c r="F921" s="4" t="str">
        <f>HYPERLINK("http://141.218.60.56/~jnz1568/getInfo.php?workbook=24_05.xlsx&amp;sheet=U0&amp;row=921&amp;col=6&amp;number=4.7&amp;sourceID=14","4.7")</f>
        <v>4.7</v>
      </c>
      <c r="G921" s="4" t="str">
        <f>HYPERLINK("http://141.218.60.56/~jnz1568/getInfo.php?workbook=24_05.xlsx&amp;sheet=U0&amp;row=921&amp;col=7&amp;number=0.289&amp;sourceID=14","0.289")</f>
        <v>0.289</v>
      </c>
    </row>
    <row r="922" spans="1:7">
      <c r="A922" s="3"/>
      <c r="B922" s="3"/>
      <c r="C922" s="3"/>
      <c r="D922" s="3"/>
      <c r="E922" s="3">
        <v>19</v>
      </c>
      <c r="F922" s="4" t="str">
        <f>HYPERLINK("http://141.218.60.56/~jnz1568/getInfo.php?workbook=24_05.xlsx&amp;sheet=U0&amp;row=922&amp;col=6&amp;number=4.8&amp;sourceID=14","4.8")</f>
        <v>4.8</v>
      </c>
      <c r="G922" s="4" t="str">
        <f>HYPERLINK("http://141.218.60.56/~jnz1568/getInfo.php?workbook=24_05.xlsx&amp;sheet=U0&amp;row=922&amp;col=7&amp;number=0.29&amp;sourceID=14","0.29")</f>
        <v>0.29</v>
      </c>
    </row>
    <row r="923" spans="1:7">
      <c r="A923" s="3"/>
      <c r="B923" s="3"/>
      <c r="C923" s="3"/>
      <c r="D923" s="3"/>
      <c r="E923" s="3">
        <v>20</v>
      </c>
      <c r="F923" s="4" t="str">
        <f>HYPERLINK("http://141.218.60.56/~jnz1568/getInfo.php?workbook=24_05.xlsx&amp;sheet=U0&amp;row=923&amp;col=6&amp;number=4.9&amp;sourceID=14","4.9")</f>
        <v>4.9</v>
      </c>
      <c r="G923" s="4" t="str">
        <f>HYPERLINK("http://141.218.60.56/~jnz1568/getInfo.php?workbook=24_05.xlsx&amp;sheet=U0&amp;row=923&amp;col=7&amp;number=0.291&amp;sourceID=14","0.291")</f>
        <v>0.291</v>
      </c>
    </row>
    <row r="924" spans="1:7">
      <c r="A924" s="3">
        <v>24</v>
      </c>
      <c r="B924" s="3">
        <v>5</v>
      </c>
      <c r="C924" s="3">
        <v>4</v>
      </c>
      <c r="D924" s="3">
        <v>12</v>
      </c>
      <c r="E924" s="3">
        <v>1</v>
      </c>
      <c r="F924" s="4" t="str">
        <f>HYPERLINK("http://141.218.60.56/~jnz1568/getInfo.php?workbook=24_05.xlsx&amp;sheet=U0&amp;row=924&amp;col=6&amp;number=3&amp;sourceID=14","3")</f>
        <v>3</v>
      </c>
      <c r="G924" s="4" t="str">
        <f>HYPERLINK("http://141.218.60.56/~jnz1568/getInfo.php?workbook=24_05.xlsx&amp;sheet=U0&amp;row=924&amp;col=7&amp;number=0.0198&amp;sourceID=14","0.0198")</f>
        <v>0.0198</v>
      </c>
    </row>
    <row r="925" spans="1:7">
      <c r="A925" s="3"/>
      <c r="B925" s="3"/>
      <c r="C925" s="3"/>
      <c r="D925" s="3"/>
      <c r="E925" s="3">
        <v>2</v>
      </c>
      <c r="F925" s="4" t="str">
        <f>HYPERLINK("http://141.218.60.56/~jnz1568/getInfo.php?workbook=24_05.xlsx&amp;sheet=U0&amp;row=925&amp;col=6&amp;number=3.1&amp;sourceID=14","3.1")</f>
        <v>3.1</v>
      </c>
      <c r="G925" s="4" t="str">
        <f>HYPERLINK("http://141.218.60.56/~jnz1568/getInfo.php?workbook=24_05.xlsx&amp;sheet=U0&amp;row=925&amp;col=7&amp;number=0.0198&amp;sourceID=14","0.0198")</f>
        <v>0.0198</v>
      </c>
    </row>
    <row r="926" spans="1:7">
      <c r="A926" s="3"/>
      <c r="B926" s="3"/>
      <c r="C926" s="3"/>
      <c r="D926" s="3"/>
      <c r="E926" s="3">
        <v>3</v>
      </c>
      <c r="F926" s="4" t="str">
        <f>HYPERLINK("http://141.218.60.56/~jnz1568/getInfo.php?workbook=24_05.xlsx&amp;sheet=U0&amp;row=926&amp;col=6&amp;number=3.2&amp;sourceID=14","3.2")</f>
        <v>3.2</v>
      </c>
      <c r="G926" s="4" t="str">
        <f>HYPERLINK("http://141.218.60.56/~jnz1568/getInfo.php?workbook=24_05.xlsx&amp;sheet=U0&amp;row=926&amp;col=7&amp;number=0.0198&amp;sourceID=14","0.0198")</f>
        <v>0.0198</v>
      </c>
    </row>
    <row r="927" spans="1:7">
      <c r="A927" s="3"/>
      <c r="B927" s="3"/>
      <c r="C927" s="3"/>
      <c r="D927" s="3"/>
      <c r="E927" s="3">
        <v>4</v>
      </c>
      <c r="F927" s="4" t="str">
        <f>HYPERLINK("http://141.218.60.56/~jnz1568/getInfo.php?workbook=24_05.xlsx&amp;sheet=U0&amp;row=927&amp;col=6&amp;number=3.3&amp;sourceID=14","3.3")</f>
        <v>3.3</v>
      </c>
      <c r="G927" s="4" t="str">
        <f>HYPERLINK("http://141.218.60.56/~jnz1568/getInfo.php?workbook=24_05.xlsx&amp;sheet=U0&amp;row=927&amp;col=7&amp;number=0.0198&amp;sourceID=14","0.0198")</f>
        <v>0.0198</v>
      </c>
    </row>
    <row r="928" spans="1:7">
      <c r="A928" s="3"/>
      <c r="B928" s="3"/>
      <c r="C928" s="3"/>
      <c r="D928" s="3"/>
      <c r="E928" s="3">
        <v>5</v>
      </c>
      <c r="F928" s="4" t="str">
        <f>HYPERLINK("http://141.218.60.56/~jnz1568/getInfo.php?workbook=24_05.xlsx&amp;sheet=U0&amp;row=928&amp;col=6&amp;number=3.4&amp;sourceID=14","3.4")</f>
        <v>3.4</v>
      </c>
      <c r="G928" s="4" t="str">
        <f>HYPERLINK("http://141.218.60.56/~jnz1568/getInfo.php?workbook=24_05.xlsx&amp;sheet=U0&amp;row=928&amp;col=7&amp;number=0.0198&amp;sourceID=14","0.0198")</f>
        <v>0.0198</v>
      </c>
    </row>
    <row r="929" spans="1:7">
      <c r="A929" s="3"/>
      <c r="B929" s="3"/>
      <c r="C929" s="3"/>
      <c r="D929" s="3"/>
      <c r="E929" s="3">
        <v>6</v>
      </c>
      <c r="F929" s="4" t="str">
        <f>HYPERLINK("http://141.218.60.56/~jnz1568/getInfo.php?workbook=24_05.xlsx&amp;sheet=U0&amp;row=929&amp;col=6&amp;number=3.5&amp;sourceID=14","3.5")</f>
        <v>3.5</v>
      </c>
      <c r="G929" s="4" t="str">
        <f>HYPERLINK("http://141.218.60.56/~jnz1568/getInfo.php?workbook=24_05.xlsx&amp;sheet=U0&amp;row=929&amp;col=7&amp;number=0.0198&amp;sourceID=14","0.0198")</f>
        <v>0.0198</v>
      </c>
    </row>
    <row r="930" spans="1:7">
      <c r="A930" s="3"/>
      <c r="B930" s="3"/>
      <c r="C930" s="3"/>
      <c r="D930" s="3"/>
      <c r="E930" s="3">
        <v>7</v>
      </c>
      <c r="F930" s="4" t="str">
        <f>HYPERLINK("http://141.218.60.56/~jnz1568/getInfo.php?workbook=24_05.xlsx&amp;sheet=U0&amp;row=930&amp;col=6&amp;number=3.6&amp;sourceID=14","3.6")</f>
        <v>3.6</v>
      </c>
      <c r="G930" s="4" t="str">
        <f>HYPERLINK("http://141.218.60.56/~jnz1568/getInfo.php?workbook=24_05.xlsx&amp;sheet=U0&amp;row=930&amp;col=7&amp;number=0.0198&amp;sourceID=14","0.0198")</f>
        <v>0.0198</v>
      </c>
    </row>
    <row r="931" spans="1:7">
      <c r="A931" s="3"/>
      <c r="B931" s="3"/>
      <c r="C931" s="3"/>
      <c r="D931" s="3"/>
      <c r="E931" s="3">
        <v>8</v>
      </c>
      <c r="F931" s="4" t="str">
        <f>HYPERLINK("http://141.218.60.56/~jnz1568/getInfo.php?workbook=24_05.xlsx&amp;sheet=U0&amp;row=931&amp;col=6&amp;number=3.7&amp;sourceID=14","3.7")</f>
        <v>3.7</v>
      </c>
      <c r="G931" s="4" t="str">
        <f>HYPERLINK("http://141.218.60.56/~jnz1568/getInfo.php?workbook=24_05.xlsx&amp;sheet=U0&amp;row=931&amp;col=7&amp;number=0.0198&amp;sourceID=14","0.0198")</f>
        <v>0.0198</v>
      </c>
    </row>
    <row r="932" spans="1:7">
      <c r="A932" s="3"/>
      <c r="B932" s="3"/>
      <c r="C932" s="3"/>
      <c r="D932" s="3"/>
      <c r="E932" s="3">
        <v>9</v>
      </c>
      <c r="F932" s="4" t="str">
        <f>HYPERLINK("http://141.218.60.56/~jnz1568/getInfo.php?workbook=24_05.xlsx&amp;sheet=U0&amp;row=932&amp;col=6&amp;number=3.8&amp;sourceID=14","3.8")</f>
        <v>3.8</v>
      </c>
      <c r="G932" s="4" t="str">
        <f>HYPERLINK("http://141.218.60.56/~jnz1568/getInfo.php?workbook=24_05.xlsx&amp;sheet=U0&amp;row=932&amp;col=7&amp;number=0.0198&amp;sourceID=14","0.0198")</f>
        <v>0.0198</v>
      </c>
    </row>
    <row r="933" spans="1:7">
      <c r="A933" s="3"/>
      <c r="B933" s="3"/>
      <c r="C933" s="3"/>
      <c r="D933" s="3"/>
      <c r="E933" s="3">
        <v>10</v>
      </c>
      <c r="F933" s="4" t="str">
        <f>HYPERLINK("http://141.218.60.56/~jnz1568/getInfo.php?workbook=24_05.xlsx&amp;sheet=U0&amp;row=933&amp;col=6&amp;number=3.9&amp;sourceID=14","3.9")</f>
        <v>3.9</v>
      </c>
      <c r="G933" s="4" t="str">
        <f>HYPERLINK("http://141.218.60.56/~jnz1568/getInfo.php?workbook=24_05.xlsx&amp;sheet=U0&amp;row=933&amp;col=7&amp;number=0.0198&amp;sourceID=14","0.0198")</f>
        <v>0.0198</v>
      </c>
    </row>
    <row r="934" spans="1:7">
      <c r="A934" s="3"/>
      <c r="B934" s="3"/>
      <c r="C934" s="3"/>
      <c r="D934" s="3"/>
      <c r="E934" s="3">
        <v>11</v>
      </c>
      <c r="F934" s="4" t="str">
        <f>HYPERLINK("http://141.218.60.56/~jnz1568/getInfo.php?workbook=24_05.xlsx&amp;sheet=U0&amp;row=934&amp;col=6&amp;number=4&amp;sourceID=14","4")</f>
        <v>4</v>
      </c>
      <c r="G934" s="4" t="str">
        <f>HYPERLINK("http://141.218.60.56/~jnz1568/getInfo.php?workbook=24_05.xlsx&amp;sheet=U0&amp;row=934&amp;col=7&amp;number=0.0198&amp;sourceID=14","0.0198")</f>
        <v>0.0198</v>
      </c>
    </row>
    <row r="935" spans="1:7">
      <c r="A935" s="3"/>
      <c r="B935" s="3"/>
      <c r="C935" s="3"/>
      <c r="D935" s="3"/>
      <c r="E935" s="3">
        <v>12</v>
      </c>
      <c r="F935" s="4" t="str">
        <f>HYPERLINK("http://141.218.60.56/~jnz1568/getInfo.php?workbook=24_05.xlsx&amp;sheet=U0&amp;row=935&amp;col=6&amp;number=4.1&amp;sourceID=14","4.1")</f>
        <v>4.1</v>
      </c>
      <c r="G935" s="4" t="str">
        <f>HYPERLINK("http://141.218.60.56/~jnz1568/getInfo.php?workbook=24_05.xlsx&amp;sheet=U0&amp;row=935&amp;col=7&amp;number=0.0198&amp;sourceID=14","0.0198")</f>
        <v>0.0198</v>
      </c>
    </row>
    <row r="936" spans="1:7">
      <c r="A936" s="3"/>
      <c r="B936" s="3"/>
      <c r="C936" s="3"/>
      <c r="D936" s="3"/>
      <c r="E936" s="3">
        <v>13</v>
      </c>
      <c r="F936" s="4" t="str">
        <f>HYPERLINK("http://141.218.60.56/~jnz1568/getInfo.php?workbook=24_05.xlsx&amp;sheet=U0&amp;row=936&amp;col=6&amp;number=4.2&amp;sourceID=14","4.2")</f>
        <v>4.2</v>
      </c>
      <c r="G936" s="4" t="str">
        <f>HYPERLINK("http://141.218.60.56/~jnz1568/getInfo.php?workbook=24_05.xlsx&amp;sheet=U0&amp;row=936&amp;col=7&amp;number=0.0198&amp;sourceID=14","0.0198")</f>
        <v>0.0198</v>
      </c>
    </row>
    <row r="937" spans="1:7">
      <c r="A937" s="3"/>
      <c r="B937" s="3"/>
      <c r="C937" s="3"/>
      <c r="D937" s="3"/>
      <c r="E937" s="3">
        <v>14</v>
      </c>
      <c r="F937" s="4" t="str">
        <f>HYPERLINK("http://141.218.60.56/~jnz1568/getInfo.php?workbook=24_05.xlsx&amp;sheet=U0&amp;row=937&amp;col=6&amp;number=4.3&amp;sourceID=14","4.3")</f>
        <v>4.3</v>
      </c>
      <c r="G937" s="4" t="str">
        <f>HYPERLINK("http://141.218.60.56/~jnz1568/getInfo.php?workbook=24_05.xlsx&amp;sheet=U0&amp;row=937&amp;col=7&amp;number=0.0198&amp;sourceID=14","0.0198")</f>
        <v>0.0198</v>
      </c>
    </row>
    <row r="938" spans="1:7">
      <c r="A938" s="3"/>
      <c r="B938" s="3"/>
      <c r="C938" s="3"/>
      <c r="D938" s="3"/>
      <c r="E938" s="3">
        <v>15</v>
      </c>
      <c r="F938" s="4" t="str">
        <f>HYPERLINK("http://141.218.60.56/~jnz1568/getInfo.php?workbook=24_05.xlsx&amp;sheet=U0&amp;row=938&amp;col=6&amp;number=4.4&amp;sourceID=14","4.4")</f>
        <v>4.4</v>
      </c>
      <c r="G938" s="4" t="str">
        <f>HYPERLINK("http://141.218.60.56/~jnz1568/getInfo.php?workbook=24_05.xlsx&amp;sheet=U0&amp;row=938&amp;col=7&amp;number=0.0198&amp;sourceID=14","0.0198")</f>
        <v>0.0198</v>
      </c>
    </row>
    <row r="939" spans="1:7">
      <c r="A939" s="3"/>
      <c r="B939" s="3"/>
      <c r="C939" s="3"/>
      <c r="D939" s="3"/>
      <c r="E939" s="3">
        <v>16</v>
      </c>
      <c r="F939" s="4" t="str">
        <f>HYPERLINK("http://141.218.60.56/~jnz1568/getInfo.php?workbook=24_05.xlsx&amp;sheet=U0&amp;row=939&amp;col=6&amp;number=4.5&amp;sourceID=14","4.5")</f>
        <v>4.5</v>
      </c>
      <c r="G939" s="4" t="str">
        <f>HYPERLINK("http://141.218.60.56/~jnz1568/getInfo.php?workbook=24_05.xlsx&amp;sheet=U0&amp;row=939&amp;col=7&amp;number=0.0198&amp;sourceID=14","0.0198")</f>
        <v>0.0198</v>
      </c>
    </row>
    <row r="940" spans="1:7">
      <c r="A940" s="3"/>
      <c r="B940" s="3"/>
      <c r="C940" s="3"/>
      <c r="D940" s="3"/>
      <c r="E940" s="3">
        <v>17</v>
      </c>
      <c r="F940" s="4" t="str">
        <f>HYPERLINK("http://141.218.60.56/~jnz1568/getInfo.php?workbook=24_05.xlsx&amp;sheet=U0&amp;row=940&amp;col=6&amp;number=4.6&amp;sourceID=14","4.6")</f>
        <v>4.6</v>
      </c>
      <c r="G940" s="4" t="str">
        <f>HYPERLINK("http://141.218.60.56/~jnz1568/getInfo.php?workbook=24_05.xlsx&amp;sheet=U0&amp;row=940&amp;col=7&amp;number=0.0198&amp;sourceID=14","0.0198")</f>
        <v>0.0198</v>
      </c>
    </row>
    <row r="941" spans="1:7">
      <c r="A941" s="3"/>
      <c r="B941" s="3"/>
      <c r="C941" s="3"/>
      <c r="D941" s="3"/>
      <c r="E941" s="3">
        <v>18</v>
      </c>
      <c r="F941" s="4" t="str">
        <f>HYPERLINK("http://141.218.60.56/~jnz1568/getInfo.php?workbook=24_05.xlsx&amp;sheet=U0&amp;row=941&amp;col=6&amp;number=4.7&amp;sourceID=14","4.7")</f>
        <v>4.7</v>
      </c>
      <c r="G941" s="4" t="str">
        <f>HYPERLINK("http://141.218.60.56/~jnz1568/getInfo.php?workbook=24_05.xlsx&amp;sheet=U0&amp;row=941&amp;col=7&amp;number=0.0198&amp;sourceID=14","0.0198")</f>
        <v>0.0198</v>
      </c>
    </row>
    <row r="942" spans="1:7">
      <c r="A942" s="3"/>
      <c r="B942" s="3"/>
      <c r="C942" s="3"/>
      <c r="D942" s="3"/>
      <c r="E942" s="3">
        <v>19</v>
      </c>
      <c r="F942" s="4" t="str">
        <f>HYPERLINK("http://141.218.60.56/~jnz1568/getInfo.php?workbook=24_05.xlsx&amp;sheet=U0&amp;row=942&amp;col=6&amp;number=4.8&amp;sourceID=14","4.8")</f>
        <v>4.8</v>
      </c>
      <c r="G942" s="4" t="str">
        <f>HYPERLINK("http://141.218.60.56/~jnz1568/getInfo.php?workbook=24_05.xlsx&amp;sheet=U0&amp;row=942&amp;col=7&amp;number=0.0198&amp;sourceID=14","0.0198")</f>
        <v>0.0198</v>
      </c>
    </row>
    <row r="943" spans="1:7">
      <c r="A943" s="3"/>
      <c r="B943" s="3"/>
      <c r="C943" s="3"/>
      <c r="D943" s="3"/>
      <c r="E943" s="3">
        <v>20</v>
      </c>
      <c r="F943" s="4" t="str">
        <f>HYPERLINK("http://141.218.60.56/~jnz1568/getInfo.php?workbook=24_05.xlsx&amp;sheet=U0&amp;row=943&amp;col=6&amp;number=4.9&amp;sourceID=14","4.9")</f>
        <v>4.9</v>
      </c>
      <c r="G943" s="4" t="str">
        <f>HYPERLINK("http://141.218.60.56/~jnz1568/getInfo.php?workbook=24_05.xlsx&amp;sheet=U0&amp;row=943&amp;col=7&amp;number=0.0198&amp;sourceID=14","0.0198")</f>
        <v>0.0198</v>
      </c>
    </row>
    <row r="944" spans="1:7">
      <c r="A944" s="3">
        <v>24</v>
      </c>
      <c r="B944" s="3">
        <v>5</v>
      </c>
      <c r="C944" s="3">
        <v>4</v>
      </c>
      <c r="D944" s="3">
        <v>13</v>
      </c>
      <c r="E944" s="3">
        <v>1</v>
      </c>
      <c r="F944" s="4" t="str">
        <f>HYPERLINK("http://141.218.60.56/~jnz1568/getInfo.php?workbook=24_05.xlsx&amp;sheet=U0&amp;row=944&amp;col=6&amp;number=3&amp;sourceID=14","3")</f>
        <v>3</v>
      </c>
      <c r="G944" s="4" t="str">
        <f>HYPERLINK("http://141.218.60.56/~jnz1568/getInfo.php?workbook=24_05.xlsx&amp;sheet=U0&amp;row=944&amp;col=7&amp;number=0.0046&amp;sourceID=14","0.0046")</f>
        <v>0.0046</v>
      </c>
    </row>
    <row r="945" spans="1:7">
      <c r="A945" s="3"/>
      <c r="B945" s="3"/>
      <c r="C945" s="3"/>
      <c r="D945" s="3"/>
      <c r="E945" s="3">
        <v>2</v>
      </c>
      <c r="F945" s="4" t="str">
        <f>HYPERLINK("http://141.218.60.56/~jnz1568/getInfo.php?workbook=24_05.xlsx&amp;sheet=U0&amp;row=945&amp;col=6&amp;number=3.1&amp;sourceID=14","3.1")</f>
        <v>3.1</v>
      </c>
      <c r="G945" s="4" t="str">
        <f>HYPERLINK("http://141.218.60.56/~jnz1568/getInfo.php?workbook=24_05.xlsx&amp;sheet=U0&amp;row=945&amp;col=7&amp;number=0.0046&amp;sourceID=14","0.0046")</f>
        <v>0.0046</v>
      </c>
    </row>
    <row r="946" spans="1:7">
      <c r="A946" s="3"/>
      <c r="B946" s="3"/>
      <c r="C946" s="3"/>
      <c r="D946" s="3"/>
      <c r="E946" s="3">
        <v>3</v>
      </c>
      <c r="F946" s="4" t="str">
        <f>HYPERLINK("http://141.218.60.56/~jnz1568/getInfo.php?workbook=24_05.xlsx&amp;sheet=U0&amp;row=946&amp;col=6&amp;number=3.2&amp;sourceID=14","3.2")</f>
        <v>3.2</v>
      </c>
      <c r="G946" s="4" t="str">
        <f>HYPERLINK("http://141.218.60.56/~jnz1568/getInfo.php?workbook=24_05.xlsx&amp;sheet=U0&amp;row=946&amp;col=7&amp;number=0.0046&amp;sourceID=14","0.0046")</f>
        <v>0.0046</v>
      </c>
    </row>
    <row r="947" spans="1:7">
      <c r="A947" s="3"/>
      <c r="B947" s="3"/>
      <c r="C947" s="3"/>
      <c r="D947" s="3"/>
      <c r="E947" s="3">
        <v>4</v>
      </c>
      <c r="F947" s="4" t="str">
        <f>HYPERLINK("http://141.218.60.56/~jnz1568/getInfo.php?workbook=24_05.xlsx&amp;sheet=U0&amp;row=947&amp;col=6&amp;number=3.3&amp;sourceID=14","3.3")</f>
        <v>3.3</v>
      </c>
      <c r="G947" s="4" t="str">
        <f>HYPERLINK("http://141.218.60.56/~jnz1568/getInfo.php?workbook=24_05.xlsx&amp;sheet=U0&amp;row=947&amp;col=7&amp;number=0.0046&amp;sourceID=14","0.0046")</f>
        <v>0.0046</v>
      </c>
    </row>
    <row r="948" spans="1:7">
      <c r="A948" s="3"/>
      <c r="B948" s="3"/>
      <c r="C948" s="3"/>
      <c r="D948" s="3"/>
      <c r="E948" s="3">
        <v>5</v>
      </c>
      <c r="F948" s="4" t="str">
        <f>HYPERLINK("http://141.218.60.56/~jnz1568/getInfo.php?workbook=24_05.xlsx&amp;sheet=U0&amp;row=948&amp;col=6&amp;number=3.4&amp;sourceID=14","3.4")</f>
        <v>3.4</v>
      </c>
      <c r="G948" s="4" t="str">
        <f>HYPERLINK("http://141.218.60.56/~jnz1568/getInfo.php?workbook=24_05.xlsx&amp;sheet=U0&amp;row=948&amp;col=7&amp;number=0.0046&amp;sourceID=14","0.0046")</f>
        <v>0.0046</v>
      </c>
    </row>
    <row r="949" spans="1:7">
      <c r="A949" s="3"/>
      <c r="B949" s="3"/>
      <c r="C949" s="3"/>
      <c r="D949" s="3"/>
      <c r="E949" s="3">
        <v>6</v>
      </c>
      <c r="F949" s="4" t="str">
        <f>HYPERLINK("http://141.218.60.56/~jnz1568/getInfo.php?workbook=24_05.xlsx&amp;sheet=U0&amp;row=949&amp;col=6&amp;number=3.5&amp;sourceID=14","3.5")</f>
        <v>3.5</v>
      </c>
      <c r="G949" s="4" t="str">
        <f>HYPERLINK("http://141.218.60.56/~jnz1568/getInfo.php?workbook=24_05.xlsx&amp;sheet=U0&amp;row=949&amp;col=7&amp;number=0.0046&amp;sourceID=14","0.0046")</f>
        <v>0.0046</v>
      </c>
    </row>
    <row r="950" spans="1:7">
      <c r="A950" s="3"/>
      <c r="B950" s="3"/>
      <c r="C950" s="3"/>
      <c r="D950" s="3"/>
      <c r="E950" s="3">
        <v>7</v>
      </c>
      <c r="F950" s="4" t="str">
        <f>HYPERLINK("http://141.218.60.56/~jnz1568/getInfo.php?workbook=24_05.xlsx&amp;sheet=U0&amp;row=950&amp;col=6&amp;number=3.6&amp;sourceID=14","3.6")</f>
        <v>3.6</v>
      </c>
      <c r="G950" s="4" t="str">
        <f>HYPERLINK("http://141.218.60.56/~jnz1568/getInfo.php?workbook=24_05.xlsx&amp;sheet=U0&amp;row=950&amp;col=7&amp;number=0.0046&amp;sourceID=14","0.0046")</f>
        <v>0.0046</v>
      </c>
    </row>
    <row r="951" spans="1:7">
      <c r="A951" s="3"/>
      <c r="B951" s="3"/>
      <c r="C951" s="3"/>
      <c r="D951" s="3"/>
      <c r="E951" s="3">
        <v>8</v>
      </c>
      <c r="F951" s="4" t="str">
        <f>HYPERLINK("http://141.218.60.56/~jnz1568/getInfo.php?workbook=24_05.xlsx&amp;sheet=U0&amp;row=951&amp;col=6&amp;number=3.7&amp;sourceID=14","3.7")</f>
        <v>3.7</v>
      </c>
      <c r="G951" s="4" t="str">
        <f>HYPERLINK("http://141.218.60.56/~jnz1568/getInfo.php?workbook=24_05.xlsx&amp;sheet=U0&amp;row=951&amp;col=7&amp;number=0.0046&amp;sourceID=14","0.0046")</f>
        <v>0.0046</v>
      </c>
    </row>
    <row r="952" spans="1:7">
      <c r="A952" s="3"/>
      <c r="B952" s="3"/>
      <c r="C952" s="3"/>
      <c r="D952" s="3"/>
      <c r="E952" s="3">
        <v>9</v>
      </c>
      <c r="F952" s="4" t="str">
        <f>HYPERLINK("http://141.218.60.56/~jnz1568/getInfo.php?workbook=24_05.xlsx&amp;sheet=U0&amp;row=952&amp;col=6&amp;number=3.8&amp;sourceID=14","3.8")</f>
        <v>3.8</v>
      </c>
      <c r="G952" s="4" t="str">
        <f>HYPERLINK("http://141.218.60.56/~jnz1568/getInfo.php?workbook=24_05.xlsx&amp;sheet=U0&amp;row=952&amp;col=7&amp;number=0.0046&amp;sourceID=14","0.0046")</f>
        <v>0.0046</v>
      </c>
    </row>
    <row r="953" spans="1:7">
      <c r="A953" s="3"/>
      <c r="B953" s="3"/>
      <c r="C953" s="3"/>
      <c r="D953" s="3"/>
      <c r="E953" s="3">
        <v>10</v>
      </c>
      <c r="F953" s="4" t="str">
        <f>HYPERLINK("http://141.218.60.56/~jnz1568/getInfo.php?workbook=24_05.xlsx&amp;sheet=U0&amp;row=953&amp;col=6&amp;number=3.9&amp;sourceID=14","3.9")</f>
        <v>3.9</v>
      </c>
      <c r="G953" s="4" t="str">
        <f>HYPERLINK("http://141.218.60.56/~jnz1568/getInfo.php?workbook=24_05.xlsx&amp;sheet=U0&amp;row=953&amp;col=7&amp;number=0.0046&amp;sourceID=14","0.0046")</f>
        <v>0.0046</v>
      </c>
    </row>
    <row r="954" spans="1:7">
      <c r="A954" s="3"/>
      <c r="B954" s="3"/>
      <c r="C954" s="3"/>
      <c r="D954" s="3"/>
      <c r="E954" s="3">
        <v>11</v>
      </c>
      <c r="F954" s="4" t="str">
        <f>HYPERLINK("http://141.218.60.56/~jnz1568/getInfo.php?workbook=24_05.xlsx&amp;sheet=U0&amp;row=954&amp;col=6&amp;number=4&amp;sourceID=14","4")</f>
        <v>4</v>
      </c>
      <c r="G954" s="4" t="str">
        <f>HYPERLINK("http://141.218.60.56/~jnz1568/getInfo.php?workbook=24_05.xlsx&amp;sheet=U0&amp;row=954&amp;col=7&amp;number=0.0046&amp;sourceID=14","0.0046")</f>
        <v>0.0046</v>
      </c>
    </row>
    <row r="955" spans="1:7">
      <c r="A955" s="3"/>
      <c r="B955" s="3"/>
      <c r="C955" s="3"/>
      <c r="D955" s="3"/>
      <c r="E955" s="3">
        <v>12</v>
      </c>
      <c r="F955" s="4" t="str">
        <f>HYPERLINK("http://141.218.60.56/~jnz1568/getInfo.php?workbook=24_05.xlsx&amp;sheet=U0&amp;row=955&amp;col=6&amp;number=4.1&amp;sourceID=14","4.1")</f>
        <v>4.1</v>
      </c>
      <c r="G955" s="4" t="str">
        <f>HYPERLINK("http://141.218.60.56/~jnz1568/getInfo.php?workbook=24_05.xlsx&amp;sheet=U0&amp;row=955&amp;col=7&amp;number=0.0046&amp;sourceID=14","0.0046")</f>
        <v>0.0046</v>
      </c>
    </row>
    <row r="956" spans="1:7">
      <c r="A956" s="3"/>
      <c r="B956" s="3"/>
      <c r="C956" s="3"/>
      <c r="D956" s="3"/>
      <c r="E956" s="3">
        <v>13</v>
      </c>
      <c r="F956" s="4" t="str">
        <f>HYPERLINK("http://141.218.60.56/~jnz1568/getInfo.php?workbook=24_05.xlsx&amp;sheet=U0&amp;row=956&amp;col=6&amp;number=4.2&amp;sourceID=14","4.2")</f>
        <v>4.2</v>
      </c>
      <c r="G956" s="4" t="str">
        <f>HYPERLINK("http://141.218.60.56/~jnz1568/getInfo.php?workbook=24_05.xlsx&amp;sheet=U0&amp;row=956&amp;col=7&amp;number=0.0046&amp;sourceID=14","0.0046")</f>
        <v>0.0046</v>
      </c>
    </row>
    <row r="957" spans="1:7">
      <c r="A957" s="3"/>
      <c r="B957" s="3"/>
      <c r="C957" s="3"/>
      <c r="D957" s="3"/>
      <c r="E957" s="3">
        <v>14</v>
      </c>
      <c r="F957" s="4" t="str">
        <f>HYPERLINK("http://141.218.60.56/~jnz1568/getInfo.php?workbook=24_05.xlsx&amp;sheet=U0&amp;row=957&amp;col=6&amp;number=4.3&amp;sourceID=14","4.3")</f>
        <v>4.3</v>
      </c>
      <c r="G957" s="4" t="str">
        <f>HYPERLINK("http://141.218.60.56/~jnz1568/getInfo.php?workbook=24_05.xlsx&amp;sheet=U0&amp;row=957&amp;col=7&amp;number=0.0046&amp;sourceID=14","0.0046")</f>
        <v>0.0046</v>
      </c>
    </row>
    <row r="958" spans="1:7">
      <c r="A958" s="3"/>
      <c r="B958" s="3"/>
      <c r="C958" s="3"/>
      <c r="D958" s="3"/>
      <c r="E958" s="3">
        <v>15</v>
      </c>
      <c r="F958" s="4" t="str">
        <f>HYPERLINK("http://141.218.60.56/~jnz1568/getInfo.php?workbook=24_05.xlsx&amp;sheet=U0&amp;row=958&amp;col=6&amp;number=4.4&amp;sourceID=14","4.4")</f>
        <v>4.4</v>
      </c>
      <c r="G958" s="4" t="str">
        <f>HYPERLINK("http://141.218.60.56/~jnz1568/getInfo.php?workbook=24_05.xlsx&amp;sheet=U0&amp;row=958&amp;col=7&amp;number=0.0046&amp;sourceID=14","0.0046")</f>
        <v>0.0046</v>
      </c>
    </row>
    <row r="959" spans="1:7">
      <c r="A959" s="3"/>
      <c r="B959" s="3"/>
      <c r="C959" s="3"/>
      <c r="D959" s="3"/>
      <c r="E959" s="3">
        <v>16</v>
      </c>
      <c r="F959" s="4" t="str">
        <f>HYPERLINK("http://141.218.60.56/~jnz1568/getInfo.php?workbook=24_05.xlsx&amp;sheet=U0&amp;row=959&amp;col=6&amp;number=4.5&amp;sourceID=14","4.5")</f>
        <v>4.5</v>
      </c>
      <c r="G959" s="4" t="str">
        <f>HYPERLINK("http://141.218.60.56/~jnz1568/getInfo.php?workbook=24_05.xlsx&amp;sheet=U0&amp;row=959&amp;col=7&amp;number=0.0046&amp;sourceID=14","0.0046")</f>
        <v>0.0046</v>
      </c>
    </row>
    <row r="960" spans="1:7">
      <c r="A960" s="3"/>
      <c r="B960" s="3"/>
      <c r="C960" s="3"/>
      <c r="D960" s="3"/>
      <c r="E960" s="3">
        <v>17</v>
      </c>
      <c r="F960" s="4" t="str">
        <f>HYPERLINK("http://141.218.60.56/~jnz1568/getInfo.php?workbook=24_05.xlsx&amp;sheet=U0&amp;row=960&amp;col=6&amp;number=4.6&amp;sourceID=14","4.6")</f>
        <v>4.6</v>
      </c>
      <c r="G960" s="4" t="str">
        <f>HYPERLINK("http://141.218.60.56/~jnz1568/getInfo.php?workbook=24_05.xlsx&amp;sheet=U0&amp;row=960&amp;col=7&amp;number=0.0046&amp;sourceID=14","0.0046")</f>
        <v>0.0046</v>
      </c>
    </row>
    <row r="961" spans="1:7">
      <c r="A961" s="3"/>
      <c r="B961" s="3"/>
      <c r="C961" s="3"/>
      <c r="D961" s="3"/>
      <c r="E961" s="3">
        <v>18</v>
      </c>
      <c r="F961" s="4" t="str">
        <f>HYPERLINK("http://141.218.60.56/~jnz1568/getInfo.php?workbook=24_05.xlsx&amp;sheet=U0&amp;row=961&amp;col=6&amp;number=4.7&amp;sourceID=14","4.7")</f>
        <v>4.7</v>
      </c>
      <c r="G961" s="4" t="str">
        <f>HYPERLINK("http://141.218.60.56/~jnz1568/getInfo.php?workbook=24_05.xlsx&amp;sheet=U0&amp;row=961&amp;col=7&amp;number=0.00459&amp;sourceID=14","0.00459")</f>
        <v>0.00459</v>
      </c>
    </row>
    <row r="962" spans="1:7">
      <c r="A962" s="3"/>
      <c r="B962" s="3"/>
      <c r="C962" s="3"/>
      <c r="D962" s="3"/>
      <c r="E962" s="3">
        <v>19</v>
      </c>
      <c r="F962" s="4" t="str">
        <f>HYPERLINK("http://141.218.60.56/~jnz1568/getInfo.php?workbook=24_05.xlsx&amp;sheet=U0&amp;row=962&amp;col=6&amp;number=4.8&amp;sourceID=14","4.8")</f>
        <v>4.8</v>
      </c>
      <c r="G962" s="4" t="str">
        <f>HYPERLINK("http://141.218.60.56/~jnz1568/getInfo.php?workbook=24_05.xlsx&amp;sheet=U0&amp;row=962&amp;col=7&amp;number=0.00459&amp;sourceID=14","0.00459")</f>
        <v>0.00459</v>
      </c>
    </row>
    <row r="963" spans="1:7">
      <c r="A963" s="3"/>
      <c r="B963" s="3"/>
      <c r="C963" s="3"/>
      <c r="D963" s="3"/>
      <c r="E963" s="3">
        <v>20</v>
      </c>
      <c r="F963" s="4" t="str">
        <f>HYPERLINK("http://141.218.60.56/~jnz1568/getInfo.php?workbook=24_05.xlsx&amp;sheet=U0&amp;row=963&amp;col=6&amp;number=4.9&amp;sourceID=14","4.9")</f>
        <v>4.9</v>
      </c>
      <c r="G963" s="4" t="str">
        <f>HYPERLINK("http://141.218.60.56/~jnz1568/getInfo.php?workbook=24_05.xlsx&amp;sheet=U0&amp;row=963&amp;col=7&amp;number=0.00459&amp;sourceID=14","0.00459")</f>
        <v>0.00459</v>
      </c>
    </row>
    <row r="964" spans="1:7">
      <c r="A964" s="3">
        <v>24</v>
      </c>
      <c r="B964" s="3">
        <v>5</v>
      </c>
      <c r="C964" s="3">
        <v>4</v>
      </c>
      <c r="D964" s="3">
        <v>14</v>
      </c>
      <c r="E964" s="3">
        <v>1</v>
      </c>
      <c r="F964" s="4" t="str">
        <f>HYPERLINK("http://141.218.60.56/~jnz1568/getInfo.php?workbook=24_05.xlsx&amp;sheet=U0&amp;row=964&amp;col=6&amp;number=3&amp;sourceID=14","3")</f>
        <v>3</v>
      </c>
      <c r="G964" s="4" t="str">
        <f>HYPERLINK("http://141.218.60.56/~jnz1568/getInfo.php?workbook=24_05.xlsx&amp;sheet=U0&amp;row=964&amp;col=7&amp;number=0.00227&amp;sourceID=14","0.00227")</f>
        <v>0.00227</v>
      </c>
    </row>
    <row r="965" spans="1:7">
      <c r="A965" s="3"/>
      <c r="B965" s="3"/>
      <c r="C965" s="3"/>
      <c r="D965" s="3"/>
      <c r="E965" s="3">
        <v>2</v>
      </c>
      <c r="F965" s="4" t="str">
        <f>HYPERLINK("http://141.218.60.56/~jnz1568/getInfo.php?workbook=24_05.xlsx&amp;sheet=U0&amp;row=965&amp;col=6&amp;number=3.1&amp;sourceID=14","3.1")</f>
        <v>3.1</v>
      </c>
      <c r="G965" s="4" t="str">
        <f>HYPERLINK("http://141.218.60.56/~jnz1568/getInfo.php?workbook=24_05.xlsx&amp;sheet=U0&amp;row=965&amp;col=7&amp;number=0.00227&amp;sourceID=14","0.00227")</f>
        <v>0.00227</v>
      </c>
    </row>
    <row r="966" spans="1:7">
      <c r="A966" s="3"/>
      <c r="B966" s="3"/>
      <c r="C966" s="3"/>
      <c r="D966" s="3"/>
      <c r="E966" s="3">
        <v>3</v>
      </c>
      <c r="F966" s="4" t="str">
        <f>HYPERLINK("http://141.218.60.56/~jnz1568/getInfo.php?workbook=24_05.xlsx&amp;sheet=U0&amp;row=966&amp;col=6&amp;number=3.2&amp;sourceID=14","3.2")</f>
        <v>3.2</v>
      </c>
      <c r="G966" s="4" t="str">
        <f>HYPERLINK("http://141.218.60.56/~jnz1568/getInfo.php?workbook=24_05.xlsx&amp;sheet=U0&amp;row=966&amp;col=7&amp;number=0.00227&amp;sourceID=14","0.00227")</f>
        <v>0.00227</v>
      </c>
    </row>
    <row r="967" spans="1:7">
      <c r="A967" s="3"/>
      <c r="B967" s="3"/>
      <c r="C967" s="3"/>
      <c r="D967" s="3"/>
      <c r="E967" s="3">
        <v>4</v>
      </c>
      <c r="F967" s="4" t="str">
        <f>HYPERLINK("http://141.218.60.56/~jnz1568/getInfo.php?workbook=24_05.xlsx&amp;sheet=U0&amp;row=967&amp;col=6&amp;number=3.3&amp;sourceID=14","3.3")</f>
        <v>3.3</v>
      </c>
      <c r="G967" s="4" t="str">
        <f>HYPERLINK("http://141.218.60.56/~jnz1568/getInfo.php?workbook=24_05.xlsx&amp;sheet=U0&amp;row=967&amp;col=7&amp;number=0.00227&amp;sourceID=14","0.00227")</f>
        <v>0.00227</v>
      </c>
    </row>
    <row r="968" spans="1:7">
      <c r="A968" s="3"/>
      <c r="B968" s="3"/>
      <c r="C968" s="3"/>
      <c r="D968" s="3"/>
      <c r="E968" s="3">
        <v>5</v>
      </c>
      <c r="F968" s="4" t="str">
        <f>HYPERLINK("http://141.218.60.56/~jnz1568/getInfo.php?workbook=24_05.xlsx&amp;sheet=U0&amp;row=968&amp;col=6&amp;number=3.4&amp;sourceID=14","3.4")</f>
        <v>3.4</v>
      </c>
      <c r="G968" s="4" t="str">
        <f>HYPERLINK("http://141.218.60.56/~jnz1568/getInfo.php?workbook=24_05.xlsx&amp;sheet=U0&amp;row=968&amp;col=7&amp;number=0.00227&amp;sourceID=14","0.00227")</f>
        <v>0.00227</v>
      </c>
    </row>
    <row r="969" spans="1:7">
      <c r="A969" s="3"/>
      <c r="B969" s="3"/>
      <c r="C969" s="3"/>
      <c r="D969" s="3"/>
      <c r="E969" s="3">
        <v>6</v>
      </c>
      <c r="F969" s="4" t="str">
        <f>HYPERLINK("http://141.218.60.56/~jnz1568/getInfo.php?workbook=24_05.xlsx&amp;sheet=U0&amp;row=969&amp;col=6&amp;number=3.5&amp;sourceID=14","3.5")</f>
        <v>3.5</v>
      </c>
      <c r="G969" s="4" t="str">
        <f>HYPERLINK("http://141.218.60.56/~jnz1568/getInfo.php?workbook=24_05.xlsx&amp;sheet=U0&amp;row=969&amp;col=7&amp;number=0.00227&amp;sourceID=14","0.00227")</f>
        <v>0.00227</v>
      </c>
    </row>
    <row r="970" spans="1:7">
      <c r="A970" s="3"/>
      <c r="B970" s="3"/>
      <c r="C970" s="3"/>
      <c r="D970" s="3"/>
      <c r="E970" s="3">
        <v>7</v>
      </c>
      <c r="F970" s="4" t="str">
        <f>HYPERLINK("http://141.218.60.56/~jnz1568/getInfo.php?workbook=24_05.xlsx&amp;sheet=U0&amp;row=970&amp;col=6&amp;number=3.6&amp;sourceID=14","3.6")</f>
        <v>3.6</v>
      </c>
      <c r="G970" s="4" t="str">
        <f>HYPERLINK("http://141.218.60.56/~jnz1568/getInfo.php?workbook=24_05.xlsx&amp;sheet=U0&amp;row=970&amp;col=7&amp;number=0.00227&amp;sourceID=14","0.00227")</f>
        <v>0.00227</v>
      </c>
    </row>
    <row r="971" spans="1:7">
      <c r="A971" s="3"/>
      <c r="B971" s="3"/>
      <c r="C971" s="3"/>
      <c r="D971" s="3"/>
      <c r="E971" s="3">
        <v>8</v>
      </c>
      <c r="F971" s="4" t="str">
        <f>HYPERLINK("http://141.218.60.56/~jnz1568/getInfo.php?workbook=24_05.xlsx&amp;sheet=U0&amp;row=971&amp;col=6&amp;number=3.7&amp;sourceID=14","3.7")</f>
        <v>3.7</v>
      </c>
      <c r="G971" s="4" t="str">
        <f>HYPERLINK("http://141.218.60.56/~jnz1568/getInfo.php?workbook=24_05.xlsx&amp;sheet=U0&amp;row=971&amp;col=7&amp;number=0.00227&amp;sourceID=14","0.00227")</f>
        <v>0.00227</v>
      </c>
    </row>
    <row r="972" spans="1:7">
      <c r="A972" s="3"/>
      <c r="B972" s="3"/>
      <c r="C972" s="3"/>
      <c r="D972" s="3"/>
      <c r="E972" s="3">
        <v>9</v>
      </c>
      <c r="F972" s="4" t="str">
        <f>HYPERLINK("http://141.218.60.56/~jnz1568/getInfo.php?workbook=24_05.xlsx&amp;sheet=U0&amp;row=972&amp;col=6&amp;number=3.8&amp;sourceID=14","3.8")</f>
        <v>3.8</v>
      </c>
      <c r="G972" s="4" t="str">
        <f>HYPERLINK("http://141.218.60.56/~jnz1568/getInfo.php?workbook=24_05.xlsx&amp;sheet=U0&amp;row=972&amp;col=7&amp;number=0.00227&amp;sourceID=14","0.00227")</f>
        <v>0.00227</v>
      </c>
    </row>
    <row r="973" spans="1:7">
      <c r="A973" s="3"/>
      <c r="B973" s="3"/>
      <c r="C973" s="3"/>
      <c r="D973" s="3"/>
      <c r="E973" s="3">
        <v>10</v>
      </c>
      <c r="F973" s="4" t="str">
        <f>HYPERLINK("http://141.218.60.56/~jnz1568/getInfo.php?workbook=24_05.xlsx&amp;sheet=U0&amp;row=973&amp;col=6&amp;number=3.9&amp;sourceID=14","3.9")</f>
        <v>3.9</v>
      </c>
      <c r="G973" s="4" t="str">
        <f>HYPERLINK("http://141.218.60.56/~jnz1568/getInfo.php?workbook=24_05.xlsx&amp;sheet=U0&amp;row=973&amp;col=7&amp;number=0.00227&amp;sourceID=14","0.00227")</f>
        <v>0.00227</v>
      </c>
    </row>
    <row r="974" spans="1:7">
      <c r="A974" s="3"/>
      <c r="B974" s="3"/>
      <c r="C974" s="3"/>
      <c r="D974" s="3"/>
      <c r="E974" s="3">
        <v>11</v>
      </c>
      <c r="F974" s="4" t="str">
        <f>HYPERLINK("http://141.218.60.56/~jnz1568/getInfo.php?workbook=24_05.xlsx&amp;sheet=U0&amp;row=974&amp;col=6&amp;number=4&amp;sourceID=14","4")</f>
        <v>4</v>
      </c>
      <c r="G974" s="4" t="str">
        <f>HYPERLINK("http://141.218.60.56/~jnz1568/getInfo.php?workbook=24_05.xlsx&amp;sheet=U0&amp;row=974&amp;col=7&amp;number=0.00227&amp;sourceID=14","0.00227")</f>
        <v>0.00227</v>
      </c>
    </row>
    <row r="975" spans="1:7">
      <c r="A975" s="3"/>
      <c r="B975" s="3"/>
      <c r="C975" s="3"/>
      <c r="D975" s="3"/>
      <c r="E975" s="3">
        <v>12</v>
      </c>
      <c r="F975" s="4" t="str">
        <f>HYPERLINK("http://141.218.60.56/~jnz1568/getInfo.php?workbook=24_05.xlsx&amp;sheet=U0&amp;row=975&amp;col=6&amp;number=4.1&amp;sourceID=14","4.1")</f>
        <v>4.1</v>
      </c>
      <c r="G975" s="4" t="str">
        <f>HYPERLINK("http://141.218.60.56/~jnz1568/getInfo.php?workbook=24_05.xlsx&amp;sheet=U0&amp;row=975&amp;col=7&amp;number=0.00227&amp;sourceID=14","0.00227")</f>
        <v>0.00227</v>
      </c>
    </row>
    <row r="976" spans="1:7">
      <c r="A976" s="3"/>
      <c r="B976" s="3"/>
      <c r="C976" s="3"/>
      <c r="D976" s="3"/>
      <c r="E976" s="3">
        <v>13</v>
      </c>
      <c r="F976" s="4" t="str">
        <f>HYPERLINK("http://141.218.60.56/~jnz1568/getInfo.php?workbook=24_05.xlsx&amp;sheet=U0&amp;row=976&amp;col=6&amp;number=4.2&amp;sourceID=14","4.2")</f>
        <v>4.2</v>
      </c>
      <c r="G976" s="4" t="str">
        <f>HYPERLINK("http://141.218.60.56/~jnz1568/getInfo.php?workbook=24_05.xlsx&amp;sheet=U0&amp;row=976&amp;col=7&amp;number=0.00226&amp;sourceID=14","0.00226")</f>
        <v>0.00226</v>
      </c>
    </row>
    <row r="977" spans="1:7">
      <c r="A977" s="3"/>
      <c r="B977" s="3"/>
      <c r="C977" s="3"/>
      <c r="D977" s="3"/>
      <c r="E977" s="3">
        <v>14</v>
      </c>
      <c r="F977" s="4" t="str">
        <f>HYPERLINK("http://141.218.60.56/~jnz1568/getInfo.php?workbook=24_05.xlsx&amp;sheet=U0&amp;row=977&amp;col=6&amp;number=4.3&amp;sourceID=14","4.3")</f>
        <v>4.3</v>
      </c>
      <c r="G977" s="4" t="str">
        <f>HYPERLINK("http://141.218.60.56/~jnz1568/getInfo.php?workbook=24_05.xlsx&amp;sheet=U0&amp;row=977&amp;col=7&amp;number=0.00226&amp;sourceID=14","0.00226")</f>
        <v>0.00226</v>
      </c>
    </row>
    <row r="978" spans="1:7">
      <c r="A978" s="3"/>
      <c r="B978" s="3"/>
      <c r="C978" s="3"/>
      <c r="D978" s="3"/>
      <c r="E978" s="3">
        <v>15</v>
      </c>
      <c r="F978" s="4" t="str">
        <f>HYPERLINK("http://141.218.60.56/~jnz1568/getInfo.php?workbook=24_05.xlsx&amp;sheet=U0&amp;row=978&amp;col=6&amp;number=4.4&amp;sourceID=14","4.4")</f>
        <v>4.4</v>
      </c>
      <c r="G978" s="4" t="str">
        <f>HYPERLINK("http://141.218.60.56/~jnz1568/getInfo.php?workbook=24_05.xlsx&amp;sheet=U0&amp;row=978&amp;col=7&amp;number=0.00226&amp;sourceID=14","0.00226")</f>
        <v>0.00226</v>
      </c>
    </row>
    <row r="979" spans="1:7">
      <c r="A979" s="3"/>
      <c r="B979" s="3"/>
      <c r="C979" s="3"/>
      <c r="D979" s="3"/>
      <c r="E979" s="3">
        <v>16</v>
      </c>
      <c r="F979" s="4" t="str">
        <f>HYPERLINK("http://141.218.60.56/~jnz1568/getInfo.php?workbook=24_05.xlsx&amp;sheet=U0&amp;row=979&amp;col=6&amp;number=4.5&amp;sourceID=14","4.5")</f>
        <v>4.5</v>
      </c>
      <c r="G979" s="4" t="str">
        <f>HYPERLINK("http://141.218.60.56/~jnz1568/getInfo.php?workbook=24_05.xlsx&amp;sheet=U0&amp;row=979&amp;col=7&amp;number=0.00226&amp;sourceID=14","0.00226")</f>
        <v>0.00226</v>
      </c>
    </row>
    <row r="980" spans="1:7">
      <c r="A980" s="3"/>
      <c r="B980" s="3"/>
      <c r="C980" s="3"/>
      <c r="D980" s="3"/>
      <c r="E980" s="3">
        <v>17</v>
      </c>
      <c r="F980" s="4" t="str">
        <f>HYPERLINK("http://141.218.60.56/~jnz1568/getInfo.php?workbook=24_05.xlsx&amp;sheet=U0&amp;row=980&amp;col=6&amp;number=4.6&amp;sourceID=14","4.6")</f>
        <v>4.6</v>
      </c>
      <c r="G980" s="4" t="str">
        <f>HYPERLINK("http://141.218.60.56/~jnz1568/getInfo.php?workbook=24_05.xlsx&amp;sheet=U0&amp;row=980&amp;col=7&amp;number=0.00226&amp;sourceID=14","0.00226")</f>
        <v>0.00226</v>
      </c>
    </row>
    <row r="981" spans="1:7">
      <c r="A981" s="3"/>
      <c r="B981" s="3"/>
      <c r="C981" s="3"/>
      <c r="D981" s="3"/>
      <c r="E981" s="3">
        <v>18</v>
      </c>
      <c r="F981" s="4" t="str">
        <f>HYPERLINK("http://141.218.60.56/~jnz1568/getInfo.php?workbook=24_05.xlsx&amp;sheet=U0&amp;row=981&amp;col=6&amp;number=4.7&amp;sourceID=14","4.7")</f>
        <v>4.7</v>
      </c>
      <c r="G981" s="4" t="str">
        <f>HYPERLINK("http://141.218.60.56/~jnz1568/getInfo.php?workbook=24_05.xlsx&amp;sheet=U0&amp;row=981&amp;col=7&amp;number=0.00226&amp;sourceID=14","0.00226")</f>
        <v>0.00226</v>
      </c>
    </row>
    <row r="982" spans="1:7">
      <c r="A982" s="3"/>
      <c r="B982" s="3"/>
      <c r="C982" s="3"/>
      <c r="D982" s="3"/>
      <c r="E982" s="3">
        <v>19</v>
      </c>
      <c r="F982" s="4" t="str">
        <f>HYPERLINK("http://141.218.60.56/~jnz1568/getInfo.php?workbook=24_05.xlsx&amp;sheet=U0&amp;row=982&amp;col=6&amp;number=4.8&amp;sourceID=14","4.8")</f>
        <v>4.8</v>
      </c>
      <c r="G982" s="4" t="str">
        <f>HYPERLINK("http://141.218.60.56/~jnz1568/getInfo.php?workbook=24_05.xlsx&amp;sheet=U0&amp;row=982&amp;col=7&amp;number=0.00226&amp;sourceID=14","0.00226")</f>
        <v>0.00226</v>
      </c>
    </row>
    <row r="983" spans="1:7">
      <c r="A983" s="3"/>
      <c r="B983" s="3"/>
      <c r="C983" s="3"/>
      <c r="D983" s="3"/>
      <c r="E983" s="3">
        <v>20</v>
      </c>
      <c r="F983" s="4" t="str">
        <f>HYPERLINK("http://141.218.60.56/~jnz1568/getInfo.php?workbook=24_05.xlsx&amp;sheet=U0&amp;row=983&amp;col=6&amp;number=4.9&amp;sourceID=14","4.9")</f>
        <v>4.9</v>
      </c>
      <c r="G983" s="4" t="str">
        <f>HYPERLINK("http://141.218.60.56/~jnz1568/getInfo.php?workbook=24_05.xlsx&amp;sheet=U0&amp;row=983&amp;col=7&amp;number=0.00226&amp;sourceID=14","0.00226")</f>
        <v>0.00226</v>
      </c>
    </row>
    <row r="984" spans="1:7">
      <c r="A984" s="3">
        <v>24</v>
      </c>
      <c r="B984" s="3">
        <v>5</v>
      </c>
      <c r="C984" s="3">
        <v>4</v>
      </c>
      <c r="D984" s="3">
        <v>15</v>
      </c>
      <c r="E984" s="3">
        <v>1</v>
      </c>
      <c r="F984" s="4" t="str">
        <f>HYPERLINK("http://141.218.60.56/~jnz1568/getInfo.php?workbook=24_05.xlsx&amp;sheet=U0&amp;row=984&amp;col=6&amp;number=3&amp;sourceID=14","3")</f>
        <v>3</v>
      </c>
      <c r="G984" s="4" t="str">
        <f>HYPERLINK("http://141.218.60.56/~jnz1568/getInfo.php?workbook=24_05.xlsx&amp;sheet=U0&amp;row=984&amp;col=7&amp;number=0.00261&amp;sourceID=14","0.00261")</f>
        <v>0.00261</v>
      </c>
    </row>
    <row r="985" spans="1:7">
      <c r="A985" s="3"/>
      <c r="B985" s="3"/>
      <c r="C985" s="3"/>
      <c r="D985" s="3"/>
      <c r="E985" s="3">
        <v>2</v>
      </c>
      <c r="F985" s="4" t="str">
        <f>HYPERLINK("http://141.218.60.56/~jnz1568/getInfo.php?workbook=24_05.xlsx&amp;sheet=U0&amp;row=985&amp;col=6&amp;number=3.1&amp;sourceID=14","3.1")</f>
        <v>3.1</v>
      </c>
      <c r="G985" s="4" t="str">
        <f>HYPERLINK("http://141.218.60.56/~jnz1568/getInfo.php?workbook=24_05.xlsx&amp;sheet=U0&amp;row=985&amp;col=7&amp;number=0.00261&amp;sourceID=14","0.00261")</f>
        <v>0.00261</v>
      </c>
    </row>
    <row r="986" spans="1:7">
      <c r="A986" s="3"/>
      <c r="B986" s="3"/>
      <c r="C986" s="3"/>
      <c r="D986" s="3"/>
      <c r="E986" s="3">
        <v>3</v>
      </c>
      <c r="F986" s="4" t="str">
        <f>HYPERLINK("http://141.218.60.56/~jnz1568/getInfo.php?workbook=24_05.xlsx&amp;sheet=U0&amp;row=986&amp;col=6&amp;number=3.2&amp;sourceID=14","3.2")</f>
        <v>3.2</v>
      </c>
      <c r="G986" s="4" t="str">
        <f>HYPERLINK("http://141.218.60.56/~jnz1568/getInfo.php?workbook=24_05.xlsx&amp;sheet=U0&amp;row=986&amp;col=7&amp;number=0.00261&amp;sourceID=14","0.00261")</f>
        <v>0.00261</v>
      </c>
    </row>
    <row r="987" spans="1:7">
      <c r="A987" s="3"/>
      <c r="B987" s="3"/>
      <c r="C987" s="3"/>
      <c r="D987" s="3"/>
      <c r="E987" s="3">
        <v>4</v>
      </c>
      <c r="F987" s="4" t="str">
        <f>HYPERLINK("http://141.218.60.56/~jnz1568/getInfo.php?workbook=24_05.xlsx&amp;sheet=U0&amp;row=987&amp;col=6&amp;number=3.3&amp;sourceID=14","3.3")</f>
        <v>3.3</v>
      </c>
      <c r="G987" s="4" t="str">
        <f>HYPERLINK("http://141.218.60.56/~jnz1568/getInfo.php?workbook=24_05.xlsx&amp;sheet=U0&amp;row=987&amp;col=7&amp;number=0.00261&amp;sourceID=14","0.00261")</f>
        <v>0.00261</v>
      </c>
    </row>
    <row r="988" spans="1:7">
      <c r="A988" s="3"/>
      <c r="B988" s="3"/>
      <c r="C988" s="3"/>
      <c r="D988" s="3"/>
      <c r="E988" s="3">
        <v>5</v>
      </c>
      <c r="F988" s="4" t="str">
        <f>HYPERLINK("http://141.218.60.56/~jnz1568/getInfo.php?workbook=24_05.xlsx&amp;sheet=U0&amp;row=988&amp;col=6&amp;number=3.4&amp;sourceID=14","3.4")</f>
        <v>3.4</v>
      </c>
      <c r="G988" s="4" t="str">
        <f>HYPERLINK("http://141.218.60.56/~jnz1568/getInfo.php?workbook=24_05.xlsx&amp;sheet=U0&amp;row=988&amp;col=7&amp;number=0.00261&amp;sourceID=14","0.00261")</f>
        <v>0.00261</v>
      </c>
    </row>
    <row r="989" spans="1:7">
      <c r="A989" s="3"/>
      <c r="B989" s="3"/>
      <c r="C989" s="3"/>
      <c r="D989" s="3"/>
      <c r="E989" s="3">
        <v>6</v>
      </c>
      <c r="F989" s="4" t="str">
        <f>HYPERLINK("http://141.218.60.56/~jnz1568/getInfo.php?workbook=24_05.xlsx&amp;sheet=U0&amp;row=989&amp;col=6&amp;number=3.5&amp;sourceID=14","3.5")</f>
        <v>3.5</v>
      </c>
      <c r="G989" s="4" t="str">
        <f>HYPERLINK("http://141.218.60.56/~jnz1568/getInfo.php?workbook=24_05.xlsx&amp;sheet=U0&amp;row=989&amp;col=7&amp;number=0.00261&amp;sourceID=14","0.00261")</f>
        <v>0.00261</v>
      </c>
    </row>
    <row r="990" spans="1:7">
      <c r="A990" s="3"/>
      <c r="B990" s="3"/>
      <c r="C990" s="3"/>
      <c r="D990" s="3"/>
      <c r="E990" s="3">
        <v>7</v>
      </c>
      <c r="F990" s="4" t="str">
        <f>HYPERLINK("http://141.218.60.56/~jnz1568/getInfo.php?workbook=24_05.xlsx&amp;sheet=U0&amp;row=990&amp;col=6&amp;number=3.6&amp;sourceID=14","3.6")</f>
        <v>3.6</v>
      </c>
      <c r="G990" s="4" t="str">
        <f>HYPERLINK("http://141.218.60.56/~jnz1568/getInfo.php?workbook=24_05.xlsx&amp;sheet=U0&amp;row=990&amp;col=7&amp;number=0.00261&amp;sourceID=14","0.00261")</f>
        <v>0.00261</v>
      </c>
    </row>
    <row r="991" spans="1:7">
      <c r="A991" s="3"/>
      <c r="B991" s="3"/>
      <c r="C991" s="3"/>
      <c r="D991" s="3"/>
      <c r="E991" s="3">
        <v>8</v>
      </c>
      <c r="F991" s="4" t="str">
        <f>HYPERLINK("http://141.218.60.56/~jnz1568/getInfo.php?workbook=24_05.xlsx&amp;sheet=U0&amp;row=991&amp;col=6&amp;number=3.7&amp;sourceID=14","3.7")</f>
        <v>3.7</v>
      </c>
      <c r="G991" s="4" t="str">
        <f>HYPERLINK("http://141.218.60.56/~jnz1568/getInfo.php?workbook=24_05.xlsx&amp;sheet=U0&amp;row=991&amp;col=7&amp;number=0.00261&amp;sourceID=14","0.00261")</f>
        <v>0.00261</v>
      </c>
    </row>
    <row r="992" spans="1:7">
      <c r="A992" s="3"/>
      <c r="B992" s="3"/>
      <c r="C992" s="3"/>
      <c r="D992" s="3"/>
      <c r="E992" s="3">
        <v>9</v>
      </c>
      <c r="F992" s="4" t="str">
        <f>HYPERLINK("http://141.218.60.56/~jnz1568/getInfo.php?workbook=24_05.xlsx&amp;sheet=U0&amp;row=992&amp;col=6&amp;number=3.8&amp;sourceID=14","3.8")</f>
        <v>3.8</v>
      </c>
      <c r="G992" s="4" t="str">
        <f>HYPERLINK("http://141.218.60.56/~jnz1568/getInfo.php?workbook=24_05.xlsx&amp;sheet=U0&amp;row=992&amp;col=7&amp;number=0.00261&amp;sourceID=14","0.00261")</f>
        <v>0.00261</v>
      </c>
    </row>
    <row r="993" spans="1:7">
      <c r="A993" s="3"/>
      <c r="B993" s="3"/>
      <c r="C993" s="3"/>
      <c r="D993" s="3"/>
      <c r="E993" s="3">
        <v>10</v>
      </c>
      <c r="F993" s="4" t="str">
        <f>HYPERLINK("http://141.218.60.56/~jnz1568/getInfo.php?workbook=24_05.xlsx&amp;sheet=U0&amp;row=993&amp;col=6&amp;number=3.9&amp;sourceID=14","3.9")</f>
        <v>3.9</v>
      </c>
      <c r="G993" s="4" t="str">
        <f>HYPERLINK("http://141.218.60.56/~jnz1568/getInfo.php?workbook=24_05.xlsx&amp;sheet=U0&amp;row=993&amp;col=7&amp;number=0.00261&amp;sourceID=14","0.00261")</f>
        <v>0.00261</v>
      </c>
    </row>
    <row r="994" spans="1:7">
      <c r="A994" s="3"/>
      <c r="B994" s="3"/>
      <c r="C994" s="3"/>
      <c r="D994" s="3"/>
      <c r="E994" s="3">
        <v>11</v>
      </c>
      <c r="F994" s="4" t="str">
        <f>HYPERLINK("http://141.218.60.56/~jnz1568/getInfo.php?workbook=24_05.xlsx&amp;sheet=U0&amp;row=994&amp;col=6&amp;number=4&amp;sourceID=14","4")</f>
        <v>4</v>
      </c>
      <c r="G994" s="4" t="str">
        <f>HYPERLINK("http://141.218.60.56/~jnz1568/getInfo.php?workbook=24_05.xlsx&amp;sheet=U0&amp;row=994&amp;col=7&amp;number=0.00261&amp;sourceID=14","0.00261")</f>
        <v>0.00261</v>
      </c>
    </row>
    <row r="995" spans="1:7">
      <c r="A995" s="3"/>
      <c r="B995" s="3"/>
      <c r="C995" s="3"/>
      <c r="D995" s="3"/>
      <c r="E995" s="3">
        <v>12</v>
      </c>
      <c r="F995" s="4" t="str">
        <f>HYPERLINK("http://141.218.60.56/~jnz1568/getInfo.php?workbook=24_05.xlsx&amp;sheet=U0&amp;row=995&amp;col=6&amp;number=4.1&amp;sourceID=14","4.1")</f>
        <v>4.1</v>
      </c>
      <c r="G995" s="4" t="str">
        <f>HYPERLINK("http://141.218.60.56/~jnz1568/getInfo.php?workbook=24_05.xlsx&amp;sheet=U0&amp;row=995&amp;col=7&amp;number=0.00261&amp;sourceID=14","0.00261")</f>
        <v>0.00261</v>
      </c>
    </row>
    <row r="996" spans="1:7">
      <c r="A996" s="3"/>
      <c r="B996" s="3"/>
      <c r="C996" s="3"/>
      <c r="D996" s="3"/>
      <c r="E996" s="3">
        <v>13</v>
      </c>
      <c r="F996" s="4" t="str">
        <f>HYPERLINK("http://141.218.60.56/~jnz1568/getInfo.php?workbook=24_05.xlsx&amp;sheet=U0&amp;row=996&amp;col=6&amp;number=4.2&amp;sourceID=14","4.2")</f>
        <v>4.2</v>
      </c>
      <c r="G996" s="4" t="str">
        <f>HYPERLINK("http://141.218.60.56/~jnz1568/getInfo.php?workbook=24_05.xlsx&amp;sheet=U0&amp;row=996&amp;col=7&amp;number=0.00261&amp;sourceID=14","0.00261")</f>
        <v>0.00261</v>
      </c>
    </row>
    <row r="997" spans="1:7">
      <c r="A997" s="3"/>
      <c r="B997" s="3"/>
      <c r="C997" s="3"/>
      <c r="D997" s="3"/>
      <c r="E997" s="3">
        <v>14</v>
      </c>
      <c r="F997" s="4" t="str">
        <f>HYPERLINK("http://141.218.60.56/~jnz1568/getInfo.php?workbook=24_05.xlsx&amp;sheet=U0&amp;row=997&amp;col=6&amp;number=4.3&amp;sourceID=14","4.3")</f>
        <v>4.3</v>
      </c>
      <c r="G997" s="4" t="str">
        <f>HYPERLINK("http://141.218.60.56/~jnz1568/getInfo.php?workbook=24_05.xlsx&amp;sheet=U0&amp;row=997&amp;col=7&amp;number=0.00261&amp;sourceID=14","0.00261")</f>
        <v>0.00261</v>
      </c>
    </row>
    <row r="998" spans="1:7">
      <c r="A998" s="3"/>
      <c r="B998" s="3"/>
      <c r="C998" s="3"/>
      <c r="D998" s="3"/>
      <c r="E998" s="3">
        <v>15</v>
      </c>
      <c r="F998" s="4" t="str">
        <f>HYPERLINK("http://141.218.60.56/~jnz1568/getInfo.php?workbook=24_05.xlsx&amp;sheet=U0&amp;row=998&amp;col=6&amp;number=4.4&amp;sourceID=14","4.4")</f>
        <v>4.4</v>
      </c>
      <c r="G998" s="4" t="str">
        <f>HYPERLINK("http://141.218.60.56/~jnz1568/getInfo.php?workbook=24_05.xlsx&amp;sheet=U0&amp;row=998&amp;col=7&amp;number=0.00261&amp;sourceID=14","0.00261")</f>
        <v>0.00261</v>
      </c>
    </row>
    <row r="999" spans="1:7">
      <c r="A999" s="3"/>
      <c r="B999" s="3"/>
      <c r="C999" s="3"/>
      <c r="D999" s="3"/>
      <c r="E999" s="3">
        <v>16</v>
      </c>
      <c r="F999" s="4" t="str">
        <f>HYPERLINK("http://141.218.60.56/~jnz1568/getInfo.php?workbook=24_05.xlsx&amp;sheet=U0&amp;row=999&amp;col=6&amp;number=4.5&amp;sourceID=14","4.5")</f>
        <v>4.5</v>
      </c>
      <c r="G999" s="4" t="str">
        <f>HYPERLINK("http://141.218.60.56/~jnz1568/getInfo.php?workbook=24_05.xlsx&amp;sheet=U0&amp;row=999&amp;col=7&amp;number=0.00261&amp;sourceID=14","0.00261")</f>
        <v>0.00261</v>
      </c>
    </row>
    <row r="1000" spans="1:7">
      <c r="A1000" s="3"/>
      <c r="B1000" s="3"/>
      <c r="C1000" s="3"/>
      <c r="D1000" s="3"/>
      <c r="E1000" s="3">
        <v>17</v>
      </c>
      <c r="F1000" s="4" t="str">
        <f>HYPERLINK("http://141.218.60.56/~jnz1568/getInfo.php?workbook=24_05.xlsx&amp;sheet=U0&amp;row=1000&amp;col=6&amp;number=4.6&amp;sourceID=14","4.6")</f>
        <v>4.6</v>
      </c>
      <c r="G1000" s="4" t="str">
        <f>HYPERLINK("http://141.218.60.56/~jnz1568/getInfo.php?workbook=24_05.xlsx&amp;sheet=U0&amp;row=1000&amp;col=7&amp;number=0.00261&amp;sourceID=14","0.00261")</f>
        <v>0.00261</v>
      </c>
    </row>
    <row r="1001" spans="1:7">
      <c r="A1001" s="3"/>
      <c r="B1001" s="3"/>
      <c r="C1001" s="3"/>
      <c r="D1001" s="3"/>
      <c r="E1001" s="3">
        <v>18</v>
      </c>
      <c r="F1001" s="4" t="str">
        <f>HYPERLINK("http://141.218.60.56/~jnz1568/getInfo.php?workbook=24_05.xlsx&amp;sheet=U0&amp;row=1001&amp;col=6&amp;number=4.7&amp;sourceID=14","4.7")</f>
        <v>4.7</v>
      </c>
      <c r="G1001" s="4" t="str">
        <f>HYPERLINK("http://141.218.60.56/~jnz1568/getInfo.php?workbook=24_05.xlsx&amp;sheet=U0&amp;row=1001&amp;col=7&amp;number=0.00261&amp;sourceID=14","0.00261")</f>
        <v>0.00261</v>
      </c>
    </row>
    <row r="1002" spans="1:7">
      <c r="A1002" s="3"/>
      <c r="B1002" s="3"/>
      <c r="C1002" s="3"/>
      <c r="D1002" s="3"/>
      <c r="E1002" s="3">
        <v>19</v>
      </c>
      <c r="F1002" s="4" t="str">
        <f>HYPERLINK("http://141.218.60.56/~jnz1568/getInfo.php?workbook=24_05.xlsx&amp;sheet=U0&amp;row=1002&amp;col=6&amp;number=4.8&amp;sourceID=14","4.8")</f>
        <v>4.8</v>
      </c>
      <c r="G1002" s="4" t="str">
        <f>HYPERLINK("http://141.218.60.56/~jnz1568/getInfo.php?workbook=24_05.xlsx&amp;sheet=U0&amp;row=1002&amp;col=7&amp;number=0.00261&amp;sourceID=14","0.00261")</f>
        <v>0.00261</v>
      </c>
    </row>
    <row r="1003" spans="1:7">
      <c r="A1003" s="3"/>
      <c r="B1003" s="3"/>
      <c r="C1003" s="3"/>
      <c r="D1003" s="3"/>
      <c r="E1003" s="3">
        <v>20</v>
      </c>
      <c r="F1003" s="4" t="str">
        <f>HYPERLINK("http://141.218.60.56/~jnz1568/getInfo.php?workbook=24_05.xlsx&amp;sheet=U0&amp;row=1003&amp;col=6&amp;number=4.9&amp;sourceID=14","4.9")</f>
        <v>4.9</v>
      </c>
      <c r="G1003" s="4" t="str">
        <f>HYPERLINK("http://141.218.60.56/~jnz1568/getInfo.php?workbook=24_05.xlsx&amp;sheet=U0&amp;row=1003&amp;col=7&amp;number=0.00261&amp;sourceID=14","0.00261")</f>
        <v>0.00261</v>
      </c>
    </row>
    <row r="1004" spans="1:7">
      <c r="A1004" s="3">
        <v>24</v>
      </c>
      <c r="B1004" s="3">
        <v>5</v>
      </c>
      <c r="C1004" s="3">
        <v>5</v>
      </c>
      <c r="D1004" s="3">
        <v>6</v>
      </c>
      <c r="E1004" s="3">
        <v>1</v>
      </c>
      <c r="F1004" s="4" t="str">
        <f>HYPERLINK("http://141.218.60.56/~jnz1568/getInfo.php?workbook=24_05.xlsx&amp;sheet=U0&amp;row=1004&amp;col=6&amp;number=3&amp;sourceID=14","3")</f>
        <v>3</v>
      </c>
      <c r="G1004" s="4" t="str">
        <f>HYPERLINK("http://141.218.60.56/~jnz1568/getInfo.php?workbook=24_05.xlsx&amp;sheet=U0&amp;row=1004&amp;col=7&amp;number=0.0186&amp;sourceID=14","0.0186")</f>
        <v>0.0186</v>
      </c>
    </row>
    <row r="1005" spans="1:7">
      <c r="A1005" s="3"/>
      <c r="B1005" s="3"/>
      <c r="C1005" s="3"/>
      <c r="D1005" s="3"/>
      <c r="E1005" s="3">
        <v>2</v>
      </c>
      <c r="F1005" s="4" t="str">
        <f>HYPERLINK("http://141.218.60.56/~jnz1568/getInfo.php?workbook=24_05.xlsx&amp;sheet=U0&amp;row=1005&amp;col=6&amp;number=3.1&amp;sourceID=14","3.1")</f>
        <v>3.1</v>
      </c>
      <c r="G1005" s="4" t="str">
        <f>HYPERLINK("http://141.218.60.56/~jnz1568/getInfo.php?workbook=24_05.xlsx&amp;sheet=U0&amp;row=1005&amp;col=7&amp;number=0.0186&amp;sourceID=14","0.0186")</f>
        <v>0.0186</v>
      </c>
    </row>
    <row r="1006" spans="1:7">
      <c r="A1006" s="3"/>
      <c r="B1006" s="3"/>
      <c r="C1006" s="3"/>
      <c r="D1006" s="3"/>
      <c r="E1006" s="3">
        <v>3</v>
      </c>
      <c r="F1006" s="4" t="str">
        <f>HYPERLINK("http://141.218.60.56/~jnz1568/getInfo.php?workbook=24_05.xlsx&amp;sheet=U0&amp;row=1006&amp;col=6&amp;number=3.2&amp;sourceID=14","3.2")</f>
        <v>3.2</v>
      </c>
      <c r="G1006" s="4" t="str">
        <f>HYPERLINK("http://141.218.60.56/~jnz1568/getInfo.php?workbook=24_05.xlsx&amp;sheet=U0&amp;row=1006&amp;col=7&amp;number=0.0186&amp;sourceID=14","0.0186")</f>
        <v>0.0186</v>
      </c>
    </row>
    <row r="1007" spans="1:7">
      <c r="A1007" s="3"/>
      <c r="B1007" s="3"/>
      <c r="C1007" s="3"/>
      <c r="D1007" s="3"/>
      <c r="E1007" s="3">
        <v>4</v>
      </c>
      <c r="F1007" s="4" t="str">
        <f>HYPERLINK("http://141.218.60.56/~jnz1568/getInfo.php?workbook=24_05.xlsx&amp;sheet=U0&amp;row=1007&amp;col=6&amp;number=3.3&amp;sourceID=14","3.3")</f>
        <v>3.3</v>
      </c>
      <c r="G1007" s="4" t="str">
        <f>HYPERLINK("http://141.218.60.56/~jnz1568/getInfo.php?workbook=24_05.xlsx&amp;sheet=U0&amp;row=1007&amp;col=7&amp;number=0.0186&amp;sourceID=14","0.0186")</f>
        <v>0.0186</v>
      </c>
    </row>
    <row r="1008" spans="1:7">
      <c r="A1008" s="3"/>
      <c r="B1008" s="3"/>
      <c r="C1008" s="3"/>
      <c r="D1008" s="3"/>
      <c r="E1008" s="3">
        <v>5</v>
      </c>
      <c r="F1008" s="4" t="str">
        <f>HYPERLINK("http://141.218.60.56/~jnz1568/getInfo.php?workbook=24_05.xlsx&amp;sheet=U0&amp;row=1008&amp;col=6&amp;number=3.4&amp;sourceID=14","3.4")</f>
        <v>3.4</v>
      </c>
      <c r="G1008" s="4" t="str">
        <f>HYPERLINK("http://141.218.60.56/~jnz1568/getInfo.php?workbook=24_05.xlsx&amp;sheet=U0&amp;row=1008&amp;col=7&amp;number=0.0186&amp;sourceID=14","0.0186")</f>
        <v>0.0186</v>
      </c>
    </row>
    <row r="1009" spans="1:7">
      <c r="A1009" s="3"/>
      <c r="B1009" s="3"/>
      <c r="C1009" s="3"/>
      <c r="D1009" s="3"/>
      <c r="E1009" s="3">
        <v>6</v>
      </c>
      <c r="F1009" s="4" t="str">
        <f>HYPERLINK("http://141.218.60.56/~jnz1568/getInfo.php?workbook=24_05.xlsx&amp;sheet=U0&amp;row=1009&amp;col=6&amp;number=3.5&amp;sourceID=14","3.5")</f>
        <v>3.5</v>
      </c>
      <c r="G1009" s="4" t="str">
        <f>HYPERLINK("http://141.218.60.56/~jnz1568/getInfo.php?workbook=24_05.xlsx&amp;sheet=U0&amp;row=1009&amp;col=7&amp;number=0.0186&amp;sourceID=14","0.0186")</f>
        <v>0.0186</v>
      </c>
    </row>
    <row r="1010" spans="1:7">
      <c r="A1010" s="3"/>
      <c r="B1010" s="3"/>
      <c r="C1010" s="3"/>
      <c r="D1010" s="3"/>
      <c r="E1010" s="3">
        <v>7</v>
      </c>
      <c r="F1010" s="4" t="str">
        <f>HYPERLINK("http://141.218.60.56/~jnz1568/getInfo.php?workbook=24_05.xlsx&amp;sheet=U0&amp;row=1010&amp;col=6&amp;number=3.6&amp;sourceID=14","3.6")</f>
        <v>3.6</v>
      </c>
      <c r="G1010" s="4" t="str">
        <f>HYPERLINK("http://141.218.60.56/~jnz1568/getInfo.php?workbook=24_05.xlsx&amp;sheet=U0&amp;row=1010&amp;col=7&amp;number=0.0186&amp;sourceID=14","0.0186")</f>
        <v>0.0186</v>
      </c>
    </row>
    <row r="1011" spans="1:7">
      <c r="A1011" s="3"/>
      <c r="B1011" s="3"/>
      <c r="C1011" s="3"/>
      <c r="D1011" s="3"/>
      <c r="E1011" s="3">
        <v>8</v>
      </c>
      <c r="F1011" s="4" t="str">
        <f>HYPERLINK("http://141.218.60.56/~jnz1568/getInfo.php?workbook=24_05.xlsx&amp;sheet=U0&amp;row=1011&amp;col=6&amp;number=3.7&amp;sourceID=14","3.7")</f>
        <v>3.7</v>
      </c>
      <c r="G1011" s="4" t="str">
        <f>HYPERLINK("http://141.218.60.56/~jnz1568/getInfo.php?workbook=24_05.xlsx&amp;sheet=U0&amp;row=1011&amp;col=7&amp;number=0.0186&amp;sourceID=14","0.0186")</f>
        <v>0.0186</v>
      </c>
    </row>
    <row r="1012" spans="1:7">
      <c r="A1012" s="3"/>
      <c r="B1012" s="3"/>
      <c r="C1012" s="3"/>
      <c r="D1012" s="3"/>
      <c r="E1012" s="3">
        <v>9</v>
      </c>
      <c r="F1012" s="4" t="str">
        <f>HYPERLINK("http://141.218.60.56/~jnz1568/getInfo.php?workbook=24_05.xlsx&amp;sheet=U0&amp;row=1012&amp;col=6&amp;number=3.8&amp;sourceID=14","3.8")</f>
        <v>3.8</v>
      </c>
      <c r="G1012" s="4" t="str">
        <f>HYPERLINK("http://141.218.60.56/~jnz1568/getInfo.php?workbook=24_05.xlsx&amp;sheet=U0&amp;row=1012&amp;col=7&amp;number=0.0186&amp;sourceID=14","0.0186")</f>
        <v>0.0186</v>
      </c>
    </row>
    <row r="1013" spans="1:7">
      <c r="A1013" s="3"/>
      <c r="B1013" s="3"/>
      <c r="C1013" s="3"/>
      <c r="D1013" s="3"/>
      <c r="E1013" s="3">
        <v>10</v>
      </c>
      <c r="F1013" s="4" t="str">
        <f>HYPERLINK("http://141.218.60.56/~jnz1568/getInfo.php?workbook=24_05.xlsx&amp;sheet=U0&amp;row=1013&amp;col=6&amp;number=3.9&amp;sourceID=14","3.9")</f>
        <v>3.9</v>
      </c>
      <c r="G1013" s="4" t="str">
        <f>HYPERLINK("http://141.218.60.56/~jnz1568/getInfo.php?workbook=24_05.xlsx&amp;sheet=U0&amp;row=1013&amp;col=7&amp;number=0.0186&amp;sourceID=14","0.0186")</f>
        <v>0.0186</v>
      </c>
    </row>
    <row r="1014" spans="1:7">
      <c r="A1014" s="3"/>
      <c r="B1014" s="3"/>
      <c r="C1014" s="3"/>
      <c r="D1014" s="3"/>
      <c r="E1014" s="3">
        <v>11</v>
      </c>
      <c r="F1014" s="4" t="str">
        <f>HYPERLINK("http://141.218.60.56/~jnz1568/getInfo.php?workbook=24_05.xlsx&amp;sheet=U0&amp;row=1014&amp;col=6&amp;number=4&amp;sourceID=14","4")</f>
        <v>4</v>
      </c>
      <c r="G1014" s="4" t="str">
        <f>HYPERLINK("http://141.218.60.56/~jnz1568/getInfo.php?workbook=24_05.xlsx&amp;sheet=U0&amp;row=1014&amp;col=7&amp;number=0.0186&amp;sourceID=14","0.0186")</f>
        <v>0.0186</v>
      </c>
    </row>
    <row r="1015" spans="1:7">
      <c r="A1015" s="3"/>
      <c r="B1015" s="3"/>
      <c r="C1015" s="3"/>
      <c r="D1015" s="3"/>
      <c r="E1015" s="3">
        <v>12</v>
      </c>
      <c r="F1015" s="4" t="str">
        <f>HYPERLINK("http://141.218.60.56/~jnz1568/getInfo.php?workbook=24_05.xlsx&amp;sheet=U0&amp;row=1015&amp;col=6&amp;number=4.1&amp;sourceID=14","4.1")</f>
        <v>4.1</v>
      </c>
      <c r="G1015" s="4" t="str">
        <f>HYPERLINK("http://141.218.60.56/~jnz1568/getInfo.php?workbook=24_05.xlsx&amp;sheet=U0&amp;row=1015&amp;col=7&amp;number=0.0186&amp;sourceID=14","0.0186")</f>
        <v>0.0186</v>
      </c>
    </row>
    <row r="1016" spans="1:7">
      <c r="A1016" s="3"/>
      <c r="B1016" s="3"/>
      <c r="C1016" s="3"/>
      <c r="D1016" s="3"/>
      <c r="E1016" s="3">
        <v>13</v>
      </c>
      <c r="F1016" s="4" t="str">
        <f>HYPERLINK("http://141.218.60.56/~jnz1568/getInfo.php?workbook=24_05.xlsx&amp;sheet=U0&amp;row=1016&amp;col=6&amp;number=4.2&amp;sourceID=14","4.2")</f>
        <v>4.2</v>
      </c>
      <c r="G1016" s="4" t="str">
        <f>HYPERLINK("http://141.218.60.56/~jnz1568/getInfo.php?workbook=24_05.xlsx&amp;sheet=U0&amp;row=1016&amp;col=7&amp;number=0.0186&amp;sourceID=14","0.0186")</f>
        <v>0.0186</v>
      </c>
    </row>
    <row r="1017" spans="1:7">
      <c r="A1017" s="3"/>
      <c r="B1017" s="3"/>
      <c r="C1017" s="3"/>
      <c r="D1017" s="3"/>
      <c r="E1017" s="3">
        <v>14</v>
      </c>
      <c r="F1017" s="4" t="str">
        <f>HYPERLINK("http://141.218.60.56/~jnz1568/getInfo.php?workbook=24_05.xlsx&amp;sheet=U0&amp;row=1017&amp;col=6&amp;number=4.3&amp;sourceID=14","4.3")</f>
        <v>4.3</v>
      </c>
      <c r="G1017" s="4" t="str">
        <f>HYPERLINK("http://141.218.60.56/~jnz1568/getInfo.php?workbook=24_05.xlsx&amp;sheet=U0&amp;row=1017&amp;col=7&amp;number=0.0186&amp;sourceID=14","0.0186")</f>
        <v>0.0186</v>
      </c>
    </row>
    <row r="1018" spans="1:7">
      <c r="A1018" s="3"/>
      <c r="B1018" s="3"/>
      <c r="C1018" s="3"/>
      <c r="D1018" s="3"/>
      <c r="E1018" s="3">
        <v>15</v>
      </c>
      <c r="F1018" s="4" t="str">
        <f>HYPERLINK("http://141.218.60.56/~jnz1568/getInfo.php?workbook=24_05.xlsx&amp;sheet=U0&amp;row=1018&amp;col=6&amp;number=4.4&amp;sourceID=14","4.4")</f>
        <v>4.4</v>
      </c>
      <c r="G1018" s="4" t="str">
        <f>HYPERLINK("http://141.218.60.56/~jnz1568/getInfo.php?workbook=24_05.xlsx&amp;sheet=U0&amp;row=1018&amp;col=7&amp;number=0.0186&amp;sourceID=14","0.0186")</f>
        <v>0.0186</v>
      </c>
    </row>
    <row r="1019" spans="1:7">
      <c r="A1019" s="3"/>
      <c r="B1019" s="3"/>
      <c r="C1019" s="3"/>
      <c r="D1019" s="3"/>
      <c r="E1019" s="3">
        <v>16</v>
      </c>
      <c r="F1019" s="4" t="str">
        <f>HYPERLINK("http://141.218.60.56/~jnz1568/getInfo.php?workbook=24_05.xlsx&amp;sheet=U0&amp;row=1019&amp;col=6&amp;number=4.5&amp;sourceID=14","4.5")</f>
        <v>4.5</v>
      </c>
      <c r="G1019" s="4" t="str">
        <f>HYPERLINK("http://141.218.60.56/~jnz1568/getInfo.php?workbook=24_05.xlsx&amp;sheet=U0&amp;row=1019&amp;col=7&amp;number=0.0186&amp;sourceID=14","0.0186")</f>
        <v>0.0186</v>
      </c>
    </row>
    <row r="1020" spans="1:7">
      <c r="A1020" s="3"/>
      <c r="B1020" s="3"/>
      <c r="C1020" s="3"/>
      <c r="D1020" s="3"/>
      <c r="E1020" s="3">
        <v>17</v>
      </c>
      <c r="F1020" s="4" t="str">
        <f>HYPERLINK("http://141.218.60.56/~jnz1568/getInfo.php?workbook=24_05.xlsx&amp;sheet=U0&amp;row=1020&amp;col=6&amp;number=4.6&amp;sourceID=14","4.6")</f>
        <v>4.6</v>
      </c>
      <c r="G1020" s="4" t="str">
        <f>HYPERLINK("http://141.218.60.56/~jnz1568/getInfo.php?workbook=24_05.xlsx&amp;sheet=U0&amp;row=1020&amp;col=7&amp;number=0.0185&amp;sourceID=14","0.0185")</f>
        <v>0.0185</v>
      </c>
    </row>
    <row r="1021" spans="1:7">
      <c r="A1021" s="3"/>
      <c r="B1021" s="3"/>
      <c r="C1021" s="3"/>
      <c r="D1021" s="3"/>
      <c r="E1021" s="3">
        <v>18</v>
      </c>
      <c r="F1021" s="4" t="str">
        <f>HYPERLINK("http://141.218.60.56/~jnz1568/getInfo.php?workbook=24_05.xlsx&amp;sheet=U0&amp;row=1021&amp;col=6&amp;number=4.7&amp;sourceID=14","4.7")</f>
        <v>4.7</v>
      </c>
      <c r="G1021" s="4" t="str">
        <f>HYPERLINK("http://141.218.60.56/~jnz1568/getInfo.php?workbook=24_05.xlsx&amp;sheet=U0&amp;row=1021&amp;col=7&amp;number=0.0185&amp;sourceID=14","0.0185")</f>
        <v>0.0185</v>
      </c>
    </row>
    <row r="1022" spans="1:7">
      <c r="A1022" s="3"/>
      <c r="B1022" s="3"/>
      <c r="C1022" s="3"/>
      <c r="D1022" s="3"/>
      <c r="E1022" s="3">
        <v>19</v>
      </c>
      <c r="F1022" s="4" t="str">
        <f>HYPERLINK("http://141.218.60.56/~jnz1568/getInfo.php?workbook=24_05.xlsx&amp;sheet=U0&amp;row=1022&amp;col=6&amp;number=4.8&amp;sourceID=14","4.8")</f>
        <v>4.8</v>
      </c>
      <c r="G1022" s="4" t="str">
        <f>HYPERLINK("http://141.218.60.56/~jnz1568/getInfo.php?workbook=24_05.xlsx&amp;sheet=U0&amp;row=1022&amp;col=7&amp;number=0.0185&amp;sourceID=14","0.0185")</f>
        <v>0.0185</v>
      </c>
    </row>
    <row r="1023" spans="1:7">
      <c r="A1023" s="3"/>
      <c r="B1023" s="3"/>
      <c r="C1023" s="3"/>
      <c r="D1023" s="3"/>
      <c r="E1023" s="3">
        <v>20</v>
      </c>
      <c r="F1023" s="4" t="str">
        <f>HYPERLINK("http://141.218.60.56/~jnz1568/getInfo.php?workbook=24_05.xlsx&amp;sheet=U0&amp;row=1023&amp;col=6&amp;number=4.9&amp;sourceID=14","4.9")</f>
        <v>4.9</v>
      </c>
      <c r="G1023" s="4" t="str">
        <f>HYPERLINK("http://141.218.60.56/~jnz1568/getInfo.php?workbook=24_05.xlsx&amp;sheet=U0&amp;row=1023&amp;col=7&amp;number=0.0185&amp;sourceID=14","0.0185")</f>
        <v>0.0185</v>
      </c>
    </row>
    <row r="1024" spans="1:7">
      <c r="A1024" s="3">
        <v>24</v>
      </c>
      <c r="B1024" s="3">
        <v>5</v>
      </c>
      <c r="C1024" s="3">
        <v>5</v>
      </c>
      <c r="D1024" s="3">
        <v>7</v>
      </c>
      <c r="E1024" s="3">
        <v>1</v>
      </c>
      <c r="F1024" s="4" t="str">
        <f>HYPERLINK("http://141.218.60.56/~jnz1568/getInfo.php?workbook=24_05.xlsx&amp;sheet=U0&amp;row=1024&amp;col=6&amp;number=3&amp;sourceID=14","3")</f>
        <v>3</v>
      </c>
      <c r="G1024" s="4" t="str">
        <f>HYPERLINK("http://141.218.60.56/~jnz1568/getInfo.php?workbook=24_05.xlsx&amp;sheet=U0&amp;row=1024&amp;col=7&amp;number=0.0583&amp;sourceID=14","0.0583")</f>
        <v>0.0583</v>
      </c>
    </row>
    <row r="1025" spans="1:7">
      <c r="A1025" s="3"/>
      <c r="B1025" s="3"/>
      <c r="C1025" s="3"/>
      <c r="D1025" s="3"/>
      <c r="E1025" s="3">
        <v>2</v>
      </c>
      <c r="F1025" s="4" t="str">
        <f>HYPERLINK("http://141.218.60.56/~jnz1568/getInfo.php?workbook=24_05.xlsx&amp;sheet=U0&amp;row=1025&amp;col=6&amp;number=3.1&amp;sourceID=14","3.1")</f>
        <v>3.1</v>
      </c>
      <c r="G1025" s="4" t="str">
        <f>HYPERLINK("http://141.218.60.56/~jnz1568/getInfo.php?workbook=24_05.xlsx&amp;sheet=U0&amp;row=1025&amp;col=7&amp;number=0.0583&amp;sourceID=14","0.0583")</f>
        <v>0.0583</v>
      </c>
    </row>
    <row r="1026" spans="1:7">
      <c r="A1026" s="3"/>
      <c r="B1026" s="3"/>
      <c r="C1026" s="3"/>
      <c r="D1026" s="3"/>
      <c r="E1026" s="3">
        <v>3</v>
      </c>
      <c r="F1026" s="4" t="str">
        <f>HYPERLINK("http://141.218.60.56/~jnz1568/getInfo.php?workbook=24_05.xlsx&amp;sheet=U0&amp;row=1026&amp;col=6&amp;number=3.2&amp;sourceID=14","3.2")</f>
        <v>3.2</v>
      </c>
      <c r="G1026" s="4" t="str">
        <f>HYPERLINK("http://141.218.60.56/~jnz1568/getInfo.php?workbook=24_05.xlsx&amp;sheet=U0&amp;row=1026&amp;col=7&amp;number=0.0583&amp;sourceID=14","0.0583")</f>
        <v>0.0583</v>
      </c>
    </row>
    <row r="1027" spans="1:7">
      <c r="A1027" s="3"/>
      <c r="B1027" s="3"/>
      <c r="C1027" s="3"/>
      <c r="D1027" s="3"/>
      <c r="E1027" s="3">
        <v>4</v>
      </c>
      <c r="F1027" s="4" t="str">
        <f>HYPERLINK("http://141.218.60.56/~jnz1568/getInfo.php?workbook=24_05.xlsx&amp;sheet=U0&amp;row=1027&amp;col=6&amp;number=3.3&amp;sourceID=14","3.3")</f>
        <v>3.3</v>
      </c>
      <c r="G1027" s="4" t="str">
        <f>HYPERLINK("http://141.218.60.56/~jnz1568/getInfo.php?workbook=24_05.xlsx&amp;sheet=U0&amp;row=1027&amp;col=7&amp;number=0.0583&amp;sourceID=14","0.0583")</f>
        <v>0.0583</v>
      </c>
    </row>
    <row r="1028" spans="1:7">
      <c r="A1028" s="3"/>
      <c r="B1028" s="3"/>
      <c r="C1028" s="3"/>
      <c r="D1028" s="3"/>
      <c r="E1028" s="3">
        <v>5</v>
      </c>
      <c r="F1028" s="4" t="str">
        <f>HYPERLINK("http://141.218.60.56/~jnz1568/getInfo.php?workbook=24_05.xlsx&amp;sheet=U0&amp;row=1028&amp;col=6&amp;number=3.4&amp;sourceID=14","3.4")</f>
        <v>3.4</v>
      </c>
      <c r="G1028" s="4" t="str">
        <f>HYPERLINK("http://141.218.60.56/~jnz1568/getInfo.php?workbook=24_05.xlsx&amp;sheet=U0&amp;row=1028&amp;col=7&amp;number=0.0583&amp;sourceID=14","0.0583")</f>
        <v>0.0583</v>
      </c>
    </row>
    <row r="1029" spans="1:7">
      <c r="A1029" s="3"/>
      <c r="B1029" s="3"/>
      <c r="C1029" s="3"/>
      <c r="D1029" s="3"/>
      <c r="E1029" s="3">
        <v>6</v>
      </c>
      <c r="F1029" s="4" t="str">
        <f>HYPERLINK("http://141.218.60.56/~jnz1568/getInfo.php?workbook=24_05.xlsx&amp;sheet=U0&amp;row=1029&amp;col=6&amp;number=3.5&amp;sourceID=14","3.5")</f>
        <v>3.5</v>
      </c>
      <c r="G1029" s="4" t="str">
        <f>HYPERLINK("http://141.218.60.56/~jnz1568/getInfo.php?workbook=24_05.xlsx&amp;sheet=U0&amp;row=1029&amp;col=7&amp;number=0.0583&amp;sourceID=14","0.0583")</f>
        <v>0.0583</v>
      </c>
    </row>
    <row r="1030" spans="1:7">
      <c r="A1030" s="3"/>
      <c r="B1030" s="3"/>
      <c r="C1030" s="3"/>
      <c r="D1030" s="3"/>
      <c r="E1030" s="3">
        <v>7</v>
      </c>
      <c r="F1030" s="4" t="str">
        <f>HYPERLINK("http://141.218.60.56/~jnz1568/getInfo.php?workbook=24_05.xlsx&amp;sheet=U0&amp;row=1030&amp;col=6&amp;number=3.6&amp;sourceID=14","3.6")</f>
        <v>3.6</v>
      </c>
      <c r="G1030" s="4" t="str">
        <f>HYPERLINK("http://141.218.60.56/~jnz1568/getInfo.php?workbook=24_05.xlsx&amp;sheet=U0&amp;row=1030&amp;col=7&amp;number=0.0583&amp;sourceID=14","0.0583")</f>
        <v>0.0583</v>
      </c>
    </row>
    <row r="1031" spans="1:7">
      <c r="A1031" s="3"/>
      <c r="B1031" s="3"/>
      <c r="C1031" s="3"/>
      <c r="D1031" s="3"/>
      <c r="E1031" s="3">
        <v>8</v>
      </c>
      <c r="F1031" s="4" t="str">
        <f>HYPERLINK("http://141.218.60.56/~jnz1568/getInfo.php?workbook=24_05.xlsx&amp;sheet=U0&amp;row=1031&amp;col=6&amp;number=3.7&amp;sourceID=14","3.7")</f>
        <v>3.7</v>
      </c>
      <c r="G1031" s="4" t="str">
        <f>HYPERLINK("http://141.218.60.56/~jnz1568/getInfo.php?workbook=24_05.xlsx&amp;sheet=U0&amp;row=1031&amp;col=7&amp;number=0.0583&amp;sourceID=14","0.0583")</f>
        <v>0.0583</v>
      </c>
    </row>
    <row r="1032" spans="1:7">
      <c r="A1032" s="3"/>
      <c r="B1032" s="3"/>
      <c r="C1032" s="3"/>
      <c r="D1032" s="3"/>
      <c r="E1032" s="3">
        <v>9</v>
      </c>
      <c r="F1032" s="4" t="str">
        <f>HYPERLINK("http://141.218.60.56/~jnz1568/getInfo.php?workbook=24_05.xlsx&amp;sheet=U0&amp;row=1032&amp;col=6&amp;number=3.8&amp;sourceID=14","3.8")</f>
        <v>3.8</v>
      </c>
      <c r="G1032" s="4" t="str">
        <f>HYPERLINK("http://141.218.60.56/~jnz1568/getInfo.php?workbook=24_05.xlsx&amp;sheet=U0&amp;row=1032&amp;col=7&amp;number=0.0583&amp;sourceID=14","0.0583")</f>
        <v>0.0583</v>
      </c>
    </row>
    <row r="1033" spans="1:7">
      <c r="A1033" s="3"/>
      <c r="B1033" s="3"/>
      <c r="C1033" s="3"/>
      <c r="D1033" s="3"/>
      <c r="E1033" s="3">
        <v>10</v>
      </c>
      <c r="F1033" s="4" t="str">
        <f>HYPERLINK("http://141.218.60.56/~jnz1568/getInfo.php?workbook=24_05.xlsx&amp;sheet=U0&amp;row=1033&amp;col=6&amp;number=3.9&amp;sourceID=14","3.9")</f>
        <v>3.9</v>
      </c>
      <c r="G1033" s="4" t="str">
        <f>HYPERLINK("http://141.218.60.56/~jnz1568/getInfo.php?workbook=24_05.xlsx&amp;sheet=U0&amp;row=1033&amp;col=7&amp;number=0.0583&amp;sourceID=14","0.0583")</f>
        <v>0.0583</v>
      </c>
    </row>
    <row r="1034" spans="1:7">
      <c r="A1034" s="3"/>
      <c r="B1034" s="3"/>
      <c r="C1034" s="3"/>
      <c r="D1034" s="3"/>
      <c r="E1034" s="3">
        <v>11</v>
      </c>
      <c r="F1034" s="4" t="str">
        <f>HYPERLINK("http://141.218.60.56/~jnz1568/getInfo.php?workbook=24_05.xlsx&amp;sheet=U0&amp;row=1034&amp;col=6&amp;number=4&amp;sourceID=14","4")</f>
        <v>4</v>
      </c>
      <c r="G1034" s="4" t="str">
        <f>HYPERLINK("http://141.218.60.56/~jnz1568/getInfo.php?workbook=24_05.xlsx&amp;sheet=U0&amp;row=1034&amp;col=7&amp;number=0.0583&amp;sourceID=14","0.0583")</f>
        <v>0.0583</v>
      </c>
    </row>
    <row r="1035" spans="1:7">
      <c r="A1035" s="3"/>
      <c r="B1035" s="3"/>
      <c r="C1035" s="3"/>
      <c r="D1035" s="3"/>
      <c r="E1035" s="3">
        <v>12</v>
      </c>
      <c r="F1035" s="4" t="str">
        <f>HYPERLINK("http://141.218.60.56/~jnz1568/getInfo.php?workbook=24_05.xlsx&amp;sheet=U0&amp;row=1035&amp;col=6&amp;number=4.1&amp;sourceID=14","4.1")</f>
        <v>4.1</v>
      </c>
      <c r="G1035" s="4" t="str">
        <f>HYPERLINK("http://141.218.60.56/~jnz1568/getInfo.php?workbook=24_05.xlsx&amp;sheet=U0&amp;row=1035&amp;col=7&amp;number=0.0583&amp;sourceID=14","0.0583")</f>
        <v>0.0583</v>
      </c>
    </row>
    <row r="1036" spans="1:7">
      <c r="A1036" s="3"/>
      <c r="B1036" s="3"/>
      <c r="C1036" s="3"/>
      <c r="D1036" s="3"/>
      <c r="E1036" s="3">
        <v>13</v>
      </c>
      <c r="F1036" s="4" t="str">
        <f>HYPERLINK("http://141.218.60.56/~jnz1568/getInfo.php?workbook=24_05.xlsx&amp;sheet=U0&amp;row=1036&amp;col=6&amp;number=4.2&amp;sourceID=14","4.2")</f>
        <v>4.2</v>
      </c>
      <c r="G1036" s="4" t="str">
        <f>HYPERLINK("http://141.218.60.56/~jnz1568/getInfo.php?workbook=24_05.xlsx&amp;sheet=U0&amp;row=1036&amp;col=7&amp;number=0.0583&amp;sourceID=14","0.0583")</f>
        <v>0.0583</v>
      </c>
    </row>
    <row r="1037" spans="1:7">
      <c r="A1037" s="3"/>
      <c r="B1037" s="3"/>
      <c r="C1037" s="3"/>
      <c r="D1037" s="3"/>
      <c r="E1037" s="3">
        <v>14</v>
      </c>
      <c r="F1037" s="4" t="str">
        <f>HYPERLINK("http://141.218.60.56/~jnz1568/getInfo.php?workbook=24_05.xlsx&amp;sheet=U0&amp;row=1037&amp;col=6&amp;number=4.3&amp;sourceID=14","4.3")</f>
        <v>4.3</v>
      </c>
      <c r="G1037" s="4" t="str">
        <f>HYPERLINK("http://141.218.60.56/~jnz1568/getInfo.php?workbook=24_05.xlsx&amp;sheet=U0&amp;row=1037&amp;col=7&amp;number=0.0583&amp;sourceID=14","0.0583")</f>
        <v>0.0583</v>
      </c>
    </row>
    <row r="1038" spans="1:7">
      <c r="A1038" s="3"/>
      <c r="B1038" s="3"/>
      <c r="C1038" s="3"/>
      <c r="D1038" s="3"/>
      <c r="E1038" s="3">
        <v>15</v>
      </c>
      <c r="F1038" s="4" t="str">
        <f>HYPERLINK("http://141.218.60.56/~jnz1568/getInfo.php?workbook=24_05.xlsx&amp;sheet=U0&amp;row=1038&amp;col=6&amp;number=4.4&amp;sourceID=14","4.4")</f>
        <v>4.4</v>
      </c>
      <c r="G1038" s="4" t="str">
        <f>HYPERLINK("http://141.218.60.56/~jnz1568/getInfo.php?workbook=24_05.xlsx&amp;sheet=U0&amp;row=1038&amp;col=7&amp;number=0.0582&amp;sourceID=14","0.0582")</f>
        <v>0.0582</v>
      </c>
    </row>
    <row r="1039" spans="1:7">
      <c r="A1039" s="3"/>
      <c r="B1039" s="3"/>
      <c r="C1039" s="3"/>
      <c r="D1039" s="3"/>
      <c r="E1039" s="3">
        <v>16</v>
      </c>
      <c r="F1039" s="4" t="str">
        <f>HYPERLINK("http://141.218.60.56/~jnz1568/getInfo.php?workbook=24_05.xlsx&amp;sheet=U0&amp;row=1039&amp;col=6&amp;number=4.5&amp;sourceID=14","4.5")</f>
        <v>4.5</v>
      </c>
      <c r="G1039" s="4" t="str">
        <f>HYPERLINK("http://141.218.60.56/~jnz1568/getInfo.php?workbook=24_05.xlsx&amp;sheet=U0&amp;row=1039&amp;col=7&amp;number=0.0582&amp;sourceID=14","0.0582")</f>
        <v>0.0582</v>
      </c>
    </row>
    <row r="1040" spans="1:7">
      <c r="A1040" s="3"/>
      <c r="B1040" s="3"/>
      <c r="C1040" s="3"/>
      <c r="D1040" s="3"/>
      <c r="E1040" s="3">
        <v>17</v>
      </c>
      <c r="F1040" s="4" t="str">
        <f>HYPERLINK("http://141.218.60.56/~jnz1568/getInfo.php?workbook=24_05.xlsx&amp;sheet=U0&amp;row=1040&amp;col=6&amp;number=4.6&amp;sourceID=14","4.6")</f>
        <v>4.6</v>
      </c>
      <c r="G1040" s="4" t="str">
        <f>HYPERLINK("http://141.218.60.56/~jnz1568/getInfo.php?workbook=24_05.xlsx&amp;sheet=U0&amp;row=1040&amp;col=7&amp;number=0.0582&amp;sourceID=14","0.0582")</f>
        <v>0.0582</v>
      </c>
    </row>
    <row r="1041" spans="1:7">
      <c r="A1041" s="3"/>
      <c r="B1041" s="3"/>
      <c r="C1041" s="3"/>
      <c r="D1041" s="3"/>
      <c r="E1041" s="3">
        <v>18</v>
      </c>
      <c r="F1041" s="4" t="str">
        <f>HYPERLINK("http://141.218.60.56/~jnz1568/getInfo.php?workbook=24_05.xlsx&amp;sheet=U0&amp;row=1041&amp;col=6&amp;number=4.7&amp;sourceID=14","4.7")</f>
        <v>4.7</v>
      </c>
      <c r="G1041" s="4" t="str">
        <f>HYPERLINK("http://141.218.60.56/~jnz1568/getInfo.php?workbook=24_05.xlsx&amp;sheet=U0&amp;row=1041&amp;col=7&amp;number=0.0581&amp;sourceID=14","0.0581")</f>
        <v>0.0581</v>
      </c>
    </row>
    <row r="1042" spans="1:7">
      <c r="A1042" s="3"/>
      <c r="B1042" s="3"/>
      <c r="C1042" s="3"/>
      <c r="D1042" s="3"/>
      <c r="E1042" s="3">
        <v>19</v>
      </c>
      <c r="F1042" s="4" t="str">
        <f>HYPERLINK("http://141.218.60.56/~jnz1568/getInfo.php?workbook=24_05.xlsx&amp;sheet=U0&amp;row=1042&amp;col=6&amp;number=4.8&amp;sourceID=14","4.8")</f>
        <v>4.8</v>
      </c>
      <c r="G1042" s="4" t="str">
        <f>HYPERLINK("http://141.218.60.56/~jnz1568/getInfo.php?workbook=24_05.xlsx&amp;sheet=U0&amp;row=1042&amp;col=7&amp;number=0.0581&amp;sourceID=14","0.0581")</f>
        <v>0.0581</v>
      </c>
    </row>
    <row r="1043" spans="1:7">
      <c r="A1043" s="3"/>
      <c r="B1043" s="3"/>
      <c r="C1043" s="3"/>
      <c r="D1043" s="3"/>
      <c r="E1043" s="3">
        <v>20</v>
      </c>
      <c r="F1043" s="4" t="str">
        <f>HYPERLINK("http://141.218.60.56/~jnz1568/getInfo.php?workbook=24_05.xlsx&amp;sheet=U0&amp;row=1043&amp;col=6&amp;number=4.9&amp;sourceID=14","4.9")</f>
        <v>4.9</v>
      </c>
      <c r="G1043" s="4" t="str">
        <f>HYPERLINK("http://141.218.60.56/~jnz1568/getInfo.php?workbook=24_05.xlsx&amp;sheet=U0&amp;row=1043&amp;col=7&amp;number=0.058&amp;sourceID=14","0.058")</f>
        <v>0.058</v>
      </c>
    </row>
    <row r="1044" spans="1:7">
      <c r="A1044" s="3">
        <v>24</v>
      </c>
      <c r="B1044" s="3">
        <v>5</v>
      </c>
      <c r="C1044" s="3">
        <v>5</v>
      </c>
      <c r="D1044" s="3">
        <v>8</v>
      </c>
      <c r="E1044" s="3">
        <v>1</v>
      </c>
      <c r="F1044" s="4" t="str">
        <f>HYPERLINK("http://141.218.60.56/~jnz1568/getInfo.php?workbook=24_05.xlsx&amp;sheet=U0&amp;row=1044&amp;col=6&amp;number=3&amp;sourceID=14","3")</f>
        <v>3</v>
      </c>
      <c r="G1044" s="4" t="str">
        <f>HYPERLINK("http://141.218.60.56/~jnz1568/getInfo.php?workbook=24_05.xlsx&amp;sheet=U0&amp;row=1044&amp;col=7&amp;number=0.00912&amp;sourceID=14","0.00912")</f>
        <v>0.00912</v>
      </c>
    </row>
    <row r="1045" spans="1:7">
      <c r="A1045" s="3"/>
      <c r="B1045" s="3"/>
      <c r="C1045" s="3"/>
      <c r="D1045" s="3"/>
      <c r="E1045" s="3">
        <v>2</v>
      </c>
      <c r="F1045" s="4" t="str">
        <f>HYPERLINK("http://141.218.60.56/~jnz1568/getInfo.php?workbook=24_05.xlsx&amp;sheet=U0&amp;row=1045&amp;col=6&amp;number=3.1&amp;sourceID=14","3.1")</f>
        <v>3.1</v>
      </c>
      <c r="G1045" s="4" t="str">
        <f>HYPERLINK("http://141.218.60.56/~jnz1568/getInfo.php?workbook=24_05.xlsx&amp;sheet=U0&amp;row=1045&amp;col=7&amp;number=0.00912&amp;sourceID=14","0.00912")</f>
        <v>0.00912</v>
      </c>
    </row>
    <row r="1046" spans="1:7">
      <c r="A1046" s="3"/>
      <c r="B1046" s="3"/>
      <c r="C1046" s="3"/>
      <c r="D1046" s="3"/>
      <c r="E1046" s="3">
        <v>3</v>
      </c>
      <c r="F1046" s="4" t="str">
        <f>HYPERLINK("http://141.218.60.56/~jnz1568/getInfo.php?workbook=24_05.xlsx&amp;sheet=U0&amp;row=1046&amp;col=6&amp;number=3.2&amp;sourceID=14","3.2")</f>
        <v>3.2</v>
      </c>
      <c r="G1046" s="4" t="str">
        <f>HYPERLINK("http://141.218.60.56/~jnz1568/getInfo.php?workbook=24_05.xlsx&amp;sheet=U0&amp;row=1046&amp;col=7&amp;number=0.00912&amp;sourceID=14","0.00912")</f>
        <v>0.00912</v>
      </c>
    </row>
    <row r="1047" spans="1:7">
      <c r="A1047" s="3"/>
      <c r="B1047" s="3"/>
      <c r="C1047" s="3"/>
      <c r="D1047" s="3"/>
      <c r="E1047" s="3">
        <v>4</v>
      </c>
      <c r="F1047" s="4" t="str">
        <f>HYPERLINK("http://141.218.60.56/~jnz1568/getInfo.php?workbook=24_05.xlsx&amp;sheet=U0&amp;row=1047&amp;col=6&amp;number=3.3&amp;sourceID=14","3.3")</f>
        <v>3.3</v>
      </c>
      <c r="G1047" s="4" t="str">
        <f>HYPERLINK("http://141.218.60.56/~jnz1568/getInfo.php?workbook=24_05.xlsx&amp;sheet=U0&amp;row=1047&amp;col=7&amp;number=0.00912&amp;sourceID=14","0.00912")</f>
        <v>0.00912</v>
      </c>
    </row>
    <row r="1048" spans="1:7">
      <c r="A1048" s="3"/>
      <c r="B1048" s="3"/>
      <c r="C1048" s="3"/>
      <c r="D1048" s="3"/>
      <c r="E1048" s="3">
        <v>5</v>
      </c>
      <c r="F1048" s="4" t="str">
        <f>HYPERLINK("http://141.218.60.56/~jnz1568/getInfo.php?workbook=24_05.xlsx&amp;sheet=U0&amp;row=1048&amp;col=6&amp;number=3.4&amp;sourceID=14","3.4")</f>
        <v>3.4</v>
      </c>
      <c r="G1048" s="4" t="str">
        <f>HYPERLINK("http://141.218.60.56/~jnz1568/getInfo.php?workbook=24_05.xlsx&amp;sheet=U0&amp;row=1048&amp;col=7&amp;number=0.00912&amp;sourceID=14","0.00912")</f>
        <v>0.00912</v>
      </c>
    </row>
    <row r="1049" spans="1:7">
      <c r="A1049" s="3"/>
      <c r="B1049" s="3"/>
      <c r="C1049" s="3"/>
      <c r="D1049" s="3"/>
      <c r="E1049" s="3">
        <v>6</v>
      </c>
      <c r="F1049" s="4" t="str">
        <f>HYPERLINK("http://141.218.60.56/~jnz1568/getInfo.php?workbook=24_05.xlsx&amp;sheet=U0&amp;row=1049&amp;col=6&amp;number=3.5&amp;sourceID=14","3.5")</f>
        <v>3.5</v>
      </c>
      <c r="G1049" s="4" t="str">
        <f>HYPERLINK("http://141.218.60.56/~jnz1568/getInfo.php?workbook=24_05.xlsx&amp;sheet=U0&amp;row=1049&amp;col=7&amp;number=0.00912&amp;sourceID=14","0.00912")</f>
        <v>0.00912</v>
      </c>
    </row>
    <row r="1050" spans="1:7">
      <c r="A1050" s="3"/>
      <c r="B1050" s="3"/>
      <c r="C1050" s="3"/>
      <c r="D1050" s="3"/>
      <c r="E1050" s="3">
        <v>7</v>
      </c>
      <c r="F1050" s="4" t="str">
        <f>HYPERLINK("http://141.218.60.56/~jnz1568/getInfo.php?workbook=24_05.xlsx&amp;sheet=U0&amp;row=1050&amp;col=6&amp;number=3.6&amp;sourceID=14","3.6")</f>
        <v>3.6</v>
      </c>
      <c r="G1050" s="4" t="str">
        <f>HYPERLINK("http://141.218.60.56/~jnz1568/getInfo.php?workbook=24_05.xlsx&amp;sheet=U0&amp;row=1050&amp;col=7&amp;number=0.00912&amp;sourceID=14","0.00912")</f>
        <v>0.00912</v>
      </c>
    </row>
    <row r="1051" spans="1:7">
      <c r="A1051" s="3"/>
      <c r="B1051" s="3"/>
      <c r="C1051" s="3"/>
      <c r="D1051" s="3"/>
      <c r="E1051" s="3">
        <v>8</v>
      </c>
      <c r="F1051" s="4" t="str">
        <f>HYPERLINK("http://141.218.60.56/~jnz1568/getInfo.php?workbook=24_05.xlsx&amp;sheet=U0&amp;row=1051&amp;col=6&amp;number=3.7&amp;sourceID=14","3.7")</f>
        <v>3.7</v>
      </c>
      <c r="G1051" s="4" t="str">
        <f>HYPERLINK("http://141.218.60.56/~jnz1568/getInfo.php?workbook=24_05.xlsx&amp;sheet=U0&amp;row=1051&amp;col=7&amp;number=0.00911&amp;sourceID=14","0.00911")</f>
        <v>0.00911</v>
      </c>
    </row>
    <row r="1052" spans="1:7">
      <c r="A1052" s="3"/>
      <c r="B1052" s="3"/>
      <c r="C1052" s="3"/>
      <c r="D1052" s="3"/>
      <c r="E1052" s="3">
        <v>9</v>
      </c>
      <c r="F1052" s="4" t="str">
        <f>HYPERLINK("http://141.218.60.56/~jnz1568/getInfo.php?workbook=24_05.xlsx&amp;sheet=U0&amp;row=1052&amp;col=6&amp;number=3.8&amp;sourceID=14","3.8")</f>
        <v>3.8</v>
      </c>
      <c r="G1052" s="4" t="str">
        <f>HYPERLINK("http://141.218.60.56/~jnz1568/getInfo.php?workbook=24_05.xlsx&amp;sheet=U0&amp;row=1052&amp;col=7&amp;number=0.00911&amp;sourceID=14","0.00911")</f>
        <v>0.00911</v>
      </c>
    </row>
    <row r="1053" spans="1:7">
      <c r="A1053" s="3"/>
      <c r="B1053" s="3"/>
      <c r="C1053" s="3"/>
      <c r="D1053" s="3"/>
      <c r="E1053" s="3">
        <v>10</v>
      </c>
      <c r="F1053" s="4" t="str">
        <f>HYPERLINK("http://141.218.60.56/~jnz1568/getInfo.php?workbook=24_05.xlsx&amp;sheet=U0&amp;row=1053&amp;col=6&amp;number=3.9&amp;sourceID=14","3.9")</f>
        <v>3.9</v>
      </c>
      <c r="G1053" s="4" t="str">
        <f>HYPERLINK("http://141.218.60.56/~jnz1568/getInfo.php?workbook=24_05.xlsx&amp;sheet=U0&amp;row=1053&amp;col=7&amp;number=0.00911&amp;sourceID=14","0.00911")</f>
        <v>0.00911</v>
      </c>
    </row>
    <row r="1054" spans="1:7">
      <c r="A1054" s="3"/>
      <c r="B1054" s="3"/>
      <c r="C1054" s="3"/>
      <c r="D1054" s="3"/>
      <c r="E1054" s="3">
        <v>11</v>
      </c>
      <c r="F1054" s="4" t="str">
        <f>HYPERLINK("http://141.218.60.56/~jnz1568/getInfo.php?workbook=24_05.xlsx&amp;sheet=U0&amp;row=1054&amp;col=6&amp;number=4&amp;sourceID=14","4")</f>
        <v>4</v>
      </c>
      <c r="G1054" s="4" t="str">
        <f>HYPERLINK("http://141.218.60.56/~jnz1568/getInfo.php?workbook=24_05.xlsx&amp;sheet=U0&amp;row=1054&amp;col=7&amp;number=0.00911&amp;sourceID=14","0.00911")</f>
        <v>0.00911</v>
      </c>
    </row>
    <row r="1055" spans="1:7">
      <c r="A1055" s="3"/>
      <c r="B1055" s="3"/>
      <c r="C1055" s="3"/>
      <c r="D1055" s="3"/>
      <c r="E1055" s="3">
        <v>12</v>
      </c>
      <c r="F1055" s="4" t="str">
        <f>HYPERLINK("http://141.218.60.56/~jnz1568/getInfo.php?workbook=24_05.xlsx&amp;sheet=U0&amp;row=1055&amp;col=6&amp;number=4.1&amp;sourceID=14","4.1")</f>
        <v>4.1</v>
      </c>
      <c r="G1055" s="4" t="str">
        <f>HYPERLINK("http://141.218.60.56/~jnz1568/getInfo.php?workbook=24_05.xlsx&amp;sheet=U0&amp;row=1055&amp;col=7&amp;number=0.00911&amp;sourceID=14","0.00911")</f>
        <v>0.00911</v>
      </c>
    </row>
    <row r="1056" spans="1:7">
      <c r="A1056" s="3"/>
      <c r="B1056" s="3"/>
      <c r="C1056" s="3"/>
      <c r="D1056" s="3"/>
      <c r="E1056" s="3">
        <v>13</v>
      </c>
      <c r="F1056" s="4" t="str">
        <f>HYPERLINK("http://141.218.60.56/~jnz1568/getInfo.php?workbook=24_05.xlsx&amp;sheet=U0&amp;row=1056&amp;col=6&amp;number=4.2&amp;sourceID=14","4.2")</f>
        <v>4.2</v>
      </c>
      <c r="G1056" s="4" t="str">
        <f>HYPERLINK("http://141.218.60.56/~jnz1568/getInfo.php?workbook=24_05.xlsx&amp;sheet=U0&amp;row=1056&amp;col=7&amp;number=0.00911&amp;sourceID=14","0.00911")</f>
        <v>0.00911</v>
      </c>
    </row>
    <row r="1057" spans="1:7">
      <c r="A1057" s="3"/>
      <c r="B1057" s="3"/>
      <c r="C1057" s="3"/>
      <c r="D1057" s="3"/>
      <c r="E1057" s="3">
        <v>14</v>
      </c>
      <c r="F1057" s="4" t="str">
        <f>HYPERLINK("http://141.218.60.56/~jnz1568/getInfo.php?workbook=24_05.xlsx&amp;sheet=U0&amp;row=1057&amp;col=6&amp;number=4.3&amp;sourceID=14","4.3")</f>
        <v>4.3</v>
      </c>
      <c r="G1057" s="4" t="str">
        <f>HYPERLINK("http://141.218.60.56/~jnz1568/getInfo.php?workbook=24_05.xlsx&amp;sheet=U0&amp;row=1057&amp;col=7&amp;number=0.0091&amp;sourceID=14","0.0091")</f>
        <v>0.0091</v>
      </c>
    </row>
    <row r="1058" spans="1:7">
      <c r="A1058" s="3"/>
      <c r="B1058" s="3"/>
      <c r="C1058" s="3"/>
      <c r="D1058" s="3"/>
      <c r="E1058" s="3">
        <v>15</v>
      </c>
      <c r="F1058" s="4" t="str">
        <f>HYPERLINK("http://141.218.60.56/~jnz1568/getInfo.php?workbook=24_05.xlsx&amp;sheet=U0&amp;row=1058&amp;col=6&amp;number=4.4&amp;sourceID=14","4.4")</f>
        <v>4.4</v>
      </c>
      <c r="G1058" s="4" t="str">
        <f>HYPERLINK("http://141.218.60.56/~jnz1568/getInfo.php?workbook=24_05.xlsx&amp;sheet=U0&amp;row=1058&amp;col=7&amp;number=0.0091&amp;sourceID=14","0.0091")</f>
        <v>0.0091</v>
      </c>
    </row>
    <row r="1059" spans="1:7">
      <c r="A1059" s="3"/>
      <c r="B1059" s="3"/>
      <c r="C1059" s="3"/>
      <c r="D1059" s="3"/>
      <c r="E1059" s="3">
        <v>16</v>
      </c>
      <c r="F1059" s="4" t="str">
        <f>HYPERLINK("http://141.218.60.56/~jnz1568/getInfo.php?workbook=24_05.xlsx&amp;sheet=U0&amp;row=1059&amp;col=6&amp;number=4.5&amp;sourceID=14","4.5")</f>
        <v>4.5</v>
      </c>
      <c r="G1059" s="4" t="str">
        <f>HYPERLINK("http://141.218.60.56/~jnz1568/getInfo.php?workbook=24_05.xlsx&amp;sheet=U0&amp;row=1059&amp;col=7&amp;number=0.00909&amp;sourceID=14","0.00909")</f>
        <v>0.00909</v>
      </c>
    </row>
    <row r="1060" spans="1:7">
      <c r="A1060" s="3"/>
      <c r="B1060" s="3"/>
      <c r="C1060" s="3"/>
      <c r="D1060" s="3"/>
      <c r="E1060" s="3">
        <v>17</v>
      </c>
      <c r="F1060" s="4" t="str">
        <f>HYPERLINK("http://141.218.60.56/~jnz1568/getInfo.php?workbook=24_05.xlsx&amp;sheet=U0&amp;row=1060&amp;col=6&amp;number=4.6&amp;sourceID=14","4.6")</f>
        <v>4.6</v>
      </c>
      <c r="G1060" s="4" t="str">
        <f>HYPERLINK("http://141.218.60.56/~jnz1568/getInfo.php?workbook=24_05.xlsx&amp;sheet=U0&amp;row=1060&amp;col=7&amp;number=0.00909&amp;sourceID=14","0.00909")</f>
        <v>0.00909</v>
      </c>
    </row>
    <row r="1061" spans="1:7">
      <c r="A1061" s="3"/>
      <c r="B1061" s="3"/>
      <c r="C1061" s="3"/>
      <c r="D1061" s="3"/>
      <c r="E1061" s="3">
        <v>18</v>
      </c>
      <c r="F1061" s="4" t="str">
        <f>HYPERLINK("http://141.218.60.56/~jnz1568/getInfo.php?workbook=24_05.xlsx&amp;sheet=U0&amp;row=1061&amp;col=6&amp;number=4.7&amp;sourceID=14","4.7")</f>
        <v>4.7</v>
      </c>
      <c r="G1061" s="4" t="str">
        <f>HYPERLINK("http://141.218.60.56/~jnz1568/getInfo.php?workbook=24_05.xlsx&amp;sheet=U0&amp;row=1061&amp;col=7&amp;number=0.00908&amp;sourceID=14","0.00908")</f>
        <v>0.00908</v>
      </c>
    </row>
    <row r="1062" spans="1:7">
      <c r="A1062" s="3"/>
      <c r="B1062" s="3"/>
      <c r="C1062" s="3"/>
      <c r="D1062" s="3"/>
      <c r="E1062" s="3">
        <v>19</v>
      </c>
      <c r="F1062" s="4" t="str">
        <f>HYPERLINK("http://141.218.60.56/~jnz1568/getInfo.php?workbook=24_05.xlsx&amp;sheet=U0&amp;row=1062&amp;col=6&amp;number=4.8&amp;sourceID=14","4.8")</f>
        <v>4.8</v>
      </c>
      <c r="G1062" s="4" t="str">
        <f>HYPERLINK("http://141.218.60.56/~jnz1568/getInfo.php?workbook=24_05.xlsx&amp;sheet=U0&amp;row=1062&amp;col=7&amp;number=0.00907&amp;sourceID=14","0.00907")</f>
        <v>0.00907</v>
      </c>
    </row>
    <row r="1063" spans="1:7">
      <c r="A1063" s="3"/>
      <c r="B1063" s="3"/>
      <c r="C1063" s="3"/>
      <c r="D1063" s="3"/>
      <c r="E1063" s="3">
        <v>20</v>
      </c>
      <c r="F1063" s="4" t="str">
        <f>HYPERLINK("http://141.218.60.56/~jnz1568/getInfo.php?workbook=24_05.xlsx&amp;sheet=U0&amp;row=1063&amp;col=6&amp;number=4.9&amp;sourceID=14","4.9")</f>
        <v>4.9</v>
      </c>
      <c r="G1063" s="4" t="str">
        <f>HYPERLINK("http://141.218.60.56/~jnz1568/getInfo.php?workbook=24_05.xlsx&amp;sheet=U0&amp;row=1063&amp;col=7&amp;number=0.00906&amp;sourceID=14","0.00906")</f>
        <v>0.00906</v>
      </c>
    </row>
    <row r="1064" spans="1:7">
      <c r="A1064" s="3">
        <v>24</v>
      </c>
      <c r="B1064" s="3">
        <v>5</v>
      </c>
      <c r="C1064" s="3">
        <v>5</v>
      </c>
      <c r="D1064" s="3">
        <v>9</v>
      </c>
      <c r="E1064" s="3">
        <v>1</v>
      </c>
      <c r="F1064" s="4" t="str">
        <f>HYPERLINK("http://141.218.60.56/~jnz1568/getInfo.php?workbook=24_05.xlsx&amp;sheet=U0&amp;row=1064&amp;col=6&amp;number=3&amp;sourceID=14","3")</f>
        <v>3</v>
      </c>
      <c r="G1064" s="4" t="str">
        <f>HYPERLINK("http://141.218.60.56/~jnz1568/getInfo.php?workbook=24_05.xlsx&amp;sheet=U0&amp;row=1064&amp;col=7&amp;number=0.00744&amp;sourceID=14","0.00744")</f>
        <v>0.00744</v>
      </c>
    </row>
    <row r="1065" spans="1:7">
      <c r="A1065" s="3"/>
      <c r="B1065" s="3"/>
      <c r="C1065" s="3"/>
      <c r="D1065" s="3"/>
      <c r="E1065" s="3">
        <v>2</v>
      </c>
      <c r="F1065" s="4" t="str">
        <f>HYPERLINK("http://141.218.60.56/~jnz1568/getInfo.php?workbook=24_05.xlsx&amp;sheet=U0&amp;row=1065&amp;col=6&amp;number=3.1&amp;sourceID=14","3.1")</f>
        <v>3.1</v>
      </c>
      <c r="G1065" s="4" t="str">
        <f>HYPERLINK("http://141.218.60.56/~jnz1568/getInfo.php?workbook=24_05.xlsx&amp;sheet=U0&amp;row=1065&amp;col=7&amp;number=0.00744&amp;sourceID=14","0.00744")</f>
        <v>0.00744</v>
      </c>
    </row>
    <row r="1066" spans="1:7">
      <c r="A1066" s="3"/>
      <c r="B1066" s="3"/>
      <c r="C1066" s="3"/>
      <c r="D1066" s="3"/>
      <c r="E1066" s="3">
        <v>3</v>
      </c>
      <c r="F1066" s="4" t="str">
        <f>HYPERLINK("http://141.218.60.56/~jnz1568/getInfo.php?workbook=24_05.xlsx&amp;sheet=U0&amp;row=1066&amp;col=6&amp;number=3.2&amp;sourceID=14","3.2")</f>
        <v>3.2</v>
      </c>
      <c r="G1066" s="4" t="str">
        <f>HYPERLINK("http://141.218.60.56/~jnz1568/getInfo.php?workbook=24_05.xlsx&amp;sheet=U0&amp;row=1066&amp;col=7&amp;number=0.00744&amp;sourceID=14","0.00744")</f>
        <v>0.00744</v>
      </c>
    </row>
    <row r="1067" spans="1:7">
      <c r="A1067" s="3"/>
      <c r="B1067" s="3"/>
      <c r="C1067" s="3"/>
      <c r="D1067" s="3"/>
      <c r="E1067" s="3">
        <v>4</v>
      </c>
      <c r="F1067" s="4" t="str">
        <f>HYPERLINK("http://141.218.60.56/~jnz1568/getInfo.php?workbook=24_05.xlsx&amp;sheet=U0&amp;row=1067&amp;col=6&amp;number=3.3&amp;sourceID=14","3.3")</f>
        <v>3.3</v>
      </c>
      <c r="G1067" s="4" t="str">
        <f>HYPERLINK("http://141.218.60.56/~jnz1568/getInfo.php?workbook=24_05.xlsx&amp;sheet=U0&amp;row=1067&amp;col=7&amp;number=0.00744&amp;sourceID=14","0.00744")</f>
        <v>0.00744</v>
      </c>
    </row>
    <row r="1068" spans="1:7">
      <c r="A1068" s="3"/>
      <c r="B1068" s="3"/>
      <c r="C1068" s="3"/>
      <c r="D1068" s="3"/>
      <c r="E1068" s="3">
        <v>5</v>
      </c>
      <c r="F1068" s="4" t="str">
        <f>HYPERLINK("http://141.218.60.56/~jnz1568/getInfo.php?workbook=24_05.xlsx&amp;sheet=U0&amp;row=1068&amp;col=6&amp;number=3.4&amp;sourceID=14","3.4")</f>
        <v>3.4</v>
      </c>
      <c r="G1068" s="4" t="str">
        <f>HYPERLINK("http://141.218.60.56/~jnz1568/getInfo.php?workbook=24_05.xlsx&amp;sheet=U0&amp;row=1068&amp;col=7&amp;number=0.00744&amp;sourceID=14","0.00744")</f>
        <v>0.00744</v>
      </c>
    </row>
    <row r="1069" spans="1:7">
      <c r="A1069" s="3"/>
      <c r="B1069" s="3"/>
      <c r="C1069" s="3"/>
      <c r="D1069" s="3"/>
      <c r="E1069" s="3">
        <v>6</v>
      </c>
      <c r="F1069" s="4" t="str">
        <f>HYPERLINK("http://141.218.60.56/~jnz1568/getInfo.php?workbook=24_05.xlsx&amp;sheet=U0&amp;row=1069&amp;col=6&amp;number=3.5&amp;sourceID=14","3.5")</f>
        <v>3.5</v>
      </c>
      <c r="G1069" s="4" t="str">
        <f>HYPERLINK("http://141.218.60.56/~jnz1568/getInfo.php?workbook=24_05.xlsx&amp;sheet=U0&amp;row=1069&amp;col=7&amp;number=0.00744&amp;sourceID=14","0.00744")</f>
        <v>0.00744</v>
      </c>
    </row>
    <row r="1070" spans="1:7">
      <c r="A1070" s="3"/>
      <c r="B1070" s="3"/>
      <c r="C1070" s="3"/>
      <c r="D1070" s="3"/>
      <c r="E1070" s="3">
        <v>7</v>
      </c>
      <c r="F1070" s="4" t="str">
        <f>HYPERLINK("http://141.218.60.56/~jnz1568/getInfo.php?workbook=24_05.xlsx&amp;sheet=U0&amp;row=1070&amp;col=6&amp;number=3.6&amp;sourceID=14","3.6")</f>
        <v>3.6</v>
      </c>
      <c r="G1070" s="4" t="str">
        <f>HYPERLINK("http://141.218.60.56/~jnz1568/getInfo.php?workbook=24_05.xlsx&amp;sheet=U0&amp;row=1070&amp;col=7&amp;number=0.00744&amp;sourceID=14","0.00744")</f>
        <v>0.00744</v>
      </c>
    </row>
    <row r="1071" spans="1:7">
      <c r="A1071" s="3"/>
      <c r="B1071" s="3"/>
      <c r="C1071" s="3"/>
      <c r="D1071" s="3"/>
      <c r="E1071" s="3">
        <v>8</v>
      </c>
      <c r="F1071" s="4" t="str">
        <f>HYPERLINK("http://141.218.60.56/~jnz1568/getInfo.php?workbook=24_05.xlsx&amp;sheet=U0&amp;row=1071&amp;col=6&amp;number=3.7&amp;sourceID=14","3.7")</f>
        <v>3.7</v>
      </c>
      <c r="G1071" s="4" t="str">
        <f>HYPERLINK("http://141.218.60.56/~jnz1568/getInfo.php?workbook=24_05.xlsx&amp;sheet=U0&amp;row=1071&amp;col=7&amp;number=0.00743&amp;sourceID=14","0.00743")</f>
        <v>0.00743</v>
      </c>
    </row>
    <row r="1072" spans="1:7">
      <c r="A1072" s="3"/>
      <c r="B1072" s="3"/>
      <c r="C1072" s="3"/>
      <c r="D1072" s="3"/>
      <c r="E1072" s="3">
        <v>9</v>
      </c>
      <c r="F1072" s="4" t="str">
        <f>HYPERLINK("http://141.218.60.56/~jnz1568/getInfo.php?workbook=24_05.xlsx&amp;sheet=U0&amp;row=1072&amp;col=6&amp;number=3.8&amp;sourceID=14","3.8")</f>
        <v>3.8</v>
      </c>
      <c r="G1072" s="4" t="str">
        <f>HYPERLINK("http://141.218.60.56/~jnz1568/getInfo.php?workbook=24_05.xlsx&amp;sheet=U0&amp;row=1072&amp;col=7&amp;number=0.00743&amp;sourceID=14","0.00743")</f>
        <v>0.00743</v>
      </c>
    </row>
    <row r="1073" spans="1:7">
      <c r="A1073" s="3"/>
      <c r="B1073" s="3"/>
      <c r="C1073" s="3"/>
      <c r="D1073" s="3"/>
      <c r="E1073" s="3">
        <v>10</v>
      </c>
      <c r="F1073" s="4" t="str">
        <f>HYPERLINK("http://141.218.60.56/~jnz1568/getInfo.php?workbook=24_05.xlsx&amp;sheet=U0&amp;row=1073&amp;col=6&amp;number=3.9&amp;sourceID=14","3.9")</f>
        <v>3.9</v>
      </c>
      <c r="G1073" s="4" t="str">
        <f>HYPERLINK("http://141.218.60.56/~jnz1568/getInfo.php?workbook=24_05.xlsx&amp;sheet=U0&amp;row=1073&amp;col=7&amp;number=0.00743&amp;sourceID=14","0.00743")</f>
        <v>0.00743</v>
      </c>
    </row>
    <row r="1074" spans="1:7">
      <c r="A1074" s="3"/>
      <c r="B1074" s="3"/>
      <c r="C1074" s="3"/>
      <c r="D1074" s="3"/>
      <c r="E1074" s="3">
        <v>11</v>
      </c>
      <c r="F1074" s="4" t="str">
        <f>HYPERLINK("http://141.218.60.56/~jnz1568/getInfo.php?workbook=24_05.xlsx&amp;sheet=U0&amp;row=1074&amp;col=6&amp;number=4&amp;sourceID=14","4")</f>
        <v>4</v>
      </c>
      <c r="G1074" s="4" t="str">
        <f>HYPERLINK("http://141.218.60.56/~jnz1568/getInfo.php?workbook=24_05.xlsx&amp;sheet=U0&amp;row=1074&amp;col=7&amp;number=0.00743&amp;sourceID=14","0.00743")</f>
        <v>0.00743</v>
      </c>
    </row>
    <row r="1075" spans="1:7">
      <c r="A1075" s="3"/>
      <c r="B1075" s="3"/>
      <c r="C1075" s="3"/>
      <c r="D1075" s="3"/>
      <c r="E1075" s="3">
        <v>12</v>
      </c>
      <c r="F1075" s="4" t="str">
        <f>HYPERLINK("http://141.218.60.56/~jnz1568/getInfo.php?workbook=24_05.xlsx&amp;sheet=U0&amp;row=1075&amp;col=6&amp;number=4.1&amp;sourceID=14","4.1")</f>
        <v>4.1</v>
      </c>
      <c r="G1075" s="4" t="str">
        <f>HYPERLINK("http://141.218.60.56/~jnz1568/getInfo.php?workbook=24_05.xlsx&amp;sheet=U0&amp;row=1075&amp;col=7&amp;number=0.00743&amp;sourceID=14","0.00743")</f>
        <v>0.00743</v>
      </c>
    </row>
    <row r="1076" spans="1:7">
      <c r="A1076" s="3"/>
      <c r="B1076" s="3"/>
      <c r="C1076" s="3"/>
      <c r="D1076" s="3"/>
      <c r="E1076" s="3">
        <v>13</v>
      </c>
      <c r="F1076" s="4" t="str">
        <f>HYPERLINK("http://141.218.60.56/~jnz1568/getInfo.php?workbook=24_05.xlsx&amp;sheet=U0&amp;row=1076&amp;col=6&amp;number=4.2&amp;sourceID=14","4.2")</f>
        <v>4.2</v>
      </c>
      <c r="G1076" s="4" t="str">
        <f>HYPERLINK("http://141.218.60.56/~jnz1568/getInfo.php?workbook=24_05.xlsx&amp;sheet=U0&amp;row=1076&amp;col=7&amp;number=0.00743&amp;sourceID=14","0.00743")</f>
        <v>0.00743</v>
      </c>
    </row>
    <row r="1077" spans="1:7">
      <c r="A1077" s="3"/>
      <c r="B1077" s="3"/>
      <c r="C1077" s="3"/>
      <c r="D1077" s="3"/>
      <c r="E1077" s="3">
        <v>14</v>
      </c>
      <c r="F1077" s="4" t="str">
        <f>HYPERLINK("http://141.218.60.56/~jnz1568/getInfo.php?workbook=24_05.xlsx&amp;sheet=U0&amp;row=1077&amp;col=6&amp;number=4.3&amp;sourceID=14","4.3")</f>
        <v>4.3</v>
      </c>
      <c r="G1077" s="4" t="str">
        <f>HYPERLINK("http://141.218.60.56/~jnz1568/getInfo.php?workbook=24_05.xlsx&amp;sheet=U0&amp;row=1077&amp;col=7&amp;number=0.00742&amp;sourceID=14","0.00742")</f>
        <v>0.00742</v>
      </c>
    </row>
    <row r="1078" spans="1:7">
      <c r="A1078" s="3"/>
      <c r="B1078" s="3"/>
      <c r="C1078" s="3"/>
      <c r="D1078" s="3"/>
      <c r="E1078" s="3">
        <v>15</v>
      </c>
      <c r="F1078" s="4" t="str">
        <f>HYPERLINK("http://141.218.60.56/~jnz1568/getInfo.php?workbook=24_05.xlsx&amp;sheet=U0&amp;row=1078&amp;col=6&amp;number=4.4&amp;sourceID=14","4.4")</f>
        <v>4.4</v>
      </c>
      <c r="G1078" s="4" t="str">
        <f>HYPERLINK("http://141.218.60.56/~jnz1568/getInfo.php?workbook=24_05.xlsx&amp;sheet=U0&amp;row=1078&amp;col=7&amp;number=0.00742&amp;sourceID=14","0.00742")</f>
        <v>0.00742</v>
      </c>
    </row>
    <row r="1079" spans="1:7">
      <c r="A1079" s="3"/>
      <c r="B1079" s="3"/>
      <c r="C1079" s="3"/>
      <c r="D1079" s="3"/>
      <c r="E1079" s="3">
        <v>16</v>
      </c>
      <c r="F1079" s="4" t="str">
        <f>HYPERLINK("http://141.218.60.56/~jnz1568/getInfo.php?workbook=24_05.xlsx&amp;sheet=U0&amp;row=1079&amp;col=6&amp;number=4.5&amp;sourceID=14","4.5")</f>
        <v>4.5</v>
      </c>
      <c r="G1079" s="4" t="str">
        <f>HYPERLINK("http://141.218.60.56/~jnz1568/getInfo.php?workbook=24_05.xlsx&amp;sheet=U0&amp;row=1079&amp;col=7&amp;number=0.00742&amp;sourceID=14","0.00742")</f>
        <v>0.00742</v>
      </c>
    </row>
    <row r="1080" spans="1:7">
      <c r="A1080" s="3"/>
      <c r="B1080" s="3"/>
      <c r="C1080" s="3"/>
      <c r="D1080" s="3"/>
      <c r="E1080" s="3">
        <v>17</v>
      </c>
      <c r="F1080" s="4" t="str">
        <f>HYPERLINK("http://141.218.60.56/~jnz1568/getInfo.php?workbook=24_05.xlsx&amp;sheet=U0&amp;row=1080&amp;col=6&amp;number=4.6&amp;sourceID=14","4.6")</f>
        <v>4.6</v>
      </c>
      <c r="G1080" s="4" t="str">
        <f>HYPERLINK("http://141.218.60.56/~jnz1568/getInfo.php?workbook=24_05.xlsx&amp;sheet=U0&amp;row=1080&amp;col=7&amp;number=0.00741&amp;sourceID=14","0.00741")</f>
        <v>0.00741</v>
      </c>
    </row>
    <row r="1081" spans="1:7">
      <c r="A1081" s="3"/>
      <c r="B1081" s="3"/>
      <c r="C1081" s="3"/>
      <c r="D1081" s="3"/>
      <c r="E1081" s="3">
        <v>18</v>
      </c>
      <c r="F1081" s="4" t="str">
        <f>HYPERLINK("http://141.218.60.56/~jnz1568/getInfo.php?workbook=24_05.xlsx&amp;sheet=U0&amp;row=1081&amp;col=6&amp;number=4.7&amp;sourceID=14","4.7")</f>
        <v>4.7</v>
      </c>
      <c r="G1081" s="4" t="str">
        <f>HYPERLINK("http://141.218.60.56/~jnz1568/getInfo.php?workbook=24_05.xlsx&amp;sheet=U0&amp;row=1081&amp;col=7&amp;number=0.0074&amp;sourceID=14","0.0074")</f>
        <v>0.0074</v>
      </c>
    </row>
    <row r="1082" spans="1:7">
      <c r="A1082" s="3"/>
      <c r="B1082" s="3"/>
      <c r="C1082" s="3"/>
      <c r="D1082" s="3"/>
      <c r="E1082" s="3">
        <v>19</v>
      </c>
      <c r="F1082" s="4" t="str">
        <f>HYPERLINK("http://141.218.60.56/~jnz1568/getInfo.php?workbook=24_05.xlsx&amp;sheet=U0&amp;row=1082&amp;col=6&amp;number=4.8&amp;sourceID=14","4.8")</f>
        <v>4.8</v>
      </c>
      <c r="G1082" s="4" t="str">
        <f>HYPERLINK("http://141.218.60.56/~jnz1568/getInfo.php?workbook=24_05.xlsx&amp;sheet=U0&amp;row=1082&amp;col=7&amp;number=0.0074&amp;sourceID=14","0.0074")</f>
        <v>0.0074</v>
      </c>
    </row>
    <row r="1083" spans="1:7">
      <c r="A1083" s="3"/>
      <c r="B1083" s="3"/>
      <c r="C1083" s="3"/>
      <c r="D1083" s="3"/>
      <c r="E1083" s="3">
        <v>20</v>
      </c>
      <c r="F1083" s="4" t="str">
        <f>HYPERLINK("http://141.218.60.56/~jnz1568/getInfo.php?workbook=24_05.xlsx&amp;sheet=U0&amp;row=1083&amp;col=6&amp;number=4.9&amp;sourceID=14","4.9")</f>
        <v>4.9</v>
      </c>
      <c r="G1083" s="4" t="str">
        <f>HYPERLINK("http://141.218.60.56/~jnz1568/getInfo.php?workbook=24_05.xlsx&amp;sheet=U0&amp;row=1083&amp;col=7&amp;number=0.00739&amp;sourceID=14","0.00739")</f>
        <v>0.00739</v>
      </c>
    </row>
    <row r="1084" spans="1:7">
      <c r="A1084" s="3">
        <v>24</v>
      </c>
      <c r="B1084" s="3">
        <v>5</v>
      </c>
      <c r="C1084" s="3">
        <v>5</v>
      </c>
      <c r="D1084" s="3">
        <v>10</v>
      </c>
      <c r="E1084" s="3">
        <v>1</v>
      </c>
      <c r="F1084" s="4" t="str">
        <f>HYPERLINK("http://141.218.60.56/~jnz1568/getInfo.php?workbook=24_05.xlsx&amp;sheet=U0&amp;row=1084&amp;col=6&amp;number=3&amp;sourceID=14","3")</f>
        <v>3</v>
      </c>
      <c r="G1084" s="4" t="str">
        <f>HYPERLINK("http://141.218.60.56/~jnz1568/getInfo.php?workbook=24_05.xlsx&amp;sheet=U0&amp;row=1084&amp;col=7&amp;number=0.00752&amp;sourceID=14","0.00752")</f>
        <v>0.00752</v>
      </c>
    </row>
    <row r="1085" spans="1:7">
      <c r="A1085" s="3"/>
      <c r="B1085" s="3"/>
      <c r="C1085" s="3"/>
      <c r="D1085" s="3"/>
      <c r="E1085" s="3">
        <v>2</v>
      </c>
      <c r="F1085" s="4" t="str">
        <f>HYPERLINK("http://141.218.60.56/~jnz1568/getInfo.php?workbook=24_05.xlsx&amp;sheet=U0&amp;row=1085&amp;col=6&amp;number=3.1&amp;sourceID=14","3.1")</f>
        <v>3.1</v>
      </c>
      <c r="G1085" s="4" t="str">
        <f>HYPERLINK("http://141.218.60.56/~jnz1568/getInfo.php?workbook=24_05.xlsx&amp;sheet=U0&amp;row=1085&amp;col=7&amp;number=0.00752&amp;sourceID=14","0.00752")</f>
        <v>0.00752</v>
      </c>
    </row>
    <row r="1086" spans="1:7">
      <c r="A1086" s="3"/>
      <c r="B1086" s="3"/>
      <c r="C1086" s="3"/>
      <c r="D1086" s="3"/>
      <c r="E1086" s="3">
        <v>3</v>
      </c>
      <c r="F1086" s="4" t="str">
        <f>HYPERLINK("http://141.218.60.56/~jnz1568/getInfo.php?workbook=24_05.xlsx&amp;sheet=U0&amp;row=1086&amp;col=6&amp;number=3.2&amp;sourceID=14","3.2")</f>
        <v>3.2</v>
      </c>
      <c r="G1086" s="4" t="str">
        <f>HYPERLINK("http://141.218.60.56/~jnz1568/getInfo.php?workbook=24_05.xlsx&amp;sheet=U0&amp;row=1086&amp;col=7&amp;number=0.00752&amp;sourceID=14","0.00752")</f>
        <v>0.00752</v>
      </c>
    </row>
    <row r="1087" spans="1:7">
      <c r="A1087" s="3"/>
      <c r="B1087" s="3"/>
      <c r="C1087" s="3"/>
      <c r="D1087" s="3"/>
      <c r="E1087" s="3">
        <v>4</v>
      </c>
      <c r="F1087" s="4" t="str">
        <f>HYPERLINK("http://141.218.60.56/~jnz1568/getInfo.php?workbook=24_05.xlsx&amp;sheet=U0&amp;row=1087&amp;col=6&amp;number=3.3&amp;sourceID=14","3.3")</f>
        <v>3.3</v>
      </c>
      <c r="G1087" s="4" t="str">
        <f>HYPERLINK("http://141.218.60.56/~jnz1568/getInfo.php?workbook=24_05.xlsx&amp;sheet=U0&amp;row=1087&amp;col=7&amp;number=0.00752&amp;sourceID=14","0.00752")</f>
        <v>0.00752</v>
      </c>
    </row>
    <row r="1088" spans="1:7">
      <c r="A1088" s="3"/>
      <c r="B1088" s="3"/>
      <c r="C1088" s="3"/>
      <c r="D1088" s="3"/>
      <c r="E1088" s="3">
        <v>5</v>
      </c>
      <c r="F1088" s="4" t="str">
        <f>HYPERLINK("http://141.218.60.56/~jnz1568/getInfo.php?workbook=24_05.xlsx&amp;sheet=U0&amp;row=1088&amp;col=6&amp;number=3.4&amp;sourceID=14","3.4")</f>
        <v>3.4</v>
      </c>
      <c r="G1088" s="4" t="str">
        <f>HYPERLINK("http://141.218.60.56/~jnz1568/getInfo.php?workbook=24_05.xlsx&amp;sheet=U0&amp;row=1088&amp;col=7&amp;number=0.00752&amp;sourceID=14","0.00752")</f>
        <v>0.00752</v>
      </c>
    </row>
    <row r="1089" spans="1:7">
      <c r="A1089" s="3"/>
      <c r="B1089" s="3"/>
      <c r="C1089" s="3"/>
      <c r="D1089" s="3"/>
      <c r="E1089" s="3">
        <v>6</v>
      </c>
      <c r="F1089" s="4" t="str">
        <f>HYPERLINK("http://141.218.60.56/~jnz1568/getInfo.php?workbook=24_05.xlsx&amp;sheet=U0&amp;row=1089&amp;col=6&amp;number=3.5&amp;sourceID=14","3.5")</f>
        <v>3.5</v>
      </c>
      <c r="G1089" s="4" t="str">
        <f>HYPERLINK("http://141.218.60.56/~jnz1568/getInfo.php?workbook=24_05.xlsx&amp;sheet=U0&amp;row=1089&amp;col=7&amp;number=0.00752&amp;sourceID=14","0.00752")</f>
        <v>0.00752</v>
      </c>
    </row>
    <row r="1090" spans="1:7">
      <c r="A1090" s="3"/>
      <c r="B1090" s="3"/>
      <c r="C1090" s="3"/>
      <c r="D1090" s="3"/>
      <c r="E1090" s="3">
        <v>7</v>
      </c>
      <c r="F1090" s="4" t="str">
        <f>HYPERLINK("http://141.218.60.56/~jnz1568/getInfo.php?workbook=24_05.xlsx&amp;sheet=U0&amp;row=1090&amp;col=6&amp;number=3.6&amp;sourceID=14","3.6")</f>
        <v>3.6</v>
      </c>
      <c r="G1090" s="4" t="str">
        <f>HYPERLINK("http://141.218.60.56/~jnz1568/getInfo.php?workbook=24_05.xlsx&amp;sheet=U0&amp;row=1090&amp;col=7&amp;number=0.00752&amp;sourceID=14","0.00752")</f>
        <v>0.00752</v>
      </c>
    </row>
    <row r="1091" spans="1:7">
      <c r="A1091" s="3"/>
      <c r="B1091" s="3"/>
      <c r="C1091" s="3"/>
      <c r="D1091" s="3"/>
      <c r="E1091" s="3">
        <v>8</v>
      </c>
      <c r="F1091" s="4" t="str">
        <f>HYPERLINK("http://141.218.60.56/~jnz1568/getInfo.php?workbook=24_05.xlsx&amp;sheet=U0&amp;row=1091&amp;col=6&amp;number=3.7&amp;sourceID=14","3.7")</f>
        <v>3.7</v>
      </c>
      <c r="G1091" s="4" t="str">
        <f>HYPERLINK("http://141.218.60.56/~jnz1568/getInfo.php?workbook=24_05.xlsx&amp;sheet=U0&amp;row=1091&amp;col=7&amp;number=0.00752&amp;sourceID=14","0.00752")</f>
        <v>0.00752</v>
      </c>
    </row>
    <row r="1092" spans="1:7">
      <c r="A1092" s="3"/>
      <c r="B1092" s="3"/>
      <c r="C1092" s="3"/>
      <c r="D1092" s="3"/>
      <c r="E1092" s="3">
        <v>9</v>
      </c>
      <c r="F1092" s="4" t="str">
        <f>HYPERLINK("http://141.218.60.56/~jnz1568/getInfo.php?workbook=24_05.xlsx&amp;sheet=U0&amp;row=1092&amp;col=6&amp;number=3.8&amp;sourceID=14","3.8")</f>
        <v>3.8</v>
      </c>
      <c r="G1092" s="4" t="str">
        <f>HYPERLINK("http://141.218.60.56/~jnz1568/getInfo.php?workbook=24_05.xlsx&amp;sheet=U0&amp;row=1092&amp;col=7&amp;number=0.00751&amp;sourceID=14","0.00751")</f>
        <v>0.00751</v>
      </c>
    </row>
    <row r="1093" spans="1:7">
      <c r="A1093" s="3"/>
      <c r="B1093" s="3"/>
      <c r="C1093" s="3"/>
      <c r="D1093" s="3"/>
      <c r="E1093" s="3">
        <v>10</v>
      </c>
      <c r="F1093" s="4" t="str">
        <f>HYPERLINK("http://141.218.60.56/~jnz1568/getInfo.php?workbook=24_05.xlsx&amp;sheet=U0&amp;row=1093&amp;col=6&amp;number=3.9&amp;sourceID=14","3.9")</f>
        <v>3.9</v>
      </c>
      <c r="G1093" s="4" t="str">
        <f>HYPERLINK("http://141.218.60.56/~jnz1568/getInfo.php?workbook=24_05.xlsx&amp;sheet=U0&amp;row=1093&amp;col=7&amp;number=0.00751&amp;sourceID=14","0.00751")</f>
        <v>0.00751</v>
      </c>
    </row>
    <row r="1094" spans="1:7">
      <c r="A1094" s="3"/>
      <c r="B1094" s="3"/>
      <c r="C1094" s="3"/>
      <c r="D1094" s="3"/>
      <c r="E1094" s="3">
        <v>11</v>
      </c>
      <c r="F1094" s="4" t="str">
        <f>HYPERLINK("http://141.218.60.56/~jnz1568/getInfo.php?workbook=24_05.xlsx&amp;sheet=U0&amp;row=1094&amp;col=6&amp;number=4&amp;sourceID=14","4")</f>
        <v>4</v>
      </c>
      <c r="G1094" s="4" t="str">
        <f>HYPERLINK("http://141.218.60.56/~jnz1568/getInfo.php?workbook=24_05.xlsx&amp;sheet=U0&amp;row=1094&amp;col=7&amp;number=0.00751&amp;sourceID=14","0.00751")</f>
        <v>0.00751</v>
      </c>
    </row>
    <row r="1095" spans="1:7">
      <c r="A1095" s="3"/>
      <c r="B1095" s="3"/>
      <c r="C1095" s="3"/>
      <c r="D1095" s="3"/>
      <c r="E1095" s="3">
        <v>12</v>
      </c>
      <c r="F1095" s="4" t="str">
        <f>HYPERLINK("http://141.218.60.56/~jnz1568/getInfo.php?workbook=24_05.xlsx&amp;sheet=U0&amp;row=1095&amp;col=6&amp;number=4.1&amp;sourceID=14","4.1")</f>
        <v>4.1</v>
      </c>
      <c r="G1095" s="4" t="str">
        <f>HYPERLINK("http://141.218.60.56/~jnz1568/getInfo.php?workbook=24_05.xlsx&amp;sheet=U0&amp;row=1095&amp;col=7&amp;number=0.00751&amp;sourceID=14","0.00751")</f>
        <v>0.00751</v>
      </c>
    </row>
    <row r="1096" spans="1:7">
      <c r="A1096" s="3"/>
      <c r="B1096" s="3"/>
      <c r="C1096" s="3"/>
      <c r="D1096" s="3"/>
      <c r="E1096" s="3">
        <v>13</v>
      </c>
      <c r="F1096" s="4" t="str">
        <f>HYPERLINK("http://141.218.60.56/~jnz1568/getInfo.php?workbook=24_05.xlsx&amp;sheet=U0&amp;row=1096&amp;col=6&amp;number=4.2&amp;sourceID=14","4.2")</f>
        <v>4.2</v>
      </c>
      <c r="G1096" s="4" t="str">
        <f>HYPERLINK("http://141.218.60.56/~jnz1568/getInfo.php?workbook=24_05.xlsx&amp;sheet=U0&amp;row=1096&amp;col=7&amp;number=0.00751&amp;sourceID=14","0.00751")</f>
        <v>0.00751</v>
      </c>
    </row>
    <row r="1097" spans="1:7">
      <c r="A1097" s="3"/>
      <c r="B1097" s="3"/>
      <c r="C1097" s="3"/>
      <c r="D1097" s="3"/>
      <c r="E1097" s="3">
        <v>14</v>
      </c>
      <c r="F1097" s="4" t="str">
        <f>HYPERLINK("http://141.218.60.56/~jnz1568/getInfo.php?workbook=24_05.xlsx&amp;sheet=U0&amp;row=1097&amp;col=6&amp;number=4.3&amp;sourceID=14","4.3")</f>
        <v>4.3</v>
      </c>
      <c r="G1097" s="4" t="str">
        <f>HYPERLINK("http://141.218.60.56/~jnz1568/getInfo.php?workbook=24_05.xlsx&amp;sheet=U0&amp;row=1097&amp;col=7&amp;number=0.00751&amp;sourceID=14","0.00751")</f>
        <v>0.00751</v>
      </c>
    </row>
    <row r="1098" spans="1:7">
      <c r="A1098" s="3"/>
      <c r="B1098" s="3"/>
      <c r="C1098" s="3"/>
      <c r="D1098" s="3"/>
      <c r="E1098" s="3">
        <v>15</v>
      </c>
      <c r="F1098" s="4" t="str">
        <f>HYPERLINK("http://141.218.60.56/~jnz1568/getInfo.php?workbook=24_05.xlsx&amp;sheet=U0&amp;row=1098&amp;col=6&amp;number=4.4&amp;sourceID=14","4.4")</f>
        <v>4.4</v>
      </c>
      <c r="G1098" s="4" t="str">
        <f>HYPERLINK("http://141.218.60.56/~jnz1568/getInfo.php?workbook=24_05.xlsx&amp;sheet=U0&amp;row=1098&amp;col=7&amp;number=0.0075&amp;sourceID=14","0.0075")</f>
        <v>0.0075</v>
      </c>
    </row>
    <row r="1099" spans="1:7">
      <c r="A1099" s="3"/>
      <c r="B1099" s="3"/>
      <c r="C1099" s="3"/>
      <c r="D1099" s="3"/>
      <c r="E1099" s="3">
        <v>16</v>
      </c>
      <c r="F1099" s="4" t="str">
        <f>HYPERLINK("http://141.218.60.56/~jnz1568/getInfo.php?workbook=24_05.xlsx&amp;sheet=U0&amp;row=1099&amp;col=6&amp;number=4.5&amp;sourceID=14","4.5")</f>
        <v>4.5</v>
      </c>
      <c r="G1099" s="4" t="str">
        <f>HYPERLINK("http://141.218.60.56/~jnz1568/getInfo.php?workbook=24_05.xlsx&amp;sheet=U0&amp;row=1099&amp;col=7&amp;number=0.0075&amp;sourceID=14","0.0075")</f>
        <v>0.0075</v>
      </c>
    </row>
    <row r="1100" spans="1:7">
      <c r="A1100" s="3"/>
      <c r="B1100" s="3"/>
      <c r="C1100" s="3"/>
      <c r="D1100" s="3"/>
      <c r="E1100" s="3">
        <v>17</v>
      </c>
      <c r="F1100" s="4" t="str">
        <f>HYPERLINK("http://141.218.60.56/~jnz1568/getInfo.php?workbook=24_05.xlsx&amp;sheet=U0&amp;row=1100&amp;col=6&amp;number=4.6&amp;sourceID=14","4.6")</f>
        <v>4.6</v>
      </c>
      <c r="G1100" s="4" t="str">
        <f>HYPERLINK("http://141.218.60.56/~jnz1568/getInfo.php?workbook=24_05.xlsx&amp;sheet=U0&amp;row=1100&amp;col=7&amp;number=0.00749&amp;sourceID=14","0.00749")</f>
        <v>0.00749</v>
      </c>
    </row>
    <row r="1101" spans="1:7">
      <c r="A1101" s="3"/>
      <c r="B1101" s="3"/>
      <c r="C1101" s="3"/>
      <c r="D1101" s="3"/>
      <c r="E1101" s="3">
        <v>18</v>
      </c>
      <c r="F1101" s="4" t="str">
        <f>HYPERLINK("http://141.218.60.56/~jnz1568/getInfo.php?workbook=24_05.xlsx&amp;sheet=U0&amp;row=1101&amp;col=6&amp;number=4.7&amp;sourceID=14","4.7")</f>
        <v>4.7</v>
      </c>
      <c r="G1101" s="4" t="str">
        <f>HYPERLINK("http://141.218.60.56/~jnz1568/getInfo.php?workbook=24_05.xlsx&amp;sheet=U0&amp;row=1101&amp;col=7&amp;number=0.00749&amp;sourceID=14","0.00749")</f>
        <v>0.00749</v>
      </c>
    </row>
    <row r="1102" spans="1:7">
      <c r="A1102" s="3"/>
      <c r="B1102" s="3"/>
      <c r="C1102" s="3"/>
      <c r="D1102" s="3"/>
      <c r="E1102" s="3">
        <v>19</v>
      </c>
      <c r="F1102" s="4" t="str">
        <f>HYPERLINK("http://141.218.60.56/~jnz1568/getInfo.php?workbook=24_05.xlsx&amp;sheet=U0&amp;row=1102&amp;col=6&amp;number=4.8&amp;sourceID=14","4.8")</f>
        <v>4.8</v>
      </c>
      <c r="G1102" s="4" t="str">
        <f>HYPERLINK("http://141.218.60.56/~jnz1568/getInfo.php?workbook=24_05.xlsx&amp;sheet=U0&amp;row=1102&amp;col=7&amp;number=0.00748&amp;sourceID=14","0.00748")</f>
        <v>0.00748</v>
      </c>
    </row>
    <row r="1103" spans="1:7">
      <c r="A1103" s="3"/>
      <c r="B1103" s="3"/>
      <c r="C1103" s="3"/>
      <c r="D1103" s="3"/>
      <c r="E1103" s="3">
        <v>20</v>
      </c>
      <c r="F1103" s="4" t="str">
        <f>HYPERLINK("http://141.218.60.56/~jnz1568/getInfo.php?workbook=24_05.xlsx&amp;sheet=U0&amp;row=1103&amp;col=6&amp;number=4.9&amp;sourceID=14","4.9")</f>
        <v>4.9</v>
      </c>
      <c r="G1103" s="4" t="str">
        <f>HYPERLINK("http://141.218.60.56/~jnz1568/getInfo.php?workbook=24_05.xlsx&amp;sheet=U0&amp;row=1103&amp;col=7&amp;number=0.00747&amp;sourceID=14","0.00747")</f>
        <v>0.00747</v>
      </c>
    </row>
    <row r="1104" spans="1:7">
      <c r="A1104" s="3">
        <v>24</v>
      </c>
      <c r="B1104" s="3">
        <v>5</v>
      </c>
      <c r="C1104" s="3">
        <v>5</v>
      </c>
      <c r="D1104" s="3">
        <v>11</v>
      </c>
      <c r="E1104" s="3">
        <v>1</v>
      </c>
      <c r="F1104" s="4" t="str">
        <f>HYPERLINK("http://141.218.60.56/~jnz1568/getInfo.php?workbook=24_05.xlsx&amp;sheet=U0&amp;row=1104&amp;col=6&amp;number=3&amp;sourceID=14","3")</f>
        <v>3</v>
      </c>
      <c r="G1104" s="4" t="str">
        <f>HYPERLINK("http://141.218.60.56/~jnz1568/getInfo.php?workbook=24_05.xlsx&amp;sheet=U0&amp;row=1104&amp;col=7&amp;number=0.437&amp;sourceID=14","0.437")</f>
        <v>0.437</v>
      </c>
    </row>
    <row r="1105" spans="1:7">
      <c r="A1105" s="3"/>
      <c r="B1105" s="3"/>
      <c r="C1105" s="3"/>
      <c r="D1105" s="3"/>
      <c r="E1105" s="3">
        <v>2</v>
      </c>
      <c r="F1105" s="4" t="str">
        <f>HYPERLINK("http://141.218.60.56/~jnz1568/getInfo.php?workbook=24_05.xlsx&amp;sheet=U0&amp;row=1105&amp;col=6&amp;number=3.1&amp;sourceID=14","3.1")</f>
        <v>3.1</v>
      </c>
      <c r="G1105" s="4" t="str">
        <f>HYPERLINK("http://141.218.60.56/~jnz1568/getInfo.php?workbook=24_05.xlsx&amp;sheet=U0&amp;row=1105&amp;col=7&amp;number=0.437&amp;sourceID=14","0.437")</f>
        <v>0.437</v>
      </c>
    </row>
    <row r="1106" spans="1:7">
      <c r="A1106" s="3"/>
      <c r="B1106" s="3"/>
      <c r="C1106" s="3"/>
      <c r="D1106" s="3"/>
      <c r="E1106" s="3">
        <v>3</v>
      </c>
      <c r="F1106" s="4" t="str">
        <f>HYPERLINK("http://141.218.60.56/~jnz1568/getInfo.php?workbook=24_05.xlsx&amp;sheet=U0&amp;row=1106&amp;col=6&amp;number=3.2&amp;sourceID=14","3.2")</f>
        <v>3.2</v>
      </c>
      <c r="G1106" s="4" t="str">
        <f>HYPERLINK("http://141.218.60.56/~jnz1568/getInfo.php?workbook=24_05.xlsx&amp;sheet=U0&amp;row=1106&amp;col=7&amp;number=0.437&amp;sourceID=14","0.437")</f>
        <v>0.437</v>
      </c>
    </row>
    <row r="1107" spans="1:7">
      <c r="A1107" s="3"/>
      <c r="B1107" s="3"/>
      <c r="C1107" s="3"/>
      <c r="D1107" s="3"/>
      <c r="E1107" s="3">
        <v>4</v>
      </c>
      <c r="F1107" s="4" t="str">
        <f>HYPERLINK("http://141.218.60.56/~jnz1568/getInfo.php?workbook=24_05.xlsx&amp;sheet=U0&amp;row=1107&amp;col=6&amp;number=3.3&amp;sourceID=14","3.3")</f>
        <v>3.3</v>
      </c>
      <c r="G1107" s="4" t="str">
        <f>HYPERLINK("http://141.218.60.56/~jnz1568/getInfo.php?workbook=24_05.xlsx&amp;sheet=U0&amp;row=1107&amp;col=7&amp;number=0.438&amp;sourceID=14","0.438")</f>
        <v>0.438</v>
      </c>
    </row>
    <row r="1108" spans="1:7">
      <c r="A1108" s="3"/>
      <c r="B1108" s="3"/>
      <c r="C1108" s="3"/>
      <c r="D1108" s="3"/>
      <c r="E1108" s="3">
        <v>5</v>
      </c>
      <c r="F1108" s="4" t="str">
        <f>HYPERLINK("http://141.218.60.56/~jnz1568/getInfo.php?workbook=24_05.xlsx&amp;sheet=U0&amp;row=1108&amp;col=6&amp;number=3.4&amp;sourceID=14","3.4")</f>
        <v>3.4</v>
      </c>
      <c r="G1108" s="4" t="str">
        <f>HYPERLINK("http://141.218.60.56/~jnz1568/getInfo.php?workbook=24_05.xlsx&amp;sheet=U0&amp;row=1108&amp;col=7&amp;number=0.438&amp;sourceID=14","0.438")</f>
        <v>0.438</v>
      </c>
    </row>
    <row r="1109" spans="1:7">
      <c r="A1109" s="3"/>
      <c r="B1109" s="3"/>
      <c r="C1109" s="3"/>
      <c r="D1109" s="3"/>
      <c r="E1109" s="3">
        <v>6</v>
      </c>
      <c r="F1109" s="4" t="str">
        <f>HYPERLINK("http://141.218.60.56/~jnz1568/getInfo.php?workbook=24_05.xlsx&amp;sheet=U0&amp;row=1109&amp;col=6&amp;number=3.5&amp;sourceID=14","3.5")</f>
        <v>3.5</v>
      </c>
      <c r="G1109" s="4" t="str">
        <f>HYPERLINK("http://141.218.60.56/~jnz1568/getInfo.php?workbook=24_05.xlsx&amp;sheet=U0&amp;row=1109&amp;col=7&amp;number=0.438&amp;sourceID=14","0.438")</f>
        <v>0.438</v>
      </c>
    </row>
    <row r="1110" spans="1:7">
      <c r="A1110" s="3"/>
      <c r="B1110" s="3"/>
      <c r="C1110" s="3"/>
      <c r="D1110" s="3"/>
      <c r="E1110" s="3">
        <v>7</v>
      </c>
      <c r="F1110" s="4" t="str">
        <f>HYPERLINK("http://141.218.60.56/~jnz1568/getInfo.php?workbook=24_05.xlsx&amp;sheet=U0&amp;row=1110&amp;col=6&amp;number=3.6&amp;sourceID=14","3.6")</f>
        <v>3.6</v>
      </c>
      <c r="G1110" s="4" t="str">
        <f>HYPERLINK("http://141.218.60.56/~jnz1568/getInfo.php?workbook=24_05.xlsx&amp;sheet=U0&amp;row=1110&amp;col=7&amp;number=0.438&amp;sourceID=14","0.438")</f>
        <v>0.438</v>
      </c>
    </row>
    <row r="1111" spans="1:7">
      <c r="A1111" s="3"/>
      <c r="B1111" s="3"/>
      <c r="C1111" s="3"/>
      <c r="D1111" s="3"/>
      <c r="E1111" s="3">
        <v>8</v>
      </c>
      <c r="F1111" s="4" t="str">
        <f>HYPERLINK("http://141.218.60.56/~jnz1568/getInfo.php?workbook=24_05.xlsx&amp;sheet=U0&amp;row=1111&amp;col=6&amp;number=3.7&amp;sourceID=14","3.7")</f>
        <v>3.7</v>
      </c>
      <c r="G1111" s="4" t="str">
        <f>HYPERLINK("http://141.218.60.56/~jnz1568/getInfo.php?workbook=24_05.xlsx&amp;sheet=U0&amp;row=1111&amp;col=7&amp;number=0.438&amp;sourceID=14","0.438")</f>
        <v>0.438</v>
      </c>
    </row>
    <row r="1112" spans="1:7">
      <c r="A1112" s="3"/>
      <c r="B1112" s="3"/>
      <c r="C1112" s="3"/>
      <c r="D1112" s="3"/>
      <c r="E1112" s="3">
        <v>9</v>
      </c>
      <c r="F1112" s="4" t="str">
        <f>HYPERLINK("http://141.218.60.56/~jnz1568/getInfo.php?workbook=24_05.xlsx&amp;sheet=U0&amp;row=1112&amp;col=6&amp;number=3.8&amp;sourceID=14","3.8")</f>
        <v>3.8</v>
      </c>
      <c r="G1112" s="4" t="str">
        <f>HYPERLINK("http://141.218.60.56/~jnz1568/getInfo.php?workbook=24_05.xlsx&amp;sheet=U0&amp;row=1112&amp;col=7&amp;number=0.438&amp;sourceID=14","0.438")</f>
        <v>0.438</v>
      </c>
    </row>
    <row r="1113" spans="1:7">
      <c r="A1113" s="3"/>
      <c r="B1113" s="3"/>
      <c r="C1113" s="3"/>
      <c r="D1113" s="3"/>
      <c r="E1113" s="3">
        <v>10</v>
      </c>
      <c r="F1113" s="4" t="str">
        <f>HYPERLINK("http://141.218.60.56/~jnz1568/getInfo.php?workbook=24_05.xlsx&amp;sheet=U0&amp;row=1113&amp;col=6&amp;number=3.9&amp;sourceID=14","3.9")</f>
        <v>3.9</v>
      </c>
      <c r="G1113" s="4" t="str">
        <f>HYPERLINK("http://141.218.60.56/~jnz1568/getInfo.php?workbook=24_05.xlsx&amp;sheet=U0&amp;row=1113&amp;col=7&amp;number=0.438&amp;sourceID=14","0.438")</f>
        <v>0.438</v>
      </c>
    </row>
    <row r="1114" spans="1:7">
      <c r="A1114" s="3"/>
      <c r="B1114" s="3"/>
      <c r="C1114" s="3"/>
      <c r="D1114" s="3"/>
      <c r="E1114" s="3">
        <v>11</v>
      </c>
      <c r="F1114" s="4" t="str">
        <f>HYPERLINK("http://141.218.60.56/~jnz1568/getInfo.php?workbook=24_05.xlsx&amp;sheet=U0&amp;row=1114&amp;col=6&amp;number=4&amp;sourceID=14","4")</f>
        <v>4</v>
      </c>
      <c r="G1114" s="4" t="str">
        <f>HYPERLINK("http://141.218.60.56/~jnz1568/getInfo.php?workbook=24_05.xlsx&amp;sheet=U0&amp;row=1114&amp;col=7&amp;number=0.438&amp;sourceID=14","0.438")</f>
        <v>0.438</v>
      </c>
    </row>
    <row r="1115" spans="1:7">
      <c r="A1115" s="3"/>
      <c r="B1115" s="3"/>
      <c r="C1115" s="3"/>
      <c r="D1115" s="3"/>
      <c r="E1115" s="3">
        <v>12</v>
      </c>
      <c r="F1115" s="4" t="str">
        <f>HYPERLINK("http://141.218.60.56/~jnz1568/getInfo.php?workbook=24_05.xlsx&amp;sheet=U0&amp;row=1115&amp;col=6&amp;number=4.1&amp;sourceID=14","4.1")</f>
        <v>4.1</v>
      </c>
      <c r="G1115" s="4" t="str">
        <f>HYPERLINK("http://141.218.60.56/~jnz1568/getInfo.php?workbook=24_05.xlsx&amp;sheet=U0&amp;row=1115&amp;col=7&amp;number=0.439&amp;sourceID=14","0.439")</f>
        <v>0.439</v>
      </c>
    </row>
    <row r="1116" spans="1:7">
      <c r="A1116" s="3"/>
      <c r="B1116" s="3"/>
      <c r="C1116" s="3"/>
      <c r="D1116" s="3"/>
      <c r="E1116" s="3">
        <v>13</v>
      </c>
      <c r="F1116" s="4" t="str">
        <f>HYPERLINK("http://141.218.60.56/~jnz1568/getInfo.php?workbook=24_05.xlsx&amp;sheet=U0&amp;row=1116&amp;col=6&amp;number=4.2&amp;sourceID=14","4.2")</f>
        <v>4.2</v>
      </c>
      <c r="G1116" s="4" t="str">
        <f>HYPERLINK("http://141.218.60.56/~jnz1568/getInfo.php?workbook=24_05.xlsx&amp;sheet=U0&amp;row=1116&amp;col=7&amp;number=0.439&amp;sourceID=14","0.439")</f>
        <v>0.439</v>
      </c>
    </row>
    <row r="1117" spans="1:7">
      <c r="A1117" s="3"/>
      <c r="B1117" s="3"/>
      <c r="C1117" s="3"/>
      <c r="D1117" s="3"/>
      <c r="E1117" s="3">
        <v>14</v>
      </c>
      <c r="F1117" s="4" t="str">
        <f>HYPERLINK("http://141.218.60.56/~jnz1568/getInfo.php?workbook=24_05.xlsx&amp;sheet=U0&amp;row=1117&amp;col=6&amp;number=4.3&amp;sourceID=14","4.3")</f>
        <v>4.3</v>
      </c>
      <c r="G1117" s="4" t="str">
        <f>HYPERLINK("http://141.218.60.56/~jnz1568/getInfo.php?workbook=24_05.xlsx&amp;sheet=U0&amp;row=1117&amp;col=7&amp;number=0.439&amp;sourceID=14","0.439")</f>
        <v>0.439</v>
      </c>
    </row>
    <row r="1118" spans="1:7">
      <c r="A1118" s="3"/>
      <c r="B1118" s="3"/>
      <c r="C1118" s="3"/>
      <c r="D1118" s="3"/>
      <c r="E1118" s="3">
        <v>15</v>
      </c>
      <c r="F1118" s="4" t="str">
        <f>HYPERLINK("http://141.218.60.56/~jnz1568/getInfo.php?workbook=24_05.xlsx&amp;sheet=U0&amp;row=1118&amp;col=6&amp;number=4.4&amp;sourceID=14","4.4")</f>
        <v>4.4</v>
      </c>
      <c r="G1118" s="4" t="str">
        <f>HYPERLINK("http://141.218.60.56/~jnz1568/getInfo.php?workbook=24_05.xlsx&amp;sheet=U0&amp;row=1118&amp;col=7&amp;number=0.44&amp;sourceID=14","0.44")</f>
        <v>0.44</v>
      </c>
    </row>
    <row r="1119" spans="1:7">
      <c r="A1119" s="3"/>
      <c r="B1119" s="3"/>
      <c r="C1119" s="3"/>
      <c r="D1119" s="3"/>
      <c r="E1119" s="3">
        <v>16</v>
      </c>
      <c r="F1119" s="4" t="str">
        <f>HYPERLINK("http://141.218.60.56/~jnz1568/getInfo.php?workbook=24_05.xlsx&amp;sheet=U0&amp;row=1119&amp;col=6&amp;number=4.5&amp;sourceID=14","4.5")</f>
        <v>4.5</v>
      </c>
      <c r="G1119" s="4" t="str">
        <f>HYPERLINK("http://141.218.60.56/~jnz1568/getInfo.php?workbook=24_05.xlsx&amp;sheet=U0&amp;row=1119&amp;col=7&amp;number=0.44&amp;sourceID=14","0.44")</f>
        <v>0.44</v>
      </c>
    </row>
    <row r="1120" spans="1:7">
      <c r="A1120" s="3"/>
      <c r="B1120" s="3"/>
      <c r="C1120" s="3"/>
      <c r="D1120" s="3"/>
      <c r="E1120" s="3">
        <v>17</v>
      </c>
      <c r="F1120" s="4" t="str">
        <f>HYPERLINK("http://141.218.60.56/~jnz1568/getInfo.php?workbook=24_05.xlsx&amp;sheet=U0&amp;row=1120&amp;col=6&amp;number=4.6&amp;sourceID=14","4.6")</f>
        <v>4.6</v>
      </c>
      <c r="G1120" s="4" t="str">
        <f>HYPERLINK("http://141.218.60.56/~jnz1568/getInfo.php?workbook=24_05.xlsx&amp;sheet=U0&amp;row=1120&amp;col=7&amp;number=0.441&amp;sourceID=14","0.441")</f>
        <v>0.441</v>
      </c>
    </row>
    <row r="1121" spans="1:7">
      <c r="A1121" s="3"/>
      <c r="B1121" s="3"/>
      <c r="C1121" s="3"/>
      <c r="D1121" s="3"/>
      <c r="E1121" s="3">
        <v>18</v>
      </c>
      <c r="F1121" s="4" t="str">
        <f>HYPERLINK("http://141.218.60.56/~jnz1568/getInfo.php?workbook=24_05.xlsx&amp;sheet=U0&amp;row=1121&amp;col=6&amp;number=4.7&amp;sourceID=14","4.7")</f>
        <v>4.7</v>
      </c>
      <c r="G1121" s="4" t="str">
        <f>HYPERLINK("http://141.218.60.56/~jnz1568/getInfo.php?workbook=24_05.xlsx&amp;sheet=U0&amp;row=1121&amp;col=7&amp;number=0.442&amp;sourceID=14","0.442")</f>
        <v>0.442</v>
      </c>
    </row>
    <row r="1122" spans="1:7">
      <c r="A1122" s="3"/>
      <c r="B1122" s="3"/>
      <c r="C1122" s="3"/>
      <c r="D1122" s="3"/>
      <c r="E1122" s="3">
        <v>19</v>
      </c>
      <c r="F1122" s="4" t="str">
        <f>HYPERLINK("http://141.218.60.56/~jnz1568/getInfo.php?workbook=24_05.xlsx&amp;sheet=U0&amp;row=1122&amp;col=6&amp;number=4.8&amp;sourceID=14","4.8")</f>
        <v>4.8</v>
      </c>
      <c r="G1122" s="4" t="str">
        <f>HYPERLINK("http://141.218.60.56/~jnz1568/getInfo.php?workbook=24_05.xlsx&amp;sheet=U0&amp;row=1122&amp;col=7&amp;number=0.444&amp;sourceID=14","0.444")</f>
        <v>0.444</v>
      </c>
    </row>
    <row r="1123" spans="1:7">
      <c r="A1123" s="3"/>
      <c r="B1123" s="3"/>
      <c r="C1123" s="3"/>
      <c r="D1123" s="3"/>
      <c r="E1123" s="3">
        <v>20</v>
      </c>
      <c r="F1123" s="4" t="str">
        <f>HYPERLINK("http://141.218.60.56/~jnz1568/getInfo.php?workbook=24_05.xlsx&amp;sheet=U0&amp;row=1123&amp;col=6&amp;number=4.9&amp;sourceID=14","4.9")</f>
        <v>4.9</v>
      </c>
      <c r="G1123" s="4" t="str">
        <f>HYPERLINK("http://141.218.60.56/~jnz1568/getInfo.php?workbook=24_05.xlsx&amp;sheet=U0&amp;row=1123&amp;col=7&amp;number=0.445&amp;sourceID=14","0.445")</f>
        <v>0.445</v>
      </c>
    </row>
    <row r="1124" spans="1:7">
      <c r="A1124" s="3">
        <v>24</v>
      </c>
      <c r="B1124" s="3">
        <v>5</v>
      </c>
      <c r="C1124" s="3">
        <v>5</v>
      </c>
      <c r="D1124" s="3">
        <v>12</v>
      </c>
      <c r="E1124" s="3">
        <v>1</v>
      </c>
      <c r="F1124" s="4" t="str">
        <f>HYPERLINK("http://141.218.60.56/~jnz1568/getInfo.php?workbook=24_05.xlsx&amp;sheet=U0&amp;row=1124&amp;col=6&amp;number=3&amp;sourceID=14","3")</f>
        <v>3</v>
      </c>
      <c r="G1124" s="4" t="str">
        <f>HYPERLINK("http://141.218.60.56/~jnz1568/getInfo.php?workbook=24_05.xlsx&amp;sheet=U0&amp;row=1124&amp;col=7&amp;number=0.000714&amp;sourceID=14","0.000714")</f>
        <v>0.000714</v>
      </c>
    </row>
    <row r="1125" spans="1:7">
      <c r="A1125" s="3"/>
      <c r="B1125" s="3"/>
      <c r="C1125" s="3"/>
      <c r="D1125" s="3"/>
      <c r="E1125" s="3">
        <v>2</v>
      </c>
      <c r="F1125" s="4" t="str">
        <f>HYPERLINK("http://141.218.60.56/~jnz1568/getInfo.php?workbook=24_05.xlsx&amp;sheet=U0&amp;row=1125&amp;col=6&amp;number=3.1&amp;sourceID=14","3.1")</f>
        <v>3.1</v>
      </c>
      <c r="G1125" s="4" t="str">
        <f>HYPERLINK("http://141.218.60.56/~jnz1568/getInfo.php?workbook=24_05.xlsx&amp;sheet=U0&amp;row=1125&amp;col=7&amp;number=0.000714&amp;sourceID=14","0.000714")</f>
        <v>0.000714</v>
      </c>
    </row>
    <row r="1126" spans="1:7">
      <c r="A1126" s="3"/>
      <c r="B1126" s="3"/>
      <c r="C1126" s="3"/>
      <c r="D1126" s="3"/>
      <c r="E1126" s="3">
        <v>3</v>
      </c>
      <c r="F1126" s="4" t="str">
        <f>HYPERLINK("http://141.218.60.56/~jnz1568/getInfo.php?workbook=24_05.xlsx&amp;sheet=U0&amp;row=1126&amp;col=6&amp;number=3.2&amp;sourceID=14","3.2")</f>
        <v>3.2</v>
      </c>
      <c r="G1126" s="4" t="str">
        <f>HYPERLINK("http://141.218.60.56/~jnz1568/getInfo.php?workbook=24_05.xlsx&amp;sheet=U0&amp;row=1126&amp;col=7&amp;number=0.000714&amp;sourceID=14","0.000714")</f>
        <v>0.000714</v>
      </c>
    </row>
    <row r="1127" spans="1:7">
      <c r="A1127" s="3"/>
      <c r="B1127" s="3"/>
      <c r="C1127" s="3"/>
      <c r="D1127" s="3"/>
      <c r="E1127" s="3">
        <v>4</v>
      </c>
      <c r="F1127" s="4" t="str">
        <f>HYPERLINK("http://141.218.60.56/~jnz1568/getInfo.php?workbook=24_05.xlsx&amp;sheet=U0&amp;row=1127&amp;col=6&amp;number=3.3&amp;sourceID=14","3.3")</f>
        <v>3.3</v>
      </c>
      <c r="G1127" s="4" t="str">
        <f>HYPERLINK("http://141.218.60.56/~jnz1568/getInfo.php?workbook=24_05.xlsx&amp;sheet=U0&amp;row=1127&amp;col=7&amp;number=0.000714&amp;sourceID=14","0.000714")</f>
        <v>0.000714</v>
      </c>
    </row>
    <row r="1128" spans="1:7">
      <c r="A1128" s="3"/>
      <c r="B1128" s="3"/>
      <c r="C1128" s="3"/>
      <c r="D1128" s="3"/>
      <c r="E1128" s="3">
        <v>5</v>
      </c>
      <c r="F1128" s="4" t="str">
        <f>HYPERLINK("http://141.218.60.56/~jnz1568/getInfo.php?workbook=24_05.xlsx&amp;sheet=U0&amp;row=1128&amp;col=6&amp;number=3.4&amp;sourceID=14","3.4")</f>
        <v>3.4</v>
      </c>
      <c r="G1128" s="4" t="str">
        <f>HYPERLINK("http://141.218.60.56/~jnz1568/getInfo.php?workbook=24_05.xlsx&amp;sheet=U0&amp;row=1128&amp;col=7&amp;number=0.000714&amp;sourceID=14","0.000714")</f>
        <v>0.000714</v>
      </c>
    </row>
    <row r="1129" spans="1:7">
      <c r="A1129" s="3"/>
      <c r="B1129" s="3"/>
      <c r="C1129" s="3"/>
      <c r="D1129" s="3"/>
      <c r="E1129" s="3">
        <v>6</v>
      </c>
      <c r="F1129" s="4" t="str">
        <f>HYPERLINK("http://141.218.60.56/~jnz1568/getInfo.php?workbook=24_05.xlsx&amp;sheet=U0&amp;row=1129&amp;col=6&amp;number=3.5&amp;sourceID=14","3.5")</f>
        <v>3.5</v>
      </c>
      <c r="G1129" s="4" t="str">
        <f>HYPERLINK("http://141.218.60.56/~jnz1568/getInfo.php?workbook=24_05.xlsx&amp;sheet=U0&amp;row=1129&amp;col=7&amp;number=0.000714&amp;sourceID=14","0.000714")</f>
        <v>0.000714</v>
      </c>
    </row>
    <row r="1130" spans="1:7">
      <c r="A1130" s="3"/>
      <c r="B1130" s="3"/>
      <c r="C1130" s="3"/>
      <c r="D1130" s="3"/>
      <c r="E1130" s="3">
        <v>7</v>
      </c>
      <c r="F1130" s="4" t="str">
        <f>HYPERLINK("http://141.218.60.56/~jnz1568/getInfo.php?workbook=24_05.xlsx&amp;sheet=U0&amp;row=1130&amp;col=6&amp;number=3.6&amp;sourceID=14","3.6")</f>
        <v>3.6</v>
      </c>
      <c r="G1130" s="4" t="str">
        <f>HYPERLINK("http://141.218.60.56/~jnz1568/getInfo.php?workbook=24_05.xlsx&amp;sheet=U0&amp;row=1130&amp;col=7&amp;number=0.000714&amp;sourceID=14","0.000714")</f>
        <v>0.000714</v>
      </c>
    </row>
    <row r="1131" spans="1:7">
      <c r="A1131" s="3"/>
      <c r="B1131" s="3"/>
      <c r="C1131" s="3"/>
      <c r="D1131" s="3"/>
      <c r="E1131" s="3">
        <v>8</v>
      </c>
      <c r="F1131" s="4" t="str">
        <f>HYPERLINK("http://141.218.60.56/~jnz1568/getInfo.php?workbook=24_05.xlsx&amp;sheet=U0&amp;row=1131&amp;col=6&amp;number=3.7&amp;sourceID=14","3.7")</f>
        <v>3.7</v>
      </c>
      <c r="G1131" s="4" t="str">
        <f>HYPERLINK("http://141.218.60.56/~jnz1568/getInfo.php?workbook=24_05.xlsx&amp;sheet=U0&amp;row=1131&amp;col=7&amp;number=0.000714&amp;sourceID=14","0.000714")</f>
        <v>0.000714</v>
      </c>
    </row>
    <row r="1132" spans="1:7">
      <c r="A1132" s="3"/>
      <c r="B1132" s="3"/>
      <c r="C1132" s="3"/>
      <c r="D1132" s="3"/>
      <c r="E1132" s="3">
        <v>9</v>
      </c>
      <c r="F1132" s="4" t="str">
        <f>HYPERLINK("http://141.218.60.56/~jnz1568/getInfo.php?workbook=24_05.xlsx&amp;sheet=U0&amp;row=1132&amp;col=6&amp;number=3.8&amp;sourceID=14","3.8")</f>
        <v>3.8</v>
      </c>
      <c r="G1132" s="4" t="str">
        <f>HYPERLINK("http://141.218.60.56/~jnz1568/getInfo.php?workbook=24_05.xlsx&amp;sheet=U0&amp;row=1132&amp;col=7&amp;number=0.000714&amp;sourceID=14","0.000714")</f>
        <v>0.000714</v>
      </c>
    </row>
    <row r="1133" spans="1:7">
      <c r="A1133" s="3"/>
      <c r="B1133" s="3"/>
      <c r="C1133" s="3"/>
      <c r="D1133" s="3"/>
      <c r="E1133" s="3">
        <v>10</v>
      </c>
      <c r="F1133" s="4" t="str">
        <f>HYPERLINK("http://141.218.60.56/~jnz1568/getInfo.php?workbook=24_05.xlsx&amp;sheet=U0&amp;row=1133&amp;col=6&amp;number=3.9&amp;sourceID=14","3.9")</f>
        <v>3.9</v>
      </c>
      <c r="G1133" s="4" t="str">
        <f>HYPERLINK("http://141.218.60.56/~jnz1568/getInfo.php?workbook=24_05.xlsx&amp;sheet=U0&amp;row=1133&amp;col=7&amp;number=0.000714&amp;sourceID=14","0.000714")</f>
        <v>0.000714</v>
      </c>
    </row>
    <row r="1134" spans="1:7">
      <c r="A1134" s="3"/>
      <c r="B1134" s="3"/>
      <c r="C1134" s="3"/>
      <c r="D1134" s="3"/>
      <c r="E1134" s="3">
        <v>11</v>
      </c>
      <c r="F1134" s="4" t="str">
        <f>HYPERLINK("http://141.218.60.56/~jnz1568/getInfo.php?workbook=24_05.xlsx&amp;sheet=U0&amp;row=1134&amp;col=6&amp;number=4&amp;sourceID=14","4")</f>
        <v>4</v>
      </c>
      <c r="G1134" s="4" t="str">
        <f>HYPERLINK("http://141.218.60.56/~jnz1568/getInfo.php?workbook=24_05.xlsx&amp;sheet=U0&amp;row=1134&amp;col=7&amp;number=0.000714&amp;sourceID=14","0.000714")</f>
        <v>0.000714</v>
      </c>
    </row>
    <row r="1135" spans="1:7">
      <c r="A1135" s="3"/>
      <c r="B1135" s="3"/>
      <c r="C1135" s="3"/>
      <c r="D1135" s="3"/>
      <c r="E1135" s="3">
        <v>12</v>
      </c>
      <c r="F1135" s="4" t="str">
        <f>HYPERLINK("http://141.218.60.56/~jnz1568/getInfo.php?workbook=24_05.xlsx&amp;sheet=U0&amp;row=1135&amp;col=6&amp;number=4.1&amp;sourceID=14","4.1")</f>
        <v>4.1</v>
      </c>
      <c r="G1135" s="4" t="str">
        <f>HYPERLINK("http://141.218.60.56/~jnz1568/getInfo.php?workbook=24_05.xlsx&amp;sheet=U0&amp;row=1135&amp;col=7&amp;number=0.000714&amp;sourceID=14","0.000714")</f>
        <v>0.000714</v>
      </c>
    </row>
    <row r="1136" spans="1:7">
      <c r="A1136" s="3"/>
      <c r="B1136" s="3"/>
      <c r="C1136" s="3"/>
      <c r="D1136" s="3"/>
      <c r="E1136" s="3">
        <v>13</v>
      </c>
      <c r="F1136" s="4" t="str">
        <f>HYPERLINK("http://141.218.60.56/~jnz1568/getInfo.php?workbook=24_05.xlsx&amp;sheet=U0&amp;row=1136&amp;col=6&amp;number=4.2&amp;sourceID=14","4.2")</f>
        <v>4.2</v>
      </c>
      <c r="G1136" s="4" t="str">
        <f>HYPERLINK("http://141.218.60.56/~jnz1568/getInfo.php?workbook=24_05.xlsx&amp;sheet=U0&amp;row=1136&amp;col=7&amp;number=0.000714&amp;sourceID=14","0.000714")</f>
        <v>0.000714</v>
      </c>
    </row>
    <row r="1137" spans="1:7">
      <c r="A1137" s="3"/>
      <c r="B1137" s="3"/>
      <c r="C1137" s="3"/>
      <c r="D1137" s="3"/>
      <c r="E1137" s="3">
        <v>14</v>
      </c>
      <c r="F1137" s="4" t="str">
        <f>HYPERLINK("http://141.218.60.56/~jnz1568/getInfo.php?workbook=24_05.xlsx&amp;sheet=U0&amp;row=1137&amp;col=6&amp;number=4.3&amp;sourceID=14","4.3")</f>
        <v>4.3</v>
      </c>
      <c r="G1137" s="4" t="str">
        <f>HYPERLINK("http://141.218.60.56/~jnz1568/getInfo.php?workbook=24_05.xlsx&amp;sheet=U0&amp;row=1137&amp;col=7&amp;number=0.000714&amp;sourceID=14","0.000714")</f>
        <v>0.000714</v>
      </c>
    </row>
    <row r="1138" spans="1:7">
      <c r="A1138" s="3"/>
      <c r="B1138" s="3"/>
      <c r="C1138" s="3"/>
      <c r="D1138" s="3"/>
      <c r="E1138" s="3">
        <v>15</v>
      </c>
      <c r="F1138" s="4" t="str">
        <f>HYPERLINK("http://141.218.60.56/~jnz1568/getInfo.php?workbook=24_05.xlsx&amp;sheet=U0&amp;row=1138&amp;col=6&amp;number=4.4&amp;sourceID=14","4.4")</f>
        <v>4.4</v>
      </c>
      <c r="G1138" s="4" t="str">
        <f>HYPERLINK("http://141.218.60.56/~jnz1568/getInfo.php?workbook=24_05.xlsx&amp;sheet=U0&amp;row=1138&amp;col=7&amp;number=0.000714&amp;sourceID=14","0.000714")</f>
        <v>0.000714</v>
      </c>
    </row>
    <row r="1139" spans="1:7">
      <c r="A1139" s="3"/>
      <c r="B1139" s="3"/>
      <c r="C1139" s="3"/>
      <c r="D1139" s="3"/>
      <c r="E1139" s="3">
        <v>16</v>
      </c>
      <c r="F1139" s="4" t="str">
        <f>HYPERLINK("http://141.218.60.56/~jnz1568/getInfo.php?workbook=24_05.xlsx&amp;sheet=U0&amp;row=1139&amp;col=6&amp;number=4.5&amp;sourceID=14","4.5")</f>
        <v>4.5</v>
      </c>
      <c r="G1139" s="4" t="str">
        <f>HYPERLINK("http://141.218.60.56/~jnz1568/getInfo.php?workbook=24_05.xlsx&amp;sheet=U0&amp;row=1139&amp;col=7&amp;number=0.000714&amp;sourceID=14","0.000714")</f>
        <v>0.000714</v>
      </c>
    </row>
    <row r="1140" spans="1:7">
      <c r="A1140" s="3"/>
      <c r="B1140" s="3"/>
      <c r="C1140" s="3"/>
      <c r="D1140" s="3"/>
      <c r="E1140" s="3">
        <v>17</v>
      </c>
      <c r="F1140" s="4" t="str">
        <f>HYPERLINK("http://141.218.60.56/~jnz1568/getInfo.php?workbook=24_05.xlsx&amp;sheet=U0&amp;row=1140&amp;col=6&amp;number=4.6&amp;sourceID=14","4.6")</f>
        <v>4.6</v>
      </c>
      <c r="G1140" s="4" t="str">
        <f>HYPERLINK("http://141.218.60.56/~jnz1568/getInfo.php?workbook=24_05.xlsx&amp;sheet=U0&amp;row=1140&amp;col=7&amp;number=0.000714&amp;sourceID=14","0.000714")</f>
        <v>0.000714</v>
      </c>
    </row>
    <row r="1141" spans="1:7">
      <c r="A1141" s="3"/>
      <c r="B1141" s="3"/>
      <c r="C1141" s="3"/>
      <c r="D1141" s="3"/>
      <c r="E1141" s="3">
        <v>18</v>
      </c>
      <c r="F1141" s="4" t="str">
        <f>HYPERLINK("http://141.218.60.56/~jnz1568/getInfo.php?workbook=24_05.xlsx&amp;sheet=U0&amp;row=1141&amp;col=6&amp;number=4.7&amp;sourceID=14","4.7")</f>
        <v>4.7</v>
      </c>
      <c r="G1141" s="4" t="str">
        <f>HYPERLINK("http://141.218.60.56/~jnz1568/getInfo.php?workbook=24_05.xlsx&amp;sheet=U0&amp;row=1141&amp;col=7&amp;number=0.000715&amp;sourceID=14","0.000715")</f>
        <v>0.000715</v>
      </c>
    </row>
    <row r="1142" spans="1:7">
      <c r="A1142" s="3"/>
      <c r="B1142" s="3"/>
      <c r="C1142" s="3"/>
      <c r="D1142" s="3"/>
      <c r="E1142" s="3">
        <v>19</v>
      </c>
      <c r="F1142" s="4" t="str">
        <f>HYPERLINK("http://141.218.60.56/~jnz1568/getInfo.php?workbook=24_05.xlsx&amp;sheet=U0&amp;row=1142&amp;col=6&amp;number=4.8&amp;sourceID=14","4.8")</f>
        <v>4.8</v>
      </c>
      <c r="G1142" s="4" t="str">
        <f>HYPERLINK("http://141.218.60.56/~jnz1568/getInfo.php?workbook=24_05.xlsx&amp;sheet=U0&amp;row=1142&amp;col=7&amp;number=0.000715&amp;sourceID=14","0.000715")</f>
        <v>0.000715</v>
      </c>
    </row>
    <row r="1143" spans="1:7">
      <c r="A1143" s="3"/>
      <c r="B1143" s="3"/>
      <c r="C1143" s="3"/>
      <c r="D1143" s="3"/>
      <c r="E1143" s="3">
        <v>20</v>
      </c>
      <c r="F1143" s="4" t="str">
        <f>HYPERLINK("http://141.218.60.56/~jnz1568/getInfo.php?workbook=24_05.xlsx&amp;sheet=U0&amp;row=1143&amp;col=6&amp;number=4.9&amp;sourceID=14","4.9")</f>
        <v>4.9</v>
      </c>
      <c r="G1143" s="4" t="str">
        <f>HYPERLINK("http://141.218.60.56/~jnz1568/getInfo.php?workbook=24_05.xlsx&amp;sheet=U0&amp;row=1143&amp;col=7&amp;number=0.000715&amp;sourceID=14","0.000715")</f>
        <v>0.000715</v>
      </c>
    </row>
    <row r="1144" spans="1:7">
      <c r="A1144" s="3">
        <v>24</v>
      </c>
      <c r="B1144" s="3">
        <v>5</v>
      </c>
      <c r="C1144" s="3">
        <v>5</v>
      </c>
      <c r="D1144" s="3">
        <v>13</v>
      </c>
      <c r="E1144" s="3">
        <v>1</v>
      </c>
      <c r="F1144" s="4" t="str">
        <f>HYPERLINK("http://141.218.60.56/~jnz1568/getInfo.php?workbook=24_05.xlsx&amp;sheet=U0&amp;row=1144&amp;col=6&amp;number=3&amp;sourceID=14","3")</f>
        <v>3</v>
      </c>
      <c r="G1144" s="4" t="str">
        <f>HYPERLINK("http://141.218.60.56/~jnz1568/getInfo.php?workbook=24_05.xlsx&amp;sheet=U0&amp;row=1144&amp;col=7&amp;number=0.0367&amp;sourceID=14","0.0367")</f>
        <v>0.0367</v>
      </c>
    </row>
    <row r="1145" spans="1:7">
      <c r="A1145" s="3"/>
      <c r="B1145" s="3"/>
      <c r="C1145" s="3"/>
      <c r="D1145" s="3"/>
      <c r="E1145" s="3">
        <v>2</v>
      </c>
      <c r="F1145" s="4" t="str">
        <f>HYPERLINK("http://141.218.60.56/~jnz1568/getInfo.php?workbook=24_05.xlsx&amp;sheet=U0&amp;row=1145&amp;col=6&amp;number=3.1&amp;sourceID=14","3.1")</f>
        <v>3.1</v>
      </c>
      <c r="G1145" s="4" t="str">
        <f>HYPERLINK("http://141.218.60.56/~jnz1568/getInfo.php?workbook=24_05.xlsx&amp;sheet=U0&amp;row=1145&amp;col=7&amp;number=0.0367&amp;sourceID=14","0.0367")</f>
        <v>0.0367</v>
      </c>
    </row>
    <row r="1146" spans="1:7">
      <c r="A1146" s="3"/>
      <c r="B1146" s="3"/>
      <c r="C1146" s="3"/>
      <c r="D1146" s="3"/>
      <c r="E1146" s="3">
        <v>3</v>
      </c>
      <c r="F1146" s="4" t="str">
        <f>HYPERLINK("http://141.218.60.56/~jnz1568/getInfo.php?workbook=24_05.xlsx&amp;sheet=U0&amp;row=1146&amp;col=6&amp;number=3.2&amp;sourceID=14","3.2")</f>
        <v>3.2</v>
      </c>
      <c r="G1146" s="4" t="str">
        <f>HYPERLINK("http://141.218.60.56/~jnz1568/getInfo.php?workbook=24_05.xlsx&amp;sheet=U0&amp;row=1146&amp;col=7&amp;number=0.0367&amp;sourceID=14","0.0367")</f>
        <v>0.0367</v>
      </c>
    </row>
    <row r="1147" spans="1:7">
      <c r="A1147" s="3"/>
      <c r="B1147" s="3"/>
      <c r="C1147" s="3"/>
      <c r="D1147" s="3"/>
      <c r="E1147" s="3">
        <v>4</v>
      </c>
      <c r="F1147" s="4" t="str">
        <f>HYPERLINK("http://141.218.60.56/~jnz1568/getInfo.php?workbook=24_05.xlsx&amp;sheet=U0&amp;row=1147&amp;col=6&amp;number=3.3&amp;sourceID=14","3.3")</f>
        <v>3.3</v>
      </c>
      <c r="G1147" s="4" t="str">
        <f>HYPERLINK("http://141.218.60.56/~jnz1568/getInfo.php?workbook=24_05.xlsx&amp;sheet=U0&amp;row=1147&amp;col=7&amp;number=0.0367&amp;sourceID=14","0.0367")</f>
        <v>0.0367</v>
      </c>
    </row>
    <row r="1148" spans="1:7">
      <c r="A1148" s="3"/>
      <c r="B1148" s="3"/>
      <c r="C1148" s="3"/>
      <c r="D1148" s="3"/>
      <c r="E1148" s="3">
        <v>5</v>
      </c>
      <c r="F1148" s="4" t="str">
        <f>HYPERLINK("http://141.218.60.56/~jnz1568/getInfo.php?workbook=24_05.xlsx&amp;sheet=U0&amp;row=1148&amp;col=6&amp;number=3.4&amp;sourceID=14","3.4")</f>
        <v>3.4</v>
      </c>
      <c r="G1148" s="4" t="str">
        <f>HYPERLINK("http://141.218.60.56/~jnz1568/getInfo.php?workbook=24_05.xlsx&amp;sheet=U0&amp;row=1148&amp;col=7&amp;number=0.0367&amp;sourceID=14","0.0367")</f>
        <v>0.0367</v>
      </c>
    </row>
    <row r="1149" spans="1:7">
      <c r="A1149" s="3"/>
      <c r="B1149" s="3"/>
      <c r="C1149" s="3"/>
      <c r="D1149" s="3"/>
      <c r="E1149" s="3">
        <v>6</v>
      </c>
      <c r="F1149" s="4" t="str">
        <f>HYPERLINK("http://141.218.60.56/~jnz1568/getInfo.php?workbook=24_05.xlsx&amp;sheet=U0&amp;row=1149&amp;col=6&amp;number=3.5&amp;sourceID=14","3.5")</f>
        <v>3.5</v>
      </c>
      <c r="G1149" s="4" t="str">
        <f>HYPERLINK("http://141.218.60.56/~jnz1568/getInfo.php?workbook=24_05.xlsx&amp;sheet=U0&amp;row=1149&amp;col=7&amp;number=0.0367&amp;sourceID=14","0.0367")</f>
        <v>0.0367</v>
      </c>
    </row>
    <row r="1150" spans="1:7">
      <c r="A1150" s="3"/>
      <c r="B1150" s="3"/>
      <c r="C1150" s="3"/>
      <c r="D1150" s="3"/>
      <c r="E1150" s="3">
        <v>7</v>
      </c>
      <c r="F1150" s="4" t="str">
        <f>HYPERLINK("http://141.218.60.56/~jnz1568/getInfo.php?workbook=24_05.xlsx&amp;sheet=U0&amp;row=1150&amp;col=6&amp;number=3.6&amp;sourceID=14","3.6")</f>
        <v>3.6</v>
      </c>
      <c r="G1150" s="4" t="str">
        <f>HYPERLINK("http://141.218.60.56/~jnz1568/getInfo.php?workbook=24_05.xlsx&amp;sheet=U0&amp;row=1150&amp;col=7&amp;number=0.0367&amp;sourceID=14","0.0367")</f>
        <v>0.0367</v>
      </c>
    </row>
    <row r="1151" spans="1:7">
      <c r="A1151" s="3"/>
      <c r="B1151" s="3"/>
      <c r="C1151" s="3"/>
      <c r="D1151" s="3"/>
      <c r="E1151" s="3">
        <v>8</v>
      </c>
      <c r="F1151" s="4" t="str">
        <f>HYPERLINK("http://141.218.60.56/~jnz1568/getInfo.php?workbook=24_05.xlsx&amp;sheet=U0&amp;row=1151&amp;col=6&amp;number=3.7&amp;sourceID=14","3.7")</f>
        <v>3.7</v>
      </c>
      <c r="G1151" s="4" t="str">
        <f>HYPERLINK("http://141.218.60.56/~jnz1568/getInfo.php?workbook=24_05.xlsx&amp;sheet=U0&amp;row=1151&amp;col=7&amp;number=0.0367&amp;sourceID=14","0.0367")</f>
        <v>0.0367</v>
      </c>
    </row>
    <row r="1152" spans="1:7">
      <c r="A1152" s="3"/>
      <c r="B1152" s="3"/>
      <c r="C1152" s="3"/>
      <c r="D1152" s="3"/>
      <c r="E1152" s="3">
        <v>9</v>
      </c>
      <c r="F1152" s="4" t="str">
        <f>HYPERLINK("http://141.218.60.56/~jnz1568/getInfo.php?workbook=24_05.xlsx&amp;sheet=U0&amp;row=1152&amp;col=6&amp;number=3.8&amp;sourceID=14","3.8")</f>
        <v>3.8</v>
      </c>
      <c r="G1152" s="4" t="str">
        <f>HYPERLINK("http://141.218.60.56/~jnz1568/getInfo.php?workbook=24_05.xlsx&amp;sheet=U0&amp;row=1152&amp;col=7&amp;number=0.0367&amp;sourceID=14","0.0367")</f>
        <v>0.0367</v>
      </c>
    </row>
    <row r="1153" spans="1:7">
      <c r="A1153" s="3"/>
      <c r="B1153" s="3"/>
      <c r="C1153" s="3"/>
      <c r="D1153" s="3"/>
      <c r="E1153" s="3">
        <v>10</v>
      </c>
      <c r="F1153" s="4" t="str">
        <f>HYPERLINK("http://141.218.60.56/~jnz1568/getInfo.php?workbook=24_05.xlsx&amp;sheet=U0&amp;row=1153&amp;col=6&amp;number=3.9&amp;sourceID=14","3.9")</f>
        <v>3.9</v>
      </c>
      <c r="G1153" s="4" t="str">
        <f>HYPERLINK("http://141.218.60.56/~jnz1568/getInfo.php?workbook=24_05.xlsx&amp;sheet=U0&amp;row=1153&amp;col=7&amp;number=0.0367&amp;sourceID=14","0.0367")</f>
        <v>0.0367</v>
      </c>
    </row>
    <row r="1154" spans="1:7">
      <c r="A1154" s="3"/>
      <c r="B1154" s="3"/>
      <c r="C1154" s="3"/>
      <c r="D1154" s="3"/>
      <c r="E1154" s="3">
        <v>11</v>
      </c>
      <c r="F1154" s="4" t="str">
        <f>HYPERLINK("http://141.218.60.56/~jnz1568/getInfo.php?workbook=24_05.xlsx&amp;sheet=U0&amp;row=1154&amp;col=6&amp;number=4&amp;sourceID=14","4")</f>
        <v>4</v>
      </c>
      <c r="G1154" s="4" t="str">
        <f>HYPERLINK("http://141.218.60.56/~jnz1568/getInfo.php?workbook=24_05.xlsx&amp;sheet=U0&amp;row=1154&amp;col=7&amp;number=0.0367&amp;sourceID=14","0.0367")</f>
        <v>0.0367</v>
      </c>
    </row>
    <row r="1155" spans="1:7">
      <c r="A1155" s="3"/>
      <c r="B1155" s="3"/>
      <c r="C1155" s="3"/>
      <c r="D1155" s="3"/>
      <c r="E1155" s="3">
        <v>12</v>
      </c>
      <c r="F1155" s="4" t="str">
        <f>HYPERLINK("http://141.218.60.56/~jnz1568/getInfo.php?workbook=24_05.xlsx&amp;sheet=U0&amp;row=1155&amp;col=6&amp;number=4.1&amp;sourceID=14","4.1")</f>
        <v>4.1</v>
      </c>
      <c r="G1155" s="4" t="str">
        <f>HYPERLINK("http://141.218.60.56/~jnz1568/getInfo.php?workbook=24_05.xlsx&amp;sheet=U0&amp;row=1155&amp;col=7&amp;number=0.0367&amp;sourceID=14","0.0367")</f>
        <v>0.0367</v>
      </c>
    </row>
    <row r="1156" spans="1:7">
      <c r="A1156" s="3"/>
      <c r="B1156" s="3"/>
      <c r="C1156" s="3"/>
      <c r="D1156" s="3"/>
      <c r="E1156" s="3">
        <v>13</v>
      </c>
      <c r="F1156" s="4" t="str">
        <f>HYPERLINK("http://141.218.60.56/~jnz1568/getInfo.php?workbook=24_05.xlsx&amp;sheet=U0&amp;row=1156&amp;col=6&amp;number=4.2&amp;sourceID=14","4.2")</f>
        <v>4.2</v>
      </c>
      <c r="G1156" s="4" t="str">
        <f>HYPERLINK("http://141.218.60.56/~jnz1568/getInfo.php?workbook=24_05.xlsx&amp;sheet=U0&amp;row=1156&amp;col=7&amp;number=0.0367&amp;sourceID=14","0.0367")</f>
        <v>0.0367</v>
      </c>
    </row>
    <row r="1157" spans="1:7">
      <c r="A1157" s="3"/>
      <c r="B1157" s="3"/>
      <c r="C1157" s="3"/>
      <c r="D1157" s="3"/>
      <c r="E1157" s="3">
        <v>14</v>
      </c>
      <c r="F1157" s="4" t="str">
        <f>HYPERLINK("http://141.218.60.56/~jnz1568/getInfo.php?workbook=24_05.xlsx&amp;sheet=U0&amp;row=1157&amp;col=6&amp;number=4.3&amp;sourceID=14","4.3")</f>
        <v>4.3</v>
      </c>
      <c r="G1157" s="4" t="str">
        <f>HYPERLINK("http://141.218.60.56/~jnz1568/getInfo.php?workbook=24_05.xlsx&amp;sheet=U0&amp;row=1157&amp;col=7&amp;number=0.0367&amp;sourceID=14","0.0367")</f>
        <v>0.0367</v>
      </c>
    </row>
    <row r="1158" spans="1:7">
      <c r="A1158" s="3"/>
      <c r="B1158" s="3"/>
      <c r="C1158" s="3"/>
      <c r="D1158" s="3"/>
      <c r="E1158" s="3">
        <v>15</v>
      </c>
      <c r="F1158" s="4" t="str">
        <f>HYPERLINK("http://141.218.60.56/~jnz1568/getInfo.php?workbook=24_05.xlsx&amp;sheet=U0&amp;row=1158&amp;col=6&amp;number=4.4&amp;sourceID=14","4.4")</f>
        <v>4.4</v>
      </c>
      <c r="G1158" s="4" t="str">
        <f>HYPERLINK("http://141.218.60.56/~jnz1568/getInfo.php?workbook=24_05.xlsx&amp;sheet=U0&amp;row=1158&amp;col=7&amp;number=0.0367&amp;sourceID=14","0.0367")</f>
        <v>0.0367</v>
      </c>
    </row>
    <row r="1159" spans="1:7">
      <c r="A1159" s="3"/>
      <c r="B1159" s="3"/>
      <c r="C1159" s="3"/>
      <c r="D1159" s="3"/>
      <c r="E1159" s="3">
        <v>16</v>
      </c>
      <c r="F1159" s="4" t="str">
        <f>HYPERLINK("http://141.218.60.56/~jnz1568/getInfo.php?workbook=24_05.xlsx&amp;sheet=U0&amp;row=1159&amp;col=6&amp;number=4.5&amp;sourceID=14","4.5")</f>
        <v>4.5</v>
      </c>
      <c r="G1159" s="4" t="str">
        <f>HYPERLINK("http://141.218.60.56/~jnz1568/getInfo.php?workbook=24_05.xlsx&amp;sheet=U0&amp;row=1159&amp;col=7&amp;number=0.0367&amp;sourceID=14","0.0367")</f>
        <v>0.0367</v>
      </c>
    </row>
    <row r="1160" spans="1:7">
      <c r="A1160" s="3"/>
      <c r="B1160" s="3"/>
      <c r="C1160" s="3"/>
      <c r="D1160" s="3"/>
      <c r="E1160" s="3">
        <v>17</v>
      </c>
      <c r="F1160" s="4" t="str">
        <f>HYPERLINK("http://141.218.60.56/~jnz1568/getInfo.php?workbook=24_05.xlsx&amp;sheet=U0&amp;row=1160&amp;col=6&amp;number=4.6&amp;sourceID=14","4.6")</f>
        <v>4.6</v>
      </c>
      <c r="G1160" s="4" t="str">
        <f>HYPERLINK("http://141.218.60.56/~jnz1568/getInfo.php?workbook=24_05.xlsx&amp;sheet=U0&amp;row=1160&amp;col=7&amp;number=0.0367&amp;sourceID=14","0.0367")</f>
        <v>0.0367</v>
      </c>
    </row>
    <row r="1161" spans="1:7">
      <c r="A1161" s="3"/>
      <c r="B1161" s="3"/>
      <c r="C1161" s="3"/>
      <c r="D1161" s="3"/>
      <c r="E1161" s="3">
        <v>18</v>
      </c>
      <c r="F1161" s="4" t="str">
        <f>HYPERLINK("http://141.218.60.56/~jnz1568/getInfo.php?workbook=24_05.xlsx&amp;sheet=U0&amp;row=1161&amp;col=6&amp;number=4.7&amp;sourceID=14","4.7")</f>
        <v>4.7</v>
      </c>
      <c r="G1161" s="4" t="str">
        <f>HYPERLINK("http://141.218.60.56/~jnz1568/getInfo.php?workbook=24_05.xlsx&amp;sheet=U0&amp;row=1161&amp;col=7&amp;number=0.0367&amp;sourceID=14","0.0367")</f>
        <v>0.0367</v>
      </c>
    </row>
    <row r="1162" spans="1:7">
      <c r="A1162" s="3"/>
      <c r="B1162" s="3"/>
      <c r="C1162" s="3"/>
      <c r="D1162" s="3"/>
      <c r="E1162" s="3">
        <v>19</v>
      </c>
      <c r="F1162" s="4" t="str">
        <f>HYPERLINK("http://141.218.60.56/~jnz1568/getInfo.php?workbook=24_05.xlsx&amp;sheet=U0&amp;row=1162&amp;col=6&amp;number=4.8&amp;sourceID=14","4.8")</f>
        <v>4.8</v>
      </c>
      <c r="G1162" s="4" t="str">
        <f>HYPERLINK("http://141.218.60.56/~jnz1568/getInfo.php?workbook=24_05.xlsx&amp;sheet=U0&amp;row=1162&amp;col=7&amp;number=0.0367&amp;sourceID=14","0.0367")</f>
        <v>0.0367</v>
      </c>
    </row>
    <row r="1163" spans="1:7">
      <c r="A1163" s="3"/>
      <c r="B1163" s="3"/>
      <c r="C1163" s="3"/>
      <c r="D1163" s="3"/>
      <c r="E1163" s="3">
        <v>20</v>
      </c>
      <c r="F1163" s="4" t="str">
        <f>HYPERLINK("http://141.218.60.56/~jnz1568/getInfo.php?workbook=24_05.xlsx&amp;sheet=U0&amp;row=1163&amp;col=6&amp;number=4.9&amp;sourceID=14","4.9")</f>
        <v>4.9</v>
      </c>
      <c r="G1163" s="4" t="str">
        <f>HYPERLINK("http://141.218.60.56/~jnz1568/getInfo.php?workbook=24_05.xlsx&amp;sheet=U0&amp;row=1163&amp;col=7&amp;number=0.0367&amp;sourceID=14","0.0367")</f>
        <v>0.0367</v>
      </c>
    </row>
    <row r="1164" spans="1:7">
      <c r="A1164" s="3">
        <v>24</v>
      </c>
      <c r="B1164" s="3">
        <v>5</v>
      </c>
      <c r="C1164" s="3">
        <v>5</v>
      </c>
      <c r="D1164" s="3">
        <v>14</v>
      </c>
      <c r="E1164" s="3">
        <v>1</v>
      </c>
      <c r="F1164" s="4" t="str">
        <f>HYPERLINK("http://141.218.60.56/~jnz1568/getInfo.php?workbook=24_05.xlsx&amp;sheet=U0&amp;row=1164&amp;col=6&amp;number=3&amp;sourceID=14","3")</f>
        <v>3</v>
      </c>
      <c r="G1164" s="4" t="str">
        <f>HYPERLINK("http://141.218.60.56/~jnz1568/getInfo.php?workbook=24_05.xlsx&amp;sheet=U0&amp;row=1164&amp;col=7&amp;number=0.00176&amp;sourceID=14","0.00176")</f>
        <v>0.00176</v>
      </c>
    </row>
    <row r="1165" spans="1:7">
      <c r="A1165" s="3"/>
      <c r="B1165" s="3"/>
      <c r="C1165" s="3"/>
      <c r="D1165" s="3"/>
      <c r="E1165" s="3">
        <v>2</v>
      </c>
      <c r="F1165" s="4" t="str">
        <f>HYPERLINK("http://141.218.60.56/~jnz1568/getInfo.php?workbook=24_05.xlsx&amp;sheet=U0&amp;row=1165&amp;col=6&amp;number=3.1&amp;sourceID=14","3.1")</f>
        <v>3.1</v>
      </c>
      <c r="G1165" s="4" t="str">
        <f>HYPERLINK("http://141.218.60.56/~jnz1568/getInfo.php?workbook=24_05.xlsx&amp;sheet=U0&amp;row=1165&amp;col=7&amp;number=0.00176&amp;sourceID=14","0.00176")</f>
        <v>0.00176</v>
      </c>
    </row>
    <row r="1166" spans="1:7">
      <c r="A1166" s="3"/>
      <c r="B1166" s="3"/>
      <c r="C1166" s="3"/>
      <c r="D1166" s="3"/>
      <c r="E1166" s="3">
        <v>3</v>
      </c>
      <c r="F1166" s="4" t="str">
        <f>HYPERLINK("http://141.218.60.56/~jnz1568/getInfo.php?workbook=24_05.xlsx&amp;sheet=U0&amp;row=1166&amp;col=6&amp;number=3.2&amp;sourceID=14","3.2")</f>
        <v>3.2</v>
      </c>
      <c r="G1166" s="4" t="str">
        <f>HYPERLINK("http://141.218.60.56/~jnz1568/getInfo.php?workbook=24_05.xlsx&amp;sheet=U0&amp;row=1166&amp;col=7&amp;number=0.00176&amp;sourceID=14","0.00176")</f>
        <v>0.00176</v>
      </c>
    </row>
    <row r="1167" spans="1:7">
      <c r="A1167" s="3"/>
      <c r="B1167" s="3"/>
      <c r="C1167" s="3"/>
      <c r="D1167" s="3"/>
      <c r="E1167" s="3">
        <v>4</v>
      </c>
      <c r="F1167" s="4" t="str">
        <f>HYPERLINK("http://141.218.60.56/~jnz1568/getInfo.php?workbook=24_05.xlsx&amp;sheet=U0&amp;row=1167&amp;col=6&amp;number=3.3&amp;sourceID=14","3.3")</f>
        <v>3.3</v>
      </c>
      <c r="G1167" s="4" t="str">
        <f>HYPERLINK("http://141.218.60.56/~jnz1568/getInfo.php?workbook=24_05.xlsx&amp;sheet=U0&amp;row=1167&amp;col=7&amp;number=0.00176&amp;sourceID=14","0.00176")</f>
        <v>0.00176</v>
      </c>
    </row>
    <row r="1168" spans="1:7">
      <c r="A1168" s="3"/>
      <c r="B1168" s="3"/>
      <c r="C1168" s="3"/>
      <c r="D1168" s="3"/>
      <c r="E1168" s="3">
        <v>5</v>
      </c>
      <c r="F1168" s="4" t="str">
        <f>HYPERLINK("http://141.218.60.56/~jnz1568/getInfo.php?workbook=24_05.xlsx&amp;sheet=U0&amp;row=1168&amp;col=6&amp;number=3.4&amp;sourceID=14","3.4")</f>
        <v>3.4</v>
      </c>
      <c r="G1168" s="4" t="str">
        <f>HYPERLINK("http://141.218.60.56/~jnz1568/getInfo.php?workbook=24_05.xlsx&amp;sheet=U0&amp;row=1168&amp;col=7&amp;number=0.00176&amp;sourceID=14","0.00176")</f>
        <v>0.00176</v>
      </c>
    </row>
    <row r="1169" spans="1:7">
      <c r="A1169" s="3"/>
      <c r="B1169" s="3"/>
      <c r="C1169" s="3"/>
      <c r="D1169" s="3"/>
      <c r="E1169" s="3">
        <v>6</v>
      </c>
      <c r="F1169" s="4" t="str">
        <f>HYPERLINK("http://141.218.60.56/~jnz1568/getInfo.php?workbook=24_05.xlsx&amp;sheet=U0&amp;row=1169&amp;col=6&amp;number=3.5&amp;sourceID=14","3.5")</f>
        <v>3.5</v>
      </c>
      <c r="G1169" s="4" t="str">
        <f>HYPERLINK("http://141.218.60.56/~jnz1568/getInfo.php?workbook=24_05.xlsx&amp;sheet=U0&amp;row=1169&amp;col=7&amp;number=0.00176&amp;sourceID=14","0.00176")</f>
        <v>0.00176</v>
      </c>
    </row>
    <row r="1170" spans="1:7">
      <c r="A1170" s="3"/>
      <c r="B1170" s="3"/>
      <c r="C1170" s="3"/>
      <c r="D1170" s="3"/>
      <c r="E1170" s="3">
        <v>7</v>
      </c>
      <c r="F1170" s="4" t="str">
        <f>HYPERLINK("http://141.218.60.56/~jnz1568/getInfo.php?workbook=24_05.xlsx&amp;sheet=U0&amp;row=1170&amp;col=6&amp;number=3.6&amp;sourceID=14","3.6")</f>
        <v>3.6</v>
      </c>
      <c r="G1170" s="4" t="str">
        <f>HYPERLINK("http://141.218.60.56/~jnz1568/getInfo.php?workbook=24_05.xlsx&amp;sheet=U0&amp;row=1170&amp;col=7&amp;number=0.00176&amp;sourceID=14","0.00176")</f>
        <v>0.00176</v>
      </c>
    </row>
    <row r="1171" spans="1:7">
      <c r="A1171" s="3"/>
      <c r="B1171" s="3"/>
      <c r="C1171" s="3"/>
      <c r="D1171" s="3"/>
      <c r="E1171" s="3">
        <v>8</v>
      </c>
      <c r="F1171" s="4" t="str">
        <f>HYPERLINK("http://141.218.60.56/~jnz1568/getInfo.php?workbook=24_05.xlsx&amp;sheet=U0&amp;row=1171&amp;col=6&amp;number=3.7&amp;sourceID=14","3.7")</f>
        <v>3.7</v>
      </c>
      <c r="G1171" s="4" t="str">
        <f>HYPERLINK("http://141.218.60.56/~jnz1568/getInfo.php?workbook=24_05.xlsx&amp;sheet=U0&amp;row=1171&amp;col=7&amp;number=0.00176&amp;sourceID=14","0.00176")</f>
        <v>0.00176</v>
      </c>
    </row>
    <row r="1172" spans="1:7">
      <c r="A1172" s="3"/>
      <c r="B1172" s="3"/>
      <c r="C1172" s="3"/>
      <c r="D1172" s="3"/>
      <c r="E1172" s="3">
        <v>9</v>
      </c>
      <c r="F1172" s="4" t="str">
        <f>HYPERLINK("http://141.218.60.56/~jnz1568/getInfo.php?workbook=24_05.xlsx&amp;sheet=U0&amp;row=1172&amp;col=6&amp;number=3.8&amp;sourceID=14","3.8")</f>
        <v>3.8</v>
      </c>
      <c r="G1172" s="4" t="str">
        <f>HYPERLINK("http://141.218.60.56/~jnz1568/getInfo.php?workbook=24_05.xlsx&amp;sheet=U0&amp;row=1172&amp;col=7&amp;number=0.00176&amp;sourceID=14","0.00176")</f>
        <v>0.00176</v>
      </c>
    </row>
    <row r="1173" spans="1:7">
      <c r="A1173" s="3"/>
      <c r="B1173" s="3"/>
      <c r="C1173" s="3"/>
      <c r="D1173" s="3"/>
      <c r="E1173" s="3">
        <v>10</v>
      </c>
      <c r="F1173" s="4" t="str">
        <f>HYPERLINK("http://141.218.60.56/~jnz1568/getInfo.php?workbook=24_05.xlsx&amp;sheet=U0&amp;row=1173&amp;col=6&amp;number=3.9&amp;sourceID=14","3.9")</f>
        <v>3.9</v>
      </c>
      <c r="G1173" s="4" t="str">
        <f>HYPERLINK("http://141.218.60.56/~jnz1568/getInfo.php?workbook=24_05.xlsx&amp;sheet=U0&amp;row=1173&amp;col=7&amp;number=0.00176&amp;sourceID=14","0.00176")</f>
        <v>0.00176</v>
      </c>
    </row>
    <row r="1174" spans="1:7">
      <c r="A1174" s="3"/>
      <c r="B1174" s="3"/>
      <c r="C1174" s="3"/>
      <c r="D1174" s="3"/>
      <c r="E1174" s="3">
        <v>11</v>
      </c>
      <c r="F1174" s="4" t="str">
        <f>HYPERLINK("http://141.218.60.56/~jnz1568/getInfo.php?workbook=24_05.xlsx&amp;sheet=U0&amp;row=1174&amp;col=6&amp;number=4&amp;sourceID=14","4")</f>
        <v>4</v>
      </c>
      <c r="G1174" s="4" t="str">
        <f>HYPERLINK("http://141.218.60.56/~jnz1568/getInfo.php?workbook=24_05.xlsx&amp;sheet=U0&amp;row=1174&amp;col=7&amp;number=0.00176&amp;sourceID=14","0.00176")</f>
        <v>0.00176</v>
      </c>
    </row>
    <row r="1175" spans="1:7">
      <c r="A1175" s="3"/>
      <c r="B1175" s="3"/>
      <c r="C1175" s="3"/>
      <c r="D1175" s="3"/>
      <c r="E1175" s="3">
        <v>12</v>
      </c>
      <c r="F1175" s="4" t="str">
        <f>HYPERLINK("http://141.218.60.56/~jnz1568/getInfo.php?workbook=24_05.xlsx&amp;sheet=U0&amp;row=1175&amp;col=6&amp;number=4.1&amp;sourceID=14","4.1")</f>
        <v>4.1</v>
      </c>
      <c r="G1175" s="4" t="str">
        <f>HYPERLINK("http://141.218.60.56/~jnz1568/getInfo.php?workbook=24_05.xlsx&amp;sheet=U0&amp;row=1175&amp;col=7&amp;number=0.00176&amp;sourceID=14","0.00176")</f>
        <v>0.00176</v>
      </c>
    </row>
    <row r="1176" spans="1:7">
      <c r="A1176" s="3"/>
      <c r="B1176" s="3"/>
      <c r="C1176" s="3"/>
      <c r="D1176" s="3"/>
      <c r="E1176" s="3">
        <v>13</v>
      </c>
      <c r="F1176" s="4" t="str">
        <f>HYPERLINK("http://141.218.60.56/~jnz1568/getInfo.php?workbook=24_05.xlsx&amp;sheet=U0&amp;row=1176&amp;col=6&amp;number=4.2&amp;sourceID=14","4.2")</f>
        <v>4.2</v>
      </c>
      <c r="G1176" s="4" t="str">
        <f>HYPERLINK("http://141.218.60.56/~jnz1568/getInfo.php?workbook=24_05.xlsx&amp;sheet=U0&amp;row=1176&amp;col=7&amp;number=0.00176&amp;sourceID=14","0.00176")</f>
        <v>0.00176</v>
      </c>
    </row>
    <row r="1177" spans="1:7">
      <c r="A1177" s="3"/>
      <c r="B1177" s="3"/>
      <c r="C1177" s="3"/>
      <c r="D1177" s="3"/>
      <c r="E1177" s="3">
        <v>14</v>
      </c>
      <c r="F1177" s="4" t="str">
        <f>HYPERLINK("http://141.218.60.56/~jnz1568/getInfo.php?workbook=24_05.xlsx&amp;sheet=U0&amp;row=1177&amp;col=6&amp;number=4.3&amp;sourceID=14","4.3")</f>
        <v>4.3</v>
      </c>
      <c r="G1177" s="4" t="str">
        <f>HYPERLINK("http://141.218.60.56/~jnz1568/getInfo.php?workbook=24_05.xlsx&amp;sheet=U0&amp;row=1177&amp;col=7&amp;number=0.00176&amp;sourceID=14","0.00176")</f>
        <v>0.00176</v>
      </c>
    </row>
    <row r="1178" spans="1:7">
      <c r="A1178" s="3"/>
      <c r="B1178" s="3"/>
      <c r="C1178" s="3"/>
      <c r="D1178" s="3"/>
      <c r="E1178" s="3">
        <v>15</v>
      </c>
      <c r="F1178" s="4" t="str">
        <f>HYPERLINK("http://141.218.60.56/~jnz1568/getInfo.php?workbook=24_05.xlsx&amp;sheet=U0&amp;row=1178&amp;col=6&amp;number=4.4&amp;sourceID=14","4.4")</f>
        <v>4.4</v>
      </c>
      <c r="G1178" s="4" t="str">
        <f>HYPERLINK("http://141.218.60.56/~jnz1568/getInfo.php?workbook=24_05.xlsx&amp;sheet=U0&amp;row=1178&amp;col=7&amp;number=0.00176&amp;sourceID=14","0.00176")</f>
        <v>0.00176</v>
      </c>
    </row>
    <row r="1179" spans="1:7">
      <c r="A1179" s="3"/>
      <c r="B1179" s="3"/>
      <c r="C1179" s="3"/>
      <c r="D1179" s="3"/>
      <c r="E1179" s="3">
        <v>16</v>
      </c>
      <c r="F1179" s="4" t="str">
        <f>HYPERLINK("http://141.218.60.56/~jnz1568/getInfo.php?workbook=24_05.xlsx&amp;sheet=U0&amp;row=1179&amp;col=6&amp;number=4.5&amp;sourceID=14","4.5")</f>
        <v>4.5</v>
      </c>
      <c r="G1179" s="4" t="str">
        <f>HYPERLINK("http://141.218.60.56/~jnz1568/getInfo.php?workbook=24_05.xlsx&amp;sheet=U0&amp;row=1179&amp;col=7&amp;number=0.00176&amp;sourceID=14","0.00176")</f>
        <v>0.00176</v>
      </c>
    </row>
    <row r="1180" spans="1:7">
      <c r="A1180" s="3"/>
      <c r="B1180" s="3"/>
      <c r="C1180" s="3"/>
      <c r="D1180" s="3"/>
      <c r="E1180" s="3">
        <v>17</v>
      </c>
      <c r="F1180" s="4" t="str">
        <f>HYPERLINK("http://141.218.60.56/~jnz1568/getInfo.php?workbook=24_05.xlsx&amp;sheet=U0&amp;row=1180&amp;col=6&amp;number=4.6&amp;sourceID=14","4.6")</f>
        <v>4.6</v>
      </c>
      <c r="G1180" s="4" t="str">
        <f>HYPERLINK("http://141.218.60.56/~jnz1568/getInfo.php?workbook=24_05.xlsx&amp;sheet=U0&amp;row=1180&amp;col=7&amp;number=0.00176&amp;sourceID=14","0.00176")</f>
        <v>0.00176</v>
      </c>
    </row>
    <row r="1181" spans="1:7">
      <c r="A1181" s="3"/>
      <c r="B1181" s="3"/>
      <c r="C1181" s="3"/>
      <c r="D1181" s="3"/>
      <c r="E1181" s="3">
        <v>18</v>
      </c>
      <c r="F1181" s="4" t="str">
        <f>HYPERLINK("http://141.218.60.56/~jnz1568/getInfo.php?workbook=24_05.xlsx&amp;sheet=U0&amp;row=1181&amp;col=6&amp;number=4.7&amp;sourceID=14","4.7")</f>
        <v>4.7</v>
      </c>
      <c r="G1181" s="4" t="str">
        <f>HYPERLINK("http://141.218.60.56/~jnz1568/getInfo.php?workbook=24_05.xlsx&amp;sheet=U0&amp;row=1181&amp;col=7&amp;number=0.00176&amp;sourceID=14","0.00176")</f>
        <v>0.00176</v>
      </c>
    </row>
    <row r="1182" spans="1:7">
      <c r="A1182" s="3"/>
      <c r="B1182" s="3"/>
      <c r="C1182" s="3"/>
      <c r="D1182" s="3"/>
      <c r="E1182" s="3">
        <v>19</v>
      </c>
      <c r="F1182" s="4" t="str">
        <f>HYPERLINK("http://141.218.60.56/~jnz1568/getInfo.php?workbook=24_05.xlsx&amp;sheet=U0&amp;row=1182&amp;col=6&amp;number=4.8&amp;sourceID=14","4.8")</f>
        <v>4.8</v>
      </c>
      <c r="G1182" s="4" t="str">
        <f>HYPERLINK("http://141.218.60.56/~jnz1568/getInfo.php?workbook=24_05.xlsx&amp;sheet=U0&amp;row=1182&amp;col=7&amp;number=0.00176&amp;sourceID=14","0.00176")</f>
        <v>0.00176</v>
      </c>
    </row>
    <row r="1183" spans="1:7">
      <c r="A1183" s="3"/>
      <c r="B1183" s="3"/>
      <c r="C1183" s="3"/>
      <c r="D1183" s="3"/>
      <c r="E1183" s="3">
        <v>20</v>
      </c>
      <c r="F1183" s="4" t="str">
        <f>HYPERLINK("http://141.218.60.56/~jnz1568/getInfo.php?workbook=24_05.xlsx&amp;sheet=U0&amp;row=1183&amp;col=6&amp;number=4.9&amp;sourceID=14","4.9")</f>
        <v>4.9</v>
      </c>
      <c r="G1183" s="4" t="str">
        <f>HYPERLINK("http://141.218.60.56/~jnz1568/getInfo.php?workbook=24_05.xlsx&amp;sheet=U0&amp;row=1183&amp;col=7&amp;number=0.00176&amp;sourceID=14","0.00176")</f>
        <v>0.00176</v>
      </c>
    </row>
    <row r="1184" spans="1:7">
      <c r="A1184" s="3">
        <v>24</v>
      </c>
      <c r="B1184" s="3">
        <v>5</v>
      </c>
      <c r="C1184" s="3">
        <v>5</v>
      </c>
      <c r="D1184" s="3">
        <v>15</v>
      </c>
      <c r="E1184" s="3">
        <v>1</v>
      </c>
      <c r="F1184" s="4" t="str">
        <f>HYPERLINK("http://141.218.60.56/~jnz1568/getInfo.php?workbook=24_05.xlsx&amp;sheet=U0&amp;row=1184&amp;col=6&amp;number=3&amp;sourceID=14","3")</f>
        <v>3</v>
      </c>
      <c r="G1184" s="4" t="str">
        <f>HYPERLINK("http://141.218.60.56/~jnz1568/getInfo.php?workbook=24_05.xlsx&amp;sheet=U0&amp;row=1184&amp;col=7&amp;number=0.00696&amp;sourceID=14","0.00696")</f>
        <v>0.00696</v>
      </c>
    </row>
    <row r="1185" spans="1:7">
      <c r="A1185" s="3"/>
      <c r="B1185" s="3"/>
      <c r="C1185" s="3"/>
      <c r="D1185" s="3"/>
      <c r="E1185" s="3">
        <v>2</v>
      </c>
      <c r="F1185" s="4" t="str">
        <f>HYPERLINK("http://141.218.60.56/~jnz1568/getInfo.php?workbook=24_05.xlsx&amp;sheet=U0&amp;row=1185&amp;col=6&amp;number=3.1&amp;sourceID=14","3.1")</f>
        <v>3.1</v>
      </c>
      <c r="G1185" s="4" t="str">
        <f>HYPERLINK("http://141.218.60.56/~jnz1568/getInfo.php?workbook=24_05.xlsx&amp;sheet=U0&amp;row=1185&amp;col=7&amp;number=0.00696&amp;sourceID=14","0.00696")</f>
        <v>0.00696</v>
      </c>
    </row>
    <row r="1186" spans="1:7">
      <c r="A1186" s="3"/>
      <c r="B1186" s="3"/>
      <c r="C1186" s="3"/>
      <c r="D1186" s="3"/>
      <c r="E1186" s="3">
        <v>3</v>
      </c>
      <c r="F1186" s="4" t="str">
        <f>HYPERLINK("http://141.218.60.56/~jnz1568/getInfo.php?workbook=24_05.xlsx&amp;sheet=U0&amp;row=1186&amp;col=6&amp;number=3.2&amp;sourceID=14","3.2")</f>
        <v>3.2</v>
      </c>
      <c r="G1186" s="4" t="str">
        <f>HYPERLINK("http://141.218.60.56/~jnz1568/getInfo.php?workbook=24_05.xlsx&amp;sheet=U0&amp;row=1186&amp;col=7&amp;number=0.00696&amp;sourceID=14","0.00696")</f>
        <v>0.00696</v>
      </c>
    </row>
    <row r="1187" spans="1:7">
      <c r="A1187" s="3"/>
      <c r="B1187" s="3"/>
      <c r="C1187" s="3"/>
      <c r="D1187" s="3"/>
      <c r="E1187" s="3">
        <v>4</v>
      </c>
      <c r="F1187" s="4" t="str">
        <f>HYPERLINK("http://141.218.60.56/~jnz1568/getInfo.php?workbook=24_05.xlsx&amp;sheet=U0&amp;row=1187&amp;col=6&amp;number=3.3&amp;sourceID=14","3.3")</f>
        <v>3.3</v>
      </c>
      <c r="G1187" s="4" t="str">
        <f>HYPERLINK("http://141.218.60.56/~jnz1568/getInfo.php?workbook=24_05.xlsx&amp;sheet=U0&amp;row=1187&amp;col=7&amp;number=0.00696&amp;sourceID=14","0.00696")</f>
        <v>0.00696</v>
      </c>
    </row>
    <row r="1188" spans="1:7">
      <c r="A1188" s="3"/>
      <c r="B1188" s="3"/>
      <c r="C1188" s="3"/>
      <c r="D1188" s="3"/>
      <c r="E1188" s="3">
        <v>5</v>
      </c>
      <c r="F1188" s="4" t="str">
        <f>HYPERLINK("http://141.218.60.56/~jnz1568/getInfo.php?workbook=24_05.xlsx&amp;sheet=U0&amp;row=1188&amp;col=6&amp;number=3.4&amp;sourceID=14","3.4")</f>
        <v>3.4</v>
      </c>
      <c r="G1188" s="4" t="str">
        <f>HYPERLINK("http://141.218.60.56/~jnz1568/getInfo.php?workbook=24_05.xlsx&amp;sheet=U0&amp;row=1188&amp;col=7&amp;number=0.00696&amp;sourceID=14","0.00696")</f>
        <v>0.00696</v>
      </c>
    </row>
    <row r="1189" spans="1:7">
      <c r="A1189" s="3"/>
      <c r="B1189" s="3"/>
      <c r="C1189" s="3"/>
      <c r="D1189" s="3"/>
      <c r="E1189" s="3">
        <v>6</v>
      </c>
      <c r="F1189" s="4" t="str">
        <f>HYPERLINK("http://141.218.60.56/~jnz1568/getInfo.php?workbook=24_05.xlsx&amp;sheet=U0&amp;row=1189&amp;col=6&amp;number=3.5&amp;sourceID=14","3.5")</f>
        <v>3.5</v>
      </c>
      <c r="G1189" s="4" t="str">
        <f>HYPERLINK("http://141.218.60.56/~jnz1568/getInfo.php?workbook=24_05.xlsx&amp;sheet=U0&amp;row=1189&amp;col=7&amp;number=0.00696&amp;sourceID=14","0.00696")</f>
        <v>0.00696</v>
      </c>
    </row>
    <row r="1190" spans="1:7">
      <c r="A1190" s="3"/>
      <c r="B1190" s="3"/>
      <c r="C1190" s="3"/>
      <c r="D1190" s="3"/>
      <c r="E1190" s="3">
        <v>7</v>
      </c>
      <c r="F1190" s="4" t="str">
        <f>HYPERLINK("http://141.218.60.56/~jnz1568/getInfo.php?workbook=24_05.xlsx&amp;sheet=U0&amp;row=1190&amp;col=6&amp;number=3.6&amp;sourceID=14","3.6")</f>
        <v>3.6</v>
      </c>
      <c r="G1190" s="4" t="str">
        <f>HYPERLINK("http://141.218.60.56/~jnz1568/getInfo.php?workbook=24_05.xlsx&amp;sheet=U0&amp;row=1190&amp;col=7&amp;number=0.00696&amp;sourceID=14","0.00696")</f>
        <v>0.00696</v>
      </c>
    </row>
    <row r="1191" spans="1:7">
      <c r="A1191" s="3"/>
      <c r="B1191" s="3"/>
      <c r="C1191" s="3"/>
      <c r="D1191" s="3"/>
      <c r="E1191" s="3">
        <v>8</v>
      </c>
      <c r="F1191" s="4" t="str">
        <f>HYPERLINK("http://141.218.60.56/~jnz1568/getInfo.php?workbook=24_05.xlsx&amp;sheet=U0&amp;row=1191&amp;col=6&amp;number=3.7&amp;sourceID=14","3.7")</f>
        <v>3.7</v>
      </c>
      <c r="G1191" s="4" t="str">
        <f>HYPERLINK("http://141.218.60.56/~jnz1568/getInfo.php?workbook=24_05.xlsx&amp;sheet=U0&amp;row=1191&amp;col=7&amp;number=0.00696&amp;sourceID=14","0.00696")</f>
        <v>0.00696</v>
      </c>
    </row>
    <row r="1192" spans="1:7">
      <c r="A1192" s="3"/>
      <c r="B1192" s="3"/>
      <c r="C1192" s="3"/>
      <c r="D1192" s="3"/>
      <c r="E1192" s="3">
        <v>9</v>
      </c>
      <c r="F1192" s="4" t="str">
        <f>HYPERLINK("http://141.218.60.56/~jnz1568/getInfo.php?workbook=24_05.xlsx&amp;sheet=U0&amp;row=1192&amp;col=6&amp;number=3.8&amp;sourceID=14","3.8")</f>
        <v>3.8</v>
      </c>
      <c r="G1192" s="4" t="str">
        <f>HYPERLINK("http://141.218.60.56/~jnz1568/getInfo.php?workbook=24_05.xlsx&amp;sheet=U0&amp;row=1192&amp;col=7&amp;number=0.00696&amp;sourceID=14","0.00696")</f>
        <v>0.00696</v>
      </c>
    </row>
    <row r="1193" spans="1:7">
      <c r="A1193" s="3"/>
      <c r="B1193" s="3"/>
      <c r="C1193" s="3"/>
      <c r="D1193" s="3"/>
      <c r="E1193" s="3">
        <v>10</v>
      </c>
      <c r="F1193" s="4" t="str">
        <f>HYPERLINK("http://141.218.60.56/~jnz1568/getInfo.php?workbook=24_05.xlsx&amp;sheet=U0&amp;row=1193&amp;col=6&amp;number=3.9&amp;sourceID=14","3.9")</f>
        <v>3.9</v>
      </c>
      <c r="G1193" s="4" t="str">
        <f>HYPERLINK("http://141.218.60.56/~jnz1568/getInfo.php?workbook=24_05.xlsx&amp;sheet=U0&amp;row=1193&amp;col=7&amp;number=0.00696&amp;sourceID=14","0.00696")</f>
        <v>0.00696</v>
      </c>
    </row>
    <row r="1194" spans="1:7">
      <c r="A1194" s="3"/>
      <c r="B1194" s="3"/>
      <c r="C1194" s="3"/>
      <c r="D1194" s="3"/>
      <c r="E1194" s="3">
        <v>11</v>
      </c>
      <c r="F1194" s="4" t="str">
        <f>HYPERLINK("http://141.218.60.56/~jnz1568/getInfo.php?workbook=24_05.xlsx&amp;sheet=U0&amp;row=1194&amp;col=6&amp;number=4&amp;sourceID=14","4")</f>
        <v>4</v>
      </c>
      <c r="G1194" s="4" t="str">
        <f>HYPERLINK("http://141.218.60.56/~jnz1568/getInfo.php?workbook=24_05.xlsx&amp;sheet=U0&amp;row=1194&amp;col=7&amp;number=0.00696&amp;sourceID=14","0.00696")</f>
        <v>0.00696</v>
      </c>
    </row>
    <row r="1195" spans="1:7">
      <c r="A1195" s="3"/>
      <c r="B1195" s="3"/>
      <c r="C1195" s="3"/>
      <c r="D1195" s="3"/>
      <c r="E1195" s="3">
        <v>12</v>
      </c>
      <c r="F1195" s="4" t="str">
        <f>HYPERLINK("http://141.218.60.56/~jnz1568/getInfo.php?workbook=24_05.xlsx&amp;sheet=U0&amp;row=1195&amp;col=6&amp;number=4.1&amp;sourceID=14","4.1")</f>
        <v>4.1</v>
      </c>
      <c r="G1195" s="4" t="str">
        <f>HYPERLINK("http://141.218.60.56/~jnz1568/getInfo.php?workbook=24_05.xlsx&amp;sheet=U0&amp;row=1195&amp;col=7&amp;number=0.00696&amp;sourceID=14","0.00696")</f>
        <v>0.00696</v>
      </c>
    </row>
    <row r="1196" spans="1:7">
      <c r="A1196" s="3"/>
      <c r="B1196" s="3"/>
      <c r="C1196" s="3"/>
      <c r="D1196" s="3"/>
      <c r="E1196" s="3">
        <v>13</v>
      </c>
      <c r="F1196" s="4" t="str">
        <f>HYPERLINK("http://141.218.60.56/~jnz1568/getInfo.php?workbook=24_05.xlsx&amp;sheet=U0&amp;row=1196&amp;col=6&amp;number=4.2&amp;sourceID=14","4.2")</f>
        <v>4.2</v>
      </c>
      <c r="G1196" s="4" t="str">
        <f>HYPERLINK("http://141.218.60.56/~jnz1568/getInfo.php?workbook=24_05.xlsx&amp;sheet=U0&amp;row=1196&amp;col=7&amp;number=0.00695&amp;sourceID=14","0.00695")</f>
        <v>0.00695</v>
      </c>
    </row>
    <row r="1197" spans="1:7">
      <c r="A1197" s="3"/>
      <c r="B1197" s="3"/>
      <c r="C1197" s="3"/>
      <c r="D1197" s="3"/>
      <c r="E1197" s="3">
        <v>14</v>
      </c>
      <c r="F1197" s="4" t="str">
        <f>HYPERLINK("http://141.218.60.56/~jnz1568/getInfo.php?workbook=24_05.xlsx&amp;sheet=U0&amp;row=1197&amp;col=6&amp;number=4.3&amp;sourceID=14","4.3")</f>
        <v>4.3</v>
      </c>
      <c r="G1197" s="4" t="str">
        <f>HYPERLINK("http://141.218.60.56/~jnz1568/getInfo.php?workbook=24_05.xlsx&amp;sheet=U0&amp;row=1197&amp;col=7&amp;number=0.00695&amp;sourceID=14","0.00695")</f>
        <v>0.00695</v>
      </c>
    </row>
    <row r="1198" spans="1:7">
      <c r="A1198" s="3"/>
      <c r="B1198" s="3"/>
      <c r="C1198" s="3"/>
      <c r="D1198" s="3"/>
      <c r="E1198" s="3">
        <v>15</v>
      </c>
      <c r="F1198" s="4" t="str">
        <f>HYPERLINK("http://141.218.60.56/~jnz1568/getInfo.php?workbook=24_05.xlsx&amp;sheet=U0&amp;row=1198&amp;col=6&amp;number=4.4&amp;sourceID=14","4.4")</f>
        <v>4.4</v>
      </c>
      <c r="G1198" s="4" t="str">
        <f>HYPERLINK("http://141.218.60.56/~jnz1568/getInfo.php?workbook=24_05.xlsx&amp;sheet=U0&amp;row=1198&amp;col=7&amp;number=0.00695&amp;sourceID=14","0.00695")</f>
        <v>0.00695</v>
      </c>
    </row>
    <row r="1199" spans="1:7">
      <c r="A1199" s="3"/>
      <c r="B1199" s="3"/>
      <c r="C1199" s="3"/>
      <c r="D1199" s="3"/>
      <c r="E1199" s="3">
        <v>16</v>
      </c>
      <c r="F1199" s="4" t="str">
        <f>HYPERLINK("http://141.218.60.56/~jnz1568/getInfo.php?workbook=24_05.xlsx&amp;sheet=U0&amp;row=1199&amp;col=6&amp;number=4.5&amp;sourceID=14","4.5")</f>
        <v>4.5</v>
      </c>
      <c r="G1199" s="4" t="str">
        <f>HYPERLINK("http://141.218.60.56/~jnz1568/getInfo.php?workbook=24_05.xlsx&amp;sheet=U0&amp;row=1199&amp;col=7&amp;number=0.00695&amp;sourceID=14","0.00695")</f>
        <v>0.00695</v>
      </c>
    </row>
    <row r="1200" spans="1:7">
      <c r="A1200" s="3"/>
      <c r="B1200" s="3"/>
      <c r="C1200" s="3"/>
      <c r="D1200" s="3"/>
      <c r="E1200" s="3">
        <v>17</v>
      </c>
      <c r="F1200" s="4" t="str">
        <f>HYPERLINK("http://141.218.60.56/~jnz1568/getInfo.php?workbook=24_05.xlsx&amp;sheet=U0&amp;row=1200&amp;col=6&amp;number=4.6&amp;sourceID=14","4.6")</f>
        <v>4.6</v>
      </c>
      <c r="G1200" s="4" t="str">
        <f>HYPERLINK("http://141.218.60.56/~jnz1568/getInfo.php?workbook=24_05.xlsx&amp;sheet=U0&amp;row=1200&amp;col=7&amp;number=0.00695&amp;sourceID=14","0.00695")</f>
        <v>0.00695</v>
      </c>
    </row>
    <row r="1201" spans="1:7">
      <c r="A1201" s="3"/>
      <c r="B1201" s="3"/>
      <c r="C1201" s="3"/>
      <c r="D1201" s="3"/>
      <c r="E1201" s="3">
        <v>18</v>
      </c>
      <c r="F1201" s="4" t="str">
        <f>HYPERLINK("http://141.218.60.56/~jnz1568/getInfo.php?workbook=24_05.xlsx&amp;sheet=U0&amp;row=1201&amp;col=6&amp;number=4.7&amp;sourceID=14","4.7")</f>
        <v>4.7</v>
      </c>
      <c r="G1201" s="4" t="str">
        <f>HYPERLINK("http://141.218.60.56/~jnz1568/getInfo.php?workbook=24_05.xlsx&amp;sheet=U0&amp;row=1201&amp;col=7&amp;number=0.00694&amp;sourceID=14","0.00694")</f>
        <v>0.00694</v>
      </c>
    </row>
    <row r="1202" spans="1:7">
      <c r="A1202" s="3"/>
      <c r="B1202" s="3"/>
      <c r="C1202" s="3"/>
      <c r="D1202" s="3"/>
      <c r="E1202" s="3">
        <v>19</v>
      </c>
      <c r="F1202" s="4" t="str">
        <f>HYPERLINK("http://141.218.60.56/~jnz1568/getInfo.php?workbook=24_05.xlsx&amp;sheet=U0&amp;row=1202&amp;col=6&amp;number=4.8&amp;sourceID=14","4.8")</f>
        <v>4.8</v>
      </c>
      <c r="G1202" s="4" t="str">
        <f>HYPERLINK("http://141.218.60.56/~jnz1568/getInfo.php?workbook=24_05.xlsx&amp;sheet=U0&amp;row=1202&amp;col=7&amp;number=0.00694&amp;sourceID=14","0.00694")</f>
        <v>0.00694</v>
      </c>
    </row>
    <row r="1203" spans="1:7">
      <c r="A1203" s="3"/>
      <c r="B1203" s="3"/>
      <c r="C1203" s="3"/>
      <c r="D1203" s="3"/>
      <c r="E1203" s="3">
        <v>20</v>
      </c>
      <c r="F1203" s="4" t="str">
        <f>HYPERLINK("http://141.218.60.56/~jnz1568/getInfo.php?workbook=24_05.xlsx&amp;sheet=U0&amp;row=1203&amp;col=6&amp;number=4.9&amp;sourceID=14","4.9")</f>
        <v>4.9</v>
      </c>
      <c r="G1203" s="4" t="str">
        <f>HYPERLINK("http://141.218.60.56/~jnz1568/getInfo.php?workbook=24_05.xlsx&amp;sheet=U0&amp;row=1203&amp;col=7&amp;number=0.00693&amp;sourceID=14","0.00693")</f>
        <v>0.00693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2015-04-21T00:00:50Z</dcterms:created>
  <dcterms:modified xsi:type="dcterms:W3CDTF">2015-04-21T00:00:50Z</dcterms:modified>
</cp:coreProperties>
</file>