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<sst xmlns="http://schemas.openxmlformats.org/spreadsheetml/2006/main" count="52" uniqueCount="28">
  <si>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Al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</si>
  <si>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</si>
  <si>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</si>
  <si>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</si>
  <si>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</si>
  <si>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</si>
  <si>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</si>
  <si>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</si>
  <si>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</si>
  <si>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</si>
  <si>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</si>
  <si>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</si>
  <si>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</t>
  </si>
  <si>
    <t>1S</t>
  </si>
  <si>
    <t>2s.2p</t>
  </si>
  <si>
    <t>3P</t>
  </si>
  <si>
    <t>1P</t>
  </si>
  <si>
    <t>2p2</t>
  </si>
  <si>
    <t>1D</t>
  </si>
  <si>
    <t>A-values for fine-structure transitions in Al X</t>
  </si>
  <si>
    <t>k</t>
  </si>
  <si>
    <t>WL Vac (A)</t>
  </si>
  <si>
    <t>A (s-1)</t>
  </si>
  <si>
    <t>A2E1(s-1)</t>
  </si>
  <si>
    <t>Effective Collision Strengths for Al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</si>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</sst>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4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HYPERLINK("http://141.218.60.56/~jnz1568/getInfo.php?workbook=13_04.xlsx&amp;sheet=E0&amp;row=4&amp;col=10&amp;number=0&amp;sourceID=14","0")</f>
        <v>0</v>
      </c>
    </row>
    <row r="5" spans="1:10">
      <c r="A5" s="3">
        <v>13</v>
      </c>
      <c r="B5" s="3">
        <v>4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HYPERLINK("http://141.218.60.56/~jnz1568/getInfo.php?workbook=13_04.xlsx&amp;sheet=E0&amp;row=5&amp;col=10&amp;number=155148&amp;sourceID=14","155148")</f>
        <v>155148</v>
      </c>
    </row>
    <row r="6" spans="1:10">
      <c r="A6" s="3">
        <v>13</v>
      </c>
      <c r="B6" s="3">
        <v>4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HYPERLINK("http://141.218.60.56/~jnz1568/getInfo.php?workbook=13_04.xlsx&amp;sheet=E0&amp;row=6&amp;col=10&amp;number=156798&amp;sourceID=14","156798")</f>
        <v>156798</v>
      </c>
    </row>
    <row r="7" spans="1:10">
      <c r="A7" s="3">
        <v>13</v>
      </c>
      <c r="B7" s="3">
        <v>4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HYPERLINK("http://141.218.60.56/~jnz1568/getInfo.php?workbook=13_04.xlsx&amp;sheet=E0&amp;row=7&amp;col=10&amp;number=160429&amp;sourceID=14","160429")</f>
        <v>160429</v>
      </c>
    </row>
    <row r="8" spans="1:10">
      <c r="A8" s="3">
        <v>13</v>
      </c>
      <c r="B8" s="3">
        <v>4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HYPERLINK("http://141.218.60.56/~jnz1568/getInfo.php?workbook=13_04.xlsx&amp;sheet=E0&amp;row=8&amp;col=10&amp;number=300490&amp;sourceID=14","300490")</f>
        <v>300490</v>
      </c>
    </row>
    <row r="9" spans="1:10">
      <c r="A9" s="3">
        <v>13</v>
      </c>
      <c r="B9" s="3">
        <v>4</v>
      </c>
      <c r="C9" s="3">
        <v>6</v>
      </c>
      <c r="D9" s="3" t="s">
        <v>17</v>
      </c>
      <c r="E9" s="3" t="s">
        <v>15</v>
      </c>
      <c r="F9" s="3">
        <v>3</v>
      </c>
      <c r="G9" s="3">
        <v>1</v>
      </c>
      <c r="H9" s="3">
        <v>1</v>
      </c>
      <c r="I9" s="3">
        <v>0</v>
      </c>
      <c r="J9" s="4" t="str">
        <f>HYPERLINK("http://141.218.60.56/~jnz1568/getInfo.php?workbook=13_04.xlsx&amp;sheet=E0&amp;row=9&amp;col=10&amp;number=404574&amp;sourceID=14","404574")</f>
        <v>404574</v>
      </c>
    </row>
    <row r="10" spans="1:10">
      <c r="A10" s="3">
        <v>13</v>
      </c>
      <c r="B10" s="3">
        <v>4</v>
      </c>
      <c r="C10" s="3">
        <v>7</v>
      </c>
      <c r="D10" s="3" t="s">
        <v>17</v>
      </c>
      <c r="E10" s="3" t="s">
        <v>15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HYPERLINK("http://141.218.60.56/~jnz1568/getInfo.php?workbook=13_04.xlsx&amp;sheet=E0&amp;row=10&amp;col=10&amp;number=406517&amp;sourceID=14","406517")</f>
        <v>406517</v>
      </c>
    </row>
    <row r="11" spans="1:10">
      <c r="A11" s="3">
        <v>13</v>
      </c>
      <c r="B11" s="3">
        <v>4</v>
      </c>
      <c r="C11" s="3">
        <v>8</v>
      </c>
      <c r="D11" s="3" t="s">
        <v>17</v>
      </c>
      <c r="E11" s="3" t="s">
        <v>15</v>
      </c>
      <c r="F11" s="3">
        <v>3</v>
      </c>
      <c r="G11" s="3">
        <v>1</v>
      </c>
      <c r="H11" s="3">
        <v>1</v>
      </c>
      <c r="I11" s="3">
        <v>2</v>
      </c>
      <c r="J11" s="4" t="str">
        <f>HYPERLINK("http://141.218.60.56/~jnz1568/getInfo.php?workbook=13_04.xlsx&amp;sheet=E0&amp;row=11&amp;col=10&amp;number=409690&amp;sourceID=14","409690")</f>
        <v>409690</v>
      </c>
    </row>
    <row r="12" spans="1:10">
      <c r="A12" s="3">
        <v>13</v>
      </c>
      <c r="B12" s="3">
        <v>4</v>
      </c>
      <c r="C12" s="3">
        <v>9</v>
      </c>
      <c r="D12" s="3" t="s">
        <v>17</v>
      </c>
      <c r="E12" s="3" t="s">
        <v>18</v>
      </c>
      <c r="F12" s="3">
        <v>1</v>
      </c>
      <c r="G12" s="3">
        <v>2</v>
      </c>
      <c r="H12" s="3">
        <v>0</v>
      </c>
      <c r="I12" s="3">
        <v>2</v>
      </c>
      <c r="J12" s="4" t="str">
        <f>HYPERLINK("http://141.218.60.56/~jnz1568/getInfo.php?workbook=13_04.xlsx&amp;sheet=E0&amp;row=12&amp;col=10&amp;number=449732&amp;sourceID=14","449732")</f>
        <v>449732</v>
      </c>
    </row>
    <row r="13" spans="1:10">
      <c r="A13" s="3">
        <v>13</v>
      </c>
      <c r="B13" s="3">
        <v>4</v>
      </c>
      <c r="C13" s="3">
        <v>10</v>
      </c>
      <c r="D13" s="3" t="s">
        <v>17</v>
      </c>
      <c r="E13" s="3" t="s">
        <v>13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HYPERLINK("http://141.218.60.56/~jnz1568/getInfo.php?workbook=13_04.xlsx&amp;sheet=E0&amp;row=13&amp;col=10&amp;number=553783&amp;sourceID=14","553783")</f>
        <v>553783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1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13</v>
      </c>
      <c r="B4" s="3">
        <v>4</v>
      </c>
      <c r="C4" s="3">
        <v>3</v>
      </c>
      <c r="D4" s="3">
        <v>1</v>
      </c>
      <c r="E4" s="3">
        <v>637.764</v>
      </c>
      <c r="F4" s="4" t="str">
        <f>HYPERLINK("http://141.218.60.56/~jnz1568/getInfo.php?workbook=13_04.xlsx&amp;sheet=A0&amp;row=4&amp;col=6&amp;number=165200&amp;sourceID=14","165200")</f>
        <v>165200</v>
      </c>
      <c r="G4" s="4" t="str">
        <f>HYPERLINK("http://141.218.60.56/~jnz1568/getInfo.php?workbook=13_04.xlsx&amp;sheet=A0&amp;row=4&amp;col=7&amp;number=0&amp;sourceID=14","0")</f>
        <v>0</v>
      </c>
    </row>
    <row r="5" spans="1:7">
      <c r="A5" s="3">
        <v>13</v>
      </c>
      <c r="B5" s="3">
        <v>4</v>
      </c>
      <c r="C5" s="3">
        <v>4</v>
      </c>
      <c r="D5" s="3">
        <v>1</v>
      </c>
      <c r="E5" s="3">
        <v>623.33</v>
      </c>
      <c r="F5" s="4" t="str">
        <f>HYPERLINK("http://141.218.60.56/~jnz1568/getInfo.php?workbook=13_04.xlsx&amp;sheet=A0&amp;row=5&amp;col=6&amp;number=0.1738&amp;sourceID=14","0.1738")</f>
        <v>0.1738</v>
      </c>
      <c r="G5" s="4" t="str">
        <f>HYPERLINK("http://141.218.60.56/~jnz1568/getInfo.php?workbook=13_04.xlsx&amp;sheet=A0&amp;row=5&amp;col=7&amp;number=0&amp;sourceID=14","0")</f>
        <v>0</v>
      </c>
    </row>
    <row r="6" spans="1:7">
      <c r="A6" s="3">
        <v>13</v>
      </c>
      <c r="B6" s="3">
        <v>4</v>
      </c>
      <c r="C6" s="3">
        <v>5</v>
      </c>
      <c r="D6" s="3">
        <v>1</v>
      </c>
      <c r="E6" s="3">
        <v>332.79</v>
      </c>
      <c r="F6" s="4" t="str">
        <f>HYPERLINK("http://141.218.60.56/~jnz1568/getInfo.php?workbook=13_04.xlsx&amp;sheet=A0&amp;row=6&amp;col=6&amp;number=5974000000&amp;sourceID=14","5974000000")</f>
        <v>5974000000</v>
      </c>
      <c r="G6" s="4" t="str">
        <f>HYPERLINK("http://141.218.60.56/~jnz1568/getInfo.php?workbook=13_04.xlsx&amp;sheet=A0&amp;row=6&amp;col=7&amp;number=0&amp;sourceID=14","0")</f>
        <v>0</v>
      </c>
    </row>
    <row r="7" spans="1:7">
      <c r="A7" s="3">
        <v>13</v>
      </c>
      <c r="B7" s="3">
        <v>4</v>
      </c>
      <c r="C7" s="3">
        <v>7</v>
      </c>
      <c r="D7" s="3">
        <v>2</v>
      </c>
      <c r="E7" s="3">
        <v>397.822</v>
      </c>
      <c r="F7" s="4" t="str">
        <f>HYPERLINK("http://141.218.60.56/~jnz1568/getInfo.php?workbook=13_04.xlsx&amp;sheet=A0&amp;row=7&amp;col=6&amp;number=1631000000&amp;sourceID=14","1631000000")</f>
        <v>1631000000</v>
      </c>
      <c r="G7" s="4" t="str">
        <f>HYPERLINK("http://141.218.60.56/~jnz1568/getInfo.php?workbook=13_04.xlsx&amp;sheet=A0&amp;row=7&amp;col=7&amp;number=0&amp;sourceID=14","0")</f>
        <v>0</v>
      </c>
    </row>
    <row r="8" spans="1:7">
      <c r="A8" s="3">
        <v>13</v>
      </c>
      <c r="B8" s="3">
        <v>4</v>
      </c>
      <c r="C8" s="3">
        <v>4</v>
      </c>
      <c r="D8" s="3">
        <v>3</v>
      </c>
      <c r="E8" s="3">
        <v>27540.674</v>
      </c>
      <c r="F8" s="4" t="str">
        <f>HYPERLINK("http://141.218.60.56/~jnz1568/getInfo.php?workbook=13_04.xlsx&amp;sheet=A0&amp;row=8&amp;col=6&amp;number=1.56&amp;sourceID=14","1.56")</f>
        <v>1.56</v>
      </c>
      <c r="G8" s="4" t="str">
        <f>HYPERLINK("http://141.218.60.56/~jnz1568/getInfo.php?workbook=13_04.xlsx&amp;sheet=A0&amp;row=8&amp;col=7&amp;number=0&amp;sourceID=14","0")</f>
        <v>0</v>
      </c>
    </row>
    <row r="9" spans="1:7">
      <c r="A9" s="3">
        <v>13</v>
      </c>
      <c r="B9" s="3">
        <v>4</v>
      </c>
      <c r="C9" s="3">
        <v>6</v>
      </c>
      <c r="D9" s="3">
        <v>3</v>
      </c>
      <c r="E9" s="3">
        <v>403.591</v>
      </c>
      <c r="F9" s="4" t="str">
        <f>HYPERLINK("http://141.218.60.56/~jnz1568/getInfo.php?workbook=13_04.xlsx&amp;sheet=A0&amp;row=9&amp;col=6&amp;number=4672000000&amp;sourceID=14","4672000000")</f>
        <v>4672000000</v>
      </c>
      <c r="G9" s="4" t="str">
        <f>HYPERLINK("http://141.218.60.56/~jnz1568/getInfo.php?workbook=13_04.xlsx&amp;sheet=A0&amp;row=9&amp;col=7&amp;number=0&amp;sourceID=14","0")</f>
        <v>0</v>
      </c>
    </row>
    <row r="10" spans="1:7">
      <c r="A10" s="3">
        <v>13</v>
      </c>
      <c r="B10" s="3">
        <v>4</v>
      </c>
      <c r="C10" s="3">
        <v>7</v>
      </c>
      <c r="D10" s="3">
        <v>3</v>
      </c>
      <c r="E10" s="3">
        <v>400.451</v>
      </c>
      <c r="F10" s="4" t="str">
        <f>HYPERLINK("http://141.218.60.56/~jnz1568/getInfo.php?workbook=13_04.xlsx&amp;sheet=A0&amp;row=10&amp;col=6&amp;number=1197000000&amp;sourceID=14","1197000000")</f>
        <v>1197000000</v>
      </c>
      <c r="G10" s="4" t="str">
        <f>HYPERLINK("http://141.218.60.56/~jnz1568/getInfo.php?workbook=13_04.xlsx&amp;sheet=A0&amp;row=10&amp;col=7&amp;number=0&amp;sourceID=14","0")</f>
        <v>0</v>
      </c>
    </row>
    <row r="11" spans="1:7">
      <c r="A11" s="3">
        <v>13</v>
      </c>
      <c r="B11" s="3">
        <v>4</v>
      </c>
      <c r="C11" s="3">
        <v>8</v>
      </c>
      <c r="D11" s="3">
        <v>3</v>
      </c>
      <c r="E11" s="3">
        <v>395.426</v>
      </c>
      <c r="F11" s="4" t="str">
        <f>HYPERLINK("http://141.218.60.56/~jnz1568/getInfo.php?workbook=13_04.xlsx&amp;sheet=A0&amp;row=11&amp;col=6&amp;number=1249000000&amp;sourceID=14","1249000000")</f>
        <v>1249000000</v>
      </c>
      <c r="G11" s="4" t="str">
        <f>HYPERLINK("http://141.218.60.56/~jnz1568/getInfo.php?workbook=13_04.xlsx&amp;sheet=A0&amp;row=11&amp;col=7&amp;number=0&amp;sourceID=14","0")</f>
        <v>0</v>
      </c>
    </row>
    <row r="12" spans="1:7">
      <c r="A12" s="3">
        <v>13</v>
      </c>
      <c r="B12" s="3">
        <v>4</v>
      </c>
      <c r="C12" s="3">
        <v>9</v>
      </c>
      <c r="D12" s="3">
        <v>3</v>
      </c>
      <c r="E12" s="3">
        <v>341.374</v>
      </c>
      <c r="F12" s="4" t="str">
        <f>HYPERLINK("http://141.218.60.56/~jnz1568/getInfo.php?workbook=13_04.xlsx&amp;sheet=A0&amp;row=12&amp;col=6&amp;number=721900&amp;sourceID=14","721900")</f>
        <v>721900</v>
      </c>
      <c r="G12" s="4" t="str">
        <f>HYPERLINK("http://141.218.60.56/~jnz1568/getInfo.php?workbook=13_04.xlsx&amp;sheet=A0&amp;row=12&amp;col=7&amp;number=0&amp;sourceID=14","0")</f>
        <v>0</v>
      </c>
    </row>
    <row r="13" spans="1:7">
      <c r="A13" s="3">
        <v>13</v>
      </c>
      <c r="B13" s="3">
        <v>4</v>
      </c>
      <c r="C13" s="3">
        <v>10</v>
      </c>
      <c r="D13" s="3">
        <v>3</v>
      </c>
      <c r="E13" s="3">
        <v>251.899</v>
      </c>
      <c r="F13" s="4" t="str">
        <f>HYPERLINK("http://141.218.60.56/~jnz1568/getInfo.php?workbook=13_04.xlsx&amp;sheet=A0&amp;row=13&amp;col=6&amp;number=1177000&amp;sourceID=14","1177000")</f>
        <v>1177000</v>
      </c>
      <c r="G13" s="4" t="str">
        <f>HYPERLINK("http://141.218.60.56/~jnz1568/getInfo.php?workbook=13_04.xlsx&amp;sheet=A0&amp;row=13&amp;col=7&amp;number=0&amp;sourceID=14","0")</f>
        <v>0</v>
      </c>
    </row>
    <row r="14" spans="1:7">
      <c r="A14" s="3">
        <v>13</v>
      </c>
      <c r="B14" s="3">
        <v>4</v>
      </c>
      <c r="C14" s="3">
        <v>7</v>
      </c>
      <c r="D14" s="3">
        <v>4</v>
      </c>
      <c r="E14" s="3">
        <v>406.359</v>
      </c>
      <c r="F14" s="4" t="str">
        <f>HYPERLINK("http://141.218.60.56/~jnz1568/getInfo.php?workbook=13_04.xlsx&amp;sheet=A0&amp;row=14&amp;col=6&amp;number=1903000000&amp;sourceID=14","1903000000")</f>
        <v>1903000000</v>
      </c>
      <c r="G14" s="4" t="str">
        <f>HYPERLINK("http://141.218.60.56/~jnz1568/getInfo.php?workbook=13_04.xlsx&amp;sheet=A0&amp;row=14&amp;col=7&amp;number=0&amp;sourceID=14","0")</f>
        <v>0</v>
      </c>
    </row>
    <row r="15" spans="1:7">
      <c r="A15" s="3">
        <v>13</v>
      </c>
      <c r="B15" s="3">
        <v>4</v>
      </c>
      <c r="C15" s="3">
        <v>8</v>
      </c>
      <c r="D15" s="3">
        <v>4</v>
      </c>
      <c r="E15" s="3">
        <v>401.187</v>
      </c>
      <c r="F15" s="4" t="str">
        <f>HYPERLINK("http://141.218.60.56/~jnz1568/getInfo.php?workbook=13_04.xlsx&amp;sheet=A0&amp;row=15&amp;col=6&amp;number=3561000000&amp;sourceID=14","3561000000")</f>
        <v>3561000000</v>
      </c>
      <c r="G15" s="4" t="str">
        <f>HYPERLINK("http://141.218.60.56/~jnz1568/getInfo.php?workbook=13_04.xlsx&amp;sheet=A0&amp;row=15&amp;col=7&amp;number=0&amp;sourceID=14","0")</f>
        <v>0</v>
      </c>
    </row>
    <row r="16" spans="1:7">
      <c r="A16" s="3">
        <v>13</v>
      </c>
      <c r="B16" s="3">
        <v>4</v>
      </c>
      <c r="C16" s="3">
        <v>9</v>
      </c>
      <c r="D16" s="3">
        <v>4</v>
      </c>
      <c r="E16" s="3">
        <v>345.659</v>
      </c>
      <c r="F16" s="4" t="str">
        <f>HYPERLINK("http://141.218.60.56/~jnz1568/getInfo.php?workbook=13_04.xlsx&amp;sheet=A0&amp;row=16&amp;col=6&amp;number=18450000&amp;sourceID=14","18450000")</f>
        <v>18450000</v>
      </c>
      <c r="G16" s="4" t="str">
        <f>HYPERLINK("http://141.218.60.56/~jnz1568/getInfo.php?workbook=13_04.xlsx&amp;sheet=A0&amp;row=16&amp;col=7&amp;number=0&amp;sourceID=14","0")</f>
        <v>0</v>
      </c>
    </row>
    <row r="17" spans="1:7">
      <c r="A17" s="3">
        <v>13</v>
      </c>
      <c r="B17" s="3">
        <v>4</v>
      </c>
      <c r="C17" s="3">
        <v>6</v>
      </c>
      <c r="D17" s="3">
        <v>5</v>
      </c>
      <c r="E17" s="3">
        <v>960.764</v>
      </c>
      <c r="F17" s="4" t="str">
        <f>HYPERLINK("http://141.218.60.56/~jnz1568/getInfo.php?workbook=13_04.xlsx&amp;sheet=A0&amp;row=17&amp;col=6&amp;number=275200&amp;sourceID=14","275200")</f>
        <v>275200</v>
      </c>
      <c r="G17" s="4" t="str">
        <f>HYPERLINK("http://141.218.60.56/~jnz1568/getInfo.php?workbook=13_04.xlsx&amp;sheet=A0&amp;row=17&amp;col=7&amp;number=0&amp;sourceID=14","0")</f>
        <v>0</v>
      </c>
    </row>
    <row r="18" spans="1:7">
      <c r="A18" s="3">
        <v>13</v>
      </c>
      <c r="B18" s="3">
        <v>4</v>
      </c>
      <c r="C18" s="3">
        <v>7</v>
      </c>
      <c r="D18" s="3">
        <v>5</v>
      </c>
      <c r="E18" s="3">
        <v>943.158</v>
      </c>
      <c r="F18" s="4" t="str">
        <f>HYPERLINK("http://141.218.60.56/~jnz1568/getInfo.php?workbook=13_04.xlsx&amp;sheet=A0&amp;row=18&amp;col=6&amp;number=21880&amp;sourceID=14","21880")</f>
        <v>21880</v>
      </c>
      <c r="G18" s="4" t="str">
        <f>HYPERLINK("http://141.218.60.56/~jnz1568/getInfo.php?workbook=13_04.xlsx&amp;sheet=A0&amp;row=18&amp;col=7&amp;number=0&amp;sourceID=14","0")</f>
        <v>0</v>
      </c>
    </row>
    <row r="19" spans="1:7">
      <c r="A19" s="3">
        <v>13</v>
      </c>
      <c r="B19" s="3">
        <v>4</v>
      </c>
      <c r="C19" s="3">
        <v>8</v>
      </c>
      <c r="D19" s="3">
        <v>5</v>
      </c>
      <c r="E19" s="3">
        <v>915.753</v>
      </c>
      <c r="F19" s="4" t="str">
        <f>HYPERLINK("http://141.218.60.56/~jnz1568/getInfo.php?workbook=13_04.xlsx&amp;sheet=A0&amp;row=19&amp;col=6&amp;number=756800&amp;sourceID=14","756800")</f>
        <v>756800</v>
      </c>
      <c r="G19" s="4" t="str">
        <f>HYPERLINK("http://141.218.60.56/~jnz1568/getInfo.php?workbook=13_04.xlsx&amp;sheet=A0&amp;row=19&amp;col=7&amp;number=0&amp;sourceID=14","0")</f>
        <v>0</v>
      </c>
    </row>
    <row r="20" spans="1:7">
      <c r="A20" s="3">
        <v>13</v>
      </c>
      <c r="B20" s="3">
        <v>4</v>
      </c>
      <c r="C20" s="3">
        <v>9</v>
      </c>
      <c r="D20" s="3">
        <v>5</v>
      </c>
      <c r="E20" s="3">
        <v>670.054</v>
      </c>
      <c r="F20" s="4" t="str">
        <f>HYPERLINK("http://141.218.60.56/~jnz1568/getInfo.php?workbook=13_04.xlsx&amp;sheet=A0&amp;row=20&amp;col=6&amp;number=994800000&amp;sourceID=14","994800000")</f>
        <v>994800000</v>
      </c>
      <c r="G20" s="4" t="str">
        <f>HYPERLINK("http://141.218.60.56/~jnz1568/getInfo.php?workbook=13_04.xlsx&amp;sheet=A0&amp;row=20&amp;col=7&amp;number=0&amp;sourceID=14","0")</f>
        <v>0</v>
      </c>
    </row>
    <row r="21" spans="1:7">
      <c r="A21" s="3">
        <v>13</v>
      </c>
      <c r="B21" s="3">
        <v>4</v>
      </c>
      <c r="C21" s="3">
        <v>10</v>
      </c>
      <c r="D21" s="3">
        <v>5</v>
      </c>
      <c r="E21" s="3">
        <v>394.8</v>
      </c>
      <c r="F21" s="4" t="str">
        <f>HYPERLINK("http://141.218.60.56/~jnz1568/getInfo.php?workbook=13_04.xlsx&amp;sheet=A0&amp;row=21&amp;col=6&amp;number=9649000000&amp;sourceID=14","9649000000")</f>
        <v>9649000000</v>
      </c>
      <c r="G21" s="4" t="str">
        <f>HYPERLINK("http://141.218.60.56/~jnz1568/getInfo.php?workbook=13_04.xlsx&amp;sheet=A0&amp;row=21&amp;col=7&amp;number=0&amp;sourceID=14","0")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6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13</v>
      </c>
      <c r="B4" s="3">
        <v>4</v>
      </c>
      <c r="C4" s="3">
        <v>1</v>
      </c>
      <c r="D4" s="3">
        <v>2</v>
      </c>
      <c r="E4" s="3">
        <v>1</v>
      </c>
      <c r="F4" s="4" t="str">
        <f>HYPERLINK("http://141.218.60.56/~jnz1568/getInfo.php?workbook=13_04.xlsx&amp;sheet=U0&amp;row=4&amp;col=6&amp;number=3&amp;sourceID=14","3")</f>
        <v>3</v>
      </c>
      <c r="G4" s="4" t="str">
        <f>HYPERLINK("http://141.218.60.56/~jnz1568/getInfo.php?workbook=13_04.xlsx&amp;sheet=U0&amp;row=4&amp;col=7&amp;number=0.0157&amp;sourceID=14","0.0157")</f>
        <v>0.0157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HYPERLINK("http://141.218.60.56/~jnz1568/getInfo.php?workbook=13_04.xlsx&amp;sheet=U0&amp;row=5&amp;col=6&amp;number=3.1&amp;sourceID=14","3.1")</f>
        <v>3.1</v>
      </c>
      <c r="G5" s="4" t="str">
        <f>HYPERLINK("http://141.218.60.56/~jnz1568/getInfo.php?workbook=13_04.xlsx&amp;sheet=U0&amp;row=5&amp;col=7&amp;number=0.0157&amp;sourceID=14","0.0157")</f>
        <v>0.0157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HYPERLINK("http://141.218.60.56/~jnz1568/getInfo.php?workbook=13_04.xlsx&amp;sheet=U0&amp;row=6&amp;col=6&amp;number=3.2&amp;sourceID=14","3.2")</f>
        <v>3.2</v>
      </c>
      <c r="G6" s="4" t="str">
        <f>HYPERLINK("http://141.218.60.56/~jnz1568/getInfo.php?workbook=13_04.xlsx&amp;sheet=U0&amp;row=6&amp;col=7&amp;number=0.0157&amp;sourceID=14","0.0157")</f>
        <v>0.0157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HYPERLINK("http://141.218.60.56/~jnz1568/getInfo.php?workbook=13_04.xlsx&amp;sheet=U0&amp;row=7&amp;col=6&amp;number=3.3&amp;sourceID=14","3.3")</f>
        <v>3.3</v>
      </c>
      <c r="G7" s="4" t="str">
        <f>HYPERLINK("http://141.218.60.56/~jnz1568/getInfo.php?workbook=13_04.xlsx&amp;sheet=U0&amp;row=7&amp;col=7&amp;number=0.0157&amp;sourceID=14","0.0157")</f>
        <v>0.0157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HYPERLINK("http://141.218.60.56/~jnz1568/getInfo.php?workbook=13_04.xlsx&amp;sheet=U0&amp;row=8&amp;col=6&amp;number=3.4&amp;sourceID=14","3.4")</f>
        <v>3.4</v>
      </c>
      <c r="G8" s="4" t="str">
        <f>HYPERLINK("http://141.218.60.56/~jnz1568/getInfo.php?workbook=13_04.xlsx&amp;sheet=U0&amp;row=8&amp;col=7&amp;number=0.0157&amp;sourceID=14","0.0157")</f>
        <v>0.0157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HYPERLINK("http://141.218.60.56/~jnz1568/getInfo.php?workbook=13_04.xlsx&amp;sheet=U0&amp;row=9&amp;col=6&amp;number=3.5&amp;sourceID=14","3.5")</f>
        <v>3.5</v>
      </c>
      <c r="G9" s="4" t="str">
        <f>HYPERLINK("http://141.218.60.56/~jnz1568/getInfo.php?workbook=13_04.xlsx&amp;sheet=U0&amp;row=9&amp;col=7&amp;number=0.0157&amp;sourceID=14","0.0157")</f>
        <v>0.0157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HYPERLINK("http://141.218.60.56/~jnz1568/getInfo.php?workbook=13_04.xlsx&amp;sheet=U0&amp;row=10&amp;col=6&amp;number=3.6&amp;sourceID=14","3.6")</f>
        <v>3.6</v>
      </c>
      <c r="G10" s="4" t="str">
        <f>HYPERLINK("http://141.218.60.56/~jnz1568/getInfo.php?workbook=13_04.xlsx&amp;sheet=U0&amp;row=10&amp;col=7&amp;number=0.0157&amp;sourceID=14","0.0157")</f>
        <v>0.0157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HYPERLINK("http://141.218.60.56/~jnz1568/getInfo.php?workbook=13_04.xlsx&amp;sheet=U0&amp;row=11&amp;col=6&amp;number=3.7&amp;sourceID=14","3.7")</f>
        <v>3.7</v>
      </c>
      <c r="G11" s="4" t="str">
        <f>HYPERLINK("http://141.218.60.56/~jnz1568/getInfo.php?workbook=13_04.xlsx&amp;sheet=U0&amp;row=11&amp;col=7&amp;number=0.0156&amp;sourceID=14","0.0156")</f>
        <v>0.0156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HYPERLINK("http://141.218.60.56/~jnz1568/getInfo.php?workbook=13_04.xlsx&amp;sheet=U0&amp;row=12&amp;col=6&amp;number=3.8&amp;sourceID=14","3.8")</f>
        <v>3.8</v>
      </c>
      <c r="G12" s="4" t="str">
        <f>HYPERLINK("http://141.218.60.56/~jnz1568/getInfo.php?workbook=13_04.xlsx&amp;sheet=U0&amp;row=12&amp;col=7&amp;number=0.0156&amp;sourceID=14","0.0156")</f>
        <v>0.0156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HYPERLINK("http://141.218.60.56/~jnz1568/getInfo.php?workbook=13_04.xlsx&amp;sheet=U0&amp;row=13&amp;col=6&amp;number=3.9&amp;sourceID=14","3.9")</f>
        <v>3.9</v>
      </c>
      <c r="G13" s="4" t="str">
        <f>HYPERLINK("http://141.218.60.56/~jnz1568/getInfo.php?workbook=13_04.xlsx&amp;sheet=U0&amp;row=13&amp;col=7&amp;number=0.0156&amp;sourceID=14","0.0156")</f>
        <v>0.0156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HYPERLINK("http://141.218.60.56/~jnz1568/getInfo.php?workbook=13_04.xlsx&amp;sheet=U0&amp;row=14&amp;col=6&amp;number=4&amp;sourceID=14","4")</f>
        <v>4</v>
      </c>
      <c r="G14" s="4" t="str">
        <f>HYPERLINK("http://141.218.60.56/~jnz1568/getInfo.php?workbook=13_04.xlsx&amp;sheet=U0&amp;row=14&amp;col=7&amp;number=0.0155&amp;sourceID=14","0.0155")</f>
        <v>0.0155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HYPERLINK("http://141.218.60.56/~jnz1568/getInfo.php?workbook=13_04.xlsx&amp;sheet=U0&amp;row=15&amp;col=6&amp;number=4.1&amp;sourceID=14","4.1")</f>
        <v>4.1</v>
      </c>
      <c r="G15" s="4" t="str">
        <f>HYPERLINK("http://141.218.60.56/~jnz1568/getInfo.php?workbook=13_04.xlsx&amp;sheet=U0&amp;row=15&amp;col=7&amp;number=0.0155&amp;sourceID=14","0.0155")</f>
        <v>0.0155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HYPERLINK("http://141.218.60.56/~jnz1568/getInfo.php?workbook=13_04.xlsx&amp;sheet=U0&amp;row=16&amp;col=6&amp;number=4.2&amp;sourceID=14","4.2")</f>
        <v>4.2</v>
      </c>
      <c r="G16" s="4" t="str">
        <f>HYPERLINK("http://141.218.60.56/~jnz1568/getInfo.php?workbook=13_04.xlsx&amp;sheet=U0&amp;row=16&amp;col=7&amp;number=0.0154&amp;sourceID=14","0.0154")</f>
        <v>0.0154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HYPERLINK("http://141.218.60.56/~jnz1568/getInfo.php?workbook=13_04.xlsx&amp;sheet=U0&amp;row=17&amp;col=6&amp;number=4.3&amp;sourceID=14","4.3")</f>
        <v>4.3</v>
      </c>
      <c r="G17" s="4" t="str">
        <f>HYPERLINK("http://141.218.60.56/~jnz1568/getInfo.php?workbook=13_04.xlsx&amp;sheet=U0&amp;row=17&amp;col=7&amp;number=0.0153&amp;sourceID=14","0.0153")</f>
        <v>0.0153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HYPERLINK("http://141.218.60.56/~jnz1568/getInfo.php?workbook=13_04.xlsx&amp;sheet=U0&amp;row=18&amp;col=6&amp;number=4.4&amp;sourceID=14","4.4")</f>
        <v>4.4</v>
      </c>
      <c r="G18" s="4" t="str">
        <f>HYPERLINK("http://141.218.60.56/~jnz1568/getInfo.php?workbook=13_04.xlsx&amp;sheet=U0&amp;row=18&amp;col=7&amp;number=0.0152&amp;sourceID=14","0.0152")</f>
        <v>0.0152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HYPERLINK("http://141.218.60.56/~jnz1568/getInfo.php?workbook=13_04.xlsx&amp;sheet=U0&amp;row=19&amp;col=6&amp;number=4.5&amp;sourceID=14","4.5")</f>
        <v>4.5</v>
      </c>
      <c r="G19" s="4" t="str">
        <f>HYPERLINK("http://141.218.60.56/~jnz1568/getInfo.php?workbook=13_04.xlsx&amp;sheet=U0&amp;row=19&amp;col=7&amp;number=0.015&amp;sourceID=14","0.015")</f>
        <v>0.015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HYPERLINK("http://141.218.60.56/~jnz1568/getInfo.php?workbook=13_04.xlsx&amp;sheet=U0&amp;row=20&amp;col=6&amp;number=4.6&amp;sourceID=14","4.6")</f>
        <v>4.6</v>
      </c>
      <c r="G20" s="4" t="str">
        <f>HYPERLINK("http://141.218.60.56/~jnz1568/getInfo.php?workbook=13_04.xlsx&amp;sheet=U0&amp;row=20&amp;col=7&amp;number=0.0148&amp;sourceID=14","0.0148")</f>
        <v>0.0148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HYPERLINK("http://141.218.60.56/~jnz1568/getInfo.php?workbook=13_04.xlsx&amp;sheet=U0&amp;row=21&amp;col=6&amp;number=4.7&amp;sourceID=14","4.7")</f>
        <v>4.7</v>
      </c>
      <c r="G21" s="4" t="str">
        <f>HYPERLINK("http://141.218.60.56/~jnz1568/getInfo.php?workbook=13_04.xlsx&amp;sheet=U0&amp;row=21&amp;col=7&amp;number=0.0146&amp;sourceID=14","0.0146")</f>
        <v>0.0146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HYPERLINK("http://141.218.60.56/~jnz1568/getInfo.php?workbook=13_04.xlsx&amp;sheet=U0&amp;row=22&amp;col=6&amp;number=4.8&amp;sourceID=14","4.8")</f>
        <v>4.8</v>
      </c>
      <c r="G22" s="4" t="str">
        <f>HYPERLINK("http://141.218.60.56/~jnz1568/getInfo.php?workbook=13_04.xlsx&amp;sheet=U0&amp;row=22&amp;col=7&amp;number=0.0144&amp;sourceID=14","0.0144")</f>
        <v>0.0144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HYPERLINK("http://141.218.60.56/~jnz1568/getInfo.php?workbook=13_04.xlsx&amp;sheet=U0&amp;row=23&amp;col=6&amp;number=4.9&amp;sourceID=14","4.9")</f>
        <v>4.9</v>
      </c>
      <c r="G23" s="4" t="str">
        <f>HYPERLINK("http://141.218.60.56/~jnz1568/getInfo.php?workbook=13_04.xlsx&amp;sheet=U0&amp;row=23&amp;col=7&amp;number=0.014&amp;sourceID=14","0.014")</f>
        <v>0.014</v>
      </c>
    </row>
    <row r="24" spans="1:7">
      <c r="A24" s="3">
        <v>13</v>
      </c>
      <c r="B24" s="3">
        <v>4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HYPERLINK("http://141.218.60.56/~jnz1568/getInfo.php?workbook=13_04.xlsx&amp;sheet=U0&amp;row=24&amp;col=6&amp;number=3&amp;sourceID=14","3")</f>
        <v>3</v>
      </c>
      <c r="G24" s="4" t="str">
        <f>HYPERLINK("http://141.218.60.56/~jnz1568/getInfo.php?workbook=13_04.xlsx&amp;sheet=U0&amp;row=24&amp;col=7&amp;number=0.0464&amp;sourceID=14","0.0464")</f>
        <v>0.0464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HYPERLINK("http://141.218.60.56/~jnz1568/getInfo.php?workbook=13_04.xlsx&amp;sheet=U0&amp;row=25&amp;col=6&amp;number=3.1&amp;sourceID=14","3.1")</f>
        <v>3.1</v>
      </c>
      <c r="G25" s="4" t="str">
        <f>HYPERLINK("http://141.218.60.56/~jnz1568/getInfo.php?workbook=13_04.xlsx&amp;sheet=U0&amp;row=25&amp;col=7&amp;number=0.0464&amp;sourceID=14","0.0464")</f>
        <v>0.0464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HYPERLINK("http://141.218.60.56/~jnz1568/getInfo.php?workbook=13_04.xlsx&amp;sheet=U0&amp;row=26&amp;col=6&amp;number=3.2&amp;sourceID=14","3.2")</f>
        <v>3.2</v>
      </c>
      <c r="G26" s="4" t="str">
        <f>HYPERLINK("http://141.218.60.56/~jnz1568/getInfo.php?workbook=13_04.xlsx&amp;sheet=U0&amp;row=26&amp;col=7&amp;number=0.0463&amp;sourceID=14","0.0463")</f>
        <v>0.0463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HYPERLINK("http://141.218.60.56/~jnz1568/getInfo.php?workbook=13_04.xlsx&amp;sheet=U0&amp;row=27&amp;col=6&amp;number=3.3&amp;sourceID=14","3.3")</f>
        <v>3.3</v>
      </c>
      <c r="G27" s="4" t="str">
        <f>HYPERLINK("http://141.218.60.56/~jnz1568/getInfo.php?workbook=13_04.xlsx&amp;sheet=U0&amp;row=27&amp;col=7&amp;number=0.0463&amp;sourceID=14","0.0463")</f>
        <v>0.0463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HYPERLINK("http://141.218.60.56/~jnz1568/getInfo.php?workbook=13_04.xlsx&amp;sheet=U0&amp;row=28&amp;col=6&amp;number=3.4&amp;sourceID=14","3.4")</f>
        <v>3.4</v>
      </c>
      <c r="G28" s="4" t="str">
        <f>HYPERLINK("http://141.218.60.56/~jnz1568/getInfo.php?workbook=13_04.xlsx&amp;sheet=U0&amp;row=28&amp;col=7&amp;number=0.0463&amp;sourceID=14","0.0463")</f>
        <v>0.0463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HYPERLINK("http://141.218.60.56/~jnz1568/getInfo.php?workbook=13_04.xlsx&amp;sheet=U0&amp;row=29&amp;col=6&amp;number=3.5&amp;sourceID=14","3.5")</f>
        <v>3.5</v>
      </c>
      <c r="G29" s="4" t="str">
        <f>HYPERLINK("http://141.218.60.56/~jnz1568/getInfo.php?workbook=13_04.xlsx&amp;sheet=U0&amp;row=29&amp;col=7&amp;number=0.0462&amp;sourceID=14","0.0462")</f>
        <v>0.0462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HYPERLINK("http://141.218.60.56/~jnz1568/getInfo.php?workbook=13_04.xlsx&amp;sheet=U0&amp;row=30&amp;col=6&amp;number=3.6&amp;sourceID=14","3.6")</f>
        <v>3.6</v>
      </c>
      <c r="G30" s="4" t="str">
        <f>HYPERLINK("http://141.218.60.56/~jnz1568/getInfo.php?workbook=13_04.xlsx&amp;sheet=U0&amp;row=30&amp;col=7&amp;number=0.0462&amp;sourceID=14","0.0462")</f>
        <v>0.0462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HYPERLINK("http://141.218.60.56/~jnz1568/getInfo.php?workbook=13_04.xlsx&amp;sheet=U0&amp;row=31&amp;col=6&amp;number=3.7&amp;sourceID=14","3.7")</f>
        <v>3.7</v>
      </c>
      <c r="G31" s="4" t="str">
        <f>HYPERLINK("http://141.218.60.56/~jnz1568/getInfo.php?workbook=13_04.xlsx&amp;sheet=U0&amp;row=31&amp;col=7&amp;number=0.0461&amp;sourceID=14","0.0461")</f>
        <v>0.0461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HYPERLINK("http://141.218.60.56/~jnz1568/getInfo.php?workbook=13_04.xlsx&amp;sheet=U0&amp;row=32&amp;col=6&amp;number=3.8&amp;sourceID=14","3.8")</f>
        <v>3.8</v>
      </c>
      <c r="G32" s="4" t="str">
        <f>HYPERLINK("http://141.218.60.56/~jnz1568/getInfo.php?workbook=13_04.xlsx&amp;sheet=U0&amp;row=32&amp;col=7&amp;number=0.046&amp;sourceID=14","0.046")</f>
        <v>0.046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HYPERLINK("http://141.218.60.56/~jnz1568/getInfo.php?workbook=13_04.xlsx&amp;sheet=U0&amp;row=33&amp;col=6&amp;number=3.9&amp;sourceID=14","3.9")</f>
        <v>3.9</v>
      </c>
      <c r="G33" s="4" t="str">
        <f>HYPERLINK("http://141.218.60.56/~jnz1568/getInfo.php?workbook=13_04.xlsx&amp;sheet=U0&amp;row=33&amp;col=7&amp;number=0.0459&amp;sourceID=14","0.0459")</f>
        <v>0.0459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HYPERLINK("http://141.218.60.56/~jnz1568/getInfo.php?workbook=13_04.xlsx&amp;sheet=U0&amp;row=34&amp;col=6&amp;number=4&amp;sourceID=14","4")</f>
        <v>4</v>
      </c>
      <c r="G34" s="4" t="str">
        <f>HYPERLINK("http://141.218.60.56/~jnz1568/getInfo.php?workbook=13_04.xlsx&amp;sheet=U0&amp;row=34&amp;col=7&amp;number=0.0458&amp;sourceID=14","0.0458")</f>
        <v>0.0458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HYPERLINK("http://141.218.60.56/~jnz1568/getInfo.php?workbook=13_04.xlsx&amp;sheet=U0&amp;row=35&amp;col=6&amp;number=4.1&amp;sourceID=14","4.1")</f>
        <v>4.1</v>
      </c>
      <c r="G35" s="4" t="str">
        <f>HYPERLINK("http://141.218.60.56/~jnz1568/getInfo.php?workbook=13_04.xlsx&amp;sheet=U0&amp;row=35&amp;col=7&amp;number=0.0457&amp;sourceID=14","0.0457")</f>
        <v>0.0457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HYPERLINK("http://141.218.60.56/~jnz1568/getInfo.php?workbook=13_04.xlsx&amp;sheet=U0&amp;row=36&amp;col=6&amp;number=4.2&amp;sourceID=14","4.2")</f>
        <v>4.2</v>
      </c>
      <c r="G36" s="4" t="str">
        <f>HYPERLINK("http://141.218.60.56/~jnz1568/getInfo.php?workbook=13_04.xlsx&amp;sheet=U0&amp;row=36&amp;col=7&amp;number=0.0455&amp;sourceID=14","0.0455")</f>
        <v>0.0455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HYPERLINK("http://141.218.60.56/~jnz1568/getInfo.php?workbook=13_04.xlsx&amp;sheet=U0&amp;row=37&amp;col=6&amp;number=4.3&amp;sourceID=14","4.3")</f>
        <v>4.3</v>
      </c>
      <c r="G37" s="4" t="str">
        <f>HYPERLINK("http://141.218.60.56/~jnz1568/getInfo.php?workbook=13_04.xlsx&amp;sheet=U0&amp;row=37&amp;col=7&amp;number=0.0452&amp;sourceID=14","0.0452")</f>
        <v>0.0452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HYPERLINK("http://141.218.60.56/~jnz1568/getInfo.php?workbook=13_04.xlsx&amp;sheet=U0&amp;row=38&amp;col=6&amp;number=4.4&amp;sourceID=14","4.4")</f>
        <v>4.4</v>
      </c>
      <c r="G38" s="4" t="str">
        <f>HYPERLINK("http://141.218.60.56/~jnz1568/getInfo.php?workbook=13_04.xlsx&amp;sheet=U0&amp;row=38&amp;col=7&amp;number=0.0449&amp;sourceID=14","0.0449")</f>
        <v>0.0449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HYPERLINK("http://141.218.60.56/~jnz1568/getInfo.php?workbook=13_04.xlsx&amp;sheet=U0&amp;row=39&amp;col=6&amp;number=4.5&amp;sourceID=14","4.5")</f>
        <v>4.5</v>
      </c>
      <c r="G39" s="4" t="str">
        <f>HYPERLINK("http://141.218.60.56/~jnz1568/getInfo.php?workbook=13_04.xlsx&amp;sheet=U0&amp;row=39&amp;col=7&amp;number=0.0445&amp;sourceID=14","0.0445")</f>
        <v>0.0445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HYPERLINK("http://141.218.60.56/~jnz1568/getInfo.php?workbook=13_04.xlsx&amp;sheet=U0&amp;row=40&amp;col=6&amp;number=4.6&amp;sourceID=14","4.6")</f>
        <v>4.6</v>
      </c>
      <c r="G40" s="4" t="str">
        <f>HYPERLINK("http://141.218.60.56/~jnz1568/getInfo.php?workbook=13_04.xlsx&amp;sheet=U0&amp;row=40&amp;col=7&amp;number=0.044&amp;sourceID=14","0.044")</f>
        <v>0.044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HYPERLINK("http://141.218.60.56/~jnz1568/getInfo.php?workbook=13_04.xlsx&amp;sheet=U0&amp;row=41&amp;col=6&amp;number=4.7&amp;sourceID=14","4.7")</f>
        <v>4.7</v>
      </c>
      <c r="G41" s="4" t="str">
        <f>HYPERLINK("http://141.218.60.56/~jnz1568/getInfo.php?workbook=13_04.xlsx&amp;sheet=U0&amp;row=41&amp;col=7&amp;number=0.0434&amp;sourceID=14","0.0434")</f>
        <v>0.0434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HYPERLINK("http://141.218.60.56/~jnz1568/getInfo.php?workbook=13_04.xlsx&amp;sheet=U0&amp;row=42&amp;col=6&amp;number=4.8&amp;sourceID=14","4.8")</f>
        <v>4.8</v>
      </c>
      <c r="G42" s="4" t="str">
        <f>HYPERLINK("http://141.218.60.56/~jnz1568/getInfo.php?workbook=13_04.xlsx&amp;sheet=U0&amp;row=42&amp;col=7&amp;number=0.0427&amp;sourceID=14","0.0427")</f>
        <v>0.0427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HYPERLINK("http://141.218.60.56/~jnz1568/getInfo.php?workbook=13_04.xlsx&amp;sheet=U0&amp;row=43&amp;col=6&amp;number=4.9&amp;sourceID=14","4.9")</f>
        <v>4.9</v>
      </c>
      <c r="G43" s="4" t="str">
        <f>HYPERLINK("http://141.218.60.56/~jnz1568/getInfo.php?workbook=13_04.xlsx&amp;sheet=U0&amp;row=43&amp;col=7&amp;number=0.0417&amp;sourceID=14","0.0417")</f>
        <v>0.0417</v>
      </c>
    </row>
    <row r="44" spans="1:7">
      <c r="A44" s="3">
        <v>13</v>
      </c>
      <c r="B44" s="3">
        <v>4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HYPERLINK("http://141.218.60.56/~jnz1568/getInfo.php?workbook=13_04.xlsx&amp;sheet=U0&amp;row=44&amp;col=6&amp;number=3&amp;sourceID=14","3")</f>
        <v>3</v>
      </c>
      <c r="G44" s="4" t="str">
        <f>HYPERLINK("http://141.218.60.56/~jnz1568/getInfo.php?workbook=13_04.xlsx&amp;sheet=U0&amp;row=44&amp;col=7&amp;number=0.0785&amp;sourceID=14","0.0785")</f>
        <v>0.0785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HYPERLINK("http://141.218.60.56/~jnz1568/getInfo.php?workbook=13_04.xlsx&amp;sheet=U0&amp;row=45&amp;col=6&amp;number=3.1&amp;sourceID=14","3.1")</f>
        <v>3.1</v>
      </c>
      <c r="G45" s="4" t="str">
        <f>HYPERLINK("http://141.218.60.56/~jnz1568/getInfo.php?workbook=13_04.xlsx&amp;sheet=U0&amp;row=45&amp;col=7&amp;number=0.0785&amp;sourceID=14","0.0785")</f>
        <v>0.0785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HYPERLINK("http://141.218.60.56/~jnz1568/getInfo.php?workbook=13_04.xlsx&amp;sheet=U0&amp;row=46&amp;col=6&amp;number=3.2&amp;sourceID=14","3.2")</f>
        <v>3.2</v>
      </c>
      <c r="G46" s="4" t="str">
        <f>HYPERLINK("http://141.218.60.56/~jnz1568/getInfo.php?workbook=13_04.xlsx&amp;sheet=U0&amp;row=46&amp;col=7&amp;number=0.0785&amp;sourceID=14","0.0785")</f>
        <v>0.0785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HYPERLINK("http://141.218.60.56/~jnz1568/getInfo.php?workbook=13_04.xlsx&amp;sheet=U0&amp;row=47&amp;col=6&amp;number=3.3&amp;sourceID=14","3.3")</f>
        <v>3.3</v>
      </c>
      <c r="G47" s="4" t="str">
        <f>HYPERLINK("http://141.218.60.56/~jnz1568/getInfo.php?workbook=13_04.xlsx&amp;sheet=U0&amp;row=47&amp;col=7&amp;number=0.0784&amp;sourceID=14","0.0784")</f>
        <v>0.0784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HYPERLINK("http://141.218.60.56/~jnz1568/getInfo.php?workbook=13_04.xlsx&amp;sheet=U0&amp;row=48&amp;col=6&amp;number=3.4&amp;sourceID=14","3.4")</f>
        <v>3.4</v>
      </c>
      <c r="G48" s="4" t="str">
        <f>HYPERLINK("http://141.218.60.56/~jnz1568/getInfo.php?workbook=13_04.xlsx&amp;sheet=U0&amp;row=48&amp;col=7&amp;number=0.0783&amp;sourceID=14","0.0783")</f>
        <v>0.0783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HYPERLINK("http://141.218.60.56/~jnz1568/getInfo.php?workbook=13_04.xlsx&amp;sheet=U0&amp;row=49&amp;col=6&amp;number=3.5&amp;sourceID=14","3.5")</f>
        <v>3.5</v>
      </c>
      <c r="G49" s="4" t="str">
        <f>HYPERLINK("http://141.218.60.56/~jnz1568/getInfo.php?workbook=13_04.xlsx&amp;sheet=U0&amp;row=49&amp;col=7&amp;number=0.0783&amp;sourceID=14","0.0783")</f>
        <v>0.0783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HYPERLINK("http://141.218.60.56/~jnz1568/getInfo.php?workbook=13_04.xlsx&amp;sheet=U0&amp;row=50&amp;col=6&amp;number=3.6&amp;sourceID=14","3.6")</f>
        <v>3.6</v>
      </c>
      <c r="G50" s="4" t="str">
        <f>HYPERLINK("http://141.218.60.56/~jnz1568/getInfo.php?workbook=13_04.xlsx&amp;sheet=U0&amp;row=50&amp;col=7&amp;number=0.0782&amp;sourceID=14","0.0782")</f>
        <v>0.0782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HYPERLINK("http://141.218.60.56/~jnz1568/getInfo.php?workbook=13_04.xlsx&amp;sheet=U0&amp;row=51&amp;col=6&amp;number=3.7&amp;sourceID=14","3.7")</f>
        <v>3.7</v>
      </c>
      <c r="G51" s="4" t="str">
        <f>HYPERLINK("http://141.218.60.56/~jnz1568/getInfo.php?workbook=13_04.xlsx&amp;sheet=U0&amp;row=51&amp;col=7&amp;number=0.078&amp;sourceID=14","0.078")</f>
        <v>0.078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HYPERLINK("http://141.218.60.56/~jnz1568/getInfo.php?workbook=13_04.xlsx&amp;sheet=U0&amp;row=52&amp;col=6&amp;number=3.8&amp;sourceID=14","3.8")</f>
        <v>3.8</v>
      </c>
      <c r="G52" s="4" t="str">
        <f>HYPERLINK("http://141.218.60.56/~jnz1568/getInfo.php?workbook=13_04.xlsx&amp;sheet=U0&amp;row=52&amp;col=7&amp;number=0.0779&amp;sourceID=14","0.0779")</f>
        <v>0.0779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HYPERLINK("http://141.218.60.56/~jnz1568/getInfo.php?workbook=13_04.xlsx&amp;sheet=U0&amp;row=53&amp;col=6&amp;number=3.9&amp;sourceID=14","3.9")</f>
        <v>3.9</v>
      </c>
      <c r="G53" s="4" t="str">
        <f>HYPERLINK("http://141.218.60.56/~jnz1568/getInfo.php?workbook=13_04.xlsx&amp;sheet=U0&amp;row=53&amp;col=7&amp;number=0.0777&amp;sourceID=14","0.0777")</f>
        <v>0.0777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HYPERLINK("http://141.218.60.56/~jnz1568/getInfo.php?workbook=13_04.xlsx&amp;sheet=U0&amp;row=54&amp;col=6&amp;number=4&amp;sourceID=14","4")</f>
        <v>4</v>
      </c>
      <c r="G54" s="4" t="str">
        <f>HYPERLINK("http://141.218.60.56/~jnz1568/getInfo.php?workbook=13_04.xlsx&amp;sheet=U0&amp;row=54&amp;col=7&amp;number=0.0775&amp;sourceID=14","0.0775")</f>
        <v>0.0775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HYPERLINK("http://141.218.60.56/~jnz1568/getInfo.php?workbook=13_04.xlsx&amp;sheet=U0&amp;row=55&amp;col=6&amp;number=4.1&amp;sourceID=14","4.1")</f>
        <v>4.1</v>
      </c>
      <c r="G55" s="4" t="str">
        <f>HYPERLINK("http://141.218.60.56/~jnz1568/getInfo.php?workbook=13_04.xlsx&amp;sheet=U0&amp;row=55&amp;col=7&amp;number=0.0772&amp;sourceID=14","0.0772")</f>
        <v>0.0772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HYPERLINK("http://141.218.60.56/~jnz1568/getInfo.php?workbook=13_04.xlsx&amp;sheet=U0&amp;row=56&amp;col=6&amp;number=4.2&amp;sourceID=14","4.2")</f>
        <v>4.2</v>
      </c>
      <c r="G56" s="4" t="str">
        <f>HYPERLINK("http://141.218.60.56/~jnz1568/getInfo.php?workbook=13_04.xlsx&amp;sheet=U0&amp;row=56&amp;col=7&amp;number=0.0768&amp;sourceID=14","0.0768")</f>
        <v>0.0768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HYPERLINK("http://141.218.60.56/~jnz1568/getInfo.php?workbook=13_04.xlsx&amp;sheet=U0&amp;row=57&amp;col=6&amp;number=4.3&amp;sourceID=14","4.3")</f>
        <v>4.3</v>
      </c>
      <c r="G57" s="4" t="str">
        <f>HYPERLINK("http://141.218.60.56/~jnz1568/getInfo.php?workbook=13_04.xlsx&amp;sheet=U0&amp;row=57&amp;col=7&amp;number=0.0763&amp;sourceID=14","0.0763")</f>
        <v>0.0763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HYPERLINK("http://141.218.60.56/~jnz1568/getInfo.php?workbook=13_04.xlsx&amp;sheet=U0&amp;row=58&amp;col=6&amp;number=4.4&amp;sourceID=14","4.4")</f>
        <v>4.4</v>
      </c>
      <c r="G58" s="4" t="str">
        <f>HYPERLINK("http://141.218.60.56/~jnz1568/getInfo.php?workbook=13_04.xlsx&amp;sheet=U0&amp;row=58&amp;col=7&amp;number=0.0757&amp;sourceID=14","0.0757")</f>
        <v>0.0757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HYPERLINK("http://141.218.60.56/~jnz1568/getInfo.php?workbook=13_04.xlsx&amp;sheet=U0&amp;row=59&amp;col=6&amp;number=4.5&amp;sourceID=14","4.5")</f>
        <v>4.5</v>
      </c>
      <c r="G59" s="4" t="str">
        <f>HYPERLINK("http://141.218.60.56/~jnz1568/getInfo.php?workbook=13_04.xlsx&amp;sheet=U0&amp;row=59&amp;col=7&amp;number=0.075&amp;sourceID=14","0.075")</f>
        <v>0.075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HYPERLINK("http://141.218.60.56/~jnz1568/getInfo.php?workbook=13_04.xlsx&amp;sheet=U0&amp;row=60&amp;col=6&amp;number=4.6&amp;sourceID=14","4.6")</f>
        <v>4.6</v>
      </c>
      <c r="G60" s="4" t="str">
        <f>HYPERLINK("http://141.218.60.56/~jnz1568/getInfo.php?workbook=13_04.xlsx&amp;sheet=U0&amp;row=60&amp;col=7&amp;number=0.0741&amp;sourceID=14","0.0741")</f>
        <v>0.0741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HYPERLINK("http://141.218.60.56/~jnz1568/getInfo.php?workbook=13_04.xlsx&amp;sheet=U0&amp;row=61&amp;col=6&amp;number=4.7&amp;sourceID=14","4.7")</f>
        <v>4.7</v>
      </c>
      <c r="G61" s="4" t="str">
        <f>HYPERLINK("http://141.218.60.56/~jnz1568/getInfo.php?workbook=13_04.xlsx&amp;sheet=U0&amp;row=61&amp;col=7&amp;number=0.073&amp;sourceID=14","0.073")</f>
        <v>0.073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HYPERLINK("http://141.218.60.56/~jnz1568/getInfo.php?workbook=13_04.xlsx&amp;sheet=U0&amp;row=62&amp;col=6&amp;number=4.8&amp;sourceID=14","4.8")</f>
        <v>4.8</v>
      </c>
      <c r="G62" s="4" t="str">
        <f>HYPERLINK("http://141.218.60.56/~jnz1568/getInfo.php?workbook=13_04.xlsx&amp;sheet=U0&amp;row=62&amp;col=7&amp;number=0.0717&amp;sourceID=14","0.0717")</f>
        <v>0.0717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HYPERLINK("http://141.218.60.56/~jnz1568/getInfo.php?workbook=13_04.xlsx&amp;sheet=U0&amp;row=63&amp;col=6&amp;number=4.9&amp;sourceID=14","4.9")</f>
        <v>4.9</v>
      </c>
      <c r="G63" s="4" t="str">
        <f>HYPERLINK("http://141.218.60.56/~jnz1568/getInfo.php?workbook=13_04.xlsx&amp;sheet=U0&amp;row=63&amp;col=7&amp;number=0.07&amp;sourceID=14","0.07")</f>
        <v>0.07</v>
      </c>
    </row>
    <row r="64" spans="1:7">
      <c r="A64" s="3">
        <v>13</v>
      </c>
      <c r="B64" s="3">
        <v>4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HYPERLINK("http://141.218.60.56/~jnz1568/getInfo.php?workbook=13_04.xlsx&amp;sheet=U0&amp;row=64&amp;col=6&amp;number=3&amp;sourceID=14","3")</f>
        <v>3</v>
      </c>
      <c r="G64" s="4" t="str">
        <f>HYPERLINK("http://141.218.60.56/~jnz1568/getInfo.php?workbook=13_04.xlsx&amp;sheet=U0&amp;row=64&amp;col=7&amp;number=1.18&amp;sourceID=14","1.18")</f>
        <v>1.18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HYPERLINK("http://141.218.60.56/~jnz1568/getInfo.php?workbook=13_04.xlsx&amp;sheet=U0&amp;row=65&amp;col=6&amp;number=3.1&amp;sourceID=14","3.1")</f>
        <v>3.1</v>
      </c>
      <c r="G65" s="4" t="str">
        <f>HYPERLINK("http://141.218.60.56/~jnz1568/getInfo.php?workbook=13_04.xlsx&amp;sheet=U0&amp;row=65&amp;col=7&amp;number=1.18&amp;sourceID=14","1.18")</f>
        <v>1.18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HYPERLINK("http://141.218.60.56/~jnz1568/getInfo.php?workbook=13_04.xlsx&amp;sheet=U0&amp;row=66&amp;col=6&amp;number=3.2&amp;sourceID=14","3.2")</f>
        <v>3.2</v>
      </c>
      <c r="G66" s="4" t="str">
        <f>HYPERLINK("http://141.218.60.56/~jnz1568/getInfo.php?workbook=13_04.xlsx&amp;sheet=U0&amp;row=66&amp;col=7&amp;number=1.18&amp;sourceID=14","1.18")</f>
        <v>1.18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HYPERLINK("http://141.218.60.56/~jnz1568/getInfo.php?workbook=13_04.xlsx&amp;sheet=U0&amp;row=67&amp;col=6&amp;number=3.3&amp;sourceID=14","3.3")</f>
        <v>3.3</v>
      </c>
      <c r="G67" s="4" t="str">
        <f>HYPERLINK("http://141.218.60.56/~jnz1568/getInfo.php?workbook=13_04.xlsx&amp;sheet=U0&amp;row=67&amp;col=7&amp;number=1.18&amp;sourceID=14","1.18")</f>
        <v>1.18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HYPERLINK("http://141.218.60.56/~jnz1568/getInfo.php?workbook=13_04.xlsx&amp;sheet=U0&amp;row=68&amp;col=6&amp;number=3.4&amp;sourceID=14","3.4")</f>
        <v>3.4</v>
      </c>
      <c r="G68" s="4" t="str">
        <f>HYPERLINK("http://141.218.60.56/~jnz1568/getInfo.php?workbook=13_04.xlsx&amp;sheet=U0&amp;row=68&amp;col=7&amp;number=1.18&amp;sourceID=14","1.18")</f>
        <v>1.18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HYPERLINK("http://141.218.60.56/~jnz1568/getInfo.php?workbook=13_04.xlsx&amp;sheet=U0&amp;row=69&amp;col=6&amp;number=3.5&amp;sourceID=14","3.5")</f>
        <v>3.5</v>
      </c>
      <c r="G69" s="4" t="str">
        <f>HYPERLINK("http://141.218.60.56/~jnz1568/getInfo.php?workbook=13_04.xlsx&amp;sheet=U0&amp;row=69&amp;col=7&amp;number=1.18&amp;sourceID=14","1.18")</f>
        <v>1.18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HYPERLINK("http://141.218.60.56/~jnz1568/getInfo.php?workbook=13_04.xlsx&amp;sheet=U0&amp;row=70&amp;col=6&amp;number=3.6&amp;sourceID=14","3.6")</f>
        <v>3.6</v>
      </c>
      <c r="G70" s="4" t="str">
        <f>HYPERLINK("http://141.218.60.56/~jnz1568/getInfo.php?workbook=13_04.xlsx&amp;sheet=U0&amp;row=70&amp;col=7&amp;number=1.18&amp;sourceID=14","1.18")</f>
        <v>1.18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HYPERLINK("http://141.218.60.56/~jnz1568/getInfo.php?workbook=13_04.xlsx&amp;sheet=U0&amp;row=71&amp;col=6&amp;number=3.7&amp;sourceID=14","3.7")</f>
        <v>3.7</v>
      </c>
      <c r="G71" s="4" t="str">
        <f>HYPERLINK("http://141.218.60.56/~jnz1568/getInfo.php?workbook=13_04.xlsx&amp;sheet=U0&amp;row=71&amp;col=7&amp;number=1.18&amp;sourceID=14","1.18")</f>
        <v>1.18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HYPERLINK("http://141.218.60.56/~jnz1568/getInfo.php?workbook=13_04.xlsx&amp;sheet=U0&amp;row=72&amp;col=6&amp;number=3.8&amp;sourceID=14","3.8")</f>
        <v>3.8</v>
      </c>
      <c r="G72" s="4" t="str">
        <f>HYPERLINK("http://141.218.60.56/~jnz1568/getInfo.php?workbook=13_04.xlsx&amp;sheet=U0&amp;row=72&amp;col=7&amp;number=1.18&amp;sourceID=14","1.18")</f>
        <v>1.18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HYPERLINK("http://141.218.60.56/~jnz1568/getInfo.php?workbook=13_04.xlsx&amp;sheet=U0&amp;row=73&amp;col=6&amp;number=3.9&amp;sourceID=14","3.9")</f>
        <v>3.9</v>
      </c>
      <c r="G73" s="4" t="str">
        <f>HYPERLINK("http://141.218.60.56/~jnz1568/getInfo.php?workbook=13_04.xlsx&amp;sheet=U0&amp;row=73&amp;col=7&amp;number=1.18&amp;sourceID=14","1.18")</f>
        <v>1.18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HYPERLINK("http://141.218.60.56/~jnz1568/getInfo.php?workbook=13_04.xlsx&amp;sheet=U0&amp;row=74&amp;col=6&amp;number=4&amp;sourceID=14","4")</f>
        <v>4</v>
      </c>
      <c r="G74" s="4" t="str">
        <f>HYPERLINK("http://141.218.60.56/~jnz1568/getInfo.php?workbook=13_04.xlsx&amp;sheet=U0&amp;row=74&amp;col=7&amp;number=1.18&amp;sourceID=14","1.18")</f>
        <v>1.18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HYPERLINK("http://141.218.60.56/~jnz1568/getInfo.php?workbook=13_04.xlsx&amp;sheet=U0&amp;row=75&amp;col=6&amp;number=4.1&amp;sourceID=14","4.1")</f>
        <v>4.1</v>
      </c>
      <c r="G75" s="4" t="str">
        <f>HYPERLINK("http://141.218.60.56/~jnz1568/getInfo.php?workbook=13_04.xlsx&amp;sheet=U0&amp;row=75&amp;col=7&amp;number=1.18&amp;sourceID=14","1.18")</f>
        <v>1.18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HYPERLINK("http://141.218.60.56/~jnz1568/getInfo.php?workbook=13_04.xlsx&amp;sheet=U0&amp;row=76&amp;col=6&amp;number=4.2&amp;sourceID=14","4.2")</f>
        <v>4.2</v>
      </c>
      <c r="G76" s="4" t="str">
        <f>HYPERLINK("http://141.218.60.56/~jnz1568/getInfo.php?workbook=13_04.xlsx&amp;sheet=U0&amp;row=76&amp;col=7&amp;number=1.18&amp;sourceID=14","1.18")</f>
        <v>1.18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HYPERLINK("http://141.218.60.56/~jnz1568/getInfo.php?workbook=13_04.xlsx&amp;sheet=U0&amp;row=77&amp;col=6&amp;number=4.3&amp;sourceID=14","4.3")</f>
        <v>4.3</v>
      </c>
      <c r="G77" s="4" t="str">
        <f>HYPERLINK("http://141.218.60.56/~jnz1568/getInfo.php?workbook=13_04.xlsx&amp;sheet=U0&amp;row=77&amp;col=7&amp;number=1.18&amp;sourceID=14","1.18")</f>
        <v>1.18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HYPERLINK("http://141.218.60.56/~jnz1568/getInfo.php?workbook=13_04.xlsx&amp;sheet=U0&amp;row=78&amp;col=6&amp;number=4.4&amp;sourceID=14","4.4")</f>
        <v>4.4</v>
      </c>
      <c r="G78" s="4" t="str">
        <f>HYPERLINK("http://141.218.60.56/~jnz1568/getInfo.php?workbook=13_04.xlsx&amp;sheet=U0&amp;row=78&amp;col=7&amp;number=1.18&amp;sourceID=14","1.18")</f>
        <v>1.18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HYPERLINK("http://141.218.60.56/~jnz1568/getInfo.php?workbook=13_04.xlsx&amp;sheet=U0&amp;row=79&amp;col=6&amp;number=4.5&amp;sourceID=14","4.5")</f>
        <v>4.5</v>
      </c>
      <c r="G79" s="4" t="str">
        <f>HYPERLINK("http://141.218.60.56/~jnz1568/getInfo.php?workbook=13_04.xlsx&amp;sheet=U0&amp;row=79&amp;col=7&amp;number=1.18&amp;sourceID=14","1.18")</f>
        <v>1.18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HYPERLINK("http://141.218.60.56/~jnz1568/getInfo.php?workbook=13_04.xlsx&amp;sheet=U0&amp;row=80&amp;col=6&amp;number=4.6&amp;sourceID=14","4.6")</f>
        <v>4.6</v>
      </c>
      <c r="G80" s="4" t="str">
        <f>HYPERLINK("http://141.218.60.56/~jnz1568/getInfo.php?workbook=13_04.xlsx&amp;sheet=U0&amp;row=80&amp;col=7&amp;number=1.18&amp;sourceID=14","1.18")</f>
        <v>1.18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HYPERLINK("http://141.218.60.56/~jnz1568/getInfo.php?workbook=13_04.xlsx&amp;sheet=U0&amp;row=81&amp;col=6&amp;number=4.7&amp;sourceID=14","4.7")</f>
        <v>4.7</v>
      </c>
      <c r="G81" s="4" t="str">
        <f>HYPERLINK("http://141.218.60.56/~jnz1568/getInfo.php?workbook=13_04.xlsx&amp;sheet=U0&amp;row=81&amp;col=7&amp;number=1.18&amp;sourceID=14","1.18")</f>
        <v>1.18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HYPERLINK("http://141.218.60.56/~jnz1568/getInfo.php?workbook=13_04.xlsx&amp;sheet=U0&amp;row=82&amp;col=6&amp;number=4.8&amp;sourceID=14","4.8")</f>
        <v>4.8</v>
      </c>
      <c r="G82" s="4" t="str">
        <f>HYPERLINK("http://141.218.60.56/~jnz1568/getInfo.php?workbook=13_04.xlsx&amp;sheet=U0&amp;row=82&amp;col=7&amp;number=1.18&amp;sourceID=14","1.18")</f>
        <v>1.18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HYPERLINK("http://141.218.60.56/~jnz1568/getInfo.php?workbook=13_04.xlsx&amp;sheet=U0&amp;row=83&amp;col=6&amp;number=4.9&amp;sourceID=14","4.9")</f>
        <v>4.9</v>
      </c>
      <c r="G83" s="4" t="str">
        <f>HYPERLINK("http://141.218.60.56/~jnz1568/getInfo.php?workbook=13_04.xlsx&amp;sheet=U0&amp;row=83&amp;col=7&amp;number=1.18&amp;sourceID=14","1.18")</f>
        <v>1.18</v>
      </c>
    </row>
    <row r="84" spans="1:7">
      <c r="A84" s="3">
        <v>13</v>
      </c>
      <c r="B84" s="3">
        <v>4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HYPERLINK("http://141.218.60.56/~jnz1568/getInfo.php?workbook=13_04.xlsx&amp;sheet=U0&amp;row=84&amp;col=6&amp;number=3&amp;sourceID=14","3")</f>
        <v>3</v>
      </c>
      <c r="G84" s="4" t="str">
        <f>HYPERLINK("http://141.218.60.56/~jnz1568/getInfo.php?workbook=13_04.xlsx&amp;sheet=U0&amp;row=84&amp;col=7&amp;number=0.000268&amp;sourceID=14","0.000268")</f>
        <v>0.000268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HYPERLINK("http://141.218.60.56/~jnz1568/getInfo.php?workbook=13_04.xlsx&amp;sheet=U0&amp;row=85&amp;col=6&amp;number=3.1&amp;sourceID=14","3.1")</f>
        <v>3.1</v>
      </c>
      <c r="G85" s="4" t="str">
        <f>HYPERLINK("http://141.218.60.56/~jnz1568/getInfo.php?workbook=13_04.xlsx&amp;sheet=U0&amp;row=85&amp;col=7&amp;number=0.000268&amp;sourceID=14","0.000268")</f>
        <v>0.000268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HYPERLINK("http://141.218.60.56/~jnz1568/getInfo.php?workbook=13_04.xlsx&amp;sheet=U0&amp;row=86&amp;col=6&amp;number=3.2&amp;sourceID=14","3.2")</f>
        <v>3.2</v>
      </c>
      <c r="G86" s="4" t="str">
        <f>HYPERLINK("http://141.218.60.56/~jnz1568/getInfo.php?workbook=13_04.xlsx&amp;sheet=U0&amp;row=86&amp;col=7&amp;number=0.000268&amp;sourceID=14","0.000268")</f>
        <v>0.000268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HYPERLINK("http://141.218.60.56/~jnz1568/getInfo.php?workbook=13_04.xlsx&amp;sheet=U0&amp;row=87&amp;col=6&amp;number=3.3&amp;sourceID=14","3.3")</f>
        <v>3.3</v>
      </c>
      <c r="G87" s="4" t="str">
        <f>HYPERLINK("http://141.218.60.56/~jnz1568/getInfo.php?workbook=13_04.xlsx&amp;sheet=U0&amp;row=87&amp;col=7&amp;number=0.000268&amp;sourceID=14","0.000268")</f>
        <v>0.000268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HYPERLINK("http://141.218.60.56/~jnz1568/getInfo.php?workbook=13_04.xlsx&amp;sheet=U0&amp;row=88&amp;col=6&amp;number=3.4&amp;sourceID=14","3.4")</f>
        <v>3.4</v>
      </c>
      <c r="G88" s="4" t="str">
        <f>HYPERLINK("http://141.218.60.56/~jnz1568/getInfo.php?workbook=13_04.xlsx&amp;sheet=U0&amp;row=88&amp;col=7&amp;number=0.000268&amp;sourceID=14","0.000268")</f>
        <v>0.000268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HYPERLINK("http://141.218.60.56/~jnz1568/getInfo.php?workbook=13_04.xlsx&amp;sheet=U0&amp;row=89&amp;col=6&amp;number=3.5&amp;sourceID=14","3.5")</f>
        <v>3.5</v>
      </c>
      <c r="G89" s="4" t="str">
        <f>HYPERLINK("http://141.218.60.56/~jnz1568/getInfo.php?workbook=13_04.xlsx&amp;sheet=U0&amp;row=89&amp;col=7&amp;number=0.000268&amp;sourceID=14","0.000268")</f>
        <v>0.000268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HYPERLINK("http://141.218.60.56/~jnz1568/getInfo.php?workbook=13_04.xlsx&amp;sheet=U0&amp;row=90&amp;col=6&amp;number=3.6&amp;sourceID=14","3.6")</f>
        <v>3.6</v>
      </c>
      <c r="G90" s="4" t="str">
        <f>HYPERLINK("http://141.218.60.56/~jnz1568/getInfo.php?workbook=13_04.xlsx&amp;sheet=U0&amp;row=90&amp;col=7&amp;number=0.000268&amp;sourceID=14","0.000268")</f>
        <v>0.000268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HYPERLINK("http://141.218.60.56/~jnz1568/getInfo.php?workbook=13_04.xlsx&amp;sheet=U0&amp;row=91&amp;col=6&amp;number=3.7&amp;sourceID=14","3.7")</f>
        <v>3.7</v>
      </c>
      <c r="G91" s="4" t="str">
        <f>HYPERLINK("http://141.218.60.56/~jnz1568/getInfo.php?workbook=13_04.xlsx&amp;sheet=U0&amp;row=91&amp;col=7&amp;number=0.000268&amp;sourceID=14","0.000268")</f>
        <v>0.000268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HYPERLINK("http://141.218.60.56/~jnz1568/getInfo.php?workbook=13_04.xlsx&amp;sheet=U0&amp;row=92&amp;col=6&amp;number=3.8&amp;sourceID=14","3.8")</f>
        <v>3.8</v>
      </c>
      <c r="G92" s="4" t="str">
        <f>HYPERLINK("http://141.218.60.56/~jnz1568/getInfo.php?workbook=13_04.xlsx&amp;sheet=U0&amp;row=92&amp;col=7&amp;number=0.000267&amp;sourceID=14","0.000267")</f>
        <v>0.000267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HYPERLINK("http://141.218.60.56/~jnz1568/getInfo.php?workbook=13_04.xlsx&amp;sheet=U0&amp;row=93&amp;col=6&amp;number=3.9&amp;sourceID=14","3.9")</f>
        <v>3.9</v>
      </c>
      <c r="G93" s="4" t="str">
        <f>HYPERLINK("http://141.218.60.56/~jnz1568/getInfo.php?workbook=13_04.xlsx&amp;sheet=U0&amp;row=93&amp;col=7&amp;number=0.000267&amp;sourceID=14","0.000267")</f>
        <v>0.000267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HYPERLINK("http://141.218.60.56/~jnz1568/getInfo.php?workbook=13_04.xlsx&amp;sheet=U0&amp;row=94&amp;col=6&amp;number=4&amp;sourceID=14","4")</f>
        <v>4</v>
      </c>
      <c r="G94" s="4" t="str">
        <f>HYPERLINK("http://141.218.60.56/~jnz1568/getInfo.php?workbook=13_04.xlsx&amp;sheet=U0&amp;row=94&amp;col=7&amp;number=0.000267&amp;sourceID=14","0.000267")</f>
        <v>0.000267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HYPERLINK("http://141.218.60.56/~jnz1568/getInfo.php?workbook=13_04.xlsx&amp;sheet=U0&amp;row=95&amp;col=6&amp;number=4.1&amp;sourceID=14","4.1")</f>
        <v>4.1</v>
      </c>
      <c r="G95" s="4" t="str">
        <f>HYPERLINK("http://141.218.60.56/~jnz1568/getInfo.php?workbook=13_04.xlsx&amp;sheet=U0&amp;row=95&amp;col=7&amp;number=0.000267&amp;sourceID=14","0.000267")</f>
        <v>0.000267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HYPERLINK("http://141.218.60.56/~jnz1568/getInfo.php?workbook=13_04.xlsx&amp;sheet=U0&amp;row=96&amp;col=6&amp;number=4.2&amp;sourceID=14","4.2")</f>
        <v>4.2</v>
      </c>
      <c r="G96" s="4" t="str">
        <f>HYPERLINK("http://141.218.60.56/~jnz1568/getInfo.php?workbook=13_04.xlsx&amp;sheet=U0&amp;row=96&amp;col=7&amp;number=0.000266&amp;sourceID=14","0.000266")</f>
        <v>0.000266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HYPERLINK("http://141.218.60.56/~jnz1568/getInfo.php?workbook=13_04.xlsx&amp;sheet=U0&amp;row=97&amp;col=6&amp;number=4.3&amp;sourceID=14","4.3")</f>
        <v>4.3</v>
      </c>
      <c r="G97" s="4" t="str">
        <f>HYPERLINK("http://141.218.60.56/~jnz1568/getInfo.php?workbook=13_04.xlsx&amp;sheet=U0&amp;row=97&amp;col=7&amp;number=0.000266&amp;sourceID=14","0.000266")</f>
        <v>0.000266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HYPERLINK("http://141.218.60.56/~jnz1568/getInfo.php?workbook=13_04.xlsx&amp;sheet=U0&amp;row=98&amp;col=6&amp;number=4.4&amp;sourceID=14","4.4")</f>
        <v>4.4</v>
      </c>
      <c r="G98" s="4" t="str">
        <f>HYPERLINK("http://141.218.60.56/~jnz1568/getInfo.php?workbook=13_04.xlsx&amp;sheet=U0&amp;row=98&amp;col=7&amp;number=0.000265&amp;sourceID=14","0.000265")</f>
        <v>0.000265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HYPERLINK("http://141.218.60.56/~jnz1568/getInfo.php?workbook=13_04.xlsx&amp;sheet=U0&amp;row=99&amp;col=6&amp;number=4.5&amp;sourceID=14","4.5")</f>
        <v>4.5</v>
      </c>
      <c r="G99" s="4" t="str">
        <f>HYPERLINK("http://141.218.60.56/~jnz1568/getInfo.php?workbook=13_04.xlsx&amp;sheet=U0&amp;row=99&amp;col=7&amp;number=0.000265&amp;sourceID=14","0.000265")</f>
        <v>0.000265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HYPERLINK("http://141.218.60.56/~jnz1568/getInfo.php?workbook=13_04.xlsx&amp;sheet=U0&amp;row=100&amp;col=6&amp;number=4.6&amp;sourceID=14","4.6")</f>
        <v>4.6</v>
      </c>
      <c r="G100" s="4" t="str">
        <f>HYPERLINK("http://141.218.60.56/~jnz1568/getInfo.php?workbook=13_04.xlsx&amp;sheet=U0&amp;row=100&amp;col=7&amp;number=0.000264&amp;sourceID=14","0.000264")</f>
        <v>0.000264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HYPERLINK("http://141.218.60.56/~jnz1568/getInfo.php?workbook=13_04.xlsx&amp;sheet=U0&amp;row=101&amp;col=6&amp;number=4.7&amp;sourceID=14","4.7")</f>
        <v>4.7</v>
      </c>
      <c r="G101" s="4" t="str">
        <f>HYPERLINK("http://141.218.60.56/~jnz1568/getInfo.php?workbook=13_04.xlsx&amp;sheet=U0&amp;row=101&amp;col=7&amp;number=0.000263&amp;sourceID=14","0.000263")</f>
        <v>0.000263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HYPERLINK("http://141.218.60.56/~jnz1568/getInfo.php?workbook=13_04.xlsx&amp;sheet=U0&amp;row=102&amp;col=6&amp;number=4.8&amp;sourceID=14","4.8")</f>
        <v>4.8</v>
      </c>
      <c r="G102" s="4" t="str">
        <f>HYPERLINK("http://141.218.60.56/~jnz1568/getInfo.php?workbook=13_04.xlsx&amp;sheet=U0&amp;row=102&amp;col=7&amp;number=0.000261&amp;sourceID=14","0.000261")</f>
        <v>0.000261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HYPERLINK("http://141.218.60.56/~jnz1568/getInfo.php?workbook=13_04.xlsx&amp;sheet=U0&amp;row=103&amp;col=6&amp;number=4.9&amp;sourceID=14","4.9")</f>
        <v>4.9</v>
      </c>
      <c r="G103" s="4" t="str">
        <f>HYPERLINK("http://141.218.60.56/~jnz1568/getInfo.php?workbook=13_04.xlsx&amp;sheet=U0&amp;row=103&amp;col=7&amp;number=0.00026&amp;sourceID=14","0.00026")</f>
        <v>0.00026</v>
      </c>
    </row>
    <row r="104" spans="1:7">
      <c r="A104" s="3">
        <v>13</v>
      </c>
      <c r="B104" s="3">
        <v>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HYPERLINK("http://141.218.60.56/~jnz1568/getInfo.php?workbook=13_04.xlsx&amp;sheet=U0&amp;row=104&amp;col=6&amp;number=3&amp;sourceID=14","3")</f>
        <v>3</v>
      </c>
      <c r="G104" s="4" t="str">
        <f>HYPERLINK("http://141.218.60.56/~jnz1568/getInfo.php?workbook=13_04.xlsx&amp;sheet=U0&amp;row=104&amp;col=7&amp;number=0.000804&amp;sourceID=14","0.000804")</f>
        <v>0.000804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HYPERLINK("http://141.218.60.56/~jnz1568/getInfo.php?workbook=13_04.xlsx&amp;sheet=U0&amp;row=105&amp;col=6&amp;number=3.1&amp;sourceID=14","3.1")</f>
        <v>3.1</v>
      </c>
      <c r="G105" s="4" t="str">
        <f>HYPERLINK("http://141.218.60.56/~jnz1568/getInfo.php?workbook=13_04.xlsx&amp;sheet=U0&amp;row=105&amp;col=7&amp;number=0.000804&amp;sourceID=14","0.000804")</f>
        <v>0.000804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HYPERLINK("http://141.218.60.56/~jnz1568/getInfo.php?workbook=13_04.xlsx&amp;sheet=U0&amp;row=106&amp;col=6&amp;number=3.2&amp;sourceID=14","3.2")</f>
        <v>3.2</v>
      </c>
      <c r="G106" s="4" t="str">
        <f>HYPERLINK("http://141.218.60.56/~jnz1568/getInfo.php?workbook=13_04.xlsx&amp;sheet=U0&amp;row=106&amp;col=7&amp;number=0.000804&amp;sourceID=14","0.000804")</f>
        <v>0.000804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HYPERLINK("http://141.218.60.56/~jnz1568/getInfo.php?workbook=13_04.xlsx&amp;sheet=U0&amp;row=107&amp;col=6&amp;number=3.3&amp;sourceID=14","3.3")</f>
        <v>3.3</v>
      </c>
      <c r="G107" s="4" t="str">
        <f>HYPERLINK("http://141.218.60.56/~jnz1568/getInfo.php?workbook=13_04.xlsx&amp;sheet=U0&amp;row=107&amp;col=7&amp;number=0.000804&amp;sourceID=14","0.000804")</f>
        <v>0.000804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HYPERLINK("http://141.218.60.56/~jnz1568/getInfo.php?workbook=13_04.xlsx&amp;sheet=U0&amp;row=108&amp;col=6&amp;number=3.4&amp;sourceID=14","3.4")</f>
        <v>3.4</v>
      </c>
      <c r="G108" s="4" t="str">
        <f>HYPERLINK("http://141.218.60.56/~jnz1568/getInfo.php?workbook=13_04.xlsx&amp;sheet=U0&amp;row=108&amp;col=7&amp;number=0.000804&amp;sourceID=14","0.000804")</f>
        <v>0.000804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HYPERLINK("http://141.218.60.56/~jnz1568/getInfo.php?workbook=13_04.xlsx&amp;sheet=U0&amp;row=109&amp;col=6&amp;number=3.5&amp;sourceID=14","3.5")</f>
        <v>3.5</v>
      </c>
      <c r="G109" s="4" t="str">
        <f>HYPERLINK("http://141.218.60.56/~jnz1568/getInfo.php?workbook=13_04.xlsx&amp;sheet=U0&amp;row=109&amp;col=7&amp;number=0.000804&amp;sourceID=14","0.000804")</f>
        <v>0.000804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HYPERLINK("http://141.218.60.56/~jnz1568/getInfo.php?workbook=13_04.xlsx&amp;sheet=U0&amp;row=110&amp;col=6&amp;number=3.6&amp;sourceID=14","3.6")</f>
        <v>3.6</v>
      </c>
      <c r="G110" s="4" t="str">
        <f>HYPERLINK("http://141.218.60.56/~jnz1568/getInfo.php?workbook=13_04.xlsx&amp;sheet=U0&amp;row=110&amp;col=7&amp;number=0.000803&amp;sourceID=14","0.000803")</f>
        <v>0.000803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HYPERLINK("http://141.218.60.56/~jnz1568/getInfo.php?workbook=13_04.xlsx&amp;sheet=U0&amp;row=111&amp;col=6&amp;number=3.7&amp;sourceID=14","3.7")</f>
        <v>3.7</v>
      </c>
      <c r="G111" s="4" t="str">
        <f>HYPERLINK("http://141.218.60.56/~jnz1568/getInfo.php?workbook=13_04.xlsx&amp;sheet=U0&amp;row=111&amp;col=7&amp;number=0.000803&amp;sourceID=14","0.000803")</f>
        <v>0.000803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HYPERLINK("http://141.218.60.56/~jnz1568/getInfo.php?workbook=13_04.xlsx&amp;sheet=U0&amp;row=112&amp;col=6&amp;number=3.8&amp;sourceID=14","3.8")</f>
        <v>3.8</v>
      </c>
      <c r="G112" s="4" t="str">
        <f>HYPERLINK("http://141.218.60.56/~jnz1568/getInfo.php?workbook=13_04.xlsx&amp;sheet=U0&amp;row=112&amp;col=7&amp;number=0.000802&amp;sourceID=14","0.000802")</f>
        <v>0.000802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HYPERLINK("http://141.218.60.56/~jnz1568/getInfo.php?workbook=13_04.xlsx&amp;sheet=U0&amp;row=113&amp;col=6&amp;number=3.9&amp;sourceID=14","3.9")</f>
        <v>3.9</v>
      </c>
      <c r="G113" s="4" t="str">
        <f>HYPERLINK("http://141.218.60.56/~jnz1568/getInfo.php?workbook=13_04.xlsx&amp;sheet=U0&amp;row=113&amp;col=7&amp;number=0.000802&amp;sourceID=14","0.000802")</f>
        <v>0.000802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HYPERLINK("http://141.218.60.56/~jnz1568/getInfo.php?workbook=13_04.xlsx&amp;sheet=U0&amp;row=114&amp;col=6&amp;number=4&amp;sourceID=14","4")</f>
        <v>4</v>
      </c>
      <c r="G114" s="4" t="str">
        <f>HYPERLINK("http://141.218.60.56/~jnz1568/getInfo.php?workbook=13_04.xlsx&amp;sheet=U0&amp;row=114&amp;col=7&amp;number=0.000801&amp;sourceID=14","0.000801")</f>
        <v>0.000801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HYPERLINK("http://141.218.60.56/~jnz1568/getInfo.php?workbook=13_04.xlsx&amp;sheet=U0&amp;row=115&amp;col=6&amp;number=4.1&amp;sourceID=14","4.1")</f>
        <v>4.1</v>
      </c>
      <c r="G115" s="4" t="str">
        <f>HYPERLINK("http://141.218.60.56/~jnz1568/getInfo.php?workbook=13_04.xlsx&amp;sheet=U0&amp;row=115&amp;col=7&amp;number=0.0008&amp;sourceID=14","0.0008")</f>
        <v>0.0008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HYPERLINK("http://141.218.60.56/~jnz1568/getInfo.php?workbook=13_04.xlsx&amp;sheet=U0&amp;row=116&amp;col=6&amp;number=4.2&amp;sourceID=14","4.2")</f>
        <v>4.2</v>
      </c>
      <c r="G116" s="4" t="str">
        <f>HYPERLINK("http://141.218.60.56/~jnz1568/getInfo.php?workbook=13_04.xlsx&amp;sheet=U0&amp;row=116&amp;col=7&amp;number=0.000799&amp;sourceID=14","0.000799")</f>
        <v>0.000799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HYPERLINK("http://141.218.60.56/~jnz1568/getInfo.php?workbook=13_04.xlsx&amp;sheet=U0&amp;row=117&amp;col=6&amp;number=4.3&amp;sourceID=14","4.3")</f>
        <v>4.3</v>
      </c>
      <c r="G117" s="4" t="str">
        <f>HYPERLINK("http://141.218.60.56/~jnz1568/getInfo.php?workbook=13_04.xlsx&amp;sheet=U0&amp;row=117&amp;col=7&amp;number=0.000798&amp;sourceID=14","0.000798")</f>
        <v>0.000798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HYPERLINK("http://141.218.60.56/~jnz1568/getInfo.php?workbook=13_04.xlsx&amp;sheet=U0&amp;row=118&amp;col=6&amp;number=4.4&amp;sourceID=14","4.4")</f>
        <v>4.4</v>
      </c>
      <c r="G118" s="4" t="str">
        <f>HYPERLINK("http://141.218.60.56/~jnz1568/getInfo.php?workbook=13_04.xlsx&amp;sheet=U0&amp;row=118&amp;col=7&amp;number=0.000796&amp;sourceID=14","0.000796")</f>
        <v>0.000796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HYPERLINK("http://141.218.60.56/~jnz1568/getInfo.php?workbook=13_04.xlsx&amp;sheet=U0&amp;row=119&amp;col=6&amp;number=4.5&amp;sourceID=14","4.5")</f>
        <v>4.5</v>
      </c>
      <c r="G119" s="4" t="str">
        <f>HYPERLINK("http://141.218.60.56/~jnz1568/getInfo.php?workbook=13_04.xlsx&amp;sheet=U0&amp;row=119&amp;col=7&amp;number=0.000794&amp;sourceID=14","0.000794")</f>
        <v>0.000794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HYPERLINK("http://141.218.60.56/~jnz1568/getInfo.php?workbook=13_04.xlsx&amp;sheet=U0&amp;row=120&amp;col=6&amp;number=4.6&amp;sourceID=14","4.6")</f>
        <v>4.6</v>
      </c>
      <c r="G120" s="4" t="str">
        <f>HYPERLINK("http://141.218.60.56/~jnz1568/getInfo.php?workbook=13_04.xlsx&amp;sheet=U0&amp;row=120&amp;col=7&amp;number=0.000792&amp;sourceID=14","0.000792")</f>
        <v>0.000792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HYPERLINK("http://141.218.60.56/~jnz1568/getInfo.php?workbook=13_04.xlsx&amp;sheet=U0&amp;row=121&amp;col=6&amp;number=4.7&amp;sourceID=14","4.7")</f>
        <v>4.7</v>
      </c>
      <c r="G121" s="4" t="str">
        <f>HYPERLINK("http://141.218.60.56/~jnz1568/getInfo.php?workbook=13_04.xlsx&amp;sheet=U0&amp;row=121&amp;col=7&amp;number=0.000788&amp;sourceID=14","0.000788")</f>
        <v>0.000788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HYPERLINK("http://141.218.60.56/~jnz1568/getInfo.php?workbook=13_04.xlsx&amp;sheet=U0&amp;row=122&amp;col=6&amp;number=4.8&amp;sourceID=14","4.8")</f>
        <v>4.8</v>
      </c>
      <c r="G122" s="4" t="str">
        <f>HYPERLINK("http://141.218.60.56/~jnz1568/getInfo.php?workbook=13_04.xlsx&amp;sheet=U0&amp;row=122&amp;col=7&amp;number=0.000784&amp;sourceID=14","0.000784")</f>
        <v>0.000784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HYPERLINK("http://141.218.60.56/~jnz1568/getInfo.php?workbook=13_04.xlsx&amp;sheet=U0&amp;row=123&amp;col=6&amp;number=4.9&amp;sourceID=14","4.9")</f>
        <v>4.9</v>
      </c>
      <c r="G123" s="4" t="str">
        <f>HYPERLINK("http://141.218.60.56/~jnz1568/getInfo.php?workbook=13_04.xlsx&amp;sheet=U0&amp;row=123&amp;col=7&amp;number=0.000779&amp;sourceID=14","0.000779")</f>
        <v>0.000779</v>
      </c>
    </row>
    <row r="124" spans="1:7">
      <c r="A124" s="3">
        <v>13</v>
      </c>
      <c r="B124" s="3">
        <v>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HYPERLINK("http://141.218.60.56/~jnz1568/getInfo.php?workbook=13_04.xlsx&amp;sheet=U0&amp;row=124&amp;col=6&amp;number=3&amp;sourceID=14","3")</f>
        <v>3</v>
      </c>
      <c r="G124" s="4" t="str">
        <f>HYPERLINK("http://141.218.60.56/~jnz1568/getInfo.php?workbook=13_04.xlsx&amp;sheet=U0&amp;row=124&amp;col=7&amp;number=0.00134&amp;sourceID=14","0.00134")</f>
        <v>0.00134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HYPERLINK("http://141.218.60.56/~jnz1568/getInfo.php?workbook=13_04.xlsx&amp;sheet=U0&amp;row=125&amp;col=6&amp;number=3.1&amp;sourceID=14","3.1")</f>
        <v>3.1</v>
      </c>
      <c r="G125" s="4" t="str">
        <f>HYPERLINK("http://141.218.60.56/~jnz1568/getInfo.php?workbook=13_04.xlsx&amp;sheet=U0&amp;row=125&amp;col=7&amp;number=0.00134&amp;sourceID=14","0.00134")</f>
        <v>0.00134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HYPERLINK("http://141.218.60.56/~jnz1568/getInfo.php?workbook=13_04.xlsx&amp;sheet=U0&amp;row=126&amp;col=6&amp;number=3.2&amp;sourceID=14","3.2")</f>
        <v>3.2</v>
      </c>
      <c r="G126" s="4" t="str">
        <f>HYPERLINK("http://141.218.60.56/~jnz1568/getInfo.php?workbook=13_04.xlsx&amp;sheet=U0&amp;row=126&amp;col=7&amp;number=0.00134&amp;sourceID=14","0.00134")</f>
        <v>0.00134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HYPERLINK("http://141.218.60.56/~jnz1568/getInfo.php?workbook=13_04.xlsx&amp;sheet=U0&amp;row=127&amp;col=6&amp;number=3.3&amp;sourceID=14","3.3")</f>
        <v>3.3</v>
      </c>
      <c r="G127" s="4" t="str">
        <f>HYPERLINK("http://141.218.60.56/~jnz1568/getInfo.php?workbook=13_04.xlsx&amp;sheet=U0&amp;row=127&amp;col=7&amp;number=0.00134&amp;sourceID=14","0.00134")</f>
        <v>0.00134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HYPERLINK("http://141.218.60.56/~jnz1568/getInfo.php?workbook=13_04.xlsx&amp;sheet=U0&amp;row=128&amp;col=6&amp;number=3.4&amp;sourceID=14","3.4")</f>
        <v>3.4</v>
      </c>
      <c r="G128" s="4" t="str">
        <f>HYPERLINK("http://141.218.60.56/~jnz1568/getInfo.php?workbook=13_04.xlsx&amp;sheet=U0&amp;row=128&amp;col=7&amp;number=0.00134&amp;sourceID=14","0.00134")</f>
        <v>0.00134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HYPERLINK("http://141.218.60.56/~jnz1568/getInfo.php?workbook=13_04.xlsx&amp;sheet=U0&amp;row=129&amp;col=6&amp;number=3.5&amp;sourceID=14","3.5")</f>
        <v>3.5</v>
      </c>
      <c r="G129" s="4" t="str">
        <f>HYPERLINK("http://141.218.60.56/~jnz1568/getInfo.php?workbook=13_04.xlsx&amp;sheet=U0&amp;row=129&amp;col=7&amp;number=0.00134&amp;sourceID=14","0.00134")</f>
        <v>0.00134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HYPERLINK("http://141.218.60.56/~jnz1568/getInfo.php?workbook=13_04.xlsx&amp;sheet=U0&amp;row=130&amp;col=6&amp;number=3.6&amp;sourceID=14","3.6")</f>
        <v>3.6</v>
      </c>
      <c r="G130" s="4" t="str">
        <f>HYPERLINK("http://141.218.60.56/~jnz1568/getInfo.php?workbook=13_04.xlsx&amp;sheet=U0&amp;row=130&amp;col=7&amp;number=0.00134&amp;sourceID=14","0.00134")</f>
        <v>0.00134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HYPERLINK("http://141.218.60.56/~jnz1568/getInfo.php?workbook=13_04.xlsx&amp;sheet=U0&amp;row=131&amp;col=6&amp;number=3.7&amp;sourceID=14","3.7")</f>
        <v>3.7</v>
      </c>
      <c r="G131" s="4" t="str">
        <f>HYPERLINK("http://141.218.60.56/~jnz1568/getInfo.php?workbook=13_04.xlsx&amp;sheet=U0&amp;row=131&amp;col=7&amp;number=0.00134&amp;sourceID=14","0.00134")</f>
        <v>0.00134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HYPERLINK("http://141.218.60.56/~jnz1568/getInfo.php?workbook=13_04.xlsx&amp;sheet=U0&amp;row=132&amp;col=6&amp;number=3.8&amp;sourceID=14","3.8")</f>
        <v>3.8</v>
      </c>
      <c r="G132" s="4" t="str">
        <f>HYPERLINK("http://141.218.60.56/~jnz1568/getInfo.php?workbook=13_04.xlsx&amp;sheet=U0&amp;row=132&amp;col=7&amp;number=0.00134&amp;sourceID=14","0.00134")</f>
        <v>0.00134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HYPERLINK("http://141.218.60.56/~jnz1568/getInfo.php?workbook=13_04.xlsx&amp;sheet=U0&amp;row=133&amp;col=6&amp;number=3.9&amp;sourceID=14","3.9")</f>
        <v>3.9</v>
      </c>
      <c r="G133" s="4" t="str">
        <f>HYPERLINK("http://141.218.60.56/~jnz1568/getInfo.php?workbook=13_04.xlsx&amp;sheet=U0&amp;row=133&amp;col=7&amp;number=0.00134&amp;sourceID=14","0.00134")</f>
        <v>0.00134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HYPERLINK("http://141.218.60.56/~jnz1568/getInfo.php?workbook=13_04.xlsx&amp;sheet=U0&amp;row=134&amp;col=6&amp;number=4&amp;sourceID=14","4")</f>
        <v>4</v>
      </c>
      <c r="G134" s="4" t="str">
        <f>HYPERLINK("http://141.218.60.56/~jnz1568/getInfo.php?workbook=13_04.xlsx&amp;sheet=U0&amp;row=134&amp;col=7&amp;number=0.00134&amp;sourceID=14","0.00134")</f>
        <v>0.00134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HYPERLINK("http://141.218.60.56/~jnz1568/getInfo.php?workbook=13_04.xlsx&amp;sheet=U0&amp;row=135&amp;col=6&amp;number=4.1&amp;sourceID=14","4.1")</f>
        <v>4.1</v>
      </c>
      <c r="G135" s="4" t="str">
        <f>HYPERLINK("http://141.218.60.56/~jnz1568/getInfo.php?workbook=13_04.xlsx&amp;sheet=U0&amp;row=135&amp;col=7&amp;number=0.00133&amp;sourceID=14","0.00133")</f>
        <v>0.00133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HYPERLINK("http://141.218.60.56/~jnz1568/getInfo.php?workbook=13_04.xlsx&amp;sheet=U0&amp;row=136&amp;col=6&amp;number=4.2&amp;sourceID=14","4.2")</f>
        <v>4.2</v>
      </c>
      <c r="G136" s="4" t="str">
        <f>HYPERLINK("http://141.218.60.56/~jnz1568/getInfo.php?workbook=13_04.xlsx&amp;sheet=U0&amp;row=136&amp;col=7&amp;number=0.00133&amp;sourceID=14","0.00133")</f>
        <v>0.00133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HYPERLINK("http://141.218.60.56/~jnz1568/getInfo.php?workbook=13_04.xlsx&amp;sheet=U0&amp;row=137&amp;col=6&amp;number=4.3&amp;sourceID=14","4.3")</f>
        <v>4.3</v>
      </c>
      <c r="G137" s="4" t="str">
        <f>HYPERLINK("http://141.218.60.56/~jnz1568/getInfo.php?workbook=13_04.xlsx&amp;sheet=U0&amp;row=137&amp;col=7&amp;number=0.00133&amp;sourceID=14","0.00133")</f>
        <v>0.00133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HYPERLINK("http://141.218.60.56/~jnz1568/getInfo.php?workbook=13_04.xlsx&amp;sheet=U0&amp;row=138&amp;col=6&amp;number=4.4&amp;sourceID=14","4.4")</f>
        <v>4.4</v>
      </c>
      <c r="G138" s="4" t="str">
        <f>HYPERLINK("http://141.218.60.56/~jnz1568/getInfo.php?workbook=13_04.xlsx&amp;sheet=U0&amp;row=138&amp;col=7&amp;number=0.00133&amp;sourceID=14","0.00133")</f>
        <v>0.00133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HYPERLINK("http://141.218.60.56/~jnz1568/getInfo.php?workbook=13_04.xlsx&amp;sheet=U0&amp;row=139&amp;col=6&amp;number=4.5&amp;sourceID=14","4.5")</f>
        <v>4.5</v>
      </c>
      <c r="G139" s="4" t="str">
        <f>HYPERLINK("http://141.218.60.56/~jnz1568/getInfo.php?workbook=13_04.xlsx&amp;sheet=U0&amp;row=139&amp;col=7&amp;number=0.00132&amp;sourceID=14","0.00132")</f>
        <v>0.00132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HYPERLINK("http://141.218.60.56/~jnz1568/getInfo.php?workbook=13_04.xlsx&amp;sheet=U0&amp;row=140&amp;col=6&amp;number=4.6&amp;sourceID=14","4.6")</f>
        <v>4.6</v>
      </c>
      <c r="G140" s="4" t="str">
        <f>HYPERLINK("http://141.218.60.56/~jnz1568/getInfo.php?workbook=13_04.xlsx&amp;sheet=U0&amp;row=140&amp;col=7&amp;number=0.00132&amp;sourceID=14","0.00132")</f>
        <v>0.00132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HYPERLINK("http://141.218.60.56/~jnz1568/getInfo.php?workbook=13_04.xlsx&amp;sheet=U0&amp;row=141&amp;col=6&amp;number=4.7&amp;sourceID=14","4.7")</f>
        <v>4.7</v>
      </c>
      <c r="G141" s="4" t="str">
        <f>HYPERLINK("http://141.218.60.56/~jnz1568/getInfo.php?workbook=13_04.xlsx&amp;sheet=U0&amp;row=141&amp;col=7&amp;number=0.00131&amp;sourceID=14","0.00131")</f>
        <v>0.00131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HYPERLINK("http://141.218.60.56/~jnz1568/getInfo.php?workbook=13_04.xlsx&amp;sheet=U0&amp;row=142&amp;col=6&amp;number=4.8&amp;sourceID=14","4.8")</f>
        <v>4.8</v>
      </c>
      <c r="G142" s="4" t="str">
        <f>HYPERLINK("http://141.218.60.56/~jnz1568/getInfo.php?workbook=13_04.xlsx&amp;sheet=U0&amp;row=142&amp;col=7&amp;number=0.00131&amp;sourceID=14","0.00131")</f>
        <v>0.00131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HYPERLINK("http://141.218.60.56/~jnz1568/getInfo.php?workbook=13_04.xlsx&amp;sheet=U0&amp;row=143&amp;col=6&amp;number=4.9&amp;sourceID=14","4.9")</f>
        <v>4.9</v>
      </c>
      <c r="G143" s="4" t="str">
        <f>HYPERLINK("http://141.218.60.56/~jnz1568/getInfo.php?workbook=13_04.xlsx&amp;sheet=U0&amp;row=143&amp;col=7&amp;number=0.0013&amp;sourceID=14","0.0013")</f>
        <v>0.0013</v>
      </c>
    </row>
    <row r="144" spans="1:7">
      <c r="A144" s="3">
        <v>13</v>
      </c>
      <c r="B144" s="3">
        <v>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HYPERLINK("http://141.218.60.56/~jnz1568/getInfo.php?workbook=13_04.xlsx&amp;sheet=U0&amp;row=144&amp;col=6&amp;number=3&amp;sourceID=14","3")</f>
        <v>3</v>
      </c>
      <c r="G144" s="4" t="str">
        <f>HYPERLINK("http://141.218.60.56/~jnz1568/getInfo.php?workbook=13_04.xlsx&amp;sheet=U0&amp;row=144&amp;col=7&amp;number=0.0151&amp;sourceID=14","0.0151")</f>
        <v>0.0151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HYPERLINK("http://141.218.60.56/~jnz1568/getInfo.php?workbook=13_04.xlsx&amp;sheet=U0&amp;row=145&amp;col=6&amp;number=3.1&amp;sourceID=14","3.1")</f>
        <v>3.1</v>
      </c>
      <c r="G145" s="4" t="str">
        <f>HYPERLINK("http://141.218.60.56/~jnz1568/getInfo.php?workbook=13_04.xlsx&amp;sheet=U0&amp;row=145&amp;col=7&amp;number=0.0151&amp;sourceID=14","0.0151")</f>
        <v>0.0151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HYPERLINK("http://141.218.60.56/~jnz1568/getInfo.php?workbook=13_04.xlsx&amp;sheet=U0&amp;row=146&amp;col=6&amp;number=3.2&amp;sourceID=14","3.2")</f>
        <v>3.2</v>
      </c>
      <c r="G146" s="4" t="str">
        <f>HYPERLINK("http://141.218.60.56/~jnz1568/getInfo.php?workbook=13_04.xlsx&amp;sheet=U0&amp;row=146&amp;col=7&amp;number=0.0151&amp;sourceID=14","0.0151")</f>
        <v>0.0151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HYPERLINK("http://141.218.60.56/~jnz1568/getInfo.php?workbook=13_04.xlsx&amp;sheet=U0&amp;row=147&amp;col=6&amp;number=3.3&amp;sourceID=14","3.3")</f>
        <v>3.3</v>
      </c>
      <c r="G147" s="4" t="str">
        <f>HYPERLINK("http://141.218.60.56/~jnz1568/getInfo.php?workbook=13_04.xlsx&amp;sheet=U0&amp;row=147&amp;col=7&amp;number=0.0151&amp;sourceID=14","0.0151")</f>
        <v>0.0151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HYPERLINK("http://141.218.60.56/~jnz1568/getInfo.php?workbook=13_04.xlsx&amp;sheet=U0&amp;row=148&amp;col=6&amp;number=3.4&amp;sourceID=14","3.4")</f>
        <v>3.4</v>
      </c>
      <c r="G148" s="4" t="str">
        <f>HYPERLINK("http://141.218.60.56/~jnz1568/getInfo.php?workbook=13_04.xlsx&amp;sheet=U0&amp;row=148&amp;col=7&amp;number=0.0151&amp;sourceID=14","0.0151")</f>
        <v>0.0151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HYPERLINK("http://141.218.60.56/~jnz1568/getInfo.php?workbook=13_04.xlsx&amp;sheet=U0&amp;row=149&amp;col=6&amp;number=3.5&amp;sourceID=14","3.5")</f>
        <v>3.5</v>
      </c>
      <c r="G149" s="4" t="str">
        <f>HYPERLINK("http://141.218.60.56/~jnz1568/getInfo.php?workbook=13_04.xlsx&amp;sheet=U0&amp;row=149&amp;col=7&amp;number=0.0151&amp;sourceID=14","0.0151")</f>
        <v>0.0151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HYPERLINK("http://141.218.60.56/~jnz1568/getInfo.php?workbook=13_04.xlsx&amp;sheet=U0&amp;row=150&amp;col=6&amp;number=3.6&amp;sourceID=14","3.6")</f>
        <v>3.6</v>
      </c>
      <c r="G150" s="4" t="str">
        <f>HYPERLINK("http://141.218.60.56/~jnz1568/getInfo.php?workbook=13_04.xlsx&amp;sheet=U0&amp;row=150&amp;col=7&amp;number=0.0151&amp;sourceID=14","0.0151")</f>
        <v>0.0151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HYPERLINK("http://141.218.60.56/~jnz1568/getInfo.php?workbook=13_04.xlsx&amp;sheet=U0&amp;row=151&amp;col=6&amp;number=3.7&amp;sourceID=14","3.7")</f>
        <v>3.7</v>
      </c>
      <c r="G151" s="4" t="str">
        <f>HYPERLINK("http://141.218.60.56/~jnz1568/getInfo.php?workbook=13_04.xlsx&amp;sheet=U0&amp;row=151&amp;col=7&amp;number=0.0151&amp;sourceID=14","0.0151")</f>
        <v>0.0151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HYPERLINK("http://141.218.60.56/~jnz1568/getInfo.php?workbook=13_04.xlsx&amp;sheet=U0&amp;row=152&amp;col=6&amp;number=3.8&amp;sourceID=14","3.8")</f>
        <v>3.8</v>
      </c>
      <c r="G152" s="4" t="str">
        <f>HYPERLINK("http://141.218.60.56/~jnz1568/getInfo.php?workbook=13_04.xlsx&amp;sheet=U0&amp;row=152&amp;col=7&amp;number=0.0151&amp;sourceID=14","0.0151")</f>
        <v>0.0151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HYPERLINK("http://141.218.60.56/~jnz1568/getInfo.php?workbook=13_04.xlsx&amp;sheet=U0&amp;row=153&amp;col=6&amp;number=3.9&amp;sourceID=14","3.9")</f>
        <v>3.9</v>
      </c>
      <c r="G153" s="4" t="str">
        <f>HYPERLINK("http://141.218.60.56/~jnz1568/getInfo.php?workbook=13_04.xlsx&amp;sheet=U0&amp;row=153&amp;col=7&amp;number=0.0151&amp;sourceID=14","0.0151")</f>
        <v>0.0151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HYPERLINK("http://141.218.60.56/~jnz1568/getInfo.php?workbook=13_04.xlsx&amp;sheet=U0&amp;row=154&amp;col=6&amp;number=4&amp;sourceID=14","4")</f>
        <v>4</v>
      </c>
      <c r="G154" s="4" t="str">
        <f>HYPERLINK("http://141.218.60.56/~jnz1568/getInfo.php?workbook=13_04.xlsx&amp;sheet=U0&amp;row=154&amp;col=7&amp;number=0.0151&amp;sourceID=14","0.0151")</f>
        <v>0.0151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HYPERLINK("http://141.218.60.56/~jnz1568/getInfo.php?workbook=13_04.xlsx&amp;sheet=U0&amp;row=155&amp;col=6&amp;number=4.1&amp;sourceID=14","4.1")</f>
        <v>4.1</v>
      </c>
      <c r="G155" s="4" t="str">
        <f>HYPERLINK("http://141.218.60.56/~jnz1568/getInfo.php?workbook=13_04.xlsx&amp;sheet=U0&amp;row=155&amp;col=7&amp;number=0.015&amp;sourceID=14","0.015")</f>
        <v>0.015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HYPERLINK("http://141.218.60.56/~jnz1568/getInfo.php?workbook=13_04.xlsx&amp;sheet=U0&amp;row=156&amp;col=6&amp;number=4.2&amp;sourceID=14","4.2")</f>
        <v>4.2</v>
      </c>
      <c r="G156" s="4" t="str">
        <f>HYPERLINK("http://141.218.60.56/~jnz1568/getInfo.php?workbook=13_04.xlsx&amp;sheet=U0&amp;row=156&amp;col=7&amp;number=0.015&amp;sourceID=14","0.015")</f>
        <v>0.015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HYPERLINK("http://141.218.60.56/~jnz1568/getInfo.php?workbook=13_04.xlsx&amp;sheet=U0&amp;row=157&amp;col=6&amp;number=4.3&amp;sourceID=14","4.3")</f>
        <v>4.3</v>
      </c>
      <c r="G157" s="4" t="str">
        <f>HYPERLINK("http://141.218.60.56/~jnz1568/getInfo.php?workbook=13_04.xlsx&amp;sheet=U0&amp;row=157&amp;col=7&amp;number=0.015&amp;sourceID=14","0.015")</f>
        <v>0.015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HYPERLINK("http://141.218.60.56/~jnz1568/getInfo.php?workbook=13_04.xlsx&amp;sheet=U0&amp;row=158&amp;col=6&amp;number=4.4&amp;sourceID=14","4.4")</f>
        <v>4.4</v>
      </c>
      <c r="G158" s="4" t="str">
        <f>HYPERLINK("http://141.218.60.56/~jnz1568/getInfo.php?workbook=13_04.xlsx&amp;sheet=U0&amp;row=158&amp;col=7&amp;number=0.0149&amp;sourceID=14","0.0149")</f>
        <v>0.0149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HYPERLINK("http://141.218.60.56/~jnz1568/getInfo.php?workbook=13_04.xlsx&amp;sheet=U0&amp;row=159&amp;col=6&amp;number=4.5&amp;sourceID=14","4.5")</f>
        <v>4.5</v>
      </c>
      <c r="G159" s="4" t="str">
        <f>HYPERLINK("http://141.218.60.56/~jnz1568/getInfo.php?workbook=13_04.xlsx&amp;sheet=U0&amp;row=159&amp;col=7&amp;number=0.0149&amp;sourceID=14","0.0149")</f>
        <v>0.0149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HYPERLINK("http://141.218.60.56/~jnz1568/getInfo.php?workbook=13_04.xlsx&amp;sheet=U0&amp;row=160&amp;col=6&amp;number=4.6&amp;sourceID=14","4.6")</f>
        <v>4.6</v>
      </c>
      <c r="G160" s="4" t="str">
        <f>HYPERLINK("http://141.218.60.56/~jnz1568/getInfo.php?workbook=13_04.xlsx&amp;sheet=U0&amp;row=160&amp;col=7&amp;number=0.0148&amp;sourceID=14","0.0148")</f>
        <v>0.0148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HYPERLINK("http://141.218.60.56/~jnz1568/getInfo.php?workbook=13_04.xlsx&amp;sheet=U0&amp;row=161&amp;col=6&amp;number=4.7&amp;sourceID=14","4.7")</f>
        <v>4.7</v>
      </c>
      <c r="G161" s="4" t="str">
        <f>HYPERLINK("http://141.218.60.56/~jnz1568/getInfo.php?workbook=13_04.xlsx&amp;sheet=U0&amp;row=161&amp;col=7&amp;number=0.0148&amp;sourceID=14","0.0148")</f>
        <v>0.0148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HYPERLINK("http://141.218.60.56/~jnz1568/getInfo.php?workbook=13_04.xlsx&amp;sheet=U0&amp;row=162&amp;col=6&amp;number=4.8&amp;sourceID=14","4.8")</f>
        <v>4.8</v>
      </c>
      <c r="G162" s="4" t="str">
        <f>HYPERLINK("http://141.218.60.56/~jnz1568/getInfo.php?workbook=13_04.xlsx&amp;sheet=U0&amp;row=162&amp;col=7&amp;number=0.0147&amp;sourceID=14","0.0147")</f>
        <v>0.0147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HYPERLINK("http://141.218.60.56/~jnz1568/getInfo.php?workbook=13_04.xlsx&amp;sheet=U0&amp;row=163&amp;col=6&amp;number=4.9&amp;sourceID=14","4.9")</f>
        <v>4.9</v>
      </c>
      <c r="G163" s="4" t="str">
        <f>HYPERLINK("http://141.218.60.56/~jnz1568/getInfo.php?workbook=13_04.xlsx&amp;sheet=U0&amp;row=163&amp;col=7&amp;number=0.0146&amp;sourceID=14","0.0146")</f>
        <v>0.0146</v>
      </c>
    </row>
    <row r="164" spans="1:7">
      <c r="A164" s="3">
        <v>13</v>
      </c>
      <c r="B164" s="3">
        <v>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HYPERLINK("http://141.218.60.56/~jnz1568/getInfo.php?workbook=13_04.xlsx&amp;sheet=U0&amp;row=164&amp;col=6&amp;number=3&amp;sourceID=14","3")</f>
        <v>3</v>
      </c>
      <c r="G164" s="4" t="str">
        <f>HYPERLINK("http://141.218.60.56/~jnz1568/getInfo.php?workbook=13_04.xlsx&amp;sheet=U0&amp;row=164&amp;col=7&amp;number=0.00467&amp;sourceID=14","0.00467")</f>
        <v>0.00467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HYPERLINK("http://141.218.60.56/~jnz1568/getInfo.php?workbook=13_04.xlsx&amp;sheet=U0&amp;row=165&amp;col=6&amp;number=3.1&amp;sourceID=14","3.1")</f>
        <v>3.1</v>
      </c>
      <c r="G165" s="4" t="str">
        <f>HYPERLINK("http://141.218.60.56/~jnz1568/getInfo.php?workbook=13_04.xlsx&amp;sheet=U0&amp;row=165&amp;col=7&amp;number=0.00467&amp;sourceID=14","0.00467")</f>
        <v>0.00467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HYPERLINK("http://141.218.60.56/~jnz1568/getInfo.php?workbook=13_04.xlsx&amp;sheet=U0&amp;row=166&amp;col=6&amp;number=3.2&amp;sourceID=14","3.2")</f>
        <v>3.2</v>
      </c>
      <c r="G166" s="4" t="str">
        <f>HYPERLINK("http://141.218.60.56/~jnz1568/getInfo.php?workbook=13_04.xlsx&amp;sheet=U0&amp;row=166&amp;col=7&amp;number=0.00467&amp;sourceID=14","0.00467")</f>
        <v>0.00467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HYPERLINK("http://141.218.60.56/~jnz1568/getInfo.php?workbook=13_04.xlsx&amp;sheet=U0&amp;row=167&amp;col=6&amp;number=3.3&amp;sourceID=14","3.3")</f>
        <v>3.3</v>
      </c>
      <c r="G167" s="4" t="str">
        <f>HYPERLINK("http://141.218.60.56/~jnz1568/getInfo.php?workbook=13_04.xlsx&amp;sheet=U0&amp;row=167&amp;col=7&amp;number=0.00467&amp;sourceID=14","0.00467")</f>
        <v>0.00467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HYPERLINK("http://141.218.60.56/~jnz1568/getInfo.php?workbook=13_04.xlsx&amp;sheet=U0&amp;row=168&amp;col=6&amp;number=3.4&amp;sourceID=14","3.4")</f>
        <v>3.4</v>
      </c>
      <c r="G168" s="4" t="str">
        <f>HYPERLINK("http://141.218.60.56/~jnz1568/getInfo.php?workbook=13_04.xlsx&amp;sheet=U0&amp;row=168&amp;col=7&amp;number=0.00467&amp;sourceID=14","0.00467")</f>
        <v>0.00467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HYPERLINK("http://141.218.60.56/~jnz1568/getInfo.php?workbook=13_04.xlsx&amp;sheet=U0&amp;row=169&amp;col=6&amp;number=3.5&amp;sourceID=14","3.5")</f>
        <v>3.5</v>
      </c>
      <c r="G169" s="4" t="str">
        <f>HYPERLINK("http://141.218.60.56/~jnz1568/getInfo.php?workbook=13_04.xlsx&amp;sheet=U0&amp;row=169&amp;col=7&amp;number=0.00467&amp;sourceID=14","0.00467")</f>
        <v>0.00467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HYPERLINK("http://141.218.60.56/~jnz1568/getInfo.php?workbook=13_04.xlsx&amp;sheet=U0&amp;row=170&amp;col=6&amp;number=3.6&amp;sourceID=14","3.6")</f>
        <v>3.6</v>
      </c>
      <c r="G170" s="4" t="str">
        <f>HYPERLINK("http://141.218.60.56/~jnz1568/getInfo.php?workbook=13_04.xlsx&amp;sheet=U0&amp;row=170&amp;col=7&amp;number=0.00467&amp;sourceID=14","0.00467")</f>
        <v>0.00467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HYPERLINK("http://141.218.60.56/~jnz1568/getInfo.php?workbook=13_04.xlsx&amp;sheet=U0&amp;row=171&amp;col=6&amp;number=3.7&amp;sourceID=14","3.7")</f>
        <v>3.7</v>
      </c>
      <c r="G171" s="4" t="str">
        <f>HYPERLINK("http://141.218.60.56/~jnz1568/getInfo.php?workbook=13_04.xlsx&amp;sheet=U0&amp;row=171&amp;col=7&amp;number=0.00467&amp;sourceID=14","0.00467")</f>
        <v>0.00467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HYPERLINK("http://141.218.60.56/~jnz1568/getInfo.php?workbook=13_04.xlsx&amp;sheet=U0&amp;row=172&amp;col=6&amp;number=3.8&amp;sourceID=14","3.8")</f>
        <v>3.8</v>
      </c>
      <c r="G172" s="4" t="str">
        <f>HYPERLINK("http://141.218.60.56/~jnz1568/getInfo.php?workbook=13_04.xlsx&amp;sheet=U0&amp;row=172&amp;col=7&amp;number=0.00467&amp;sourceID=14","0.00467")</f>
        <v>0.00467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HYPERLINK("http://141.218.60.56/~jnz1568/getInfo.php?workbook=13_04.xlsx&amp;sheet=U0&amp;row=173&amp;col=6&amp;number=3.9&amp;sourceID=14","3.9")</f>
        <v>3.9</v>
      </c>
      <c r="G173" s="4" t="str">
        <f>HYPERLINK("http://141.218.60.56/~jnz1568/getInfo.php?workbook=13_04.xlsx&amp;sheet=U0&amp;row=173&amp;col=7&amp;number=0.00467&amp;sourceID=14","0.00467")</f>
        <v>0.00467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HYPERLINK("http://141.218.60.56/~jnz1568/getInfo.php?workbook=13_04.xlsx&amp;sheet=U0&amp;row=174&amp;col=6&amp;number=4&amp;sourceID=14","4")</f>
        <v>4</v>
      </c>
      <c r="G174" s="4" t="str">
        <f>HYPERLINK("http://141.218.60.56/~jnz1568/getInfo.php?workbook=13_04.xlsx&amp;sheet=U0&amp;row=174&amp;col=7&amp;number=0.00467&amp;sourceID=14","0.00467")</f>
        <v>0.00467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HYPERLINK("http://141.218.60.56/~jnz1568/getInfo.php?workbook=13_04.xlsx&amp;sheet=U0&amp;row=175&amp;col=6&amp;number=4.1&amp;sourceID=14","4.1")</f>
        <v>4.1</v>
      </c>
      <c r="G175" s="4" t="str">
        <f>HYPERLINK("http://141.218.60.56/~jnz1568/getInfo.php?workbook=13_04.xlsx&amp;sheet=U0&amp;row=175&amp;col=7&amp;number=0.00467&amp;sourceID=14","0.00467")</f>
        <v>0.00467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HYPERLINK("http://141.218.60.56/~jnz1568/getInfo.php?workbook=13_04.xlsx&amp;sheet=U0&amp;row=176&amp;col=6&amp;number=4.2&amp;sourceID=14","4.2")</f>
        <v>4.2</v>
      </c>
      <c r="G176" s="4" t="str">
        <f>HYPERLINK("http://141.218.60.56/~jnz1568/getInfo.php?workbook=13_04.xlsx&amp;sheet=U0&amp;row=176&amp;col=7&amp;number=0.00467&amp;sourceID=14","0.00467")</f>
        <v>0.00467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HYPERLINK("http://141.218.60.56/~jnz1568/getInfo.php?workbook=13_04.xlsx&amp;sheet=U0&amp;row=177&amp;col=6&amp;number=4.3&amp;sourceID=14","4.3")</f>
        <v>4.3</v>
      </c>
      <c r="G177" s="4" t="str">
        <f>HYPERLINK("http://141.218.60.56/~jnz1568/getInfo.php?workbook=13_04.xlsx&amp;sheet=U0&amp;row=177&amp;col=7&amp;number=0.00467&amp;sourceID=14","0.00467")</f>
        <v>0.00467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HYPERLINK("http://141.218.60.56/~jnz1568/getInfo.php?workbook=13_04.xlsx&amp;sheet=U0&amp;row=178&amp;col=6&amp;number=4.4&amp;sourceID=14","4.4")</f>
        <v>4.4</v>
      </c>
      <c r="G178" s="4" t="str">
        <f>HYPERLINK("http://141.218.60.56/~jnz1568/getInfo.php?workbook=13_04.xlsx&amp;sheet=U0&amp;row=178&amp;col=7&amp;number=0.00467&amp;sourceID=14","0.00467")</f>
        <v>0.00467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HYPERLINK("http://141.218.60.56/~jnz1568/getInfo.php?workbook=13_04.xlsx&amp;sheet=U0&amp;row=179&amp;col=6&amp;number=4.5&amp;sourceID=14","4.5")</f>
        <v>4.5</v>
      </c>
      <c r="G179" s="4" t="str">
        <f>HYPERLINK("http://141.218.60.56/~jnz1568/getInfo.php?workbook=13_04.xlsx&amp;sheet=U0&amp;row=179&amp;col=7&amp;number=0.00467&amp;sourceID=14","0.00467")</f>
        <v>0.00467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HYPERLINK("http://141.218.60.56/~jnz1568/getInfo.php?workbook=13_04.xlsx&amp;sheet=U0&amp;row=180&amp;col=6&amp;number=4.6&amp;sourceID=14","4.6")</f>
        <v>4.6</v>
      </c>
      <c r="G180" s="4" t="str">
        <f>HYPERLINK("http://141.218.60.56/~jnz1568/getInfo.php?workbook=13_04.xlsx&amp;sheet=U0&amp;row=180&amp;col=7&amp;number=0.00467&amp;sourceID=14","0.00467")</f>
        <v>0.00467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HYPERLINK("http://141.218.60.56/~jnz1568/getInfo.php?workbook=13_04.xlsx&amp;sheet=U0&amp;row=181&amp;col=6&amp;number=4.7&amp;sourceID=14","4.7")</f>
        <v>4.7</v>
      </c>
      <c r="G181" s="4" t="str">
        <f>HYPERLINK("http://141.218.60.56/~jnz1568/getInfo.php?workbook=13_04.xlsx&amp;sheet=U0&amp;row=181&amp;col=7&amp;number=0.00467&amp;sourceID=14","0.00467")</f>
        <v>0.00467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HYPERLINK("http://141.218.60.56/~jnz1568/getInfo.php?workbook=13_04.xlsx&amp;sheet=U0&amp;row=182&amp;col=6&amp;number=4.8&amp;sourceID=14","4.8")</f>
        <v>4.8</v>
      </c>
      <c r="G182" s="4" t="str">
        <f>HYPERLINK("http://141.218.60.56/~jnz1568/getInfo.php?workbook=13_04.xlsx&amp;sheet=U0&amp;row=182&amp;col=7&amp;number=0.00467&amp;sourceID=14","0.00467")</f>
        <v>0.00467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HYPERLINK("http://141.218.60.56/~jnz1568/getInfo.php?workbook=13_04.xlsx&amp;sheet=U0&amp;row=183&amp;col=6&amp;number=4.9&amp;sourceID=14","4.9")</f>
        <v>4.9</v>
      </c>
      <c r="G183" s="4" t="str">
        <f>HYPERLINK("http://141.218.60.56/~jnz1568/getInfo.php?workbook=13_04.xlsx&amp;sheet=U0&amp;row=183&amp;col=7&amp;number=0.00467&amp;sourceID=14","0.00467")</f>
        <v>0.00467</v>
      </c>
    </row>
    <row r="184" spans="1:7">
      <c r="A184" s="3">
        <v>13</v>
      </c>
      <c r="B184" s="3">
        <v>4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HYPERLINK("http://141.218.60.56/~jnz1568/getInfo.php?workbook=13_04.xlsx&amp;sheet=U0&amp;row=184&amp;col=6&amp;number=3&amp;sourceID=14","3")</f>
        <v>3</v>
      </c>
      <c r="G184" s="4" t="str">
        <f>HYPERLINK("http://141.218.60.56/~jnz1568/getInfo.php?workbook=13_04.xlsx&amp;sheet=U0&amp;row=184&amp;col=7&amp;number=0.403&amp;sourceID=14","0.403")</f>
        <v>0.403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HYPERLINK("http://141.218.60.56/~jnz1568/getInfo.php?workbook=13_04.xlsx&amp;sheet=U0&amp;row=185&amp;col=6&amp;number=3.1&amp;sourceID=14","3.1")</f>
        <v>3.1</v>
      </c>
      <c r="G185" s="4" t="str">
        <f>HYPERLINK("http://141.218.60.56/~jnz1568/getInfo.php?workbook=13_04.xlsx&amp;sheet=U0&amp;row=185&amp;col=7&amp;number=0.403&amp;sourceID=14","0.403")</f>
        <v>0.403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HYPERLINK("http://141.218.60.56/~jnz1568/getInfo.php?workbook=13_04.xlsx&amp;sheet=U0&amp;row=186&amp;col=6&amp;number=3.2&amp;sourceID=14","3.2")</f>
        <v>3.2</v>
      </c>
      <c r="G186" s="4" t="str">
        <f>HYPERLINK("http://141.218.60.56/~jnz1568/getInfo.php?workbook=13_04.xlsx&amp;sheet=U0&amp;row=186&amp;col=7&amp;number=0.403&amp;sourceID=14","0.403")</f>
        <v>0.403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HYPERLINK("http://141.218.60.56/~jnz1568/getInfo.php?workbook=13_04.xlsx&amp;sheet=U0&amp;row=187&amp;col=6&amp;number=3.3&amp;sourceID=14","3.3")</f>
        <v>3.3</v>
      </c>
      <c r="G187" s="4" t="str">
        <f>HYPERLINK("http://141.218.60.56/~jnz1568/getInfo.php?workbook=13_04.xlsx&amp;sheet=U0&amp;row=187&amp;col=7&amp;number=0.402&amp;sourceID=14","0.402")</f>
        <v>0.402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HYPERLINK("http://141.218.60.56/~jnz1568/getInfo.php?workbook=13_04.xlsx&amp;sheet=U0&amp;row=188&amp;col=6&amp;number=3.4&amp;sourceID=14","3.4")</f>
        <v>3.4</v>
      </c>
      <c r="G188" s="4" t="str">
        <f>HYPERLINK("http://141.218.60.56/~jnz1568/getInfo.php?workbook=13_04.xlsx&amp;sheet=U0&amp;row=188&amp;col=7&amp;number=0.402&amp;sourceID=14","0.402")</f>
        <v>0.402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HYPERLINK("http://141.218.60.56/~jnz1568/getInfo.php?workbook=13_04.xlsx&amp;sheet=U0&amp;row=189&amp;col=6&amp;number=3.5&amp;sourceID=14","3.5")</f>
        <v>3.5</v>
      </c>
      <c r="G189" s="4" t="str">
        <f>HYPERLINK("http://141.218.60.56/~jnz1568/getInfo.php?workbook=13_04.xlsx&amp;sheet=U0&amp;row=189&amp;col=7&amp;number=0.401&amp;sourceID=14","0.401")</f>
        <v>0.401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HYPERLINK("http://141.218.60.56/~jnz1568/getInfo.php?workbook=13_04.xlsx&amp;sheet=U0&amp;row=190&amp;col=6&amp;number=3.6&amp;sourceID=14","3.6")</f>
        <v>3.6</v>
      </c>
      <c r="G190" s="4" t="str">
        <f>HYPERLINK("http://141.218.60.56/~jnz1568/getInfo.php?workbook=13_04.xlsx&amp;sheet=U0&amp;row=190&amp;col=7&amp;number=0.401&amp;sourceID=14","0.401")</f>
        <v>0.401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HYPERLINK("http://141.218.60.56/~jnz1568/getInfo.php?workbook=13_04.xlsx&amp;sheet=U0&amp;row=191&amp;col=6&amp;number=3.7&amp;sourceID=14","3.7")</f>
        <v>3.7</v>
      </c>
      <c r="G191" s="4" t="str">
        <f>HYPERLINK("http://141.218.60.56/~jnz1568/getInfo.php?workbook=13_04.xlsx&amp;sheet=U0&amp;row=191&amp;col=7&amp;number=0.4&amp;sourceID=14","0.4")</f>
        <v>0.4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HYPERLINK("http://141.218.60.56/~jnz1568/getInfo.php?workbook=13_04.xlsx&amp;sheet=U0&amp;row=192&amp;col=6&amp;number=3.8&amp;sourceID=14","3.8")</f>
        <v>3.8</v>
      </c>
      <c r="G192" s="4" t="str">
        <f>HYPERLINK("http://141.218.60.56/~jnz1568/getInfo.php?workbook=13_04.xlsx&amp;sheet=U0&amp;row=192&amp;col=7&amp;number=0.399&amp;sourceID=14","0.399")</f>
        <v>0.399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HYPERLINK("http://141.218.60.56/~jnz1568/getInfo.php?workbook=13_04.xlsx&amp;sheet=U0&amp;row=193&amp;col=6&amp;number=3.9&amp;sourceID=14","3.9")</f>
        <v>3.9</v>
      </c>
      <c r="G193" s="4" t="str">
        <f>HYPERLINK("http://141.218.60.56/~jnz1568/getInfo.php?workbook=13_04.xlsx&amp;sheet=U0&amp;row=193&amp;col=7&amp;number=0.397&amp;sourceID=14","0.397")</f>
        <v>0.397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HYPERLINK("http://141.218.60.56/~jnz1568/getInfo.php?workbook=13_04.xlsx&amp;sheet=U0&amp;row=194&amp;col=6&amp;number=4&amp;sourceID=14","4")</f>
        <v>4</v>
      </c>
      <c r="G194" s="4" t="str">
        <f>HYPERLINK("http://141.218.60.56/~jnz1568/getInfo.php?workbook=13_04.xlsx&amp;sheet=U0&amp;row=194&amp;col=7&amp;number=0.396&amp;sourceID=14","0.396")</f>
        <v>0.396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HYPERLINK("http://141.218.60.56/~jnz1568/getInfo.php?workbook=13_04.xlsx&amp;sheet=U0&amp;row=195&amp;col=6&amp;number=4.1&amp;sourceID=14","4.1")</f>
        <v>4.1</v>
      </c>
      <c r="G195" s="4" t="str">
        <f>HYPERLINK("http://141.218.60.56/~jnz1568/getInfo.php?workbook=13_04.xlsx&amp;sheet=U0&amp;row=195&amp;col=7&amp;number=0.393&amp;sourceID=14","0.393")</f>
        <v>0.393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HYPERLINK("http://141.218.60.56/~jnz1568/getInfo.php?workbook=13_04.xlsx&amp;sheet=U0&amp;row=196&amp;col=6&amp;number=4.2&amp;sourceID=14","4.2")</f>
        <v>4.2</v>
      </c>
      <c r="G196" s="4" t="str">
        <f>HYPERLINK("http://141.218.60.56/~jnz1568/getInfo.php?workbook=13_04.xlsx&amp;sheet=U0&amp;row=196&amp;col=7&amp;number=0.391&amp;sourceID=14","0.391")</f>
        <v>0.391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HYPERLINK("http://141.218.60.56/~jnz1568/getInfo.php?workbook=13_04.xlsx&amp;sheet=U0&amp;row=197&amp;col=6&amp;number=4.3&amp;sourceID=14","4.3")</f>
        <v>4.3</v>
      </c>
      <c r="G197" s="4" t="str">
        <f>HYPERLINK("http://141.218.60.56/~jnz1568/getInfo.php?workbook=13_04.xlsx&amp;sheet=U0&amp;row=197&amp;col=7&amp;number=0.387&amp;sourceID=14","0.387")</f>
        <v>0.387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HYPERLINK("http://141.218.60.56/~jnz1568/getInfo.php?workbook=13_04.xlsx&amp;sheet=U0&amp;row=198&amp;col=6&amp;number=4.4&amp;sourceID=14","4.4")</f>
        <v>4.4</v>
      </c>
      <c r="G198" s="4" t="str">
        <f>HYPERLINK("http://141.218.60.56/~jnz1568/getInfo.php?workbook=13_04.xlsx&amp;sheet=U0&amp;row=198&amp;col=7&amp;number=0.383&amp;sourceID=14","0.383")</f>
        <v>0.383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HYPERLINK("http://141.218.60.56/~jnz1568/getInfo.php?workbook=13_04.xlsx&amp;sheet=U0&amp;row=199&amp;col=6&amp;number=4.5&amp;sourceID=14","4.5")</f>
        <v>4.5</v>
      </c>
      <c r="G199" s="4" t="str">
        <f>HYPERLINK("http://141.218.60.56/~jnz1568/getInfo.php?workbook=13_04.xlsx&amp;sheet=U0&amp;row=199&amp;col=7&amp;number=0.378&amp;sourceID=14","0.378")</f>
        <v>0.378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HYPERLINK("http://141.218.60.56/~jnz1568/getInfo.php?workbook=13_04.xlsx&amp;sheet=U0&amp;row=200&amp;col=6&amp;number=4.6&amp;sourceID=14","4.6")</f>
        <v>4.6</v>
      </c>
      <c r="G200" s="4" t="str">
        <f>HYPERLINK("http://141.218.60.56/~jnz1568/getInfo.php?workbook=13_04.xlsx&amp;sheet=U0&amp;row=200&amp;col=7&amp;number=0.371&amp;sourceID=14","0.371")</f>
        <v>0.371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HYPERLINK("http://141.218.60.56/~jnz1568/getInfo.php?workbook=13_04.xlsx&amp;sheet=U0&amp;row=201&amp;col=6&amp;number=4.7&amp;sourceID=14","4.7")</f>
        <v>4.7</v>
      </c>
      <c r="G201" s="4" t="str">
        <f>HYPERLINK("http://141.218.60.56/~jnz1568/getInfo.php?workbook=13_04.xlsx&amp;sheet=U0&amp;row=201&amp;col=7&amp;number=0.364&amp;sourceID=14","0.364")</f>
        <v>0.364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HYPERLINK("http://141.218.60.56/~jnz1568/getInfo.php?workbook=13_04.xlsx&amp;sheet=U0&amp;row=202&amp;col=6&amp;number=4.8&amp;sourceID=14","4.8")</f>
        <v>4.8</v>
      </c>
      <c r="G202" s="4" t="str">
        <f>HYPERLINK("http://141.218.60.56/~jnz1568/getInfo.php?workbook=13_04.xlsx&amp;sheet=U0&amp;row=202&amp;col=7&amp;number=0.354&amp;sourceID=14","0.354")</f>
        <v>0.354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HYPERLINK("http://141.218.60.56/~jnz1568/getInfo.php?workbook=13_04.xlsx&amp;sheet=U0&amp;row=203&amp;col=6&amp;number=4.9&amp;sourceID=14","4.9")</f>
        <v>4.9</v>
      </c>
      <c r="G203" s="4" t="str">
        <f>HYPERLINK("http://141.218.60.56/~jnz1568/getInfo.php?workbook=13_04.xlsx&amp;sheet=U0&amp;row=203&amp;col=7&amp;number=0.342&amp;sourceID=14","0.342")</f>
        <v>0.342</v>
      </c>
    </row>
    <row r="204" spans="1:7">
      <c r="A204" s="3">
        <v>13</v>
      </c>
      <c r="B204" s="3">
        <v>4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HYPERLINK("http://141.218.60.56/~jnz1568/getInfo.php?workbook=13_04.xlsx&amp;sheet=U0&amp;row=204&amp;col=6&amp;number=3&amp;sourceID=14","3")</f>
        <v>3</v>
      </c>
      <c r="G204" s="4" t="str">
        <f>HYPERLINK("http://141.218.60.56/~jnz1568/getInfo.php?workbook=13_04.xlsx&amp;sheet=U0&amp;row=204&amp;col=7&amp;number=0.434&amp;sourceID=14","0.434")</f>
        <v>0.434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HYPERLINK("http://141.218.60.56/~jnz1568/getInfo.php?workbook=13_04.xlsx&amp;sheet=U0&amp;row=205&amp;col=6&amp;number=3.1&amp;sourceID=14","3.1")</f>
        <v>3.1</v>
      </c>
      <c r="G205" s="4" t="str">
        <f>HYPERLINK("http://141.218.60.56/~jnz1568/getInfo.php?workbook=13_04.xlsx&amp;sheet=U0&amp;row=205&amp;col=7&amp;number=0.433&amp;sourceID=14","0.433")</f>
        <v>0.433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HYPERLINK("http://141.218.60.56/~jnz1568/getInfo.php?workbook=13_04.xlsx&amp;sheet=U0&amp;row=206&amp;col=6&amp;number=3.2&amp;sourceID=14","3.2")</f>
        <v>3.2</v>
      </c>
      <c r="G206" s="4" t="str">
        <f>HYPERLINK("http://141.218.60.56/~jnz1568/getInfo.php?workbook=13_04.xlsx&amp;sheet=U0&amp;row=206&amp;col=7&amp;number=0.433&amp;sourceID=14","0.433")</f>
        <v>0.433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HYPERLINK("http://141.218.60.56/~jnz1568/getInfo.php?workbook=13_04.xlsx&amp;sheet=U0&amp;row=207&amp;col=6&amp;number=3.3&amp;sourceID=14","3.3")</f>
        <v>3.3</v>
      </c>
      <c r="G207" s="4" t="str">
        <f>HYPERLINK("http://141.218.60.56/~jnz1568/getInfo.php?workbook=13_04.xlsx&amp;sheet=U0&amp;row=207&amp;col=7&amp;number=0.433&amp;sourceID=14","0.433")</f>
        <v>0.433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HYPERLINK("http://141.218.60.56/~jnz1568/getInfo.php?workbook=13_04.xlsx&amp;sheet=U0&amp;row=208&amp;col=6&amp;number=3.4&amp;sourceID=14","3.4")</f>
        <v>3.4</v>
      </c>
      <c r="G208" s="4" t="str">
        <f>HYPERLINK("http://141.218.60.56/~jnz1568/getInfo.php?workbook=13_04.xlsx&amp;sheet=U0&amp;row=208&amp;col=7&amp;number=0.432&amp;sourceID=14","0.432")</f>
        <v>0.432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HYPERLINK("http://141.218.60.56/~jnz1568/getInfo.php?workbook=13_04.xlsx&amp;sheet=U0&amp;row=209&amp;col=6&amp;number=3.5&amp;sourceID=14","3.5")</f>
        <v>3.5</v>
      </c>
      <c r="G209" s="4" t="str">
        <f>HYPERLINK("http://141.218.60.56/~jnz1568/getInfo.php?workbook=13_04.xlsx&amp;sheet=U0&amp;row=209&amp;col=7&amp;number=0.432&amp;sourceID=14","0.432")</f>
        <v>0.432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HYPERLINK("http://141.218.60.56/~jnz1568/getInfo.php?workbook=13_04.xlsx&amp;sheet=U0&amp;row=210&amp;col=6&amp;number=3.6&amp;sourceID=14","3.6")</f>
        <v>3.6</v>
      </c>
      <c r="G210" s="4" t="str">
        <f>HYPERLINK("http://141.218.60.56/~jnz1568/getInfo.php?workbook=13_04.xlsx&amp;sheet=U0&amp;row=210&amp;col=7&amp;number=0.431&amp;sourceID=14","0.431")</f>
        <v>0.431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HYPERLINK("http://141.218.60.56/~jnz1568/getInfo.php?workbook=13_04.xlsx&amp;sheet=U0&amp;row=211&amp;col=6&amp;number=3.7&amp;sourceID=14","3.7")</f>
        <v>3.7</v>
      </c>
      <c r="G211" s="4" t="str">
        <f>HYPERLINK("http://141.218.60.56/~jnz1568/getInfo.php?workbook=13_04.xlsx&amp;sheet=U0&amp;row=211&amp;col=7&amp;number=0.43&amp;sourceID=14","0.43")</f>
        <v>0.43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HYPERLINK("http://141.218.60.56/~jnz1568/getInfo.php?workbook=13_04.xlsx&amp;sheet=U0&amp;row=212&amp;col=6&amp;number=3.8&amp;sourceID=14","3.8")</f>
        <v>3.8</v>
      </c>
      <c r="G212" s="4" t="str">
        <f>HYPERLINK("http://141.218.60.56/~jnz1568/getInfo.php?workbook=13_04.xlsx&amp;sheet=U0&amp;row=212&amp;col=7&amp;number=0.429&amp;sourceID=14","0.429")</f>
        <v>0.429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HYPERLINK("http://141.218.60.56/~jnz1568/getInfo.php?workbook=13_04.xlsx&amp;sheet=U0&amp;row=213&amp;col=6&amp;number=3.9&amp;sourceID=14","3.9")</f>
        <v>3.9</v>
      </c>
      <c r="G213" s="4" t="str">
        <f>HYPERLINK("http://141.218.60.56/~jnz1568/getInfo.php?workbook=13_04.xlsx&amp;sheet=U0&amp;row=213&amp;col=7&amp;number=0.427&amp;sourceID=14","0.427")</f>
        <v>0.427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HYPERLINK("http://141.218.60.56/~jnz1568/getInfo.php?workbook=13_04.xlsx&amp;sheet=U0&amp;row=214&amp;col=6&amp;number=4&amp;sourceID=14","4")</f>
        <v>4</v>
      </c>
      <c r="G214" s="4" t="str">
        <f>HYPERLINK("http://141.218.60.56/~jnz1568/getInfo.php?workbook=13_04.xlsx&amp;sheet=U0&amp;row=214&amp;col=7&amp;number=0.425&amp;sourceID=14","0.425")</f>
        <v>0.425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HYPERLINK("http://141.218.60.56/~jnz1568/getInfo.php?workbook=13_04.xlsx&amp;sheet=U0&amp;row=215&amp;col=6&amp;number=4.1&amp;sourceID=14","4.1")</f>
        <v>4.1</v>
      </c>
      <c r="G215" s="4" t="str">
        <f>HYPERLINK("http://141.218.60.56/~jnz1568/getInfo.php?workbook=13_04.xlsx&amp;sheet=U0&amp;row=215&amp;col=7&amp;number=0.423&amp;sourceID=14","0.423")</f>
        <v>0.423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HYPERLINK("http://141.218.60.56/~jnz1568/getInfo.php?workbook=13_04.xlsx&amp;sheet=U0&amp;row=216&amp;col=6&amp;number=4.2&amp;sourceID=14","4.2")</f>
        <v>4.2</v>
      </c>
      <c r="G216" s="4" t="str">
        <f>HYPERLINK("http://141.218.60.56/~jnz1568/getInfo.php?workbook=13_04.xlsx&amp;sheet=U0&amp;row=216&amp;col=7&amp;number=0.42&amp;sourceID=14","0.42")</f>
        <v>0.42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HYPERLINK("http://141.218.60.56/~jnz1568/getInfo.php?workbook=13_04.xlsx&amp;sheet=U0&amp;row=217&amp;col=6&amp;number=4.3&amp;sourceID=14","4.3")</f>
        <v>4.3</v>
      </c>
      <c r="G217" s="4" t="str">
        <f>HYPERLINK("http://141.218.60.56/~jnz1568/getInfo.php?workbook=13_04.xlsx&amp;sheet=U0&amp;row=217&amp;col=7&amp;number=0.416&amp;sourceID=14","0.416")</f>
        <v>0.416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HYPERLINK("http://141.218.60.56/~jnz1568/getInfo.php?workbook=13_04.xlsx&amp;sheet=U0&amp;row=218&amp;col=6&amp;number=4.4&amp;sourceID=14","4.4")</f>
        <v>4.4</v>
      </c>
      <c r="G218" s="4" t="str">
        <f>HYPERLINK("http://141.218.60.56/~jnz1568/getInfo.php?workbook=13_04.xlsx&amp;sheet=U0&amp;row=218&amp;col=7&amp;number=0.411&amp;sourceID=14","0.411")</f>
        <v>0.411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HYPERLINK("http://141.218.60.56/~jnz1568/getInfo.php?workbook=13_04.xlsx&amp;sheet=U0&amp;row=219&amp;col=6&amp;number=4.5&amp;sourceID=14","4.5")</f>
        <v>4.5</v>
      </c>
      <c r="G219" s="4" t="str">
        <f>HYPERLINK("http://141.218.60.56/~jnz1568/getInfo.php?workbook=13_04.xlsx&amp;sheet=U0&amp;row=219&amp;col=7&amp;number=0.405&amp;sourceID=14","0.405")</f>
        <v>0.405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HYPERLINK("http://141.218.60.56/~jnz1568/getInfo.php?workbook=13_04.xlsx&amp;sheet=U0&amp;row=220&amp;col=6&amp;number=4.6&amp;sourceID=14","4.6")</f>
        <v>4.6</v>
      </c>
      <c r="G220" s="4" t="str">
        <f>HYPERLINK("http://141.218.60.56/~jnz1568/getInfo.php?workbook=13_04.xlsx&amp;sheet=U0&amp;row=220&amp;col=7&amp;number=0.398&amp;sourceID=14","0.398")</f>
        <v>0.398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HYPERLINK("http://141.218.60.56/~jnz1568/getInfo.php?workbook=13_04.xlsx&amp;sheet=U0&amp;row=221&amp;col=6&amp;number=4.7&amp;sourceID=14","4.7")</f>
        <v>4.7</v>
      </c>
      <c r="G221" s="4" t="str">
        <f>HYPERLINK("http://141.218.60.56/~jnz1568/getInfo.php?workbook=13_04.xlsx&amp;sheet=U0&amp;row=221&amp;col=7&amp;number=0.389&amp;sourceID=14","0.389")</f>
        <v>0.389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HYPERLINK("http://141.218.60.56/~jnz1568/getInfo.php?workbook=13_04.xlsx&amp;sheet=U0&amp;row=222&amp;col=6&amp;number=4.8&amp;sourceID=14","4.8")</f>
        <v>4.8</v>
      </c>
      <c r="G222" s="4" t="str">
        <f>HYPERLINK("http://141.218.60.56/~jnz1568/getInfo.php?workbook=13_04.xlsx&amp;sheet=U0&amp;row=222&amp;col=7&amp;number=0.378&amp;sourceID=14","0.378")</f>
        <v>0.378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HYPERLINK("http://141.218.60.56/~jnz1568/getInfo.php?workbook=13_04.xlsx&amp;sheet=U0&amp;row=223&amp;col=6&amp;number=4.9&amp;sourceID=14","4.9")</f>
        <v>4.9</v>
      </c>
      <c r="G223" s="4" t="str">
        <f>HYPERLINK("http://141.218.60.56/~jnz1568/getInfo.php?workbook=13_04.xlsx&amp;sheet=U0&amp;row=223&amp;col=7&amp;number=0.364&amp;sourceID=14","0.364")</f>
        <v>0.364</v>
      </c>
    </row>
    <row r="224" spans="1:7">
      <c r="A224" s="3">
        <v>13</v>
      </c>
      <c r="B224" s="3">
        <v>4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HYPERLINK("http://141.218.60.56/~jnz1568/getInfo.php?workbook=13_04.xlsx&amp;sheet=U0&amp;row=224&amp;col=6&amp;number=3&amp;sourceID=14","3")</f>
        <v>3</v>
      </c>
      <c r="G224" s="4" t="str">
        <f>HYPERLINK("http://141.218.60.56/~jnz1568/getInfo.php?workbook=13_04.xlsx&amp;sheet=U0&amp;row=224&amp;col=7&amp;number=0.0413&amp;sourceID=14","0.0413")</f>
        <v>0.0413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HYPERLINK("http://141.218.60.56/~jnz1568/getInfo.php?workbook=13_04.xlsx&amp;sheet=U0&amp;row=225&amp;col=6&amp;number=3.1&amp;sourceID=14","3.1")</f>
        <v>3.1</v>
      </c>
      <c r="G225" s="4" t="str">
        <f>HYPERLINK("http://141.218.60.56/~jnz1568/getInfo.php?workbook=13_04.xlsx&amp;sheet=U0&amp;row=225&amp;col=7&amp;number=0.0413&amp;sourceID=14","0.0413")</f>
        <v>0.0413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HYPERLINK("http://141.218.60.56/~jnz1568/getInfo.php?workbook=13_04.xlsx&amp;sheet=U0&amp;row=226&amp;col=6&amp;number=3.2&amp;sourceID=14","3.2")</f>
        <v>3.2</v>
      </c>
      <c r="G226" s="4" t="str">
        <f>HYPERLINK("http://141.218.60.56/~jnz1568/getInfo.php?workbook=13_04.xlsx&amp;sheet=U0&amp;row=226&amp;col=7&amp;number=0.0413&amp;sourceID=14","0.0413")</f>
        <v>0.0413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HYPERLINK("http://141.218.60.56/~jnz1568/getInfo.php?workbook=13_04.xlsx&amp;sheet=U0&amp;row=227&amp;col=6&amp;number=3.3&amp;sourceID=14","3.3")</f>
        <v>3.3</v>
      </c>
      <c r="G227" s="4" t="str">
        <f>HYPERLINK("http://141.218.60.56/~jnz1568/getInfo.php?workbook=13_04.xlsx&amp;sheet=U0&amp;row=227&amp;col=7&amp;number=0.0413&amp;sourceID=14","0.0413")</f>
        <v>0.0413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HYPERLINK("http://141.218.60.56/~jnz1568/getInfo.php?workbook=13_04.xlsx&amp;sheet=U0&amp;row=228&amp;col=6&amp;number=3.4&amp;sourceID=14","3.4")</f>
        <v>3.4</v>
      </c>
      <c r="G228" s="4" t="str">
        <f>HYPERLINK("http://141.218.60.56/~jnz1568/getInfo.php?workbook=13_04.xlsx&amp;sheet=U0&amp;row=228&amp;col=7&amp;number=0.0412&amp;sourceID=14","0.0412")</f>
        <v>0.0412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HYPERLINK("http://141.218.60.56/~jnz1568/getInfo.php?workbook=13_04.xlsx&amp;sheet=U0&amp;row=229&amp;col=6&amp;number=3.5&amp;sourceID=14","3.5")</f>
        <v>3.5</v>
      </c>
      <c r="G229" s="4" t="str">
        <f>HYPERLINK("http://141.218.60.56/~jnz1568/getInfo.php?workbook=13_04.xlsx&amp;sheet=U0&amp;row=229&amp;col=7&amp;number=0.0412&amp;sourceID=14","0.0412")</f>
        <v>0.0412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HYPERLINK("http://141.218.60.56/~jnz1568/getInfo.php?workbook=13_04.xlsx&amp;sheet=U0&amp;row=230&amp;col=6&amp;number=3.6&amp;sourceID=14","3.6")</f>
        <v>3.6</v>
      </c>
      <c r="G230" s="4" t="str">
        <f>HYPERLINK("http://141.218.60.56/~jnz1568/getInfo.php?workbook=13_04.xlsx&amp;sheet=U0&amp;row=230&amp;col=7&amp;number=0.0411&amp;sourceID=14","0.0411")</f>
        <v>0.0411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HYPERLINK("http://141.218.60.56/~jnz1568/getInfo.php?workbook=13_04.xlsx&amp;sheet=U0&amp;row=231&amp;col=6&amp;number=3.7&amp;sourceID=14","3.7")</f>
        <v>3.7</v>
      </c>
      <c r="G231" s="4" t="str">
        <f>HYPERLINK("http://141.218.60.56/~jnz1568/getInfo.php?workbook=13_04.xlsx&amp;sheet=U0&amp;row=231&amp;col=7&amp;number=0.041&amp;sourceID=14","0.041")</f>
        <v>0.041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HYPERLINK("http://141.218.60.56/~jnz1568/getInfo.php?workbook=13_04.xlsx&amp;sheet=U0&amp;row=232&amp;col=6&amp;number=3.8&amp;sourceID=14","3.8")</f>
        <v>3.8</v>
      </c>
      <c r="G232" s="4" t="str">
        <f>HYPERLINK("http://141.218.60.56/~jnz1568/getInfo.php?workbook=13_04.xlsx&amp;sheet=U0&amp;row=232&amp;col=7&amp;number=0.0409&amp;sourceID=14","0.0409")</f>
        <v>0.0409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HYPERLINK("http://141.218.60.56/~jnz1568/getInfo.php?workbook=13_04.xlsx&amp;sheet=U0&amp;row=233&amp;col=6&amp;number=3.9&amp;sourceID=14","3.9")</f>
        <v>3.9</v>
      </c>
      <c r="G233" s="4" t="str">
        <f>HYPERLINK("http://141.218.60.56/~jnz1568/getInfo.php?workbook=13_04.xlsx&amp;sheet=U0&amp;row=233&amp;col=7&amp;number=0.0408&amp;sourceID=14","0.0408")</f>
        <v>0.0408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HYPERLINK("http://141.218.60.56/~jnz1568/getInfo.php?workbook=13_04.xlsx&amp;sheet=U0&amp;row=234&amp;col=6&amp;number=4&amp;sourceID=14","4")</f>
        <v>4</v>
      </c>
      <c r="G234" s="4" t="str">
        <f>HYPERLINK("http://141.218.60.56/~jnz1568/getInfo.php?workbook=13_04.xlsx&amp;sheet=U0&amp;row=234&amp;col=7&amp;number=0.0407&amp;sourceID=14","0.0407")</f>
        <v>0.0407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HYPERLINK("http://141.218.60.56/~jnz1568/getInfo.php?workbook=13_04.xlsx&amp;sheet=U0&amp;row=235&amp;col=6&amp;number=4.1&amp;sourceID=14","4.1")</f>
        <v>4.1</v>
      </c>
      <c r="G235" s="4" t="str">
        <f>HYPERLINK("http://141.218.60.56/~jnz1568/getInfo.php?workbook=13_04.xlsx&amp;sheet=U0&amp;row=235&amp;col=7&amp;number=0.0405&amp;sourceID=14","0.0405")</f>
        <v>0.0405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HYPERLINK("http://141.218.60.56/~jnz1568/getInfo.php?workbook=13_04.xlsx&amp;sheet=U0&amp;row=236&amp;col=6&amp;number=4.2&amp;sourceID=14","4.2")</f>
        <v>4.2</v>
      </c>
      <c r="G236" s="4" t="str">
        <f>HYPERLINK("http://141.218.60.56/~jnz1568/getInfo.php?workbook=13_04.xlsx&amp;sheet=U0&amp;row=236&amp;col=7&amp;number=0.0402&amp;sourceID=14","0.0402")</f>
        <v>0.0402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HYPERLINK("http://141.218.60.56/~jnz1568/getInfo.php?workbook=13_04.xlsx&amp;sheet=U0&amp;row=237&amp;col=6&amp;number=4.3&amp;sourceID=14","4.3")</f>
        <v>4.3</v>
      </c>
      <c r="G237" s="4" t="str">
        <f>HYPERLINK("http://141.218.60.56/~jnz1568/getInfo.php?workbook=13_04.xlsx&amp;sheet=U0&amp;row=237&amp;col=7&amp;number=0.0399&amp;sourceID=14","0.0399")</f>
        <v>0.0399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HYPERLINK("http://141.218.60.56/~jnz1568/getInfo.php?workbook=13_04.xlsx&amp;sheet=U0&amp;row=238&amp;col=6&amp;number=4.4&amp;sourceID=14","4.4")</f>
        <v>4.4</v>
      </c>
      <c r="G238" s="4" t="str">
        <f>HYPERLINK("http://141.218.60.56/~jnz1568/getInfo.php?workbook=13_04.xlsx&amp;sheet=U0&amp;row=238&amp;col=7&amp;number=0.0396&amp;sourceID=14","0.0396")</f>
        <v>0.0396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HYPERLINK("http://141.218.60.56/~jnz1568/getInfo.php?workbook=13_04.xlsx&amp;sheet=U0&amp;row=239&amp;col=6&amp;number=4.5&amp;sourceID=14","4.5")</f>
        <v>4.5</v>
      </c>
      <c r="G239" s="4" t="str">
        <f>HYPERLINK("http://141.218.60.56/~jnz1568/getInfo.php?workbook=13_04.xlsx&amp;sheet=U0&amp;row=239&amp;col=7&amp;number=0.0391&amp;sourceID=14","0.0391")</f>
        <v>0.0391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HYPERLINK("http://141.218.60.56/~jnz1568/getInfo.php?workbook=13_04.xlsx&amp;sheet=U0&amp;row=240&amp;col=6&amp;number=4.6&amp;sourceID=14","4.6")</f>
        <v>4.6</v>
      </c>
      <c r="G240" s="4" t="str">
        <f>HYPERLINK("http://141.218.60.56/~jnz1568/getInfo.php?workbook=13_04.xlsx&amp;sheet=U0&amp;row=240&amp;col=7&amp;number=0.0385&amp;sourceID=14","0.0385")</f>
        <v>0.0385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HYPERLINK("http://141.218.60.56/~jnz1568/getInfo.php?workbook=13_04.xlsx&amp;sheet=U0&amp;row=241&amp;col=6&amp;number=4.7&amp;sourceID=14","4.7")</f>
        <v>4.7</v>
      </c>
      <c r="G241" s="4" t="str">
        <f>HYPERLINK("http://141.218.60.56/~jnz1568/getInfo.php?workbook=13_04.xlsx&amp;sheet=U0&amp;row=241&amp;col=7&amp;number=0.0378&amp;sourceID=14","0.0378")</f>
        <v>0.0378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HYPERLINK("http://141.218.60.56/~jnz1568/getInfo.php?workbook=13_04.xlsx&amp;sheet=U0&amp;row=242&amp;col=6&amp;number=4.8&amp;sourceID=14","4.8")</f>
        <v>4.8</v>
      </c>
      <c r="G242" s="4" t="str">
        <f>HYPERLINK("http://141.218.60.56/~jnz1568/getInfo.php?workbook=13_04.xlsx&amp;sheet=U0&amp;row=242&amp;col=7&amp;number=0.037&amp;sourceID=14","0.037")</f>
        <v>0.037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HYPERLINK("http://141.218.60.56/~jnz1568/getInfo.php?workbook=13_04.xlsx&amp;sheet=U0&amp;row=243&amp;col=6&amp;number=4.9&amp;sourceID=14","4.9")</f>
        <v>4.9</v>
      </c>
      <c r="G243" s="4" t="str">
        <f>HYPERLINK("http://141.218.60.56/~jnz1568/getInfo.php?workbook=13_04.xlsx&amp;sheet=U0&amp;row=243&amp;col=7&amp;number=0.0359&amp;sourceID=14","0.0359")</f>
        <v>0.0359</v>
      </c>
    </row>
    <row r="244" spans="1:7">
      <c r="A244" s="3">
        <v>13</v>
      </c>
      <c r="B244" s="3">
        <v>4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HYPERLINK("http://141.218.60.56/~jnz1568/getInfo.php?workbook=13_04.xlsx&amp;sheet=U0&amp;row=244&amp;col=6&amp;number=3&amp;sourceID=14","3")</f>
        <v>3</v>
      </c>
      <c r="G244" s="4" t="str">
        <f>HYPERLINK("http://141.218.60.56/~jnz1568/getInfo.php?workbook=13_04.xlsx&amp;sheet=U0&amp;row=244&amp;col=7&amp;number=0.00512&amp;sourceID=14","0.00512")</f>
        <v>0.00512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HYPERLINK("http://141.218.60.56/~jnz1568/getInfo.php?workbook=13_04.xlsx&amp;sheet=U0&amp;row=245&amp;col=6&amp;number=3.1&amp;sourceID=14","3.1")</f>
        <v>3.1</v>
      </c>
      <c r="G245" s="4" t="str">
        <f>HYPERLINK("http://141.218.60.56/~jnz1568/getInfo.php?workbook=13_04.xlsx&amp;sheet=U0&amp;row=245&amp;col=7&amp;number=0.00512&amp;sourceID=14","0.00512")</f>
        <v>0.00512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HYPERLINK("http://141.218.60.56/~jnz1568/getInfo.php?workbook=13_04.xlsx&amp;sheet=U0&amp;row=246&amp;col=6&amp;number=3.2&amp;sourceID=14","3.2")</f>
        <v>3.2</v>
      </c>
      <c r="G246" s="4" t="str">
        <f>HYPERLINK("http://141.218.60.56/~jnz1568/getInfo.php?workbook=13_04.xlsx&amp;sheet=U0&amp;row=246&amp;col=7&amp;number=0.00512&amp;sourceID=14","0.00512")</f>
        <v>0.00512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HYPERLINK("http://141.218.60.56/~jnz1568/getInfo.php?workbook=13_04.xlsx&amp;sheet=U0&amp;row=247&amp;col=6&amp;number=3.3&amp;sourceID=14","3.3")</f>
        <v>3.3</v>
      </c>
      <c r="G247" s="4" t="str">
        <f>HYPERLINK("http://141.218.60.56/~jnz1568/getInfo.php?workbook=13_04.xlsx&amp;sheet=U0&amp;row=247&amp;col=7&amp;number=0.00512&amp;sourceID=14","0.00512")</f>
        <v>0.00512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HYPERLINK("http://141.218.60.56/~jnz1568/getInfo.php?workbook=13_04.xlsx&amp;sheet=U0&amp;row=248&amp;col=6&amp;number=3.4&amp;sourceID=14","3.4")</f>
        <v>3.4</v>
      </c>
      <c r="G248" s="4" t="str">
        <f>HYPERLINK("http://141.218.60.56/~jnz1568/getInfo.php?workbook=13_04.xlsx&amp;sheet=U0&amp;row=248&amp;col=7&amp;number=0.00512&amp;sourceID=14","0.00512")</f>
        <v>0.00512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HYPERLINK("http://141.218.60.56/~jnz1568/getInfo.php?workbook=13_04.xlsx&amp;sheet=U0&amp;row=249&amp;col=6&amp;number=3.5&amp;sourceID=14","3.5")</f>
        <v>3.5</v>
      </c>
      <c r="G249" s="4" t="str">
        <f>HYPERLINK("http://141.218.60.56/~jnz1568/getInfo.php?workbook=13_04.xlsx&amp;sheet=U0&amp;row=249&amp;col=7&amp;number=0.00511&amp;sourceID=14","0.00511")</f>
        <v>0.00511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HYPERLINK("http://141.218.60.56/~jnz1568/getInfo.php?workbook=13_04.xlsx&amp;sheet=U0&amp;row=250&amp;col=6&amp;number=3.6&amp;sourceID=14","3.6")</f>
        <v>3.6</v>
      </c>
      <c r="G250" s="4" t="str">
        <f>HYPERLINK("http://141.218.60.56/~jnz1568/getInfo.php?workbook=13_04.xlsx&amp;sheet=U0&amp;row=250&amp;col=7&amp;number=0.00511&amp;sourceID=14","0.00511")</f>
        <v>0.00511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HYPERLINK("http://141.218.60.56/~jnz1568/getInfo.php?workbook=13_04.xlsx&amp;sheet=U0&amp;row=251&amp;col=6&amp;number=3.7&amp;sourceID=14","3.7")</f>
        <v>3.7</v>
      </c>
      <c r="G251" s="4" t="str">
        <f>HYPERLINK("http://141.218.60.56/~jnz1568/getInfo.php?workbook=13_04.xlsx&amp;sheet=U0&amp;row=251&amp;col=7&amp;number=0.00511&amp;sourceID=14","0.00511")</f>
        <v>0.00511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HYPERLINK("http://141.218.60.56/~jnz1568/getInfo.php?workbook=13_04.xlsx&amp;sheet=U0&amp;row=252&amp;col=6&amp;number=3.8&amp;sourceID=14","3.8")</f>
        <v>3.8</v>
      </c>
      <c r="G252" s="4" t="str">
        <f>HYPERLINK("http://141.218.60.56/~jnz1568/getInfo.php?workbook=13_04.xlsx&amp;sheet=U0&amp;row=252&amp;col=7&amp;number=0.00511&amp;sourceID=14","0.00511")</f>
        <v>0.00511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HYPERLINK("http://141.218.60.56/~jnz1568/getInfo.php?workbook=13_04.xlsx&amp;sheet=U0&amp;row=253&amp;col=6&amp;number=3.9&amp;sourceID=14","3.9")</f>
        <v>3.9</v>
      </c>
      <c r="G253" s="4" t="str">
        <f>HYPERLINK("http://141.218.60.56/~jnz1568/getInfo.php?workbook=13_04.xlsx&amp;sheet=U0&amp;row=253&amp;col=7&amp;number=0.00511&amp;sourceID=14","0.00511")</f>
        <v>0.00511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HYPERLINK("http://141.218.60.56/~jnz1568/getInfo.php?workbook=13_04.xlsx&amp;sheet=U0&amp;row=254&amp;col=6&amp;number=4&amp;sourceID=14","4")</f>
        <v>4</v>
      </c>
      <c r="G254" s="4" t="str">
        <f>HYPERLINK("http://141.218.60.56/~jnz1568/getInfo.php?workbook=13_04.xlsx&amp;sheet=U0&amp;row=254&amp;col=7&amp;number=0.00511&amp;sourceID=14","0.00511")</f>
        <v>0.00511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HYPERLINK("http://141.218.60.56/~jnz1568/getInfo.php?workbook=13_04.xlsx&amp;sheet=U0&amp;row=255&amp;col=6&amp;number=4.1&amp;sourceID=14","4.1")</f>
        <v>4.1</v>
      </c>
      <c r="G255" s="4" t="str">
        <f>HYPERLINK("http://141.218.60.56/~jnz1568/getInfo.php?workbook=13_04.xlsx&amp;sheet=U0&amp;row=255&amp;col=7&amp;number=0.0051&amp;sourceID=14","0.0051")</f>
        <v>0.0051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HYPERLINK("http://141.218.60.56/~jnz1568/getInfo.php?workbook=13_04.xlsx&amp;sheet=U0&amp;row=256&amp;col=6&amp;number=4.2&amp;sourceID=14","4.2")</f>
        <v>4.2</v>
      </c>
      <c r="G256" s="4" t="str">
        <f>HYPERLINK("http://141.218.60.56/~jnz1568/getInfo.php?workbook=13_04.xlsx&amp;sheet=U0&amp;row=256&amp;col=7&amp;number=0.0051&amp;sourceID=14","0.0051")</f>
        <v>0.0051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HYPERLINK("http://141.218.60.56/~jnz1568/getInfo.php?workbook=13_04.xlsx&amp;sheet=U0&amp;row=257&amp;col=6&amp;number=4.3&amp;sourceID=14","4.3")</f>
        <v>4.3</v>
      </c>
      <c r="G257" s="4" t="str">
        <f>HYPERLINK("http://141.218.60.56/~jnz1568/getInfo.php?workbook=13_04.xlsx&amp;sheet=U0&amp;row=257&amp;col=7&amp;number=0.00509&amp;sourceID=14","0.00509")</f>
        <v>0.00509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HYPERLINK("http://141.218.60.56/~jnz1568/getInfo.php?workbook=13_04.xlsx&amp;sheet=U0&amp;row=258&amp;col=6&amp;number=4.4&amp;sourceID=14","4.4")</f>
        <v>4.4</v>
      </c>
      <c r="G258" s="4" t="str">
        <f>HYPERLINK("http://141.218.60.56/~jnz1568/getInfo.php?workbook=13_04.xlsx&amp;sheet=U0&amp;row=258&amp;col=7&amp;number=0.00509&amp;sourceID=14","0.00509")</f>
        <v>0.00509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HYPERLINK("http://141.218.60.56/~jnz1568/getInfo.php?workbook=13_04.xlsx&amp;sheet=U0&amp;row=259&amp;col=6&amp;number=4.5&amp;sourceID=14","4.5")</f>
        <v>4.5</v>
      </c>
      <c r="G259" s="4" t="str">
        <f>HYPERLINK("http://141.218.60.56/~jnz1568/getInfo.php?workbook=13_04.xlsx&amp;sheet=U0&amp;row=259&amp;col=7&amp;number=0.00508&amp;sourceID=14","0.00508")</f>
        <v>0.00508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HYPERLINK("http://141.218.60.56/~jnz1568/getInfo.php?workbook=13_04.xlsx&amp;sheet=U0&amp;row=260&amp;col=6&amp;number=4.6&amp;sourceID=14","4.6")</f>
        <v>4.6</v>
      </c>
      <c r="G260" s="4" t="str">
        <f>HYPERLINK("http://141.218.60.56/~jnz1568/getInfo.php?workbook=13_04.xlsx&amp;sheet=U0&amp;row=260&amp;col=7&amp;number=0.00507&amp;sourceID=14","0.00507")</f>
        <v>0.00507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HYPERLINK("http://141.218.60.56/~jnz1568/getInfo.php?workbook=13_04.xlsx&amp;sheet=U0&amp;row=261&amp;col=6&amp;number=4.7&amp;sourceID=14","4.7")</f>
        <v>4.7</v>
      </c>
      <c r="G261" s="4" t="str">
        <f>HYPERLINK("http://141.218.60.56/~jnz1568/getInfo.php?workbook=13_04.xlsx&amp;sheet=U0&amp;row=261&amp;col=7&amp;number=0.00505&amp;sourceID=14","0.00505")</f>
        <v>0.00505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HYPERLINK("http://141.218.60.56/~jnz1568/getInfo.php?workbook=13_04.xlsx&amp;sheet=U0&amp;row=262&amp;col=6&amp;number=4.8&amp;sourceID=14","4.8")</f>
        <v>4.8</v>
      </c>
      <c r="G262" s="4" t="str">
        <f>HYPERLINK("http://141.218.60.56/~jnz1568/getInfo.php?workbook=13_04.xlsx&amp;sheet=U0&amp;row=262&amp;col=7&amp;number=0.00504&amp;sourceID=14","0.00504")</f>
        <v>0.00504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HYPERLINK("http://141.218.60.56/~jnz1568/getInfo.php?workbook=13_04.xlsx&amp;sheet=U0&amp;row=263&amp;col=6&amp;number=4.9&amp;sourceID=14","4.9")</f>
        <v>4.9</v>
      </c>
      <c r="G263" s="4" t="str">
        <f>HYPERLINK("http://141.218.60.56/~jnz1568/getInfo.php?workbook=13_04.xlsx&amp;sheet=U0&amp;row=263&amp;col=7&amp;number=0.00502&amp;sourceID=14","0.00502")</f>
        <v>0.00502</v>
      </c>
    </row>
    <row r="264" spans="1:7">
      <c r="A264" s="3">
        <v>13</v>
      </c>
      <c r="B264" s="3">
        <v>4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HYPERLINK("http://141.218.60.56/~jnz1568/getInfo.php?workbook=13_04.xlsx&amp;sheet=U0&amp;row=264&amp;col=6&amp;number=3&amp;sourceID=14","3")</f>
        <v>3</v>
      </c>
      <c r="G264" s="4" t="str">
        <f>HYPERLINK("http://141.218.60.56/~jnz1568/getInfo.php?workbook=13_04.xlsx&amp;sheet=U0&amp;row=264&amp;col=7&amp;number=0.606&amp;sourceID=14","0.606")</f>
        <v>0.606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HYPERLINK("http://141.218.60.56/~jnz1568/getInfo.php?workbook=13_04.xlsx&amp;sheet=U0&amp;row=265&amp;col=6&amp;number=3.1&amp;sourceID=14","3.1")</f>
        <v>3.1</v>
      </c>
      <c r="G265" s="4" t="str">
        <f>HYPERLINK("http://141.218.60.56/~jnz1568/getInfo.php?workbook=13_04.xlsx&amp;sheet=U0&amp;row=265&amp;col=7&amp;number=0.606&amp;sourceID=14","0.606")</f>
        <v>0.606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HYPERLINK("http://141.218.60.56/~jnz1568/getInfo.php?workbook=13_04.xlsx&amp;sheet=U0&amp;row=266&amp;col=6&amp;number=3.2&amp;sourceID=14","3.2")</f>
        <v>3.2</v>
      </c>
      <c r="G266" s="4" t="str">
        <f>HYPERLINK("http://141.218.60.56/~jnz1568/getInfo.php?workbook=13_04.xlsx&amp;sheet=U0&amp;row=266&amp;col=7&amp;number=0.606&amp;sourceID=14","0.606")</f>
        <v>0.606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HYPERLINK("http://141.218.60.56/~jnz1568/getInfo.php?workbook=13_04.xlsx&amp;sheet=U0&amp;row=267&amp;col=6&amp;number=3.3&amp;sourceID=14","3.3")</f>
        <v>3.3</v>
      </c>
      <c r="G267" s="4" t="str">
        <f>HYPERLINK("http://141.218.60.56/~jnz1568/getInfo.php?workbook=13_04.xlsx&amp;sheet=U0&amp;row=267&amp;col=7&amp;number=0.606&amp;sourceID=14","0.606")</f>
        <v>0.606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HYPERLINK("http://141.218.60.56/~jnz1568/getInfo.php?workbook=13_04.xlsx&amp;sheet=U0&amp;row=268&amp;col=6&amp;number=3.4&amp;sourceID=14","3.4")</f>
        <v>3.4</v>
      </c>
      <c r="G268" s="4" t="str">
        <f>HYPERLINK("http://141.218.60.56/~jnz1568/getInfo.php?workbook=13_04.xlsx&amp;sheet=U0&amp;row=268&amp;col=7&amp;number=0.606&amp;sourceID=14","0.606")</f>
        <v>0.606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HYPERLINK("http://141.218.60.56/~jnz1568/getInfo.php?workbook=13_04.xlsx&amp;sheet=U0&amp;row=269&amp;col=6&amp;number=3.5&amp;sourceID=14","3.5")</f>
        <v>3.5</v>
      </c>
      <c r="G269" s="4" t="str">
        <f>HYPERLINK("http://141.218.60.56/~jnz1568/getInfo.php?workbook=13_04.xlsx&amp;sheet=U0&amp;row=269&amp;col=7&amp;number=0.606&amp;sourceID=14","0.606")</f>
        <v>0.606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HYPERLINK("http://141.218.60.56/~jnz1568/getInfo.php?workbook=13_04.xlsx&amp;sheet=U0&amp;row=270&amp;col=6&amp;number=3.6&amp;sourceID=14","3.6")</f>
        <v>3.6</v>
      </c>
      <c r="G270" s="4" t="str">
        <f>HYPERLINK("http://141.218.60.56/~jnz1568/getInfo.php?workbook=13_04.xlsx&amp;sheet=U0&amp;row=270&amp;col=7&amp;number=0.606&amp;sourceID=14","0.606")</f>
        <v>0.606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HYPERLINK("http://141.218.60.56/~jnz1568/getInfo.php?workbook=13_04.xlsx&amp;sheet=U0&amp;row=271&amp;col=6&amp;number=3.7&amp;sourceID=14","3.7")</f>
        <v>3.7</v>
      </c>
      <c r="G271" s="4" t="str">
        <f>HYPERLINK("http://141.218.60.56/~jnz1568/getInfo.php?workbook=13_04.xlsx&amp;sheet=U0&amp;row=271&amp;col=7&amp;number=0.606&amp;sourceID=14","0.606")</f>
        <v>0.606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HYPERLINK("http://141.218.60.56/~jnz1568/getInfo.php?workbook=13_04.xlsx&amp;sheet=U0&amp;row=272&amp;col=6&amp;number=3.8&amp;sourceID=14","3.8")</f>
        <v>3.8</v>
      </c>
      <c r="G272" s="4" t="str">
        <f>HYPERLINK("http://141.218.60.56/~jnz1568/getInfo.php?workbook=13_04.xlsx&amp;sheet=U0&amp;row=272&amp;col=7&amp;number=0.606&amp;sourceID=14","0.606")</f>
        <v>0.606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HYPERLINK("http://141.218.60.56/~jnz1568/getInfo.php?workbook=13_04.xlsx&amp;sheet=U0&amp;row=273&amp;col=6&amp;number=3.9&amp;sourceID=14","3.9")</f>
        <v>3.9</v>
      </c>
      <c r="G273" s="4" t="str">
        <f>HYPERLINK("http://141.218.60.56/~jnz1568/getInfo.php?workbook=13_04.xlsx&amp;sheet=U0&amp;row=273&amp;col=7&amp;number=0.606&amp;sourceID=14","0.606")</f>
        <v>0.606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HYPERLINK("http://141.218.60.56/~jnz1568/getInfo.php?workbook=13_04.xlsx&amp;sheet=U0&amp;row=274&amp;col=6&amp;number=4&amp;sourceID=14","4")</f>
        <v>4</v>
      </c>
      <c r="G274" s="4" t="str">
        <f>HYPERLINK("http://141.218.60.56/~jnz1568/getInfo.php?workbook=13_04.xlsx&amp;sheet=U0&amp;row=274&amp;col=7&amp;number=0.606&amp;sourceID=14","0.606")</f>
        <v>0.606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HYPERLINK("http://141.218.60.56/~jnz1568/getInfo.php?workbook=13_04.xlsx&amp;sheet=U0&amp;row=275&amp;col=6&amp;number=4.1&amp;sourceID=14","4.1")</f>
        <v>4.1</v>
      </c>
      <c r="G275" s="4" t="str">
        <f>HYPERLINK("http://141.218.60.56/~jnz1568/getInfo.php?workbook=13_04.xlsx&amp;sheet=U0&amp;row=275&amp;col=7&amp;number=0.606&amp;sourceID=14","0.606")</f>
        <v>0.606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HYPERLINK("http://141.218.60.56/~jnz1568/getInfo.php?workbook=13_04.xlsx&amp;sheet=U0&amp;row=276&amp;col=6&amp;number=4.2&amp;sourceID=14","4.2")</f>
        <v>4.2</v>
      </c>
      <c r="G276" s="4" t="str">
        <f>HYPERLINK("http://141.218.60.56/~jnz1568/getInfo.php?workbook=13_04.xlsx&amp;sheet=U0&amp;row=276&amp;col=7&amp;number=0.606&amp;sourceID=14","0.606")</f>
        <v>0.606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HYPERLINK("http://141.218.60.56/~jnz1568/getInfo.php?workbook=13_04.xlsx&amp;sheet=U0&amp;row=277&amp;col=6&amp;number=4.3&amp;sourceID=14","4.3")</f>
        <v>4.3</v>
      </c>
      <c r="G277" s="4" t="str">
        <f>HYPERLINK("http://141.218.60.56/~jnz1568/getInfo.php?workbook=13_04.xlsx&amp;sheet=U0&amp;row=277&amp;col=7&amp;number=0.606&amp;sourceID=14","0.606")</f>
        <v>0.606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HYPERLINK("http://141.218.60.56/~jnz1568/getInfo.php?workbook=13_04.xlsx&amp;sheet=U0&amp;row=278&amp;col=6&amp;number=4.4&amp;sourceID=14","4.4")</f>
        <v>4.4</v>
      </c>
      <c r="G278" s="4" t="str">
        <f>HYPERLINK("http://141.218.60.56/~jnz1568/getInfo.php?workbook=13_04.xlsx&amp;sheet=U0&amp;row=278&amp;col=7&amp;number=0.606&amp;sourceID=14","0.606")</f>
        <v>0.606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HYPERLINK("http://141.218.60.56/~jnz1568/getInfo.php?workbook=13_04.xlsx&amp;sheet=U0&amp;row=279&amp;col=6&amp;number=4.5&amp;sourceID=14","4.5")</f>
        <v>4.5</v>
      </c>
      <c r="G279" s="4" t="str">
        <f>HYPERLINK("http://141.218.60.56/~jnz1568/getInfo.php?workbook=13_04.xlsx&amp;sheet=U0&amp;row=279&amp;col=7&amp;number=0.606&amp;sourceID=14","0.606")</f>
        <v>0.606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HYPERLINK("http://141.218.60.56/~jnz1568/getInfo.php?workbook=13_04.xlsx&amp;sheet=U0&amp;row=280&amp;col=6&amp;number=4.6&amp;sourceID=14","4.6")</f>
        <v>4.6</v>
      </c>
      <c r="G280" s="4" t="str">
        <f>HYPERLINK("http://141.218.60.56/~jnz1568/getInfo.php?workbook=13_04.xlsx&amp;sheet=U0&amp;row=280&amp;col=7&amp;number=0.607&amp;sourceID=14","0.607")</f>
        <v>0.607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HYPERLINK("http://141.218.60.56/~jnz1568/getInfo.php?workbook=13_04.xlsx&amp;sheet=U0&amp;row=281&amp;col=6&amp;number=4.7&amp;sourceID=14","4.7")</f>
        <v>4.7</v>
      </c>
      <c r="G281" s="4" t="str">
        <f>HYPERLINK("http://141.218.60.56/~jnz1568/getInfo.php?workbook=13_04.xlsx&amp;sheet=U0&amp;row=281&amp;col=7&amp;number=0.607&amp;sourceID=14","0.607")</f>
        <v>0.607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HYPERLINK("http://141.218.60.56/~jnz1568/getInfo.php?workbook=13_04.xlsx&amp;sheet=U0&amp;row=282&amp;col=6&amp;number=4.8&amp;sourceID=14","4.8")</f>
        <v>4.8</v>
      </c>
      <c r="G282" s="4" t="str">
        <f>HYPERLINK("http://141.218.60.56/~jnz1568/getInfo.php?workbook=13_04.xlsx&amp;sheet=U0&amp;row=282&amp;col=7&amp;number=0.607&amp;sourceID=14","0.607")</f>
        <v>0.607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HYPERLINK("http://141.218.60.56/~jnz1568/getInfo.php?workbook=13_04.xlsx&amp;sheet=U0&amp;row=283&amp;col=6&amp;number=4.9&amp;sourceID=14","4.9")</f>
        <v>4.9</v>
      </c>
      <c r="G283" s="4" t="str">
        <f>HYPERLINK("http://141.218.60.56/~jnz1568/getInfo.php?workbook=13_04.xlsx&amp;sheet=U0&amp;row=283&amp;col=7&amp;number=0.608&amp;sourceID=14","0.608")</f>
        <v>0.608</v>
      </c>
    </row>
    <row r="284" spans="1:7">
      <c r="A284" s="3">
        <v>13</v>
      </c>
      <c r="B284" s="3">
        <v>4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HYPERLINK("http://141.218.60.56/~jnz1568/getInfo.php?workbook=13_04.xlsx&amp;sheet=U0&amp;row=284&amp;col=6&amp;number=3&amp;sourceID=14","3")</f>
        <v>3</v>
      </c>
      <c r="G284" s="4" t="str">
        <f>HYPERLINK("http://141.218.60.56/~jnz1568/getInfo.php?workbook=13_04.xlsx&amp;sheet=U0&amp;row=284&amp;col=7&amp;number=0.00692&amp;sourceID=14","0.00692")</f>
        <v>0.00692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HYPERLINK("http://141.218.60.56/~jnz1568/getInfo.php?workbook=13_04.xlsx&amp;sheet=U0&amp;row=285&amp;col=6&amp;number=3.1&amp;sourceID=14","3.1")</f>
        <v>3.1</v>
      </c>
      <c r="G285" s="4" t="str">
        <f>HYPERLINK("http://141.218.60.56/~jnz1568/getInfo.php?workbook=13_04.xlsx&amp;sheet=U0&amp;row=285&amp;col=7&amp;number=0.00692&amp;sourceID=14","0.00692")</f>
        <v>0.00692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HYPERLINK("http://141.218.60.56/~jnz1568/getInfo.php?workbook=13_04.xlsx&amp;sheet=U0&amp;row=286&amp;col=6&amp;number=3.2&amp;sourceID=14","3.2")</f>
        <v>3.2</v>
      </c>
      <c r="G286" s="4" t="str">
        <f>HYPERLINK("http://141.218.60.56/~jnz1568/getInfo.php?workbook=13_04.xlsx&amp;sheet=U0&amp;row=286&amp;col=7&amp;number=0.00692&amp;sourceID=14","0.00692")</f>
        <v>0.00692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HYPERLINK("http://141.218.60.56/~jnz1568/getInfo.php?workbook=13_04.xlsx&amp;sheet=U0&amp;row=287&amp;col=6&amp;number=3.3&amp;sourceID=14","3.3")</f>
        <v>3.3</v>
      </c>
      <c r="G287" s="4" t="str">
        <f>HYPERLINK("http://141.218.60.56/~jnz1568/getInfo.php?workbook=13_04.xlsx&amp;sheet=U0&amp;row=287&amp;col=7&amp;number=0.00692&amp;sourceID=14","0.00692")</f>
        <v>0.00692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HYPERLINK("http://141.218.60.56/~jnz1568/getInfo.php?workbook=13_04.xlsx&amp;sheet=U0&amp;row=288&amp;col=6&amp;number=3.4&amp;sourceID=14","3.4")</f>
        <v>3.4</v>
      </c>
      <c r="G288" s="4" t="str">
        <f>HYPERLINK("http://141.218.60.56/~jnz1568/getInfo.php?workbook=13_04.xlsx&amp;sheet=U0&amp;row=288&amp;col=7&amp;number=0.00692&amp;sourceID=14","0.00692")</f>
        <v>0.00692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HYPERLINK("http://141.218.60.56/~jnz1568/getInfo.php?workbook=13_04.xlsx&amp;sheet=U0&amp;row=289&amp;col=6&amp;number=3.5&amp;sourceID=14","3.5")</f>
        <v>3.5</v>
      </c>
      <c r="G289" s="4" t="str">
        <f>HYPERLINK("http://141.218.60.56/~jnz1568/getInfo.php?workbook=13_04.xlsx&amp;sheet=U0&amp;row=289&amp;col=7&amp;number=0.00692&amp;sourceID=14","0.00692")</f>
        <v>0.00692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HYPERLINK("http://141.218.60.56/~jnz1568/getInfo.php?workbook=13_04.xlsx&amp;sheet=U0&amp;row=290&amp;col=6&amp;number=3.6&amp;sourceID=14","3.6")</f>
        <v>3.6</v>
      </c>
      <c r="G290" s="4" t="str">
        <f>HYPERLINK("http://141.218.60.56/~jnz1568/getInfo.php?workbook=13_04.xlsx&amp;sheet=U0&amp;row=290&amp;col=7&amp;number=0.00691&amp;sourceID=14","0.00691")</f>
        <v>0.00691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HYPERLINK("http://141.218.60.56/~jnz1568/getInfo.php?workbook=13_04.xlsx&amp;sheet=U0&amp;row=291&amp;col=6&amp;number=3.7&amp;sourceID=14","3.7")</f>
        <v>3.7</v>
      </c>
      <c r="G291" s="4" t="str">
        <f>HYPERLINK("http://141.218.60.56/~jnz1568/getInfo.php?workbook=13_04.xlsx&amp;sheet=U0&amp;row=291&amp;col=7&amp;number=0.00691&amp;sourceID=14","0.00691")</f>
        <v>0.00691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HYPERLINK("http://141.218.60.56/~jnz1568/getInfo.php?workbook=13_04.xlsx&amp;sheet=U0&amp;row=292&amp;col=6&amp;number=3.8&amp;sourceID=14","3.8")</f>
        <v>3.8</v>
      </c>
      <c r="G292" s="4" t="str">
        <f>HYPERLINK("http://141.218.60.56/~jnz1568/getInfo.php?workbook=13_04.xlsx&amp;sheet=U0&amp;row=292&amp;col=7&amp;number=0.00691&amp;sourceID=14","0.00691")</f>
        <v>0.00691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HYPERLINK("http://141.218.60.56/~jnz1568/getInfo.php?workbook=13_04.xlsx&amp;sheet=U0&amp;row=293&amp;col=6&amp;number=3.9&amp;sourceID=14","3.9")</f>
        <v>3.9</v>
      </c>
      <c r="G293" s="4" t="str">
        <f>HYPERLINK("http://141.218.60.56/~jnz1568/getInfo.php?workbook=13_04.xlsx&amp;sheet=U0&amp;row=293&amp;col=7&amp;number=0.00691&amp;sourceID=14","0.00691")</f>
        <v>0.00691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HYPERLINK("http://141.218.60.56/~jnz1568/getInfo.php?workbook=13_04.xlsx&amp;sheet=U0&amp;row=294&amp;col=6&amp;number=4&amp;sourceID=14","4")</f>
        <v>4</v>
      </c>
      <c r="G294" s="4" t="str">
        <f>HYPERLINK("http://141.218.60.56/~jnz1568/getInfo.php?workbook=13_04.xlsx&amp;sheet=U0&amp;row=294&amp;col=7&amp;number=0.0069&amp;sourceID=14","0.0069")</f>
        <v>0.0069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HYPERLINK("http://141.218.60.56/~jnz1568/getInfo.php?workbook=13_04.xlsx&amp;sheet=U0&amp;row=295&amp;col=6&amp;number=4.1&amp;sourceID=14","4.1")</f>
        <v>4.1</v>
      </c>
      <c r="G295" s="4" t="str">
        <f>HYPERLINK("http://141.218.60.56/~jnz1568/getInfo.php?workbook=13_04.xlsx&amp;sheet=U0&amp;row=295&amp;col=7&amp;number=0.0069&amp;sourceID=14","0.0069")</f>
        <v>0.0069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HYPERLINK("http://141.218.60.56/~jnz1568/getInfo.php?workbook=13_04.xlsx&amp;sheet=U0&amp;row=296&amp;col=6&amp;number=4.2&amp;sourceID=14","4.2")</f>
        <v>4.2</v>
      </c>
      <c r="G296" s="4" t="str">
        <f>HYPERLINK("http://141.218.60.56/~jnz1568/getInfo.php?workbook=13_04.xlsx&amp;sheet=U0&amp;row=296&amp;col=7&amp;number=0.00689&amp;sourceID=14","0.00689")</f>
        <v>0.00689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HYPERLINK("http://141.218.60.56/~jnz1568/getInfo.php?workbook=13_04.xlsx&amp;sheet=U0&amp;row=297&amp;col=6&amp;number=4.3&amp;sourceID=14","4.3")</f>
        <v>4.3</v>
      </c>
      <c r="G297" s="4" t="str">
        <f>HYPERLINK("http://141.218.60.56/~jnz1568/getInfo.php?workbook=13_04.xlsx&amp;sheet=U0&amp;row=297&amp;col=7&amp;number=0.00688&amp;sourceID=14","0.00688")</f>
        <v>0.00688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HYPERLINK("http://141.218.60.56/~jnz1568/getInfo.php?workbook=13_04.xlsx&amp;sheet=U0&amp;row=298&amp;col=6&amp;number=4.4&amp;sourceID=14","4.4")</f>
        <v>4.4</v>
      </c>
      <c r="G298" s="4" t="str">
        <f>HYPERLINK("http://141.218.60.56/~jnz1568/getInfo.php?workbook=13_04.xlsx&amp;sheet=U0&amp;row=298&amp;col=7&amp;number=0.00687&amp;sourceID=14","0.00687")</f>
        <v>0.00687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HYPERLINK("http://141.218.60.56/~jnz1568/getInfo.php?workbook=13_04.xlsx&amp;sheet=U0&amp;row=299&amp;col=6&amp;number=4.5&amp;sourceID=14","4.5")</f>
        <v>4.5</v>
      </c>
      <c r="G299" s="4" t="str">
        <f>HYPERLINK("http://141.218.60.56/~jnz1568/getInfo.php?workbook=13_04.xlsx&amp;sheet=U0&amp;row=299&amp;col=7&amp;number=0.00685&amp;sourceID=14","0.00685")</f>
        <v>0.00685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HYPERLINK("http://141.218.60.56/~jnz1568/getInfo.php?workbook=13_04.xlsx&amp;sheet=U0&amp;row=300&amp;col=6&amp;number=4.6&amp;sourceID=14","4.6")</f>
        <v>4.6</v>
      </c>
      <c r="G300" s="4" t="str">
        <f>HYPERLINK("http://141.218.60.56/~jnz1568/getInfo.php?workbook=13_04.xlsx&amp;sheet=U0&amp;row=300&amp;col=7&amp;number=0.00684&amp;sourceID=14","0.00684")</f>
        <v>0.00684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HYPERLINK("http://141.218.60.56/~jnz1568/getInfo.php?workbook=13_04.xlsx&amp;sheet=U0&amp;row=301&amp;col=6&amp;number=4.7&amp;sourceID=14","4.7")</f>
        <v>4.7</v>
      </c>
      <c r="G301" s="4" t="str">
        <f>HYPERLINK("http://141.218.60.56/~jnz1568/getInfo.php?workbook=13_04.xlsx&amp;sheet=U0&amp;row=301&amp;col=7&amp;number=0.00681&amp;sourceID=14","0.00681")</f>
        <v>0.00681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HYPERLINK("http://141.218.60.56/~jnz1568/getInfo.php?workbook=13_04.xlsx&amp;sheet=U0&amp;row=302&amp;col=6&amp;number=4.8&amp;sourceID=14","4.8")</f>
        <v>4.8</v>
      </c>
      <c r="G302" s="4" t="str">
        <f>HYPERLINK("http://141.218.60.56/~jnz1568/getInfo.php?workbook=13_04.xlsx&amp;sheet=U0&amp;row=302&amp;col=7&amp;number=0.00679&amp;sourceID=14","0.00679")</f>
        <v>0.00679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HYPERLINK("http://141.218.60.56/~jnz1568/getInfo.php?workbook=13_04.xlsx&amp;sheet=U0&amp;row=303&amp;col=6&amp;number=4.9&amp;sourceID=14","4.9")</f>
        <v>4.9</v>
      </c>
      <c r="G303" s="4" t="str">
        <f>HYPERLINK("http://141.218.60.56/~jnz1568/getInfo.php?workbook=13_04.xlsx&amp;sheet=U0&amp;row=303&amp;col=7&amp;number=0.00675&amp;sourceID=14","0.00675")</f>
        <v>0.00675</v>
      </c>
    </row>
    <row r="304" spans="1:7">
      <c r="A304" s="3">
        <v>13</v>
      </c>
      <c r="B304" s="3">
        <v>4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HYPERLINK("http://141.218.60.56/~jnz1568/getInfo.php?workbook=13_04.xlsx&amp;sheet=U0&amp;row=304&amp;col=6&amp;number=3&amp;sourceID=14","3")</f>
        <v>3</v>
      </c>
      <c r="G304" s="4" t="str">
        <f>HYPERLINK("http://141.218.60.56/~jnz1568/getInfo.php?workbook=13_04.xlsx&amp;sheet=U0&amp;row=304&amp;col=7&amp;number=0.0117&amp;sourceID=14","0.0117")</f>
        <v>0.0117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HYPERLINK("http://141.218.60.56/~jnz1568/getInfo.php?workbook=13_04.xlsx&amp;sheet=U0&amp;row=305&amp;col=6&amp;number=3.1&amp;sourceID=14","3.1")</f>
        <v>3.1</v>
      </c>
      <c r="G305" s="4" t="str">
        <f>HYPERLINK("http://141.218.60.56/~jnz1568/getInfo.php?workbook=13_04.xlsx&amp;sheet=U0&amp;row=305&amp;col=7&amp;number=0.0117&amp;sourceID=14","0.0117")</f>
        <v>0.0117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HYPERLINK("http://141.218.60.56/~jnz1568/getInfo.php?workbook=13_04.xlsx&amp;sheet=U0&amp;row=306&amp;col=6&amp;number=3.2&amp;sourceID=14","3.2")</f>
        <v>3.2</v>
      </c>
      <c r="G306" s="4" t="str">
        <f>HYPERLINK("http://141.218.60.56/~jnz1568/getInfo.php?workbook=13_04.xlsx&amp;sheet=U0&amp;row=306&amp;col=7&amp;number=0.0117&amp;sourceID=14","0.0117")</f>
        <v>0.0117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HYPERLINK("http://141.218.60.56/~jnz1568/getInfo.php?workbook=13_04.xlsx&amp;sheet=U0&amp;row=307&amp;col=6&amp;number=3.3&amp;sourceID=14","3.3")</f>
        <v>3.3</v>
      </c>
      <c r="G307" s="4" t="str">
        <f>HYPERLINK("http://141.218.60.56/~jnz1568/getInfo.php?workbook=13_04.xlsx&amp;sheet=U0&amp;row=307&amp;col=7&amp;number=0.0117&amp;sourceID=14","0.0117")</f>
        <v>0.0117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HYPERLINK("http://141.218.60.56/~jnz1568/getInfo.php?workbook=13_04.xlsx&amp;sheet=U0&amp;row=308&amp;col=6&amp;number=3.4&amp;sourceID=14","3.4")</f>
        <v>3.4</v>
      </c>
      <c r="G308" s="4" t="str">
        <f>HYPERLINK("http://141.218.60.56/~jnz1568/getInfo.php?workbook=13_04.xlsx&amp;sheet=U0&amp;row=308&amp;col=7&amp;number=0.0117&amp;sourceID=14","0.0117")</f>
        <v>0.0117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HYPERLINK("http://141.218.60.56/~jnz1568/getInfo.php?workbook=13_04.xlsx&amp;sheet=U0&amp;row=309&amp;col=6&amp;number=3.5&amp;sourceID=14","3.5")</f>
        <v>3.5</v>
      </c>
      <c r="G309" s="4" t="str">
        <f>HYPERLINK("http://141.218.60.56/~jnz1568/getInfo.php?workbook=13_04.xlsx&amp;sheet=U0&amp;row=309&amp;col=7&amp;number=0.0117&amp;sourceID=14","0.0117")</f>
        <v>0.0117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HYPERLINK("http://141.218.60.56/~jnz1568/getInfo.php?workbook=13_04.xlsx&amp;sheet=U0&amp;row=310&amp;col=6&amp;number=3.6&amp;sourceID=14","3.6")</f>
        <v>3.6</v>
      </c>
      <c r="G310" s="4" t="str">
        <f>HYPERLINK("http://141.218.60.56/~jnz1568/getInfo.php?workbook=13_04.xlsx&amp;sheet=U0&amp;row=310&amp;col=7&amp;number=0.0117&amp;sourceID=14","0.0117")</f>
        <v>0.0117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HYPERLINK("http://141.218.60.56/~jnz1568/getInfo.php?workbook=13_04.xlsx&amp;sheet=U0&amp;row=311&amp;col=6&amp;number=3.7&amp;sourceID=14","3.7")</f>
        <v>3.7</v>
      </c>
      <c r="G311" s="4" t="str">
        <f>HYPERLINK("http://141.218.60.56/~jnz1568/getInfo.php?workbook=13_04.xlsx&amp;sheet=U0&amp;row=311&amp;col=7&amp;number=0.0117&amp;sourceID=14","0.0117")</f>
        <v>0.0117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HYPERLINK("http://141.218.60.56/~jnz1568/getInfo.php?workbook=13_04.xlsx&amp;sheet=U0&amp;row=312&amp;col=6&amp;number=3.8&amp;sourceID=14","3.8")</f>
        <v>3.8</v>
      </c>
      <c r="G312" s="4" t="str">
        <f>HYPERLINK("http://141.218.60.56/~jnz1568/getInfo.php?workbook=13_04.xlsx&amp;sheet=U0&amp;row=312&amp;col=7&amp;number=0.0117&amp;sourceID=14","0.0117")</f>
        <v>0.0117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HYPERLINK("http://141.218.60.56/~jnz1568/getInfo.php?workbook=13_04.xlsx&amp;sheet=U0&amp;row=313&amp;col=6&amp;number=3.9&amp;sourceID=14","3.9")</f>
        <v>3.9</v>
      </c>
      <c r="G313" s="4" t="str">
        <f>HYPERLINK("http://141.218.60.56/~jnz1568/getInfo.php?workbook=13_04.xlsx&amp;sheet=U0&amp;row=313&amp;col=7&amp;number=0.0116&amp;sourceID=14","0.0116")</f>
        <v>0.0116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HYPERLINK("http://141.218.60.56/~jnz1568/getInfo.php?workbook=13_04.xlsx&amp;sheet=U0&amp;row=314&amp;col=6&amp;number=4&amp;sourceID=14","4")</f>
        <v>4</v>
      </c>
      <c r="G314" s="4" t="str">
        <f>HYPERLINK("http://141.218.60.56/~jnz1568/getInfo.php?workbook=13_04.xlsx&amp;sheet=U0&amp;row=314&amp;col=7&amp;number=0.0116&amp;sourceID=14","0.0116")</f>
        <v>0.0116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HYPERLINK("http://141.218.60.56/~jnz1568/getInfo.php?workbook=13_04.xlsx&amp;sheet=U0&amp;row=315&amp;col=6&amp;number=4.1&amp;sourceID=14","4.1")</f>
        <v>4.1</v>
      </c>
      <c r="G315" s="4" t="str">
        <f>HYPERLINK("http://141.218.60.56/~jnz1568/getInfo.php?workbook=13_04.xlsx&amp;sheet=U0&amp;row=315&amp;col=7&amp;number=0.0116&amp;sourceID=14","0.0116")</f>
        <v>0.0116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HYPERLINK("http://141.218.60.56/~jnz1568/getInfo.php?workbook=13_04.xlsx&amp;sheet=U0&amp;row=316&amp;col=6&amp;number=4.2&amp;sourceID=14","4.2")</f>
        <v>4.2</v>
      </c>
      <c r="G316" s="4" t="str">
        <f>HYPERLINK("http://141.218.60.56/~jnz1568/getInfo.php?workbook=13_04.xlsx&amp;sheet=U0&amp;row=316&amp;col=7&amp;number=0.0116&amp;sourceID=14","0.0116")</f>
        <v>0.0116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HYPERLINK("http://141.218.60.56/~jnz1568/getInfo.php?workbook=13_04.xlsx&amp;sheet=U0&amp;row=317&amp;col=6&amp;number=4.3&amp;sourceID=14","4.3")</f>
        <v>4.3</v>
      </c>
      <c r="G317" s="4" t="str">
        <f>HYPERLINK("http://141.218.60.56/~jnz1568/getInfo.php?workbook=13_04.xlsx&amp;sheet=U0&amp;row=317&amp;col=7&amp;number=0.0116&amp;sourceID=14","0.0116")</f>
        <v>0.0116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HYPERLINK("http://141.218.60.56/~jnz1568/getInfo.php?workbook=13_04.xlsx&amp;sheet=U0&amp;row=318&amp;col=6&amp;number=4.4&amp;sourceID=14","4.4")</f>
        <v>4.4</v>
      </c>
      <c r="G318" s="4" t="str">
        <f>HYPERLINK("http://141.218.60.56/~jnz1568/getInfo.php?workbook=13_04.xlsx&amp;sheet=U0&amp;row=318&amp;col=7&amp;number=0.0116&amp;sourceID=14","0.0116")</f>
        <v>0.0116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HYPERLINK("http://141.218.60.56/~jnz1568/getInfo.php?workbook=13_04.xlsx&amp;sheet=U0&amp;row=319&amp;col=6&amp;number=4.5&amp;sourceID=14","4.5")</f>
        <v>4.5</v>
      </c>
      <c r="G319" s="4" t="str">
        <f>HYPERLINK("http://141.218.60.56/~jnz1568/getInfo.php?workbook=13_04.xlsx&amp;sheet=U0&amp;row=319&amp;col=7&amp;number=0.0116&amp;sourceID=14","0.0116")</f>
        <v>0.0116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HYPERLINK("http://141.218.60.56/~jnz1568/getInfo.php?workbook=13_04.xlsx&amp;sheet=U0&amp;row=320&amp;col=6&amp;number=4.6&amp;sourceID=14","4.6")</f>
        <v>4.6</v>
      </c>
      <c r="G320" s="4" t="str">
        <f>HYPERLINK("http://141.218.60.56/~jnz1568/getInfo.php?workbook=13_04.xlsx&amp;sheet=U0&amp;row=320&amp;col=7&amp;number=0.0116&amp;sourceID=14","0.0116")</f>
        <v>0.0116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HYPERLINK("http://141.218.60.56/~jnz1568/getInfo.php?workbook=13_04.xlsx&amp;sheet=U0&amp;row=321&amp;col=6&amp;number=4.7&amp;sourceID=14","4.7")</f>
        <v>4.7</v>
      </c>
      <c r="G321" s="4" t="str">
        <f>HYPERLINK("http://141.218.60.56/~jnz1568/getInfo.php?workbook=13_04.xlsx&amp;sheet=U0&amp;row=321&amp;col=7&amp;number=0.0115&amp;sourceID=14","0.0115")</f>
        <v>0.0115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HYPERLINK("http://141.218.60.56/~jnz1568/getInfo.php?workbook=13_04.xlsx&amp;sheet=U0&amp;row=322&amp;col=6&amp;number=4.8&amp;sourceID=14","4.8")</f>
        <v>4.8</v>
      </c>
      <c r="G322" s="4" t="str">
        <f>HYPERLINK("http://141.218.60.56/~jnz1568/getInfo.php?workbook=13_04.xlsx&amp;sheet=U0&amp;row=322&amp;col=7&amp;number=0.0115&amp;sourceID=14","0.0115")</f>
        <v>0.0115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HYPERLINK("http://141.218.60.56/~jnz1568/getInfo.php?workbook=13_04.xlsx&amp;sheet=U0&amp;row=323&amp;col=6&amp;number=4.9&amp;sourceID=14","4.9")</f>
        <v>4.9</v>
      </c>
      <c r="G323" s="4" t="str">
        <f>HYPERLINK("http://141.218.60.56/~jnz1568/getInfo.php?workbook=13_04.xlsx&amp;sheet=U0&amp;row=323&amp;col=7&amp;number=0.0115&amp;sourceID=14","0.0115")</f>
        <v>0.0115</v>
      </c>
    </row>
    <row r="324" spans="1:7">
      <c r="A324" s="3">
        <v>13</v>
      </c>
      <c r="B324" s="3">
        <v>4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HYPERLINK("http://141.218.60.56/~jnz1568/getInfo.php?workbook=13_04.xlsx&amp;sheet=U0&amp;row=324&amp;col=6&amp;number=3&amp;sourceID=14","3")</f>
        <v>3</v>
      </c>
      <c r="G324" s="4" t="str">
        <f>HYPERLINK("http://141.218.60.56/~jnz1568/getInfo.php?workbook=13_04.xlsx&amp;sheet=U0&amp;row=324&amp;col=7&amp;number=0.00133&amp;sourceID=14","0.00133")</f>
        <v>0.00133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HYPERLINK("http://141.218.60.56/~jnz1568/getInfo.php?workbook=13_04.xlsx&amp;sheet=U0&amp;row=325&amp;col=6&amp;number=3.1&amp;sourceID=14","3.1")</f>
        <v>3.1</v>
      </c>
      <c r="G325" s="4" t="str">
        <f>HYPERLINK("http://141.218.60.56/~jnz1568/getInfo.php?workbook=13_04.xlsx&amp;sheet=U0&amp;row=325&amp;col=7&amp;number=0.00133&amp;sourceID=14","0.00133")</f>
        <v>0.00133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HYPERLINK("http://141.218.60.56/~jnz1568/getInfo.php?workbook=13_04.xlsx&amp;sheet=U0&amp;row=326&amp;col=6&amp;number=3.2&amp;sourceID=14","3.2")</f>
        <v>3.2</v>
      </c>
      <c r="G326" s="4" t="str">
        <f>HYPERLINK("http://141.218.60.56/~jnz1568/getInfo.php?workbook=13_04.xlsx&amp;sheet=U0&amp;row=326&amp;col=7&amp;number=0.00133&amp;sourceID=14","0.00133")</f>
        <v>0.00133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HYPERLINK("http://141.218.60.56/~jnz1568/getInfo.php?workbook=13_04.xlsx&amp;sheet=U0&amp;row=327&amp;col=6&amp;number=3.3&amp;sourceID=14","3.3")</f>
        <v>3.3</v>
      </c>
      <c r="G327" s="4" t="str">
        <f>HYPERLINK("http://141.218.60.56/~jnz1568/getInfo.php?workbook=13_04.xlsx&amp;sheet=U0&amp;row=327&amp;col=7&amp;number=0.00133&amp;sourceID=14","0.00133")</f>
        <v>0.00133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HYPERLINK("http://141.218.60.56/~jnz1568/getInfo.php?workbook=13_04.xlsx&amp;sheet=U0&amp;row=328&amp;col=6&amp;number=3.4&amp;sourceID=14","3.4")</f>
        <v>3.4</v>
      </c>
      <c r="G328" s="4" t="str">
        <f>HYPERLINK("http://141.218.60.56/~jnz1568/getInfo.php?workbook=13_04.xlsx&amp;sheet=U0&amp;row=328&amp;col=7&amp;number=0.00133&amp;sourceID=14","0.00133")</f>
        <v>0.00133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HYPERLINK("http://141.218.60.56/~jnz1568/getInfo.php?workbook=13_04.xlsx&amp;sheet=U0&amp;row=329&amp;col=6&amp;number=3.5&amp;sourceID=14","3.5")</f>
        <v>3.5</v>
      </c>
      <c r="G329" s="4" t="str">
        <f>HYPERLINK("http://141.218.60.56/~jnz1568/getInfo.php?workbook=13_04.xlsx&amp;sheet=U0&amp;row=329&amp;col=7&amp;number=0.00133&amp;sourceID=14","0.00133")</f>
        <v>0.00133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HYPERLINK("http://141.218.60.56/~jnz1568/getInfo.php?workbook=13_04.xlsx&amp;sheet=U0&amp;row=330&amp;col=6&amp;number=3.6&amp;sourceID=14","3.6")</f>
        <v>3.6</v>
      </c>
      <c r="G330" s="4" t="str">
        <f>HYPERLINK("http://141.218.60.56/~jnz1568/getInfo.php?workbook=13_04.xlsx&amp;sheet=U0&amp;row=330&amp;col=7&amp;number=0.00133&amp;sourceID=14","0.00133")</f>
        <v>0.00133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HYPERLINK("http://141.218.60.56/~jnz1568/getInfo.php?workbook=13_04.xlsx&amp;sheet=U0&amp;row=331&amp;col=6&amp;number=3.7&amp;sourceID=14","3.7")</f>
        <v>3.7</v>
      </c>
      <c r="G331" s="4" t="str">
        <f>HYPERLINK("http://141.218.60.56/~jnz1568/getInfo.php?workbook=13_04.xlsx&amp;sheet=U0&amp;row=331&amp;col=7&amp;number=0.00133&amp;sourceID=14","0.00133")</f>
        <v>0.00133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HYPERLINK("http://141.218.60.56/~jnz1568/getInfo.php?workbook=13_04.xlsx&amp;sheet=U0&amp;row=332&amp;col=6&amp;number=3.8&amp;sourceID=14","3.8")</f>
        <v>3.8</v>
      </c>
      <c r="G332" s="4" t="str">
        <f>HYPERLINK("http://141.218.60.56/~jnz1568/getInfo.php?workbook=13_04.xlsx&amp;sheet=U0&amp;row=332&amp;col=7&amp;number=0.00133&amp;sourceID=14","0.00133")</f>
        <v>0.00133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HYPERLINK("http://141.218.60.56/~jnz1568/getInfo.php?workbook=13_04.xlsx&amp;sheet=U0&amp;row=333&amp;col=6&amp;number=3.9&amp;sourceID=14","3.9")</f>
        <v>3.9</v>
      </c>
      <c r="G333" s="4" t="str">
        <f>HYPERLINK("http://141.218.60.56/~jnz1568/getInfo.php?workbook=13_04.xlsx&amp;sheet=U0&amp;row=333&amp;col=7&amp;number=0.00133&amp;sourceID=14","0.00133")</f>
        <v>0.00133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HYPERLINK("http://141.218.60.56/~jnz1568/getInfo.php?workbook=13_04.xlsx&amp;sheet=U0&amp;row=334&amp;col=6&amp;number=4&amp;sourceID=14","4")</f>
        <v>4</v>
      </c>
      <c r="G334" s="4" t="str">
        <f>HYPERLINK("http://141.218.60.56/~jnz1568/getInfo.php?workbook=13_04.xlsx&amp;sheet=U0&amp;row=334&amp;col=7&amp;number=0.00133&amp;sourceID=14","0.00133")</f>
        <v>0.00133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HYPERLINK("http://141.218.60.56/~jnz1568/getInfo.php?workbook=13_04.xlsx&amp;sheet=U0&amp;row=335&amp;col=6&amp;number=4.1&amp;sourceID=14","4.1")</f>
        <v>4.1</v>
      </c>
      <c r="G335" s="4" t="str">
        <f>HYPERLINK("http://141.218.60.56/~jnz1568/getInfo.php?workbook=13_04.xlsx&amp;sheet=U0&amp;row=335&amp;col=7&amp;number=0.00133&amp;sourceID=14","0.00133")</f>
        <v>0.00133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HYPERLINK("http://141.218.60.56/~jnz1568/getInfo.php?workbook=13_04.xlsx&amp;sheet=U0&amp;row=336&amp;col=6&amp;number=4.2&amp;sourceID=14","4.2")</f>
        <v>4.2</v>
      </c>
      <c r="G336" s="4" t="str">
        <f>HYPERLINK("http://141.218.60.56/~jnz1568/getInfo.php?workbook=13_04.xlsx&amp;sheet=U0&amp;row=336&amp;col=7&amp;number=0.00133&amp;sourceID=14","0.00133")</f>
        <v>0.00133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HYPERLINK("http://141.218.60.56/~jnz1568/getInfo.php?workbook=13_04.xlsx&amp;sheet=U0&amp;row=337&amp;col=6&amp;number=4.3&amp;sourceID=14","4.3")</f>
        <v>4.3</v>
      </c>
      <c r="G337" s="4" t="str">
        <f>HYPERLINK("http://141.218.60.56/~jnz1568/getInfo.php?workbook=13_04.xlsx&amp;sheet=U0&amp;row=337&amp;col=7&amp;number=0.00133&amp;sourceID=14","0.00133")</f>
        <v>0.00133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HYPERLINK("http://141.218.60.56/~jnz1568/getInfo.php?workbook=13_04.xlsx&amp;sheet=U0&amp;row=338&amp;col=6&amp;number=4.4&amp;sourceID=14","4.4")</f>
        <v>4.4</v>
      </c>
      <c r="G338" s="4" t="str">
        <f>HYPERLINK("http://141.218.60.56/~jnz1568/getInfo.php?workbook=13_04.xlsx&amp;sheet=U0&amp;row=338&amp;col=7&amp;number=0.00133&amp;sourceID=14","0.00133")</f>
        <v>0.00133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HYPERLINK("http://141.218.60.56/~jnz1568/getInfo.php?workbook=13_04.xlsx&amp;sheet=U0&amp;row=339&amp;col=6&amp;number=4.5&amp;sourceID=14","4.5")</f>
        <v>4.5</v>
      </c>
      <c r="G339" s="4" t="str">
        <f>HYPERLINK("http://141.218.60.56/~jnz1568/getInfo.php?workbook=13_04.xlsx&amp;sheet=U0&amp;row=339&amp;col=7&amp;number=0.00133&amp;sourceID=14","0.00133")</f>
        <v>0.00133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HYPERLINK("http://141.218.60.56/~jnz1568/getInfo.php?workbook=13_04.xlsx&amp;sheet=U0&amp;row=340&amp;col=6&amp;number=4.6&amp;sourceID=14","4.6")</f>
        <v>4.6</v>
      </c>
      <c r="G340" s="4" t="str">
        <f>HYPERLINK("http://141.218.60.56/~jnz1568/getInfo.php?workbook=13_04.xlsx&amp;sheet=U0&amp;row=340&amp;col=7&amp;number=0.00133&amp;sourceID=14","0.00133")</f>
        <v>0.00133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HYPERLINK("http://141.218.60.56/~jnz1568/getInfo.php?workbook=13_04.xlsx&amp;sheet=U0&amp;row=341&amp;col=6&amp;number=4.7&amp;sourceID=14","4.7")</f>
        <v>4.7</v>
      </c>
      <c r="G341" s="4" t="str">
        <f>HYPERLINK("http://141.218.60.56/~jnz1568/getInfo.php?workbook=13_04.xlsx&amp;sheet=U0&amp;row=341&amp;col=7&amp;number=0.00132&amp;sourceID=14","0.00132")</f>
        <v>0.00132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HYPERLINK("http://141.218.60.56/~jnz1568/getInfo.php?workbook=13_04.xlsx&amp;sheet=U0&amp;row=342&amp;col=6&amp;number=4.8&amp;sourceID=14","4.8")</f>
        <v>4.8</v>
      </c>
      <c r="G342" s="4" t="str">
        <f>HYPERLINK("http://141.218.60.56/~jnz1568/getInfo.php?workbook=13_04.xlsx&amp;sheet=U0&amp;row=342&amp;col=7&amp;number=0.00132&amp;sourceID=14","0.00132")</f>
        <v>0.00132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HYPERLINK("http://141.218.60.56/~jnz1568/getInfo.php?workbook=13_04.xlsx&amp;sheet=U0&amp;row=343&amp;col=6&amp;number=4.9&amp;sourceID=14","4.9")</f>
        <v>4.9</v>
      </c>
      <c r="G343" s="4" t="str">
        <f>HYPERLINK("http://141.218.60.56/~jnz1568/getInfo.php?workbook=13_04.xlsx&amp;sheet=U0&amp;row=343&amp;col=7&amp;number=0.00132&amp;sourceID=14","0.00132")</f>
        <v>0.00132</v>
      </c>
    </row>
    <row r="344" spans="1:7">
      <c r="A344" s="3">
        <v>13</v>
      </c>
      <c r="B344" s="3">
        <v>4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HYPERLINK("http://141.218.60.56/~jnz1568/getInfo.php?workbook=13_04.xlsx&amp;sheet=U0&amp;row=344&amp;col=6&amp;number=3&amp;sourceID=14","3")</f>
        <v>3</v>
      </c>
      <c r="G344" s="4" t="str">
        <f>HYPERLINK("http://141.218.60.56/~jnz1568/getInfo.php?workbook=13_04.xlsx&amp;sheet=U0&amp;row=344&amp;col=7&amp;number=1.41&amp;sourceID=14","1.41")</f>
        <v>1.41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HYPERLINK("http://141.218.60.56/~jnz1568/getInfo.php?workbook=13_04.xlsx&amp;sheet=U0&amp;row=345&amp;col=6&amp;number=3.1&amp;sourceID=14","3.1")</f>
        <v>3.1</v>
      </c>
      <c r="G345" s="4" t="str">
        <f>HYPERLINK("http://141.218.60.56/~jnz1568/getInfo.php?workbook=13_04.xlsx&amp;sheet=U0&amp;row=345&amp;col=7&amp;number=1.41&amp;sourceID=14","1.41")</f>
        <v>1.41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HYPERLINK("http://141.218.60.56/~jnz1568/getInfo.php?workbook=13_04.xlsx&amp;sheet=U0&amp;row=346&amp;col=6&amp;number=3.2&amp;sourceID=14","3.2")</f>
        <v>3.2</v>
      </c>
      <c r="G346" s="4" t="str">
        <f>HYPERLINK("http://141.218.60.56/~jnz1568/getInfo.php?workbook=13_04.xlsx&amp;sheet=U0&amp;row=346&amp;col=7&amp;number=1.41&amp;sourceID=14","1.41")</f>
        <v>1.41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HYPERLINK("http://141.218.60.56/~jnz1568/getInfo.php?workbook=13_04.xlsx&amp;sheet=U0&amp;row=347&amp;col=6&amp;number=3.3&amp;sourceID=14","3.3")</f>
        <v>3.3</v>
      </c>
      <c r="G347" s="4" t="str">
        <f>HYPERLINK("http://141.218.60.56/~jnz1568/getInfo.php?workbook=13_04.xlsx&amp;sheet=U0&amp;row=347&amp;col=7&amp;number=1.41&amp;sourceID=14","1.41")</f>
        <v>1.41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HYPERLINK("http://141.218.60.56/~jnz1568/getInfo.php?workbook=13_04.xlsx&amp;sheet=U0&amp;row=348&amp;col=6&amp;number=3.4&amp;sourceID=14","3.4")</f>
        <v>3.4</v>
      </c>
      <c r="G348" s="4" t="str">
        <f>HYPERLINK("http://141.218.60.56/~jnz1568/getInfo.php?workbook=13_04.xlsx&amp;sheet=U0&amp;row=348&amp;col=7&amp;number=1.4&amp;sourceID=14","1.4")</f>
        <v>1.4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HYPERLINK("http://141.218.60.56/~jnz1568/getInfo.php?workbook=13_04.xlsx&amp;sheet=U0&amp;row=349&amp;col=6&amp;number=3.5&amp;sourceID=14","3.5")</f>
        <v>3.5</v>
      </c>
      <c r="G349" s="4" t="str">
        <f>HYPERLINK("http://141.218.60.56/~jnz1568/getInfo.php?workbook=13_04.xlsx&amp;sheet=U0&amp;row=349&amp;col=7&amp;number=1.4&amp;sourceID=14","1.4")</f>
        <v>1.4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HYPERLINK("http://141.218.60.56/~jnz1568/getInfo.php?workbook=13_04.xlsx&amp;sheet=U0&amp;row=350&amp;col=6&amp;number=3.6&amp;sourceID=14","3.6")</f>
        <v>3.6</v>
      </c>
      <c r="G350" s="4" t="str">
        <f>HYPERLINK("http://141.218.60.56/~jnz1568/getInfo.php?workbook=13_04.xlsx&amp;sheet=U0&amp;row=350&amp;col=7&amp;number=1.4&amp;sourceID=14","1.4")</f>
        <v>1.4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HYPERLINK("http://141.218.60.56/~jnz1568/getInfo.php?workbook=13_04.xlsx&amp;sheet=U0&amp;row=351&amp;col=6&amp;number=3.7&amp;sourceID=14","3.7")</f>
        <v>3.7</v>
      </c>
      <c r="G351" s="4" t="str">
        <f>HYPERLINK("http://141.218.60.56/~jnz1568/getInfo.php?workbook=13_04.xlsx&amp;sheet=U0&amp;row=351&amp;col=7&amp;number=1.4&amp;sourceID=14","1.4")</f>
        <v>1.4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HYPERLINK("http://141.218.60.56/~jnz1568/getInfo.php?workbook=13_04.xlsx&amp;sheet=U0&amp;row=352&amp;col=6&amp;number=3.8&amp;sourceID=14","3.8")</f>
        <v>3.8</v>
      </c>
      <c r="G352" s="4" t="str">
        <f>HYPERLINK("http://141.218.60.56/~jnz1568/getInfo.php?workbook=13_04.xlsx&amp;sheet=U0&amp;row=352&amp;col=7&amp;number=1.39&amp;sourceID=14","1.39")</f>
        <v>1.39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HYPERLINK("http://141.218.60.56/~jnz1568/getInfo.php?workbook=13_04.xlsx&amp;sheet=U0&amp;row=353&amp;col=6&amp;number=3.9&amp;sourceID=14","3.9")</f>
        <v>3.9</v>
      </c>
      <c r="G353" s="4" t="str">
        <f>HYPERLINK("http://141.218.60.56/~jnz1568/getInfo.php?workbook=13_04.xlsx&amp;sheet=U0&amp;row=353&amp;col=7&amp;number=1.39&amp;sourceID=14","1.39")</f>
        <v>1.39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HYPERLINK("http://141.218.60.56/~jnz1568/getInfo.php?workbook=13_04.xlsx&amp;sheet=U0&amp;row=354&amp;col=6&amp;number=4&amp;sourceID=14","4")</f>
        <v>4</v>
      </c>
      <c r="G354" s="4" t="str">
        <f>HYPERLINK("http://141.218.60.56/~jnz1568/getInfo.php?workbook=13_04.xlsx&amp;sheet=U0&amp;row=354&amp;col=7&amp;number=1.38&amp;sourceID=14","1.38")</f>
        <v>1.38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HYPERLINK("http://141.218.60.56/~jnz1568/getInfo.php?workbook=13_04.xlsx&amp;sheet=U0&amp;row=355&amp;col=6&amp;number=4.1&amp;sourceID=14","4.1")</f>
        <v>4.1</v>
      </c>
      <c r="G355" s="4" t="str">
        <f>HYPERLINK("http://141.218.60.56/~jnz1568/getInfo.php?workbook=13_04.xlsx&amp;sheet=U0&amp;row=355&amp;col=7&amp;number=1.38&amp;sourceID=14","1.38")</f>
        <v>1.38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HYPERLINK("http://141.218.60.56/~jnz1568/getInfo.php?workbook=13_04.xlsx&amp;sheet=U0&amp;row=356&amp;col=6&amp;number=4.2&amp;sourceID=14","4.2")</f>
        <v>4.2</v>
      </c>
      <c r="G356" s="4" t="str">
        <f>HYPERLINK("http://141.218.60.56/~jnz1568/getInfo.php?workbook=13_04.xlsx&amp;sheet=U0&amp;row=356&amp;col=7&amp;number=1.37&amp;sourceID=14","1.37")</f>
        <v>1.37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HYPERLINK("http://141.218.60.56/~jnz1568/getInfo.php?workbook=13_04.xlsx&amp;sheet=U0&amp;row=357&amp;col=6&amp;number=4.3&amp;sourceID=14","4.3")</f>
        <v>4.3</v>
      </c>
      <c r="G357" s="4" t="str">
        <f>HYPERLINK("http://141.218.60.56/~jnz1568/getInfo.php?workbook=13_04.xlsx&amp;sheet=U0&amp;row=357&amp;col=7&amp;number=1.36&amp;sourceID=14","1.36")</f>
        <v>1.36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HYPERLINK("http://141.218.60.56/~jnz1568/getInfo.php?workbook=13_04.xlsx&amp;sheet=U0&amp;row=358&amp;col=6&amp;number=4.4&amp;sourceID=14","4.4")</f>
        <v>4.4</v>
      </c>
      <c r="G358" s="4" t="str">
        <f>HYPERLINK("http://141.218.60.56/~jnz1568/getInfo.php?workbook=13_04.xlsx&amp;sheet=U0&amp;row=358&amp;col=7&amp;number=1.34&amp;sourceID=14","1.34")</f>
        <v>1.34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HYPERLINK("http://141.218.60.56/~jnz1568/getInfo.php?workbook=13_04.xlsx&amp;sheet=U0&amp;row=359&amp;col=6&amp;number=4.5&amp;sourceID=14","4.5")</f>
        <v>4.5</v>
      </c>
      <c r="G359" s="4" t="str">
        <f>HYPERLINK("http://141.218.60.56/~jnz1568/getInfo.php?workbook=13_04.xlsx&amp;sheet=U0&amp;row=359&amp;col=7&amp;number=1.32&amp;sourceID=14","1.32")</f>
        <v>1.32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HYPERLINK("http://141.218.60.56/~jnz1568/getInfo.php?workbook=13_04.xlsx&amp;sheet=U0&amp;row=360&amp;col=6&amp;number=4.6&amp;sourceID=14","4.6")</f>
        <v>4.6</v>
      </c>
      <c r="G360" s="4" t="str">
        <f>HYPERLINK("http://141.218.60.56/~jnz1568/getInfo.php?workbook=13_04.xlsx&amp;sheet=U0&amp;row=360&amp;col=7&amp;number=1.3&amp;sourceID=14","1.3")</f>
        <v>1.3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HYPERLINK("http://141.218.60.56/~jnz1568/getInfo.php?workbook=13_04.xlsx&amp;sheet=U0&amp;row=361&amp;col=6&amp;number=4.7&amp;sourceID=14","4.7")</f>
        <v>4.7</v>
      </c>
      <c r="G361" s="4" t="str">
        <f>HYPERLINK("http://141.218.60.56/~jnz1568/getInfo.php?workbook=13_04.xlsx&amp;sheet=U0&amp;row=361&amp;col=7&amp;number=1.28&amp;sourceID=14","1.28")</f>
        <v>1.28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HYPERLINK("http://141.218.60.56/~jnz1568/getInfo.php?workbook=13_04.xlsx&amp;sheet=U0&amp;row=362&amp;col=6&amp;number=4.8&amp;sourceID=14","4.8")</f>
        <v>4.8</v>
      </c>
      <c r="G362" s="4" t="str">
        <f>HYPERLINK("http://141.218.60.56/~jnz1568/getInfo.php?workbook=13_04.xlsx&amp;sheet=U0&amp;row=362&amp;col=7&amp;number=1.24&amp;sourceID=14","1.24")</f>
        <v>1.24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HYPERLINK("http://141.218.60.56/~jnz1568/getInfo.php?workbook=13_04.xlsx&amp;sheet=U0&amp;row=363&amp;col=6&amp;number=4.9&amp;sourceID=14","4.9")</f>
        <v>4.9</v>
      </c>
      <c r="G363" s="4" t="str">
        <f>HYPERLINK("http://141.218.60.56/~jnz1568/getInfo.php?workbook=13_04.xlsx&amp;sheet=U0&amp;row=363&amp;col=7&amp;number=1.2&amp;sourceID=14","1.2")</f>
        <v>1.2</v>
      </c>
    </row>
    <row r="364" spans="1:7">
      <c r="A364" s="3">
        <v>13</v>
      </c>
      <c r="B364" s="3">
        <v>4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HYPERLINK("http://141.218.60.56/~jnz1568/getInfo.php?workbook=13_04.xlsx&amp;sheet=U0&amp;row=364&amp;col=6&amp;number=3&amp;sourceID=14","3")</f>
        <v>3</v>
      </c>
      <c r="G364" s="4" t="str">
        <f>HYPERLINK("http://141.218.60.56/~jnz1568/getInfo.php?workbook=13_04.xlsx&amp;sheet=U0&amp;row=364&amp;col=7&amp;number=0.122&amp;sourceID=14","0.122")</f>
        <v>0.122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HYPERLINK("http://141.218.60.56/~jnz1568/getInfo.php?workbook=13_04.xlsx&amp;sheet=U0&amp;row=365&amp;col=6&amp;number=3.1&amp;sourceID=14","3.1")</f>
        <v>3.1</v>
      </c>
      <c r="G365" s="4" t="str">
        <f>HYPERLINK("http://141.218.60.56/~jnz1568/getInfo.php?workbook=13_04.xlsx&amp;sheet=U0&amp;row=365&amp;col=7&amp;number=0.122&amp;sourceID=14","0.122")</f>
        <v>0.122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HYPERLINK("http://141.218.60.56/~jnz1568/getInfo.php?workbook=13_04.xlsx&amp;sheet=U0&amp;row=366&amp;col=6&amp;number=3.2&amp;sourceID=14","3.2")</f>
        <v>3.2</v>
      </c>
      <c r="G366" s="4" t="str">
        <f>HYPERLINK("http://141.218.60.56/~jnz1568/getInfo.php?workbook=13_04.xlsx&amp;sheet=U0&amp;row=366&amp;col=7&amp;number=0.122&amp;sourceID=14","0.122")</f>
        <v>0.122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HYPERLINK("http://141.218.60.56/~jnz1568/getInfo.php?workbook=13_04.xlsx&amp;sheet=U0&amp;row=367&amp;col=6&amp;number=3.3&amp;sourceID=14","3.3")</f>
        <v>3.3</v>
      </c>
      <c r="G367" s="4" t="str">
        <f>HYPERLINK("http://141.218.60.56/~jnz1568/getInfo.php?workbook=13_04.xlsx&amp;sheet=U0&amp;row=367&amp;col=7&amp;number=0.122&amp;sourceID=14","0.122")</f>
        <v>0.122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HYPERLINK("http://141.218.60.56/~jnz1568/getInfo.php?workbook=13_04.xlsx&amp;sheet=U0&amp;row=368&amp;col=6&amp;number=3.4&amp;sourceID=14","3.4")</f>
        <v>3.4</v>
      </c>
      <c r="G368" s="4" t="str">
        <f>HYPERLINK("http://141.218.60.56/~jnz1568/getInfo.php?workbook=13_04.xlsx&amp;sheet=U0&amp;row=368&amp;col=7&amp;number=0.122&amp;sourceID=14","0.122")</f>
        <v>0.122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HYPERLINK("http://141.218.60.56/~jnz1568/getInfo.php?workbook=13_04.xlsx&amp;sheet=U0&amp;row=369&amp;col=6&amp;number=3.5&amp;sourceID=14","3.5")</f>
        <v>3.5</v>
      </c>
      <c r="G369" s="4" t="str">
        <f>HYPERLINK("http://141.218.60.56/~jnz1568/getInfo.php?workbook=13_04.xlsx&amp;sheet=U0&amp;row=369&amp;col=7&amp;number=0.122&amp;sourceID=14","0.122")</f>
        <v>0.122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HYPERLINK("http://141.218.60.56/~jnz1568/getInfo.php?workbook=13_04.xlsx&amp;sheet=U0&amp;row=370&amp;col=6&amp;number=3.6&amp;sourceID=14","3.6")</f>
        <v>3.6</v>
      </c>
      <c r="G370" s="4" t="str">
        <f>HYPERLINK("http://141.218.60.56/~jnz1568/getInfo.php?workbook=13_04.xlsx&amp;sheet=U0&amp;row=370&amp;col=7&amp;number=0.121&amp;sourceID=14","0.121")</f>
        <v>0.121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HYPERLINK("http://141.218.60.56/~jnz1568/getInfo.php?workbook=13_04.xlsx&amp;sheet=U0&amp;row=371&amp;col=6&amp;number=3.7&amp;sourceID=14","3.7")</f>
        <v>3.7</v>
      </c>
      <c r="G371" s="4" t="str">
        <f>HYPERLINK("http://141.218.60.56/~jnz1568/getInfo.php?workbook=13_04.xlsx&amp;sheet=U0&amp;row=371&amp;col=7&amp;number=0.121&amp;sourceID=14","0.121")</f>
        <v>0.121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HYPERLINK("http://141.218.60.56/~jnz1568/getInfo.php?workbook=13_04.xlsx&amp;sheet=U0&amp;row=372&amp;col=6&amp;number=3.8&amp;sourceID=14","3.8")</f>
        <v>3.8</v>
      </c>
      <c r="G372" s="4" t="str">
        <f>HYPERLINK("http://141.218.60.56/~jnz1568/getInfo.php?workbook=13_04.xlsx&amp;sheet=U0&amp;row=372&amp;col=7&amp;number=0.121&amp;sourceID=14","0.121")</f>
        <v>0.121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HYPERLINK("http://141.218.60.56/~jnz1568/getInfo.php?workbook=13_04.xlsx&amp;sheet=U0&amp;row=373&amp;col=6&amp;number=3.9&amp;sourceID=14","3.9")</f>
        <v>3.9</v>
      </c>
      <c r="G373" s="4" t="str">
        <f>HYPERLINK("http://141.218.60.56/~jnz1568/getInfo.php?workbook=13_04.xlsx&amp;sheet=U0&amp;row=373&amp;col=7&amp;number=0.121&amp;sourceID=14","0.121")</f>
        <v>0.121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HYPERLINK("http://141.218.60.56/~jnz1568/getInfo.php?workbook=13_04.xlsx&amp;sheet=U0&amp;row=374&amp;col=6&amp;number=4&amp;sourceID=14","4")</f>
        <v>4</v>
      </c>
      <c r="G374" s="4" t="str">
        <f>HYPERLINK("http://141.218.60.56/~jnz1568/getInfo.php?workbook=13_04.xlsx&amp;sheet=U0&amp;row=374&amp;col=7&amp;number=0.12&amp;sourceID=14","0.12")</f>
        <v>0.12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HYPERLINK("http://141.218.60.56/~jnz1568/getInfo.php?workbook=13_04.xlsx&amp;sheet=U0&amp;row=375&amp;col=6&amp;number=4.1&amp;sourceID=14","4.1")</f>
        <v>4.1</v>
      </c>
      <c r="G375" s="4" t="str">
        <f>HYPERLINK("http://141.218.60.56/~jnz1568/getInfo.php?workbook=13_04.xlsx&amp;sheet=U0&amp;row=375&amp;col=7&amp;number=0.12&amp;sourceID=14","0.12")</f>
        <v>0.12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HYPERLINK("http://141.218.60.56/~jnz1568/getInfo.php?workbook=13_04.xlsx&amp;sheet=U0&amp;row=376&amp;col=6&amp;number=4.2&amp;sourceID=14","4.2")</f>
        <v>4.2</v>
      </c>
      <c r="G376" s="4" t="str">
        <f>HYPERLINK("http://141.218.60.56/~jnz1568/getInfo.php?workbook=13_04.xlsx&amp;sheet=U0&amp;row=376&amp;col=7&amp;number=0.119&amp;sourceID=14","0.119")</f>
        <v>0.119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HYPERLINK("http://141.218.60.56/~jnz1568/getInfo.php?workbook=13_04.xlsx&amp;sheet=U0&amp;row=377&amp;col=6&amp;number=4.3&amp;sourceID=14","4.3")</f>
        <v>4.3</v>
      </c>
      <c r="G377" s="4" t="str">
        <f>HYPERLINK("http://141.218.60.56/~jnz1568/getInfo.php?workbook=13_04.xlsx&amp;sheet=U0&amp;row=377&amp;col=7&amp;number=0.118&amp;sourceID=14","0.118")</f>
        <v>0.118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HYPERLINK("http://141.218.60.56/~jnz1568/getInfo.php?workbook=13_04.xlsx&amp;sheet=U0&amp;row=378&amp;col=6&amp;number=4.4&amp;sourceID=14","4.4")</f>
        <v>4.4</v>
      </c>
      <c r="G378" s="4" t="str">
        <f>HYPERLINK("http://141.218.60.56/~jnz1568/getInfo.php?workbook=13_04.xlsx&amp;sheet=U0&amp;row=378&amp;col=7&amp;number=0.117&amp;sourceID=14","0.117")</f>
        <v>0.117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HYPERLINK("http://141.218.60.56/~jnz1568/getInfo.php?workbook=13_04.xlsx&amp;sheet=U0&amp;row=379&amp;col=6&amp;number=4.5&amp;sourceID=14","4.5")</f>
        <v>4.5</v>
      </c>
      <c r="G379" s="4" t="str">
        <f>HYPERLINK("http://141.218.60.56/~jnz1568/getInfo.php?workbook=13_04.xlsx&amp;sheet=U0&amp;row=379&amp;col=7&amp;number=0.116&amp;sourceID=14","0.116")</f>
        <v>0.116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HYPERLINK("http://141.218.60.56/~jnz1568/getInfo.php?workbook=13_04.xlsx&amp;sheet=U0&amp;row=380&amp;col=6&amp;number=4.6&amp;sourceID=14","4.6")</f>
        <v>4.6</v>
      </c>
      <c r="G380" s="4" t="str">
        <f>HYPERLINK("http://141.218.60.56/~jnz1568/getInfo.php?workbook=13_04.xlsx&amp;sheet=U0&amp;row=380&amp;col=7&amp;number=0.114&amp;sourceID=14","0.114")</f>
        <v>0.114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HYPERLINK("http://141.218.60.56/~jnz1568/getInfo.php?workbook=13_04.xlsx&amp;sheet=U0&amp;row=381&amp;col=6&amp;number=4.7&amp;sourceID=14","4.7")</f>
        <v>4.7</v>
      </c>
      <c r="G381" s="4" t="str">
        <f>HYPERLINK("http://141.218.60.56/~jnz1568/getInfo.php?workbook=13_04.xlsx&amp;sheet=U0&amp;row=381&amp;col=7&amp;number=0.112&amp;sourceID=14","0.112")</f>
        <v>0.112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HYPERLINK("http://141.218.60.56/~jnz1568/getInfo.php?workbook=13_04.xlsx&amp;sheet=U0&amp;row=382&amp;col=6&amp;number=4.8&amp;sourceID=14","4.8")</f>
        <v>4.8</v>
      </c>
      <c r="G382" s="4" t="str">
        <f>HYPERLINK("http://141.218.60.56/~jnz1568/getInfo.php?workbook=13_04.xlsx&amp;sheet=U0&amp;row=382&amp;col=7&amp;number=0.11&amp;sourceID=14","0.11")</f>
        <v>0.11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HYPERLINK("http://141.218.60.56/~jnz1568/getInfo.php?workbook=13_04.xlsx&amp;sheet=U0&amp;row=383&amp;col=6&amp;number=4.9&amp;sourceID=14","4.9")</f>
        <v>4.9</v>
      </c>
      <c r="G383" s="4" t="str">
        <f>HYPERLINK("http://141.218.60.56/~jnz1568/getInfo.php?workbook=13_04.xlsx&amp;sheet=U0&amp;row=383&amp;col=7&amp;number=0.107&amp;sourceID=14","0.107")</f>
        <v>0.107</v>
      </c>
    </row>
    <row r="384" spans="1:7">
      <c r="A384" s="3">
        <v>13</v>
      </c>
      <c r="B384" s="3">
        <v>4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HYPERLINK("http://141.218.60.56/~jnz1568/getInfo.php?workbook=13_04.xlsx&amp;sheet=U0&amp;row=384&amp;col=6&amp;number=3&amp;sourceID=14","3")</f>
        <v>3</v>
      </c>
      <c r="G384" s="4" t="str">
        <f>HYPERLINK("http://141.218.60.56/~jnz1568/getInfo.php?workbook=13_04.xlsx&amp;sheet=U0&amp;row=384&amp;col=7&amp;number=0.598&amp;sourceID=14","0.598")</f>
        <v>0.598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HYPERLINK("http://141.218.60.56/~jnz1568/getInfo.php?workbook=13_04.xlsx&amp;sheet=U0&amp;row=385&amp;col=6&amp;number=3.1&amp;sourceID=14","3.1")</f>
        <v>3.1</v>
      </c>
      <c r="G385" s="4" t="str">
        <f>HYPERLINK("http://141.218.60.56/~jnz1568/getInfo.php?workbook=13_04.xlsx&amp;sheet=U0&amp;row=385&amp;col=7&amp;number=0.598&amp;sourceID=14","0.598")</f>
        <v>0.598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HYPERLINK("http://141.218.60.56/~jnz1568/getInfo.php?workbook=13_04.xlsx&amp;sheet=U0&amp;row=386&amp;col=6&amp;number=3.2&amp;sourceID=14","3.2")</f>
        <v>3.2</v>
      </c>
      <c r="G386" s="4" t="str">
        <f>HYPERLINK("http://141.218.60.56/~jnz1568/getInfo.php?workbook=13_04.xlsx&amp;sheet=U0&amp;row=386&amp;col=7&amp;number=0.598&amp;sourceID=14","0.598")</f>
        <v>0.598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HYPERLINK("http://141.218.60.56/~jnz1568/getInfo.php?workbook=13_04.xlsx&amp;sheet=U0&amp;row=387&amp;col=6&amp;number=3.3&amp;sourceID=14","3.3")</f>
        <v>3.3</v>
      </c>
      <c r="G387" s="4" t="str">
        <f>HYPERLINK("http://141.218.60.56/~jnz1568/getInfo.php?workbook=13_04.xlsx&amp;sheet=U0&amp;row=387&amp;col=7&amp;number=0.598&amp;sourceID=14","0.598")</f>
        <v>0.598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HYPERLINK("http://141.218.60.56/~jnz1568/getInfo.php?workbook=13_04.xlsx&amp;sheet=U0&amp;row=388&amp;col=6&amp;number=3.4&amp;sourceID=14","3.4")</f>
        <v>3.4</v>
      </c>
      <c r="G388" s="4" t="str">
        <f>HYPERLINK("http://141.218.60.56/~jnz1568/getInfo.php?workbook=13_04.xlsx&amp;sheet=U0&amp;row=388&amp;col=7&amp;number=0.598&amp;sourceID=14","0.598")</f>
        <v>0.598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HYPERLINK("http://141.218.60.56/~jnz1568/getInfo.php?workbook=13_04.xlsx&amp;sheet=U0&amp;row=389&amp;col=6&amp;number=3.5&amp;sourceID=14","3.5")</f>
        <v>3.5</v>
      </c>
      <c r="G389" s="4" t="str">
        <f>HYPERLINK("http://141.218.60.56/~jnz1568/getInfo.php?workbook=13_04.xlsx&amp;sheet=U0&amp;row=389&amp;col=7&amp;number=0.598&amp;sourceID=14","0.598")</f>
        <v>0.598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HYPERLINK("http://141.218.60.56/~jnz1568/getInfo.php?workbook=13_04.xlsx&amp;sheet=U0&amp;row=390&amp;col=6&amp;number=3.6&amp;sourceID=14","3.6")</f>
        <v>3.6</v>
      </c>
      <c r="G390" s="4" t="str">
        <f>HYPERLINK("http://141.218.60.56/~jnz1568/getInfo.php?workbook=13_04.xlsx&amp;sheet=U0&amp;row=390&amp;col=7&amp;number=0.598&amp;sourceID=14","0.598")</f>
        <v>0.598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HYPERLINK("http://141.218.60.56/~jnz1568/getInfo.php?workbook=13_04.xlsx&amp;sheet=U0&amp;row=391&amp;col=6&amp;number=3.7&amp;sourceID=14","3.7")</f>
        <v>3.7</v>
      </c>
      <c r="G391" s="4" t="str">
        <f>HYPERLINK("http://141.218.60.56/~jnz1568/getInfo.php?workbook=13_04.xlsx&amp;sheet=U0&amp;row=391&amp;col=7&amp;number=0.598&amp;sourceID=14","0.598")</f>
        <v>0.598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HYPERLINK("http://141.218.60.56/~jnz1568/getInfo.php?workbook=13_04.xlsx&amp;sheet=U0&amp;row=392&amp;col=6&amp;number=3.8&amp;sourceID=14","3.8")</f>
        <v>3.8</v>
      </c>
      <c r="G392" s="4" t="str">
        <f>HYPERLINK("http://141.218.60.56/~jnz1568/getInfo.php?workbook=13_04.xlsx&amp;sheet=U0&amp;row=392&amp;col=7&amp;number=0.598&amp;sourceID=14","0.598")</f>
        <v>0.598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HYPERLINK("http://141.218.60.56/~jnz1568/getInfo.php?workbook=13_04.xlsx&amp;sheet=U0&amp;row=393&amp;col=6&amp;number=3.9&amp;sourceID=14","3.9")</f>
        <v>3.9</v>
      </c>
      <c r="G393" s="4" t="str">
        <f>HYPERLINK("http://141.218.60.56/~jnz1568/getInfo.php?workbook=13_04.xlsx&amp;sheet=U0&amp;row=393&amp;col=7&amp;number=0.598&amp;sourceID=14","0.598")</f>
        <v>0.598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HYPERLINK("http://141.218.60.56/~jnz1568/getInfo.php?workbook=13_04.xlsx&amp;sheet=U0&amp;row=394&amp;col=6&amp;number=4&amp;sourceID=14","4")</f>
        <v>4</v>
      </c>
      <c r="G394" s="4" t="str">
        <f>HYPERLINK("http://141.218.60.56/~jnz1568/getInfo.php?workbook=13_04.xlsx&amp;sheet=U0&amp;row=394&amp;col=7&amp;number=0.598&amp;sourceID=14","0.598")</f>
        <v>0.598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HYPERLINK("http://141.218.60.56/~jnz1568/getInfo.php?workbook=13_04.xlsx&amp;sheet=U0&amp;row=395&amp;col=6&amp;number=4.1&amp;sourceID=14","4.1")</f>
        <v>4.1</v>
      </c>
      <c r="G395" s="4" t="str">
        <f>HYPERLINK("http://141.218.60.56/~jnz1568/getInfo.php?workbook=13_04.xlsx&amp;sheet=U0&amp;row=395&amp;col=7&amp;number=0.598&amp;sourceID=14","0.598")</f>
        <v>0.598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HYPERLINK("http://141.218.60.56/~jnz1568/getInfo.php?workbook=13_04.xlsx&amp;sheet=U0&amp;row=396&amp;col=6&amp;number=4.2&amp;sourceID=14","4.2")</f>
        <v>4.2</v>
      </c>
      <c r="G396" s="4" t="str">
        <f>HYPERLINK("http://141.218.60.56/~jnz1568/getInfo.php?workbook=13_04.xlsx&amp;sheet=U0&amp;row=396&amp;col=7&amp;number=0.599&amp;sourceID=14","0.599")</f>
        <v>0.599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HYPERLINK("http://141.218.60.56/~jnz1568/getInfo.php?workbook=13_04.xlsx&amp;sheet=U0&amp;row=397&amp;col=6&amp;number=4.3&amp;sourceID=14","4.3")</f>
        <v>4.3</v>
      </c>
      <c r="G397" s="4" t="str">
        <f>HYPERLINK("http://141.218.60.56/~jnz1568/getInfo.php?workbook=13_04.xlsx&amp;sheet=U0&amp;row=397&amp;col=7&amp;number=0.599&amp;sourceID=14","0.599")</f>
        <v>0.599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HYPERLINK("http://141.218.60.56/~jnz1568/getInfo.php?workbook=13_04.xlsx&amp;sheet=U0&amp;row=398&amp;col=6&amp;number=4.4&amp;sourceID=14","4.4")</f>
        <v>4.4</v>
      </c>
      <c r="G398" s="4" t="str">
        <f>HYPERLINK("http://141.218.60.56/~jnz1568/getInfo.php?workbook=13_04.xlsx&amp;sheet=U0&amp;row=398&amp;col=7&amp;number=0.599&amp;sourceID=14","0.599")</f>
        <v>0.599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HYPERLINK("http://141.218.60.56/~jnz1568/getInfo.php?workbook=13_04.xlsx&amp;sheet=U0&amp;row=399&amp;col=6&amp;number=4.5&amp;sourceID=14","4.5")</f>
        <v>4.5</v>
      </c>
      <c r="G399" s="4" t="str">
        <f>HYPERLINK("http://141.218.60.56/~jnz1568/getInfo.php?workbook=13_04.xlsx&amp;sheet=U0&amp;row=399&amp;col=7&amp;number=0.599&amp;sourceID=14","0.599")</f>
        <v>0.599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HYPERLINK("http://141.218.60.56/~jnz1568/getInfo.php?workbook=13_04.xlsx&amp;sheet=U0&amp;row=400&amp;col=6&amp;number=4.6&amp;sourceID=14","4.6")</f>
        <v>4.6</v>
      </c>
      <c r="G400" s="4" t="str">
        <f>HYPERLINK("http://141.218.60.56/~jnz1568/getInfo.php?workbook=13_04.xlsx&amp;sheet=U0&amp;row=400&amp;col=7&amp;number=0.599&amp;sourceID=14","0.599")</f>
        <v>0.599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HYPERLINK("http://141.218.60.56/~jnz1568/getInfo.php?workbook=13_04.xlsx&amp;sheet=U0&amp;row=401&amp;col=6&amp;number=4.7&amp;sourceID=14","4.7")</f>
        <v>4.7</v>
      </c>
      <c r="G401" s="4" t="str">
        <f>HYPERLINK("http://141.218.60.56/~jnz1568/getInfo.php?workbook=13_04.xlsx&amp;sheet=U0&amp;row=401&amp;col=7&amp;number=0.6&amp;sourceID=14","0.6")</f>
        <v>0.6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HYPERLINK("http://141.218.60.56/~jnz1568/getInfo.php?workbook=13_04.xlsx&amp;sheet=U0&amp;row=402&amp;col=6&amp;number=4.8&amp;sourceID=14","4.8")</f>
        <v>4.8</v>
      </c>
      <c r="G402" s="4" t="str">
        <f>HYPERLINK("http://141.218.60.56/~jnz1568/getInfo.php?workbook=13_04.xlsx&amp;sheet=U0&amp;row=402&amp;col=7&amp;number=0.6&amp;sourceID=14","0.6")</f>
        <v>0.6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HYPERLINK("http://141.218.60.56/~jnz1568/getInfo.php?workbook=13_04.xlsx&amp;sheet=U0&amp;row=403&amp;col=6&amp;number=4.9&amp;sourceID=14","4.9")</f>
        <v>4.9</v>
      </c>
      <c r="G403" s="4" t="str">
        <f>HYPERLINK("http://141.218.60.56/~jnz1568/getInfo.php?workbook=13_04.xlsx&amp;sheet=U0&amp;row=403&amp;col=7&amp;number=0.601&amp;sourceID=14","0.601")</f>
        <v>0.601</v>
      </c>
    </row>
    <row r="404" spans="1:7">
      <c r="A404" s="3">
        <v>13</v>
      </c>
      <c r="B404" s="3">
        <v>4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HYPERLINK("http://141.218.60.56/~jnz1568/getInfo.php?workbook=13_04.xlsx&amp;sheet=U0&amp;row=404&amp;col=6&amp;number=3&amp;sourceID=14","3")</f>
        <v>3</v>
      </c>
      <c r="G404" s="4" t="str">
        <f>HYPERLINK("http://141.218.60.56/~jnz1568/getInfo.php?workbook=13_04.xlsx&amp;sheet=U0&amp;row=404&amp;col=7&amp;number=0.471&amp;sourceID=14","0.471")</f>
        <v>0.471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HYPERLINK("http://141.218.60.56/~jnz1568/getInfo.php?workbook=13_04.xlsx&amp;sheet=U0&amp;row=405&amp;col=6&amp;number=3.1&amp;sourceID=14","3.1")</f>
        <v>3.1</v>
      </c>
      <c r="G405" s="4" t="str">
        <f>HYPERLINK("http://141.218.60.56/~jnz1568/getInfo.php?workbook=13_04.xlsx&amp;sheet=U0&amp;row=405&amp;col=7&amp;number=0.471&amp;sourceID=14","0.471")</f>
        <v>0.471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HYPERLINK("http://141.218.60.56/~jnz1568/getInfo.php?workbook=13_04.xlsx&amp;sheet=U0&amp;row=406&amp;col=6&amp;number=3.2&amp;sourceID=14","3.2")</f>
        <v>3.2</v>
      </c>
      <c r="G406" s="4" t="str">
        <f>HYPERLINK("http://141.218.60.56/~jnz1568/getInfo.php?workbook=13_04.xlsx&amp;sheet=U0&amp;row=406&amp;col=7&amp;number=0.471&amp;sourceID=14","0.471")</f>
        <v>0.471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HYPERLINK("http://141.218.60.56/~jnz1568/getInfo.php?workbook=13_04.xlsx&amp;sheet=U0&amp;row=407&amp;col=6&amp;number=3.3&amp;sourceID=14","3.3")</f>
        <v>3.3</v>
      </c>
      <c r="G407" s="4" t="str">
        <f>HYPERLINK("http://141.218.60.56/~jnz1568/getInfo.php?workbook=13_04.xlsx&amp;sheet=U0&amp;row=407&amp;col=7&amp;number=0.471&amp;sourceID=14","0.471")</f>
        <v>0.471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HYPERLINK("http://141.218.60.56/~jnz1568/getInfo.php?workbook=13_04.xlsx&amp;sheet=U0&amp;row=408&amp;col=6&amp;number=3.4&amp;sourceID=14","3.4")</f>
        <v>3.4</v>
      </c>
      <c r="G408" s="4" t="str">
        <f>HYPERLINK("http://141.218.60.56/~jnz1568/getInfo.php?workbook=13_04.xlsx&amp;sheet=U0&amp;row=408&amp;col=7&amp;number=0.471&amp;sourceID=14","0.471")</f>
        <v>0.471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HYPERLINK("http://141.218.60.56/~jnz1568/getInfo.php?workbook=13_04.xlsx&amp;sheet=U0&amp;row=409&amp;col=6&amp;number=3.5&amp;sourceID=14","3.5")</f>
        <v>3.5</v>
      </c>
      <c r="G409" s="4" t="str">
        <f>HYPERLINK("http://141.218.60.56/~jnz1568/getInfo.php?workbook=13_04.xlsx&amp;sheet=U0&amp;row=409&amp;col=7&amp;number=0.471&amp;sourceID=14","0.471")</f>
        <v>0.471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HYPERLINK("http://141.218.60.56/~jnz1568/getInfo.php?workbook=13_04.xlsx&amp;sheet=U0&amp;row=410&amp;col=6&amp;number=3.6&amp;sourceID=14","3.6")</f>
        <v>3.6</v>
      </c>
      <c r="G410" s="4" t="str">
        <f>HYPERLINK("http://141.218.60.56/~jnz1568/getInfo.php?workbook=13_04.xlsx&amp;sheet=U0&amp;row=410&amp;col=7&amp;number=0.471&amp;sourceID=14","0.471")</f>
        <v>0.471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HYPERLINK("http://141.218.60.56/~jnz1568/getInfo.php?workbook=13_04.xlsx&amp;sheet=U0&amp;row=411&amp;col=6&amp;number=3.7&amp;sourceID=14","3.7")</f>
        <v>3.7</v>
      </c>
      <c r="G411" s="4" t="str">
        <f>HYPERLINK("http://141.218.60.56/~jnz1568/getInfo.php?workbook=13_04.xlsx&amp;sheet=U0&amp;row=411&amp;col=7&amp;number=0.471&amp;sourceID=14","0.471")</f>
        <v>0.471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HYPERLINK("http://141.218.60.56/~jnz1568/getInfo.php?workbook=13_04.xlsx&amp;sheet=U0&amp;row=412&amp;col=6&amp;number=3.8&amp;sourceID=14","3.8")</f>
        <v>3.8</v>
      </c>
      <c r="G412" s="4" t="str">
        <f>HYPERLINK("http://141.218.60.56/~jnz1568/getInfo.php?workbook=13_04.xlsx&amp;sheet=U0&amp;row=412&amp;col=7&amp;number=0.471&amp;sourceID=14","0.471")</f>
        <v>0.471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HYPERLINK("http://141.218.60.56/~jnz1568/getInfo.php?workbook=13_04.xlsx&amp;sheet=U0&amp;row=413&amp;col=6&amp;number=3.9&amp;sourceID=14","3.9")</f>
        <v>3.9</v>
      </c>
      <c r="G413" s="4" t="str">
        <f>HYPERLINK("http://141.218.60.56/~jnz1568/getInfo.php?workbook=13_04.xlsx&amp;sheet=U0&amp;row=413&amp;col=7&amp;number=0.471&amp;sourceID=14","0.471")</f>
        <v>0.471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HYPERLINK("http://141.218.60.56/~jnz1568/getInfo.php?workbook=13_04.xlsx&amp;sheet=U0&amp;row=414&amp;col=6&amp;number=4&amp;sourceID=14","4")</f>
        <v>4</v>
      </c>
      <c r="G414" s="4" t="str">
        <f>HYPERLINK("http://141.218.60.56/~jnz1568/getInfo.php?workbook=13_04.xlsx&amp;sheet=U0&amp;row=414&amp;col=7&amp;number=0.471&amp;sourceID=14","0.471")</f>
        <v>0.471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HYPERLINK("http://141.218.60.56/~jnz1568/getInfo.php?workbook=13_04.xlsx&amp;sheet=U0&amp;row=415&amp;col=6&amp;number=4.1&amp;sourceID=14","4.1")</f>
        <v>4.1</v>
      </c>
      <c r="G415" s="4" t="str">
        <f>HYPERLINK("http://141.218.60.56/~jnz1568/getInfo.php?workbook=13_04.xlsx&amp;sheet=U0&amp;row=415&amp;col=7&amp;number=0.471&amp;sourceID=14","0.471")</f>
        <v>0.471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HYPERLINK("http://141.218.60.56/~jnz1568/getInfo.php?workbook=13_04.xlsx&amp;sheet=U0&amp;row=416&amp;col=6&amp;number=4.2&amp;sourceID=14","4.2")</f>
        <v>4.2</v>
      </c>
      <c r="G416" s="4" t="str">
        <f>HYPERLINK("http://141.218.60.56/~jnz1568/getInfo.php?workbook=13_04.xlsx&amp;sheet=U0&amp;row=416&amp;col=7&amp;number=0.472&amp;sourceID=14","0.472")</f>
        <v>0.472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HYPERLINK("http://141.218.60.56/~jnz1568/getInfo.php?workbook=13_04.xlsx&amp;sheet=U0&amp;row=417&amp;col=6&amp;number=4.3&amp;sourceID=14","4.3")</f>
        <v>4.3</v>
      </c>
      <c r="G417" s="4" t="str">
        <f>HYPERLINK("http://141.218.60.56/~jnz1568/getInfo.php?workbook=13_04.xlsx&amp;sheet=U0&amp;row=417&amp;col=7&amp;number=0.472&amp;sourceID=14","0.472")</f>
        <v>0.472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HYPERLINK("http://141.218.60.56/~jnz1568/getInfo.php?workbook=13_04.xlsx&amp;sheet=U0&amp;row=418&amp;col=6&amp;number=4.4&amp;sourceID=14","4.4")</f>
        <v>4.4</v>
      </c>
      <c r="G418" s="4" t="str">
        <f>HYPERLINK("http://141.218.60.56/~jnz1568/getInfo.php?workbook=13_04.xlsx&amp;sheet=U0&amp;row=418&amp;col=7&amp;number=0.472&amp;sourceID=14","0.472")</f>
        <v>0.472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HYPERLINK("http://141.218.60.56/~jnz1568/getInfo.php?workbook=13_04.xlsx&amp;sheet=U0&amp;row=419&amp;col=6&amp;number=4.5&amp;sourceID=14","4.5")</f>
        <v>4.5</v>
      </c>
      <c r="G419" s="4" t="str">
        <f>HYPERLINK("http://141.218.60.56/~jnz1568/getInfo.php?workbook=13_04.xlsx&amp;sheet=U0&amp;row=419&amp;col=7&amp;number=0.472&amp;sourceID=14","0.472")</f>
        <v>0.472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HYPERLINK("http://141.218.60.56/~jnz1568/getInfo.php?workbook=13_04.xlsx&amp;sheet=U0&amp;row=420&amp;col=6&amp;number=4.6&amp;sourceID=14","4.6")</f>
        <v>4.6</v>
      </c>
      <c r="G420" s="4" t="str">
        <f>HYPERLINK("http://141.218.60.56/~jnz1568/getInfo.php?workbook=13_04.xlsx&amp;sheet=U0&amp;row=420&amp;col=7&amp;number=0.472&amp;sourceID=14","0.472")</f>
        <v>0.472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HYPERLINK("http://141.218.60.56/~jnz1568/getInfo.php?workbook=13_04.xlsx&amp;sheet=U0&amp;row=421&amp;col=6&amp;number=4.7&amp;sourceID=14","4.7")</f>
        <v>4.7</v>
      </c>
      <c r="G421" s="4" t="str">
        <f>HYPERLINK("http://141.218.60.56/~jnz1568/getInfo.php?workbook=13_04.xlsx&amp;sheet=U0&amp;row=421&amp;col=7&amp;number=0.472&amp;sourceID=14","0.472")</f>
        <v>0.472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HYPERLINK("http://141.218.60.56/~jnz1568/getInfo.php?workbook=13_04.xlsx&amp;sheet=U0&amp;row=422&amp;col=6&amp;number=4.8&amp;sourceID=14","4.8")</f>
        <v>4.8</v>
      </c>
      <c r="G422" s="4" t="str">
        <f>HYPERLINK("http://141.218.60.56/~jnz1568/getInfo.php?workbook=13_04.xlsx&amp;sheet=U0&amp;row=422&amp;col=7&amp;number=0.473&amp;sourceID=14","0.473")</f>
        <v>0.473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HYPERLINK("http://141.218.60.56/~jnz1568/getInfo.php?workbook=13_04.xlsx&amp;sheet=U0&amp;row=423&amp;col=6&amp;number=4.9&amp;sourceID=14","4.9")</f>
        <v>4.9</v>
      </c>
      <c r="G423" s="4" t="str">
        <f>HYPERLINK("http://141.218.60.56/~jnz1568/getInfo.php?workbook=13_04.xlsx&amp;sheet=U0&amp;row=423&amp;col=7&amp;number=0.473&amp;sourceID=14","0.473")</f>
        <v>0.473</v>
      </c>
    </row>
    <row r="424" spans="1:7">
      <c r="A424" s="3">
        <v>13</v>
      </c>
      <c r="B424" s="3">
        <v>4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HYPERLINK("http://141.218.60.56/~jnz1568/getInfo.php?workbook=13_04.xlsx&amp;sheet=U0&amp;row=424&amp;col=6&amp;number=3&amp;sourceID=14","3")</f>
        <v>3</v>
      </c>
      <c r="G424" s="4" t="str">
        <f>HYPERLINK("http://141.218.60.56/~jnz1568/getInfo.php?workbook=13_04.xlsx&amp;sheet=U0&amp;row=424&amp;col=7&amp;number=0.76&amp;sourceID=14","0.76")</f>
        <v>0.76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HYPERLINK("http://141.218.60.56/~jnz1568/getInfo.php?workbook=13_04.xlsx&amp;sheet=U0&amp;row=425&amp;col=6&amp;number=3.1&amp;sourceID=14","3.1")</f>
        <v>3.1</v>
      </c>
      <c r="G425" s="4" t="str">
        <f>HYPERLINK("http://141.218.60.56/~jnz1568/getInfo.php?workbook=13_04.xlsx&amp;sheet=U0&amp;row=425&amp;col=7&amp;number=0.76&amp;sourceID=14","0.76")</f>
        <v>0.76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HYPERLINK("http://141.218.60.56/~jnz1568/getInfo.php?workbook=13_04.xlsx&amp;sheet=U0&amp;row=426&amp;col=6&amp;number=3.2&amp;sourceID=14","3.2")</f>
        <v>3.2</v>
      </c>
      <c r="G426" s="4" t="str">
        <f>HYPERLINK("http://141.218.60.56/~jnz1568/getInfo.php?workbook=13_04.xlsx&amp;sheet=U0&amp;row=426&amp;col=7&amp;number=0.76&amp;sourceID=14","0.76")</f>
        <v>0.76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HYPERLINK("http://141.218.60.56/~jnz1568/getInfo.php?workbook=13_04.xlsx&amp;sheet=U0&amp;row=427&amp;col=6&amp;number=3.3&amp;sourceID=14","3.3")</f>
        <v>3.3</v>
      </c>
      <c r="G427" s="4" t="str">
        <f>HYPERLINK("http://141.218.60.56/~jnz1568/getInfo.php?workbook=13_04.xlsx&amp;sheet=U0&amp;row=427&amp;col=7&amp;number=0.76&amp;sourceID=14","0.76")</f>
        <v>0.76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HYPERLINK("http://141.218.60.56/~jnz1568/getInfo.php?workbook=13_04.xlsx&amp;sheet=U0&amp;row=428&amp;col=6&amp;number=3.4&amp;sourceID=14","3.4")</f>
        <v>3.4</v>
      </c>
      <c r="G428" s="4" t="str">
        <f>HYPERLINK("http://141.218.60.56/~jnz1568/getInfo.php?workbook=13_04.xlsx&amp;sheet=U0&amp;row=428&amp;col=7&amp;number=0.76&amp;sourceID=14","0.76")</f>
        <v>0.76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HYPERLINK("http://141.218.60.56/~jnz1568/getInfo.php?workbook=13_04.xlsx&amp;sheet=U0&amp;row=429&amp;col=6&amp;number=3.5&amp;sourceID=14","3.5")</f>
        <v>3.5</v>
      </c>
      <c r="G429" s="4" t="str">
        <f>HYPERLINK("http://141.218.60.56/~jnz1568/getInfo.php?workbook=13_04.xlsx&amp;sheet=U0&amp;row=429&amp;col=7&amp;number=0.76&amp;sourceID=14","0.76")</f>
        <v>0.76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HYPERLINK("http://141.218.60.56/~jnz1568/getInfo.php?workbook=13_04.xlsx&amp;sheet=U0&amp;row=430&amp;col=6&amp;number=3.6&amp;sourceID=14","3.6")</f>
        <v>3.6</v>
      </c>
      <c r="G430" s="4" t="str">
        <f>HYPERLINK("http://141.218.60.56/~jnz1568/getInfo.php?workbook=13_04.xlsx&amp;sheet=U0&amp;row=430&amp;col=7&amp;number=0.76&amp;sourceID=14","0.76")</f>
        <v>0.76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HYPERLINK("http://141.218.60.56/~jnz1568/getInfo.php?workbook=13_04.xlsx&amp;sheet=U0&amp;row=431&amp;col=6&amp;number=3.7&amp;sourceID=14","3.7")</f>
        <v>3.7</v>
      </c>
      <c r="G431" s="4" t="str">
        <f>HYPERLINK("http://141.218.60.56/~jnz1568/getInfo.php?workbook=13_04.xlsx&amp;sheet=U0&amp;row=431&amp;col=7&amp;number=0.761&amp;sourceID=14","0.761")</f>
        <v>0.761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HYPERLINK("http://141.218.60.56/~jnz1568/getInfo.php?workbook=13_04.xlsx&amp;sheet=U0&amp;row=432&amp;col=6&amp;number=3.8&amp;sourceID=14","3.8")</f>
        <v>3.8</v>
      </c>
      <c r="G432" s="4" t="str">
        <f>HYPERLINK("http://141.218.60.56/~jnz1568/getInfo.php?workbook=13_04.xlsx&amp;sheet=U0&amp;row=432&amp;col=7&amp;number=0.761&amp;sourceID=14","0.761")</f>
        <v>0.761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HYPERLINK("http://141.218.60.56/~jnz1568/getInfo.php?workbook=13_04.xlsx&amp;sheet=U0&amp;row=433&amp;col=6&amp;number=3.9&amp;sourceID=14","3.9")</f>
        <v>3.9</v>
      </c>
      <c r="G433" s="4" t="str">
        <f>HYPERLINK("http://141.218.60.56/~jnz1568/getInfo.php?workbook=13_04.xlsx&amp;sheet=U0&amp;row=433&amp;col=7&amp;number=0.761&amp;sourceID=14","0.761")</f>
        <v>0.761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HYPERLINK("http://141.218.60.56/~jnz1568/getInfo.php?workbook=13_04.xlsx&amp;sheet=U0&amp;row=434&amp;col=6&amp;number=4&amp;sourceID=14","4")</f>
        <v>4</v>
      </c>
      <c r="G434" s="4" t="str">
        <f>HYPERLINK("http://141.218.60.56/~jnz1568/getInfo.php?workbook=13_04.xlsx&amp;sheet=U0&amp;row=434&amp;col=7&amp;number=0.761&amp;sourceID=14","0.761")</f>
        <v>0.761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HYPERLINK("http://141.218.60.56/~jnz1568/getInfo.php?workbook=13_04.xlsx&amp;sheet=U0&amp;row=435&amp;col=6&amp;number=4.1&amp;sourceID=14","4.1")</f>
        <v>4.1</v>
      </c>
      <c r="G435" s="4" t="str">
        <f>HYPERLINK("http://141.218.60.56/~jnz1568/getInfo.php?workbook=13_04.xlsx&amp;sheet=U0&amp;row=435&amp;col=7&amp;number=0.761&amp;sourceID=14","0.761")</f>
        <v>0.761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HYPERLINK("http://141.218.60.56/~jnz1568/getInfo.php?workbook=13_04.xlsx&amp;sheet=U0&amp;row=436&amp;col=6&amp;number=4.2&amp;sourceID=14","4.2")</f>
        <v>4.2</v>
      </c>
      <c r="G436" s="4" t="str">
        <f>HYPERLINK("http://141.218.60.56/~jnz1568/getInfo.php?workbook=13_04.xlsx&amp;sheet=U0&amp;row=436&amp;col=7&amp;number=0.761&amp;sourceID=14","0.761")</f>
        <v>0.761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HYPERLINK("http://141.218.60.56/~jnz1568/getInfo.php?workbook=13_04.xlsx&amp;sheet=U0&amp;row=437&amp;col=6&amp;number=4.3&amp;sourceID=14","4.3")</f>
        <v>4.3</v>
      </c>
      <c r="G437" s="4" t="str">
        <f>HYPERLINK("http://141.218.60.56/~jnz1568/getInfo.php?workbook=13_04.xlsx&amp;sheet=U0&amp;row=437&amp;col=7&amp;number=0.762&amp;sourceID=14","0.762")</f>
        <v>0.762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HYPERLINK("http://141.218.60.56/~jnz1568/getInfo.php?workbook=13_04.xlsx&amp;sheet=U0&amp;row=438&amp;col=6&amp;number=4.4&amp;sourceID=14","4.4")</f>
        <v>4.4</v>
      </c>
      <c r="G438" s="4" t="str">
        <f>HYPERLINK("http://141.218.60.56/~jnz1568/getInfo.php?workbook=13_04.xlsx&amp;sheet=U0&amp;row=438&amp;col=7&amp;number=0.762&amp;sourceID=14","0.762")</f>
        <v>0.762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HYPERLINK("http://141.218.60.56/~jnz1568/getInfo.php?workbook=13_04.xlsx&amp;sheet=U0&amp;row=439&amp;col=6&amp;number=4.5&amp;sourceID=14","4.5")</f>
        <v>4.5</v>
      </c>
      <c r="G439" s="4" t="str">
        <f>HYPERLINK("http://141.218.60.56/~jnz1568/getInfo.php?workbook=13_04.xlsx&amp;sheet=U0&amp;row=439&amp;col=7&amp;number=0.762&amp;sourceID=14","0.762")</f>
        <v>0.762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HYPERLINK("http://141.218.60.56/~jnz1568/getInfo.php?workbook=13_04.xlsx&amp;sheet=U0&amp;row=440&amp;col=6&amp;number=4.6&amp;sourceID=14","4.6")</f>
        <v>4.6</v>
      </c>
      <c r="G440" s="4" t="str">
        <f>HYPERLINK("http://141.218.60.56/~jnz1568/getInfo.php?workbook=13_04.xlsx&amp;sheet=U0&amp;row=440&amp;col=7&amp;number=0.763&amp;sourceID=14","0.763")</f>
        <v>0.763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HYPERLINK("http://141.218.60.56/~jnz1568/getInfo.php?workbook=13_04.xlsx&amp;sheet=U0&amp;row=441&amp;col=6&amp;number=4.7&amp;sourceID=14","4.7")</f>
        <v>4.7</v>
      </c>
      <c r="G441" s="4" t="str">
        <f>HYPERLINK("http://141.218.60.56/~jnz1568/getInfo.php?workbook=13_04.xlsx&amp;sheet=U0&amp;row=441&amp;col=7&amp;number=0.764&amp;sourceID=14","0.764")</f>
        <v>0.764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HYPERLINK("http://141.218.60.56/~jnz1568/getInfo.php?workbook=13_04.xlsx&amp;sheet=U0&amp;row=442&amp;col=6&amp;number=4.8&amp;sourceID=14","4.8")</f>
        <v>4.8</v>
      </c>
      <c r="G442" s="4" t="str">
        <f>HYPERLINK("http://141.218.60.56/~jnz1568/getInfo.php?workbook=13_04.xlsx&amp;sheet=U0&amp;row=442&amp;col=7&amp;number=0.765&amp;sourceID=14","0.765")</f>
        <v>0.765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HYPERLINK("http://141.218.60.56/~jnz1568/getInfo.php?workbook=13_04.xlsx&amp;sheet=U0&amp;row=443&amp;col=6&amp;number=4.9&amp;sourceID=14","4.9")</f>
        <v>4.9</v>
      </c>
      <c r="G443" s="4" t="str">
        <f>HYPERLINK("http://141.218.60.56/~jnz1568/getInfo.php?workbook=13_04.xlsx&amp;sheet=U0&amp;row=443&amp;col=7&amp;number=0.766&amp;sourceID=14","0.766")</f>
        <v>0.766</v>
      </c>
    </row>
    <row r="444" spans="1:7">
      <c r="A444" s="3">
        <v>13</v>
      </c>
      <c r="B444" s="3">
        <v>4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HYPERLINK("http://141.218.60.56/~jnz1568/getInfo.php?workbook=13_04.xlsx&amp;sheet=U0&amp;row=444&amp;col=6&amp;number=3&amp;sourceID=14","3")</f>
        <v>3</v>
      </c>
      <c r="G444" s="4" t="str">
        <f>HYPERLINK("http://141.218.60.56/~jnz1568/getInfo.php?workbook=13_04.xlsx&amp;sheet=U0&amp;row=444&amp;col=7&amp;number=0.035&amp;sourceID=14","0.035")</f>
        <v>0.035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HYPERLINK("http://141.218.60.56/~jnz1568/getInfo.php?workbook=13_04.xlsx&amp;sheet=U0&amp;row=445&amp;col=6&amp;number=3.1&amp;sourceID=14","3.1")</f>
        <v>3.1</v>
      </c>
      <c r="G445" s="4" t="str">
        <f>HYPERLINK("http://141.218.60.56/~jnz1568/getInfo.php?workbook=13_04.xlsx&amp;sheet=U0&amp;row=445&amp;col=7&amp;number=0.035&amp;sourceID=14","0.035")</f>
        <v>0.035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HYPERLINK("http://141.218.60.56/~jnz1568/getInfo.php?workbook=13_04.xlsx&amp;sheet=U0&amp;row=446&amp;col=6&amp;number=3.2&amp;sourceID=14","3.2")</f>
        <v>3.2</v>
      </c>
      <c r="G446" s="4" t="str">
        <f>HYPERLINK("http://141.218.60.56/~jnz1568/getInfo.php?workbook=13_04.xlsx&amp;sheet=U0&amp;row=446&amp;col=7&amp;number=0.035&amp;sourceID=14","0.035")</f>
        <v>0.035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HYPERLINK("http://141.218.60.56/~jnz1568/getInfo.php?workbook=13_04.xlsx&amp;sheet=U0&amp;row=447&amp;col=6&amp;number=3.3&amp;sourceID=14","3.3")</f>
        <v>3.3</v>
      </c>
      <c r="G447" s="4" t="str">
        <f>HYPERLINK("http://141.218.60.56/~jnz1568/getInfo.php?workbook=13_04.xlsx&amp;sheet=U0&amp;row=447&amp;col=7&amp;number=0.035&amp;sourceID=14","0.035")</f>
        <v>0.035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HYPERLINK("http://141.218.60.56/~jnz1568/getInfo.php?workbook=13_04.xlsx&amp;sheet=U0&amp;row=448&amp;col=6&amp;number=3.4&amp;sourceID=14","3.4")</f>
        <v>3.4</v>
      </c>
      <c r="G448" s="4" t="str">
        <f>HYPERLINK("http://141.218.60.56/~jnz1568/getInfo.php?workbook=13_04.xlsx&amp;sheet=U0&amp;row=448&amp;col=7&amp;number=0.035&amp;sourceID=14","0.035")</f>
        <v>0.035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HYPERLINK("http://141.218.60.56/~jnz1568/getInfo.php?workbook=13_04.xlsx&amp;sheet=U0&amp;row=449&amp;col=6&amp;number=3.5&amp;sourceID=14","3.5")</f>
        <v>3.5</v>
      </c>
      <c r="G449" s="4" t="str">
        <f>HYPERLINK("http://141.218.60.56/~jnz1568/getInfo.php?workbook=13_04.xlsx&amp;sheet=U0&amp;row=449&amp;col=7&amp;number=0.035&amp;sourceID=14","0.035")</f>
        <v>0.035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HYPERLINK("http://141.218.60.56/~jnz1568/getInfo.php?workbook=13_04.xlsx&amp;sheet=U0&amp;row=450&amp;col=6&amp;number=3.6&amp;sourceID=14","3.6")</f>
        <v>3.6</v>
      </c>
      <c r="G450" s="4" t="str">
        <f>HYPERLINK("http://141.218.60.56/~jnz1568/getInfo.php?workbook=13_04.xlsx&amp;sheet=U0&amp;row=450&amp;col=7&amp;number=0.035&amp;sourceID=14","0.035")</f>
        <v>0.035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HYPERLINK("http://141.218.60.56/~jnz1568/getInfo.php?workbook=13_04.xlsx&amp;sheet=U0&amp;row=451&amp;col=6&amp;number=3.7&amp;sourceID=14","3.7")</f>
        <v>3.7</v>
      </c>
      <c r="G451" s="4" t="str">
        <f>HYPERLINK("http://141.218.60.56/~jnz1568/getInfo.php?workbook=13_04.xlsx&amp;sheet=U0&amp;row=451&amp;col=7&amp;number=0.035&amp;sourceID=14","0.035")</f>
        <v>0.035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HYPERLINK("http://141.218.60.56/~jnz1568/getInfo.php?workbook=13_04.xlsx&amp;sheet=U0&amp;row=452&amp;col=6&amp;number=3.8&amp;sourceID=14","3.8")</f>
        <v>3.8</v>
      </c>
      <c r="G452" s="4" t="str">
        <f>HYPERLINK("http://141.218.60.56/~jnz1568/getInfo.php?workbook=13_04.xlsx&amp;sheet=U0&amp;row=452&amp;col=7&amp;number=0.0349&amp;sourceID=14","0.0349")</f>
        <v>0.0349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HYPERLINK("http://141.218.60.56/~jnz1568/getInfo.php?workbook=13_04.xlsx&amp;sheet=U0&amp;row=453&amp;col=6&amp;number=3.9&amp;sourceID=14","3.9")</f>
        <v>3.9</v>
      </c>
      <c r="G453" s="4" t="str">
        <f>HYPERLINK("http://141.218.60.56/~jnz1568/getInfo.php?workbook=13_04.xlsx&amp;sheet=U0&amp;row=453&amp;col=7&amp;number=0.0349&amp;sourceID=14","0.0349")</f>
        <v>0.0349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HYPERLINK("http://141.218.60.56/~jnz1568/getInfo.php?workbook=13_04.xlsx&amp;sheet=U0&amp;row=454&amp;col=6&amp;number=4&amp;sourceID=14","4")</f>
        <v>4</v>
      </c>
      <c r="G454" s="4" t="str">
        <f>HYPERLINK("http://141.218.60.56/~jnz1568/getInfo.php?workbook=13_04.xlsx&amp;sheet=U0&amp;row=454&amp;col=7&amp;number=0.0349&amp;sourceID=14","0.0349")</f>
        <v>0.0349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HYPERLINK("http://141.218.60.56/~jnz1568/getInfo.php?workbook=13_04.xlsx&amp;sheet=U0&amp;row=455&amp;col=6&amp;number=4.1&amp;sourceID=14","4.1")</f>
        <v>4.1</v>
      </c>
      <c r="G455" s="4" t="str">
        <f>HYPERLINK("http://141.218.60.56/~jnz1568/getInfo.php?workbook=13_04.xlsx&amp;sheet=U0&amp;row=455&amp;col=7&amp;number=0.0349&amp;sourceID=14","0.0349")</f>
        <v>0.0349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HYPERLINK("http://141.218.60.56/~jnz1568/getInfo.php?workbook=13_04.xlsx&amp;sheet=U0&amp;row=456&amp;col=6&amp;number=4.2&amp;sourceID=14","4.2")</f>
        <v>4.2</v>
      </c>
      <c r="G456" s="4" t="str">
        <f>HYPERLINK("http://141.218.60.56/~jnz1568/getInfo.php?workbook=13_04.xlsx&amp;sheet=U0&amp;row=456&amp;col=7&amp;number=0.0349&amp;sourceID=14","0.0349")</f>
        <v>0.0349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HYPERLINK("http://141.218.60.56/~jnz1568/getInfo.php?workbook=13_04.xlsx&amp;sheet=U0&amp;row=457&amp;col=6&amp;number=4.3&amp;sourceID=14","4.3")</f>
        <v>4.3</v>
      </c>
      <c r="G457" s="4" t="str">
        <f>HYPERLINK("http://141.218.60.56/~jnz1568/getInfo.php?workbook=13_04.xlsx&amp;sheet=U0&amp;row=457&amp;col=7&amp;number=0.0348&amp;sourceID=14","0.0348")</f>
        <v>0.0348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HYPERLINK("http://141.218.60.56/~jnz1568/getInfo.php?workbook=13_04.xlsx&amp;sheet=U0&amp;row=458&amp;col=6&amp;number=4.4&amp;sourceID=14","4.4")</f>
        <v>4.4</v>
      </c>
      <c r="G458" s="4" t="str">
        <f>HYPERLINK("http://141.218.60.56/~jnz1568/getInfo.php?workbook=13_04.xlsx&amp;sheet=U0&amp;row=458&amp;col=7&amp;number=0.0348&amp;sourceID=14","0.0348")</f>
        <v>0.0348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HYPERLINK("http://141.218.60.56/~jnz1568/getInfo.php?workbook=13_04.xlsx&amp;sheet=U0&amp;row=459&amp;col=6&amp;number=4.5&amp;sourceID=14","4.5")</f>
        <v>4.5</v>
      </c>
      <c r="G459" s="4" t="str">
        <f>HYPERLINK("http://141.218.60.56/~jnz1568/getInfo.php?workbook=13_04.xlsx&amp;sheet=U0&amp;row=459&amp;col=7&amp;number=0.0347&amp;sourceID=14","0.0347")</f>
        <v>0.0347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HYPERLINK("http://141.218.60.56/~jnz1568/getInfo.php?workbook=13_04.xlsx&amp;sheet=U0&amp;row=460&amp;col=6&amp;number=4.6&amp;sourceID=14","4.6")</f>
        <v>4.6</v>
      </c>
      <c r="G460" s="4" t="str">
        <f>HYPERLINK("http://141.218.60.56/~jnz1568/getInfo.php?workbook=13_04.xlsx&amp;sheet=U0&amp;row=460&amp;col=7&amp;number=0.0347&amp;sourceID=14","0.0347")</f>
        <v>0.0347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HYPERLINK("http://141.218.60.56/~jnz1568/getInfo.php?workbook=13_04.xlsx&amp;sheet=U0&amp;row=461&amp;col=6&amp;number=4.7&amp;sourceID=14","4.7")</f>
        <v>4.7</v>
      </c>
      <c r="G461" s="4" t="str">
        <f>HYPERLINK("http://141.218.60.56/~jnz1568/getInfo.php?workbook=13_04.xlsx&amp;sheet=U0&amp;row=461&amp;col=7&amp;number=0.0346&amp;sourceID=14","0.0346")</f>
        <v>0.0346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HYPERLINK("http://141.218.60.56/~jnz1568/getInfo.php?workbook=13_04.xlsx&amp;sheet=U0&amp;row=462&amp;col=6&amp;number=4.8&amp;sourceID=14","4.8")</f>
        <v>4.8</v>
      </c>
      <c r="G462" s="4" t="str">
        <f>HYPERLINK("http://141.218.60.56/~jnz1568/getInfo.php?workbook=13_04.xlsx&amp;sheet=U0&amp;row=462&amp;col=7&amp;number=0.0345&amp;sourceID=14","0.0345")</f>
        <v>0.0345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HYPERLINK("http://141.218.60.56/~jnz1568/getInfo.php?workbook=13_04.xlsx&amp;sheet=U0&amp;row=463&amp;col=6&amp;number=4.9&amp;sourceID=14","4.9")</f>
        <v>4.9</v>
      </c>
      <c r="G463" s="4" t="str">
        <f>HYPERLINK("http://141.218.60.56/~jnz1568/getInfo.php?workbook=13_04.xlsx&amp;sheet=U0&amp;row=463&amp;col=7&amp;number=0.0343&amp;sourceID=14","0.0343")</f>
        <v>0.0343</v>
      </c>
    </row>
    <row r="464" spans="1:7">
      <c r="A464" s="3">
        <v>13</v>
      </c>
      <c r="B464" s="3">
        <v>4</v>
      </c>
      <c r="C464" s="3">
        <v>4</v>
      </c>
      <c r="D464" s="3">
        <v>5</v>
      </c>
      <c r="E464" s="3">
        <v>1</v>
      </c>
      <c r="F464" s="4" t="str">
        <f>HYPERLINK("http://141.218.60.56/~jnz1568/getInfo.php?workbook=13_04.xlsx&amp;sheet=U0&amp;row=464&amp;col=6&amp;number=3&amp;sourceID=14","3")</f>
        <v>3</v>
      </c>
      <c r="G464" s="4" t="str">
        <f>HYPERLINK("http://141.218.60.56/~jnz1568/getInfo.php?workbook=13_04.xlsx&amp;sheet=U0&amp;row=464&amp;col=7&amp;number=0.207&amp;sourceID=14","0.207")</f>
        <v>0.207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HYPERLINK("http://141.218.60.56/~jnz1568/getInfo.php?workbook=13_04.xlsx&amp;sheet=U0&amp;row=465&amp;col=6&amp;number=3.1&amp;sourceID=14","3.1")</f>
        <v>3.1</v>
      </c>
      <c r="G465" s="4" t="str">
        <f>HYPERLINK("http://141.218.60.56/~jnz1568/getInfo.php?workbook=13_04.xlsx&amp;sheet=U0&amp;row=465&amp;col=7&amp;number=0.207&amp;sourceID=14","0.207")</f>
        <v>0.207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HYPERLINK("http://141.218.60.56/~jnz1568/getInfo.php?workbook=13_04.xlsx&amp;sheet=U0&amp;row=466&amp;col=6&amp;number=3.2&amp;sourceID=14","3.2")</f>
        <v>3.2</v>
      </c>
      <c r="G466" s="4" t="str">
        <f>HYPERLINK("http://141.218.60.56/~jnz1568/getInfo.php?workbook=13_04.xlsx&amp;sheet=U0&amp;row=466&amp;col=7&amp;number=0.207&amp;sourceID=14","0.207")</f>
        <v>0.207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HYPERLINK("http://141.218.60.56/~jnz1568/getInfo.php?workbook=13_04.xlsx&amp;sheet=U0&amp;row=467&amp;col=6&amp;number=3.3&amp;sourceID=14","3.3")</f>
        <v>3.3</v>
      </c>
      <c r="G467" s="4" t="str">
        <f>HYPERLINK("http://141.218.60.56/~jnz1568/getInfo.php?workbook=13_04.xlsx&amp;sheet=U0&amp;row=467&amp;col=7&amp;number=0.206&amp;sourceID=14","0.206")</f>
        <v>0.206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HYPERLINK("http://141.218.60.56/~jnz1568/getInfo.php?workbook=13_04.xlsx&amp;sheet=U0&amp;row=468&amp;col=6&amp;number=3.4&amp;sourceID=14","3.4")</f>
        <v>3.4</v>
      </c>
      <c r="G468" s="4" t="str">
        <f>HYPERLINK("http://141.218.60.56/~jnz1568/getInfo.php?workbook=13_04.xlsx&amp;sheet=U0&amp;row=468&amp;col=7&amp;number=0.206&amp;sourceID=14","0.206")</f>
        <v>0.206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HYPERLINK("http://141.218.60.56/~jnz1568/getInfo.php?workbook=13_04.xlsx&amp;sheet=U0&amp;row=469&amp;col=6&amp;number=3.5&amp;sourceID=14","3.5")</f>
        <v>3.5</v>
      </c>
      <c r="G469" s="4" t="str">
        <f>HYPERLINK("http://141.218.60.56/~jnz1568/getInfo.php?workbook=13_04.xlsx&amp;sheet=U0&amp;row=469&amp;col=7&amp;number=0.206&amp;sourceID=14","0.206")</f>
        <v>0.206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HYPERLINK("http://141.218.60.56/~jnz1568/getInfo.php?workbook=13_04.xlsx&amp;sheet=U0&amp;row=470&amp;col=6&amp;number=3.6&amp;sourceID=14","3.6")</f>
        <v>3.6</v>
      </c>
      <c r="G470" s="4" t="str">
        <f>HYPERLINK("http://141.218.60.56/~jnz1568/getInfo.php?workbook=13_04.xlsx&amp;sheet=U0&amp;row=470&amp;col=7&amp;number=0.206&amp;sourceID=14","0.206")</f>
        <v>0.206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HYPERLINK("http://141.218.60.56/~jnz1568/getInfo.php?workbook=13_04.xlsx&amp;sheet=U0&amp;row=471&amp;col=6&amp;number=3.7&amp;sourceID=14","3.7")</f>
        <v>3.7</v>
      </c>
      <c r="G471" s="4" t="str">
        <f>HYPERLINK("http://141.218.60.56/~jnz1568/getInfo.php?workbook=13_04.xlsx&amp;sheet=U0&amp;row=471&amp;col=7&amp;number=0.205&amp;sourceID=14","0.205")</f>
        <v>0.205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HYPERLINK("http://141.218.60.56/~jnz1568/getInfo.php?workbook=13_04.xlsx&amp;sheet=U0&amp;row=472&amp;col=6&amp;number=3.8&amp;sourceID=14","3.8")</f>
        <v>3.8</v>
      </c>
      <c r="G472" s="4" t="str">
        <f>HYPERLINK("http://141.218.60.56/~jnz1568/getInfo.php?workbook=13_04.xlsx&amp;sheet=U0&amp;row=472&amp;col=7&amp;number=0.205&amp;sourceID=14","0.205")</f>
        <v>0.205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HYPERLINK("http://141.218.60.56/~jnz1568/getInfo.php?workbook=13_04.xlsx&amp;sheet=U0&amp;row=473&amp;col=6&amp;number=3.9&amp;sourceID=14","3.9")</f>
        <v>3.9</v>
      </c>
      <c r="G473" s="4" t="str">
        <f>HYPERLINK("http://141.218.60.56/~jnz1568/getInfo.php?workbook=13_04.xlsx&amp;sheet=U0&amp;row=473&amp;col=7&amp;number=0.204&amp;sourceID=14","0.204")</f>
        <v>0.204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HYPERLINK("http://141.218.60.56/~jnz1568/getInfo.php?workbook=13_04.xlsx&amp;sheet=U0&amp;row=474&amp;col=6&amp;number=4&amp;sourceID=14","4")</f>
        <v>4</v>
      </c>
      <c r="G474" s="4" t="str">
        <f>HYPERLINK("http://141.218.60.56/~jnz1568/getInfo.php?workbook=13_04.xlsx&amp;sheet=U0&amp;row=474&amp;col=7&amp;number=0.203&amp;sourceID=14","0.203")</f>
        <v>0.203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HYPERLINK("http://141.218.60.56/~jnz1568/getInfo.php?workbook=13_04.xlsx&amp;sheet=U0&amp;row=475&amp;col=6&amp;number=4.1&amp;sourceID=14","4.1")</f>
        <v>4.1</v>
      </c>
      <c r="G475" s="4" t="str">
        <f>HYPERLINK("http://141.218.60.56/~jnz1568/getInfo.php?workbook=13_04.xlsx&amp;sheet=U0&amp;row=475&amp;col=7&amp;number=0.202&amp;sourceID=14","0.202")</f>
        <v>0.202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HYPERLINK("http://141.218.60.56/~jnz1568/getInfo.php?workbook=13_04.xlsx&amp;sheet=U0&amp;row=476&amp;col=6&amp;number=4.2&amp;sourceID=14","4.2")</f>
        <v>4.2</v>
      </c>
      <c r="G476" s="4" t="str">
        <f>HYPERLINK("http://141.218.60.56/~jnz1568/getInfo.php?workbook=13_04.xlsx&amp;sheet=U0&amp;row=476&amp;col=7&amp;number=0.201&amp;sourceID=14","0.201")</f>
        <v>0.201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HYPERLINK("http://141.218.60.56/~jnz1568/getInfo.php?workbook=13_04.xlsx&amp;sheet=U0&amp;row=477&amp;col=6&amp;number=4.3&amp;sourceID=14","4.3")</f>
        <v>4.3</v>
      </c>
      <c r="G477" s="4" t="str">
        <f>HYPERLINK("http://141.218.60.56/~jnz1568/getInfo.php?workbook=13_04.xlsx&amp;sheet=U0&amp;row=477&amp;col=7&amp;number=0.2&amp;sourceID=14","0.2")</f>
        <v>0.2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HYPERLINK("http://141.218.60.56/~jnz1568/getInfo.php?workbook=13_04.xlsx&amp;sheet=U0&amp;row=478&amp;col=6&amp;number=4.4&amp;sourceID=14","4.4")</f>
        <v>4.4</v>
      </c>
      <c r="G478" s="4" t="str">
        <f>HYPERLINK("http://141.218.60.56/~jnz1568/getInfo.php?workbook=13_04.xlsx&amp;sheet=U0&amp;row=478&amp;col=7&amp;number=0.198&amp;sourceID=14","0.198")</f>
        <v>0.198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HYPERLINK("http://141.218.60.56/~jnz1568/getInfo.php?workbook=13_04.xlsx&amp;sheet=U0&amp;row=479&amp;col=6&amp;number=4.5&amp;sourceID=14","4.5")</f>
        <v>4.5</v>
      </c>
      <c r="G479" s="4" t="str">
        <f>HYPERLINK("http://141.218.60.56/~jnz1568/getInfo.php?workbook=13_04.xlsx&amp;sheet=U0&amp;row=479&amp;col=7&amp;number=0.196&amp;sourceID=14","0.196")</f>
        <v>0.196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HYPERLINK("http://141.218.60.56/~jnz1568/getInfo.php?workbook=13_04.xlsx&amp;sheet=U0&amp;row=480&amp;col=6&amp;number=4.6&amp;sourceID=14","4.6")</f>
        <v>4.6</v>
      </c>
      <c r="G480" s="4" t="str">
        <f>HYPERLINK("http://141.218.60.56/~jnz1568/getInfo.php?workbook=13_04.xlsx&amp;sheet=U0&amp;row=480&amp;col=7&amp;number=0.193&amp;sourceID=14","0.193")</f>
        <v>0.193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HYPERLINK("http://141.218.60.56/~jnz1568/getInfo.php?workbook=13_04.xlsx&amp;sheet=U0&amp;row=481&amp;col=6&amp;number=4.7&amp;sourceID=14","4.7")</f>
        <v>4.7</v>
      </c>
      <c r="G481" s="4" t="str">
        <f>HYPERLINK("http://141.218.60.56/~jnz1568/getInfo.php?workbook=13_04.xlsx&amp;sheet=U0&amp;row=481&amp;col=7&amp;number=0.189&amp;sourceID=14","0.189")</f>
        <v>0.189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HYPERLINK("http://141.218.60.56/~jnz1568/getInfo.php?workbook=13_04.xlsx&amp;sheet=U0&amp;row=482&amp;col=6&amp;number=4.8&amp;sourceID=14","4.8")</f>
        <v>4.8</v>
      </c>
      <c r="G482" s="4" t="str">
        <f>HYPERLINK("http://141.218.60.56/~jnz1568/getInfo.php?workbook=13_04.xlsx&amp;sheet=U0&amp;row=482&amp;col=7&amp;number=0.185&amp;sourceID=14","0.185")</f>
        <v>0.185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HYPERLINK("http://141.218.60.56/~jnz1568/getInfo.php?workbook=13_04.xlsx&amp;sheet=U0&amp;row=483&amp;col=6&amp;number=4.9&amp;sourceID=14","4.9")</f>
        <v>4.9</v>
      </c>
      <c r="G483" s="4" t="str">
        <f>HYPERLINK("http://141.218.60.56/~jnz1568/getInfo.php?workbook=13_04.xlsx&amp;sheet=U0&amp;row=483&amp;col=7&amp;number=0.18&amp;sourceID=14","0.18")</f>
        <v>0.18</v>
      </c>
    </row>
    <row r="484" spans="1:7">
      <c r="A484" s="3">
        <v>13</v>
      </c>
      <c r="B484" s="3">
        <v>4</v>
      </c>
      <c r="C484" s="3">
        <v>4</v>
      </c>
      <c r="D484" s="3">
        <v>6</v>
      </c>
      <c r="E484" s="3">
        <v>1</v>
      </c>
      <c r="F484" s="4" t="str">
        <f>HYPERLINK("http://141.218.60.56/~jnz1568/getInfo.php?workbook=13_04.xlsx&amp;sheet=U0&amp;row=484&amp;col=6&amp;number=3&amp;sourceID=14","3")</f>
        <v>3</v>
      </c>
      <c r="G484" s="4" t="str">
        <f>HYPERLINK("http://141.218.60.56/~jnz1568/getInfo.php?workbook=13_04.xlsx&amp;sheet=U0&amp;row=484&amp;col=7&amp;number=0.0069&amp;sourceID=14","0.0069")</f>
        <v>0.0069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HYPERLINK("http://141.218.60.56/~jnz1568/getInfo.php?workbook=13_04.xlsx&amp;sheet=U0&amp;row=485&amp;col=6&amp;number=3.1&amp;sourceID=14","3.1")</f>
        <v>3.1</v>
      </c>
      <c r="G485" s="4" t="str">
        <f>HYPERLINK("http://141.218.60.56/~jnz1568/getInfo.php?workbook=13_04.xlsx&amp;sheet=U0&amp;row=485&amp;col=7&amp;number=0.0069&amp;sourceID=14","0.0069")</f>
        <v>0.0069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HYPERLINK("http://141.218.60.56/~jnz1568/getInfo.php?workbook=13_04.xlsx&amp;sheet=U0&amp;row=486&amp;col=6&amp;number=3.2&amp;sourceID=14","3.2")</f>
        <v>3.2</v>
      </c>
      <c r="G486" s="4" t="str">
        <f>HYPERLINK("http://141.218.60.56/~jnz1568/getInfo.php?workbook=13_04.xlsx&amp;sheet=U0&amp;row=486&amp;col=7&amp;number=0.0069&amp;sourceID=14","0.0069")</f>
        <v>0.0069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HYPERLINK("http://141.218.60.56/~jnz1568/getInfo.php?workbook=13_04.xlsx&amp;sheet=U0&amp;row=487&amp;col=6&amp;number=3.3&amp;sourceID=14","3.3")</f>
        <v>3.3</v>
      </c>
      <c r="G487" s="4" t="str">
        <f>HYPERLINK("http://141.218.60.56/~jnz1568/getInfo.php?workbook=13_04.xlsx&amp;sheet=U0&amp;row=487&amp;col=7&amp;number=0.0069&amp;sourceID=14","0.0069")</f>
        <v>0.0069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HYPERLINK("http://141.218.60.56/~jnz1568/getInfo.php?workbook=13_04.xlsx&amp;sheet=U0&amp;row=488&amp;col=6&amp;number=3.4&amp;sourceID=14","3.4")</f>
        <v>3.4</v>
      </c>
      <c r="G488" s="4" t="str">
        <f>HYPERLINK("http://141.218.60.56/~jnz1568/getInfo.php?workbook=13_04.xlsx&amp;sheet=U0&amp;row=488&amp;col=7&amp;number=0.0069&amp;sourceID=14","0.0069")</f>
        <v>0.0069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HYPERLINK("http://141.218.60.56/~jnz1568/getInfo.php?workbook=13_04.xlsx&amp;sheet=U0&amp;row=489&amp;col=6&amp;number=3.5&amp;sourceID=14","3.5")</f>
        <v>3.5</v>
      </c>
      <c r="G489" s="4" t="str">
        <f>HYPERLINK("http://141.218.60.56/~jnz1568/getInfo.php?workbook=13_04.xlsx&amp;sheet=U0&amp;row=489&amp;col=7&amp;number=0.0069&amp;sourceID=14","0.0069")</f>
        <v>0.0069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HYPERLINK("http://141.218.60.56/~jnz1568/getInfo.php?workbook=13_04.xlsx&amp;sheet=U0&amp;row=490&amp;col=6&amp;number=3.6&amp;sourceID=14","3.6")</f>
        <v>3.6</v>
      </c>
      <c r="G490" s="4" t="str">
        <f>HYPERLINK("http://141.218.60.56/~jnz1568/getInfo.php?workbook=13_04.xlsx&amp;sheet=U0&amp;row=490&amp;col=7&amp;number=0.0069&amp;sourceID=14","0.0069")</f>
        <v>0.0069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HYPERLINK("http://141.218.60.56/~jnz1568/getInfo.php?workbook=13_04.xlsx&amp;sheet=U0&amp;row=491&amp;col=6&amp;number=3.7&amp;sourceID=14","3.7")</f>
        <v>3.7</v>
      </c>
      <c r="G491" s="4" t="str">
        <f>HYPERLINK("http://141.218.60.56/~jnz1568/getInfo.php?workbook=13_04.xlsx&amp;sheet=U0&amp;row=491&amp;col=7&amp;number=0.00689&amp;sourceID=14","0.00689")</f>
        <v>0.00689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HYPERLINK("http://141.218.60.56/~jnz1568/getInfo.php?workbook=13_04.xlsx&amp;sheet=U0&amp;row=492&amp;col=6&amp;number=3.8&amp;sourceID=14","3.8")</f>
        <v>3.8</v>
      </c>
      <c r="G492" s="4" t="str">
        <f>HYPERLINK("http://141.218.60.56/~jnz1568/getInfo.php?workbook=13_04.xlsx&amp;sheet=U0&amp;row=492&amp;col=7&amp;number=0.00689&amp;sourceID=14","0.00689")</f>
        <v>0.00689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HYPERLINK("http://141.218.60.56/~jnz1568/getInfo.php?workbook=13_04.xlsx&amp;sheet=U0&amp;row=493&amp;col=6&amp;number=3.9&amp;sourceID=14","3.9")</f>
        <v>3.9</v>
      </c>
      <c r="G493" s="4" t="str">
        <f>HYPERLINK("http://141.218.60.56/~jnz1568/getInfo.php?workbook=13_04.xlsx&amp;sheet=U0&amp;row=493&amp;col=7&amp;number=0.00689&amp;sourceID=14","0.00689")</f>
        <v>0.00689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HYPERLINK("http://141.218.60.56/~jnz1568/getInfo.php?workbook=13_04.xlsx&amp;sheet=U0&amp;row=494&amp;col=6&amp;number=4&amp;sourceID=14","4")</f>
        <v>4</v>
      </c>
      <c r="G494" s="4" t="str">
        <f>HYPERLINK("http://141.218.60.56/~jnz1568/getInfo.php?workbook=13_04.xlsx&amp;sheet=U0&amp;row=494&amp;col=7&amp;number=0.00688&amp;sourceID=14","0.00688")</f>
        <v>0.00688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HYPERLINK("http://141.218.60.56/~jnz1568/getInfo.php?workbook=13_04.xlsx&amp;sheet=U0&amp;row=495&amp;col=6&amp;number=4.1&amp;sourceID=14","4.1")</f>
        <v>4.1</v>
      </c>
      <c r="G495" s="4" t="str">
        <f>HYPERLINK("http://141.218.60.56/~jnz1568/getInfo.php?workbook=13_04.xlsx&amp;sheet=U0&amp;row=495&amp;col=7&amp;number=0.00688&amp;sourceID=14","0.00688")</f>
        <v>0.00688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HYPERLINK("http://141.218.60.56/~jnz1568/getInfo.php?workbook=13_04.xlsx&amp;sheet=U0&amp;row=496&amp;col=6&amp;number=4.2&amp;sourceID=14","4.2")</f>
        <v>4.2</v>
      </c>
      <c r="G496" s="4" t="str">
        <f>HYPERLINK("http://141.218.60.56/~jnz1568/getInfo.php?workbook=13_04.xlsx&amp;sheet=U0&amp;row=496&amp;col=7&amp;number=0.00687&amp;sourceID=14","0.00687")</f>
        <v>0.00687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HYPERLINK("http://141.218.60.56/~jnz1568/getInfo.php?workbook=13_04.xlsx&amp;sheet=U0&amp;row=497&amp;col=6&amp;number=4.3&amp;sourceID=14","4.3")</f>
        <v>4.3</v>
      </c>
      <c r="G497" s="4" t="str">
        <f>HYPERLINK("http://141.218.60.56/~jnz1568/getInfo.php?workbook=13_04.xlsx&amp;sheet=U0&amp;row=497&amp;col=7&amp;number=0.00686&amp;sourceID=14","0.00686")</f>
        <v>0.00686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HYPERLINK("http://141.218.60.56/~jnz1568/getInfo.php?workbook=13_04.xlsx&amp;sheet=U0&amp;row=498&amp;col=6&amp;number=4.4&amp;sourceID=14","4.4")</f>
        <v>4.4</v>
      </c>
      <c r="G498" s="4" t="str">
        <f>HYPERLINK("http://141.218.60.56/~jnz1568/getInfo.php?workbook=13_04.xlsx&amp;sheet=U0&amp;row=498&amp;col=7&amp;number=0.00685&amp;sourceID=14","0.00685")</f>
        <v>0.00685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HYPERLINK("http://141.218.60.56/~jnz1568/getInfo.php?workbook=13_04.xlsx&amp;sheet=U0&amp;row=499&amp;col=6&amp;number=4.5&amp;sourceID=14","4.5")</f>
        <v>4.5</v>
      </c>
      <c r="G499" s="4" t="str">
        <f>HYPERLINK("http://141.218.60.56/~jnz1568/getInfo.php?workbook=13_04.xlsx&amp;sheet=U0&amp;row=499&amp;col=7&amp;number=0.00683&amp;sourceID=14","0.00683")</f>
        <v>0.00683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HYPERLINK("http://141.218.60.56/~jnz1568/getInfo.php?workbook=13_04.xlsx&amp;sheet=U0&amp;row=500&amp;col=6&amp;number=4.6&amp;sourceID=14","4.6")</f>
        <v>4.6</v>
      </c>
      <c r="G500" s="4" t="str">
        <f>HYPERLINK("http://141.218.60.56/~jnz1568/getInfo.php?workbook=13_04.xlsx&amp;sheet=U0&amp;row=500&amp;col=7&amp;number=0.00682&amp;sourceID=14","0.00682")</f>
        <v>0.00682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HYPERLINK("http://141.218.60.56/~jnz1568/getInfo.php?workbook=13_04.xlsx&amp;sheet=U0&amp;row=501&amp;col=6&amp;number=4.7&amp;sourceID=14","4.7")</f>
        <v>4.7</v>
      </c>
      <c r="G501" s="4" t="str">
        <f>HYPERLINK("http://141.218.60.56/~jnz1568/getInfo.php?workbook=13_04.xlsx&amp;sheet=U0&amp;row=501&amp;col=7&amp;number=0.00679&amp;sourceID=14","0.00679")</f>
        <v>0.00679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HYPERLINK("http://141.218.60.56/~jnz1568/getInfo.php?workbook=13_04.xlsx&amp;sheet=U0&amp;row=502&amp;col=6&amp;number=4.8&amp;sourceID=14","4.8")</f>
        <v>4.8</v>
      </c>
      <c r="G502" s="4" t="str">
        <f>HYPERLINK("http://141.218.60.56/~jnz1568/getInfo.php?workbook=13_04.xlsx&amp;sheet=U0&amp;row=502&amp;col=7&amp;number=0.00677&amp;sourceID=14","0.00677")</f>
        <v>0.00677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HYPERLINK("http://141.218.60.56/~jnz1568/getInfo.php?workbook=13_04.xlsx&amp;sheet=U0&amp;row=503&amp;col=6&amp;number=4.9&amp;sourceID=14","4.9")</f>
        <v>4.9</v>
      </c>
      <c r="G503" s="4" t="str">
        <f>HYPERLINK("http://141.218.60.56/~jnz1568/getInfo.php?workbook=13_04.xlsx&amp;sheet=U0&amp;row=503&amp;col=7&amp;number=0.00673&amp;sourceID=14","0.00673")</f>
        <v>0.00673</v>
      </c>
    </row>
    <row r="504" spans="1:7">
      <c r="A504" s="3">
        <v>13</v>
      </c>
      <c r="B504" s="3">
        <v>4</v>
      </c>
      <c r="C504" s="3">
        <v>4</v>
      </c>
      <c r="D504" s="3">
        <v>7</v>
      </c>
      <c r="E504" s="3">
        <v>1</v>
      </c>
      <c r="F504" s="4" t="str">
        <f>HYPERLINK("http://141.218.60.56/~jnz1568/getInfo.php?workbook=13_04.xlsx&amp;sheet=U0&amp;row=504&amp;col=6&amp;number=3&amp;sourceID=14","3")</f>
        <v>3</v>
      </c>
      <c r="G504" s="4" t="str">
        <f>HYPERLINK("http://141.218.60.56/~jnz1568/getInfo.php?workbook=13_04.xlsx&amp;sheet=U0&amp;row=504&amp;col=7&amp;number=0.759&amp;sourceID=14","0.759")</f>
        <v>0.759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HYPERLINK("http://141.218.60.56/~jnz1568/getInfo.php?workbook=13_04.xlsx&amp;sheet=U0&amp;row=505&amp;col=6&amp;number=3.1&amp;sourceID=14","3.1")</f>
        <v>3.1</v>
      </c>
      <c r="G505" s="4" t="str">
        <f>HYPERLINK("http://141.218.60.56/~jnz1568/getInfo.php?workbook=13_04.xlsx&amp;sheet=U0&amp;row=505&amp;col=7&amp;number=0.759&amp;sourceID=14","0.759")</f>
        <v>0.759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HYPERLINK("http://141.218.60.56/~jnz1568/getInfo.php?workbook=13_04.xlsx&amp;sheet=U0&amp;row=506&amp;col=6&amp;number=3.2&amp;sourceID=14","3.2")</f>
        <v>3.2</v>
      </c>
      <c r="G506" s="4" t="str">
        <f>HYPERLINK("http://141.218.60.56/~jnz1568/getInfo.php?workbook=13_04.xlsx&amp;sheet=U0&amp;row=506&amp;col=7&amp;number=0.759&amp;sourceID=14","0.759")</f>
        <v>0.759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HYPERLINK("http://141.218.60.56/~jnz1568/getInfo.php?workbook=13_04.xlsx&amp;sheet=U0&amp;row=507&amp;col=6&amp;number=3.3&amp;sourceID=14","3.3")</f>
        <v>3.3</v>
      </c>
      <c r="G507" s="4" t="str">
        <f>HYPERLINK("http://141.218.60.56/~jnz1568/getInfo.php?workbook=13_04.xlsx&amp;sheet=U0&amp;row=507&amp;col=7&amp;number=0.759&amp;sourceID=14","0.759")</f>
        <v>0.759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HYPERLINK("http://141.218.60.56/~jnz1568/getInfo.php?workbook=13_04.xlsx&amp;sheet=U0&amp;row=508&amp;col=6&amp;number=3.4&amp;sourceID=14","3.4")</f>
        <v>3.4</v>
      </c>
      <c r="G508" s="4" t="str">
        <f>HYPERLINK("http://141.218.60.56/~jnz1568/getInfo.php?workbook=13_04.xlsx&amp;sheet=U0&amp;row=508&amp;col=7&amp;number=0.759&amp;sourceID=14","0.759")</f>
        <v>0.759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HYPERLINK("http://141.218.60.56/~jnz1568/getInfo.php?workbook=13_04.xlsx&amp;sheet=U0&amp;row=509&amp;col=6&amp;number=3.5&amp;sourceID=14","3.5")</f>
        <v>3.5</v>
      </c>
      <c r="G509" s="4" t="str">
        <f>HYPERLINK("http://141.218.60.56/~jnz1568/getInfo.php?workbook=13_04.xlsx&amp;sheet=U0&amp;row=509&amp;col=7&amp;number=0.759&amp;sourceID=14","0.759")</f>
        <v>0.759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HYPERLINK("http://141.218.60.56/~jnz1568/getInfo.php?workbook=13_04.xlsx&amp;sheet=U0&amp;row=510&amp;col=6&amp;number=3.6&amp;sourceID=14","3.6")</f>
        <v>3.6</v>
      </c>
      <c r="G510" s="4" t="str">
        <f>HYPERLINK("http://141.218.60.56/~jnz1568/getInfo.php?workbook=13_04.xlsx&amp;sheet=U0&amp;row=510&amp;col=7&amp;number=0.759&amp;sourceID=14","0.759")</f>
        <v>0.759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HYPERLINK("http://141.218.60.56/~jnz1568/getInfo.php?workbook=13_04.xlsx&amp;sheet=U0&amp;row=511&amp;col=6&amp;number=3.7&amp;sourceID=14","3.7")</f>
        <v>3.7</v>
      </c>
      <c r="G511" s="4" t="str">
        <f>HYPERLINK("http://141.218.60.56/~jnz1568/getInfo.php?workbook=13_04.xlsx&amp;sheet=U0&amp;row=511&amp;col=7&amp;number=0.759&amp;sourceID=14","0.759")</f>
        <v>0.759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HYPERLINK("http://141.218.60.56/~jnz1568/getInfo.php?workbook=13_04.xlsx&amp;sheet=U0&amp;row=512&amp;col=6&amp;number=3.8&amp;sourceID=14","3.8")</f>
        <v>3.8</v>
      </c>
      <c r="G512" s="4" t="str">
        <f>HYPERLINK("http://141.218.60.56/~jnz1568/getInfo.php?workbook=13_04.xlsx&amp;sheet=U0&amp;row=512&amp;col=7&amp;number=0.759&amp;sourceID=14","0.759")</f>
        <v>0.759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HYPERLINK("http://141.218.60.56/~jnz1568/getInfo.php?workbook=13_04.xlsx&amp;sheet=U0&amp;row=513&amp;col=6&amp;number=3.9&amp;sourceID=14","3.9")</f>
        <v>3.9</v>
      </c>
      <c r="G513" s="4" t="str">
        <f>HYPERLINK("http://141.218.60.56/~jnz1568/getInfo.php?workbook=13_04.xlsx&amp;sheet=U0&amp;row=513&amp;col=7&amp;number=0.76&amp;sourceID=14","0.76")</f>
        <v>0.76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HYPERLINK("http://141.218.60.56/~jnz1568/getInfo.php?workbook=13_04.xlsx&amp;sheet=U0&amp;row=514&amp;col=6&amp;number=4&amp;sourceID=14","4")</f>
        <v>4</v>
      </c>
      <c r="G514" s="4" t="str">
        <f>HYPERLINK("http://141.218.60.56/~jnz1568/getInfo.php?workbook=13_04.xlsx&amp;sheet=U0&amp;row=514&amp;col=7&amp;number=0.76&amp;sourceID=14","0.76")</f>
        <v>0.76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HYPERLINK("http://141.218.60.56/~jnz1568/getInfo.php?workbook=13_04.xlsx&amp;sheet=U0&amp;row=515&amp;col=6&amp;number=4.1&amp;sourceID=14","4.1")</f>
        <v>4.1</v>
      </c>
      <c r="G515" s="4" t="str">
        <f>HYPERLINK("http://141.218.60.56/~jnz1568/getInfo.php?workbook=13_04.xlsx&amp;sheet=U0&amp;row=515&amp;col=7&amp;number=0.76&amp;sourceID=14","0.76")</f>
        <v>0.76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HYPERLINK("http://141.218.60.56/~jnz1568/getInfo.php?workbook=13_04.xlsx&amp;sheet=U0&amp;row=516&amp;col=6&amp;number=4.2&amp;sourceID=14","4.2")</f>
        <v>4.2</v>
      </c>
      <c r="G516" s="4" t="str">
        <f>HYPERLINK("http://141.218.60.56/~jnz1568/getInfo.php?workbook=13_04.xlsx&amp;sheet=U0&amp;row=516&amp;col=7&amp;number=0.76&amp;sourceID=14","0.76")</f>
        <v>0.76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HYPERLINK("http://141.218.60.56/~jnz1568/getInfo.php?workbook=13_04.xlsx&amp;sheet=U0&amp;row=517&amp;col=6&amp;number=4.3&amp;sourceID=14","4.3")</f>
        <v>4.3</v>
      </c>
      <c r="G517" s="4" t="str">
        <f>HYPERLINK("http://141.218.60.56/~jnz1568/getInfo.php?workbook=13_04.xlsx&amp;sheet=U0&amp;row=517&amp;col=7&amp;number=0.761&amp;sourceID=14","0.761")</f>
        <v>0.761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HYPERLINK("http://141.218.60.56/~jnz1568/getInfo.php?workbook=13_04.xlsx&amp;sheet=U0&amp;row=518&amp;col=6&amp;number=4.4&amp;sourceID=14","4.4")</f>
        <v>4.4</v>
      </c>
      <c r="G518" s="4" t="str">
        <f>HYPERLINK("http://141.218.60.56/~jnz1568/getInfo.php?workbook=13_04.xlsx&amp;sheet=U0&amp;row=518&amp;col=7&amp;number=0.761&amp;sourceID=14","0.761")</f>
        <v>0.761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HYPERLINK("http://141.218.60.56/~jnz1568/getInfo.php?workbook=13_04.xlsx&amp;sheet=U0&amp;row=519&amp;col=6&amp;number=4.5&amp;sourceID=14","4.5")</f>
        <v>4.5</v>
      </c>
      <c r="G519" s="4" t="str">
        <f>HYPERLINK("http://141.218.60.56/~jnz1568/getInfo.php?workbook=13_04.xlsx&amp;sheet=U0&amp;row=519&amp;col=7&amp;number=0.761&amp;sourceID=14","0.761")</f>
        <v>0.761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HYPERLINK("http://141.218.60.56/~jnz1568/getInfo.php?workbook=13_04.xlsx&amp;sheet=U0&amp;row=520&amp;col=6&amp;number=4.6&amp;sourceID=14","4.6")</f>
        <v>4.6</v>
      </c>
      <c r="G520" s="4" t="str">
        <f>HYPERLINK("http://141.218.60.56/~jnz1568/getInfo.php?workbook=13_04.xlsx&amp;sheet=U0&amp;row=520&amp;col=7&amp;number=0.762&amp;sourceID=14","0.762")</f>
        <v>0.762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HYPERLINK("http://141.218.60.56/~jnz1568/getInfo.php?workbook=13_04.xlsx&amp;sheet=U0&amp;row=521&amp;col=6&amp;number=4.7&amp;sourceID=14","4.7")</f>
        <v>4.7</v>
      </c>
      <c r="G521" s="4" t="str">
        <f>HYPERLINK("http://141.218.60.56/~jnz1568/getInfo.php?workbook=13_04.xlsx&amp;sheet=U0&amp;row=521&amp;col=7&amp;number=0.763&amp;sourceID=14","0.763")</f>
        <v>0.763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HYPERLINK("http://141.218.60.56/~jnz1568/getInfo.php?workbook=13_04.xlsx&amp;sheet=U0&amp;row=522&amp;col=6&amp;number=4.8&amp;sourceID=14","4.8")</f>
        <v>4.8</v>
      </c>
      <c r="G522" s="4" t="str">
        <f>HYPERLINK("http://141.218.60.56/~jnz1568/getInfo.php?workbook=13_04.xlsx&amp;sheet=U0&amp;row=522&amp;col=7&amp;number=0.764&amp;sourceID=14","0.764")</f>
        <v>0.764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HYPERLINK("http://141.218.60.56/~jnz1568/getInfo.php?workbook=13_04.xlsx&amp;sheet=U0&amp;row=523&amp;col=6&amp;number=4.9&amp;sourceID=14","4.9")</f>
        <v>4.9</v>
      </c>
      <c r="G523" s="4" t="str">
        <f>HYPERLINK("http://141.218.60.56/~jnz1568/getInfo.php?workbook=13_04.xlsx&amp;sheet=U0&amp;row=523&amp;col=7&amp;number=0.765&amp;sourceID=14","0.765")</f>
        <v>0.765</v>
      </c>
    </row>
    <row r="524" spans="1:7">
      <c r="A524" s="3">
        <v>13</v>
      </c>
      <c r="B524" s="3">
        <v>4</v>
      </c>
      <c r="C524" s="3">
        <v>4</v>
      </c>
      <c r="D524" s="3">
        <v>8</v>
      </c>
      <c r="E524" s="3">
        <v>1</v>
      </c>
      <c r="F524" s="4" t="str">
        <f>HYPERLINK("http://141.218.60.56/~jnz1568/getInfo.php?workbook=13_04.xlsx&amp;sheet=U0&amp;row=524&amp;col=6&amp;number=3&amp;sourceID=14","3")</f>
        <v>3</v>
      </c>
      <c r="G524" s="4" t="str">
        <f>HYPERLINK("http://141.218.60.56/~jnz1568/getInfo.php?workbook=13_04.xlsx&amp;sheet=U0&amp;row=524&amp;col=7&amp;number=2.3&amp;sourceID=14","2.3")</f>
        <v>2.3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HYPERLINK("http://141.218.60.56/~jnz1568/getInfo.php?workbook=13_04.xlsx&amp;sheet=U0&amp;row=525&amp;col=6&amp;number=3.1&amp;sourceID=14","3.1")</f>
        <v>3.1</v>
      </c>
      <c r="G525" s="4" t="str">
        <f>HYPERLINK("http://141.218.60.56/~jnz1568/getInfo.php?workbook=13_04.xlsx&amp;sheet=U0&amp;row=525&amp;col=7&amp;number=2.3&amp;sourceID=14","2.3")</f>
        <v>2.3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HYPERLINK("http://141.218.60.56/~jnz1568/getInfo.php?workbook=13_04.xlsx&amp;sheet=U0&amp;row=526&amp;col=6&amp;number=3.2&amp;sourceID=14","3.2")</f>
        <v>3.2</v>
      </c>
      <c r="G526" s="4" t="str">
        <f>HYPERLINK("http://141.218.60.56/~jnz1568/getInfo.php?workbook=13_04.xlsx&amp;sheet=U0&amp;row=526&amp;col=7&amp;number=2.3&amp;sourceID=14","2.3")</f>
        <v>2.3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HYPERLINK("http://141.218.60.56/~jnz1568/getInfo.php?workbook=13_04.xlsx&amp;sheet=U0&amp;row=527&amp;col=6&amp;number=3.3&amp;sourceID=14","3.3")</f>
        <v>3.3</v>
      </c>
      <c r="G527" s="4" t="str">
        <f>HYPERLINK("http://141.218.60.56/~jnz1568/getInfo.php?workbook=13_04.xlsx&amp;sheet=U0&amp;row=527&amp;col=7&amp;number=2.3&amp;sourceID=14","2.3")</f>
        <v>2.3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HYPERLINK("http://141.218.60.56/~jnz1568/getInfo.php?workbook=13_04.xlsx&amp;sheet=U0&amp;row=528&amp;col=6&amp;number=3.4&amp;sourceID=14","3.4")</f>
        <v>3.4</v>
      </c>
      <c r="G528" s="4" t="str">
        <f>HYPERLINK("http://141.218.60.56/~jnz1568/getInfo.php?workbook=13_04.xlsx&amp;sheet=U0&amp;row=528&amp;col=7&amp;number=2.3&amp;sourceID=14","2.3")</f>
        <v>2.3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HYPERLINK("http://141.218.60.56/~jnz1568/getInfo.php?workbook=13_04.xlsx&amp;sheet=U0&amp;row=529&amp;col=6&amp;number=3.5&amp;sourceID=14","3.5")</f>
        <v>3.5</v>
      </c>
      <c r="G529" s="4" t="str">
        <f>HYPERLINK("http://141.218.60.56/~jnz1568/getInfo.php?workbook=13_04.xlsx&amp;sheet=U0&amp;row=529&amp;col=7&amp;number=2.3&amp;sourceID=14","2.3")</f>
        <v>2.3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HYPERLINK("http://141.218.60.56/~jnz1568/getInfo.php?workbook=13_04.xlsx&amp;sheet=U0&amp;row=530&amp;col=6&amp;number=3.6&amp;sourceID=14","3.6")</f>
        <v>3.6</v>
      </c>
      <c r="G530" s="4" t="str">
        <f>HYPERLINK("http://141.218.60.56/~jnz1568/getInfo.php?workbook=13_04.xlsx&amp;sheet=U0&amp;row=530&amp;col=7&amp;number=2.3&amp;sourceID=14","2.3")</f>
        <v>2.3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HYPERLINK("http://141.218.60.56/~jnz1568/getInfo.php?workbook=13_04.xlsx&amp;sheet=U0&amp;row=531&amp;col=6&amp;number=3.7&amp;sourceID=14","3.7")</f>
        <v>3.7</v>
      </c>
      <c r="G531" s="4" t="str">
        <f>HYPERLINK("http://141.218.60.56/~jnz1568/getInfo.php?workbook=13_04.xlsx&amp;sheet=U0&amp;row=531&amp;col=7&amp;number=2.3&amp;sourceID=14","2.3")</f>
        <v>2.3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HYPERLINK("http://141.218.60.56/~jnz1568/getInfo.php?workbook=13_04.xlsx&amp;sheet=U0&amp;row=532&amp;col=6&amp;number=3.8&amp;sourceID=14","3.8")</f>
        <v>3.8</v>
      </c>
      <c r="G532" s="4" t="str">
        <f>HYPERLINK("http://141.218.60.56/~jnz1568/getInfo.php?workbook=13_04.xlsx&amp;sheet=U0&amp;row=532&amp;col=7&amp;number=2.3&amp;sourceID=14","2.3")</f>
        <v>2.3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HYPERLINK("http://141.218.60.56/~jnz1568/getInfo.php?workbook=13_04.xlsx&amp;sheet=U0&amp;row=533&amp;col=6&amp;number=3.9&amp;sourceID=14","3.9")</f>
        <v>3.9</v>
      </c>
      <c r="G533" s="4" t="str">
        <f>HYPERLINK("http://141.218.60.56/~jnz1568/getInfo.php?workbook=13_04.xlsx&amp;sheet=U0&amp;row=533&amp;col=7&amp;number=2.3&amp;sourceID=14","2.3")</f>
        <v>2.3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HYPERLINK("http://141.218.60.56/~jnz1568/getInfo.php?workbook=13_04.xlsx&amp;sheet=U0&amp;row=534&amp;col=6&amp;number=4&amp;sourceID=14","4")</f>
        <v>4</v>
      </c>
      <c r="G534" s="4" t="str">
        <f>HYPERLINK("http://141.218.60.56/~jnz1568/getInfo.php?workbook=13_04.xlsx&amp;sheet=U0&amp;row=534&amp;col=7&amp;number=2.3&amp;sourceID=14","2.3")</f>
        <v>2.3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HYPERLINK("http://141.218.60.56/~jnz1568/getInfo.php?workbook=13_04.xlsx&amp;sheet=U0&amp;row=535&amp;col=6&amp;number=4.1&amp;sourceID=14","4.1")</f>
        <v>4.1</v>
      </c>
      <c r="G535" s="4" t="str">
        <f>HYPERLINK("http://141.218.60.56/~jnz1568/getInfo.php?workbook=13_04.xlsx&amp;sheet=U0&amp;row=535&amp;col=7&amp;number=2.3&amp;sourceID=14","2.3")</f>
        <v>2.3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HYPERLINK("http://141.218.60.56/~jnz1568/getInfo.php?workbook=13_04.xlsx&amp;sheet=U0&amp;row=536&amp;col=6&amp;number=4.2&amp;sourceID=14","4.2")</f>
        <v>4.2</v>
      </c>
      <c r="G536" s="4" t="str">
        <f>HYPERLINK("http://141.218.60.56/~jnz1568/getInfo.php?workbook=13_04.xlsx&amp;sheet=U0&amp;row=536&amp;col=7&amp;number=2.3&amp;sourceID=14","2.3")</f>
        <v>2.3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HYPERLINK("http://141.218.60.56/~jnz1568/getInfo.php?workbook=13_04.xlsx&amp;sheet=U0&amp;row=537&amp;col=6&amp;number=4.3&amp;sourceID=14","4.3")</f>
        <v>4.3</v>
      </c>
      <c r="G537" s="4" t="str">
        <f>HYPERLINK("http://141.218.60.56/~jnz1568/getInfo.php?workbook=13_04.xlsx&amp;sheet=U0&amp;row=537&amp;col=7&amp;number=2.3&amp;sourceID=14","2.3")</f>
        <v>2.3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HYPERLINK("http://141.218.60.56/~jnz1568/getInfo.php?workbook=13_04.xlsx&amp;sheet=U0&amp;row=538&amp;col=6&amp;number=4.4&amp;sourceID=14","4.4")</f>
        <v>4.4</v>
      </c>
      <c r="G538" s="4" t="str">
        <f>HYPERLINK("http://141.218.60.56/~jnz1568/getInfo.php?workbook=13_04.xlsx&amp;sheet=U0&amp;row=538&amp;col=7&amp;number=2.3&amp;sourceID=14","2.3")</f>
        <v>2.3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HYPERLINK("http://141.218.60.56/~jnz1568/getInfo.php?workbook=13_04.xlsx&amp;sheet=U0&amp;row=539&amp;col=6&amp;number=4.5&amp;sourceID=14","4.5")</f>
        <v>4.5</v>
      </c>
      <c r="G539" s="4" t="str">
        <f>HYPERLINK("http://141.218.60.56/~jnz1568/getInfo.php?workbook=13_04.xlsx&amp;sheet=U0&amp;row=539&amp;col=7&amp;number=2.3&amp;sourceID=14","2.3")</f>
        <v>2.3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HYPERLINK("http://141.218.60.56/~jnz1568/getInfo.php?workbook=13_04.xlsx&amp;sheet=U0&amp;row=540&amp;col=6&amp;number=4.6&amp;sourceID=14","4.6")</f>
        <v>4.6</v>
      </c>
      <c r="G540" s="4" t="str">
        <f>HYPERLINK("http://141.218.60.56/~jnz1568/getInfo.php?workbook=13_04.xlsx&amp;sheet=U0&amp;row=540&amp;col=7&amp;number=2.3&amp;sourceID=14","2.3")</f>
        <v>2.3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HYPERLINK("http://141.218.60.56/~jnz1568/getInfo.php?workbook=13_04.xlsx&amp;sheet=U0&amp;row=541&amp;col=6&amp;number=4.7&amp;sourceID=14","4.7")</f>
        <v>4.7</v>
      </c>
      <c r="G541" s="4" t="str">
        <f>HYPERLINK("http://141.218.60.56/~jnz1568/getInfo.php?workbook=13_04.xlsx&amp;sheet=U0&amp;row=541&amp;col=7&amp;number=2.31&amp;sourceID=14","2.31")</f>
        <v>2.31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HYPERLINK("http://141.218.60.56/~jnz1568/getInfo.php?workbook=13_04.xlsx&amp;sheet=U0&amp;row=542&amp;col=6&amp;number=4.8&amp;sourceID=14","4.8")</f>
        <v>4.8</v>
      </c>
      <c r="G542" s="4" t="str">
        <f>HYPERLINK("http://141.218.60.56/~jnz1568/getInfo.php?workbook=13_04.xlsx&amp;sheet=U0&amp;row=542&amp;col=7&amp;number=2.31&amp;sourceID=14","2.31")</f>
        <v>2.31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HYPERLINK("http://141.218.60.56/~jnz1568/getInfo.php?workbook=13_04.xlsx&amp;sheet=U0&amp;row=543&amp;col=6&amp;number=4.9&amp;sourceID=14","4.9")</f>
        <v>4.9</v>
      </c>
      <c r="G543" s="4" t="str">
        <f>HYPERLINK("http://141.218.60.56/~jnz1568/getInfo.php?workbook=13_04.xlsx&amp;sheet=U0&amp;row=543&amp;col=7&amp;number=2.31&amp;sourceID=14","2.31")</f>
        <v>2.31</v>
      </c>
    </row>
    <row r="544" spans="1:7">
      <c r="A544" s="3">
        <v>13</v>
      </c>
      <c r="B544" s="3">
        <v>4</v>
      </c>
      <c r="C544" s="3">
        <v>4</v>
      </c>
      <c r="D544" s="3">
        <v>9</v>
      </c>
      <c r="E544" s="3">
        <v>1</v>
      </c>
      <c r="F544" s="4" t="str">
        <f>HYPERLINK("http://141.218.60.56/~jnz1568/getInfo.php?workbook=13_04.xlsx&amp;sheet=U0&amp;row=544&amp;col=6&amp;number=3&amp;sourceID=14","3")</f>
        <v>3</v>
      </c>
      <c r="G544" s="4" t="str">
        <f>HYPERLINK("http://141.218.60.56/~jnz1568/getInfo.php?workbook=13_04.xlsx&amp;sheet=U0&amp;row=544&amp;col=7&amp;number=0.0583&amp;sourceID=14","0.0583")</f>
        <v>0.0583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HYPERLINK("http://141.218.60.56/~jnz1568/getInfo.php?workbook=13_04.xlsx&amp;sheet=U0&amp;row=545&amp;col=6&amp;number=3.1&amp;sourceID=14","3.1")</f>
        <v>3.1</v>
      </c>
      <c r="G545" s="4" t="str">
        <f>HYPERLINK("http://141.218.60.56/~jnz1568/getInfo.php?workbook=13_04.xlsx&amp;sheet=U0&amp;row=545&amp;col=7&amp;number=0.0583&amp;sourceID=14","0.0583")</f>
        <v>0.0583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HYPERLINK("http://141.218.60.56/~jnz1568/getInfo.php?workbook=13_04.xlsx&amp;sheet=U0&amp;row=546&amp;col=6&amp;number=3.2&amp;sourceID=14","3.2")</f>
        <v>3.2</v>
      </c>
      <c r="G546" s="4" t="str">
        <f>HYPERLINK("http://141.218.60.56/~jnz1568/getInfo.php?workbook=13_04.xlsx&amp;sheet=U0&amp;row=546&amp;col=7&amp;number=0.0583&amp;sourceID=14","0.0583")</f>
        <v>0.0583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HYPERLINK("http://141.218.60.56/~jnz1568/getInfo.php?workbook=13_04.xlsx&amp;sheet=U0&amp;row=547&amp;col=6&amp;number=3.3&amp;sourceID=14","3.3")</f>
        <v>3.3</v>
      </c>
      <c r="G547" s="4" t="str">
        <f>HYPERLINK("http://141.218.60.56/~jnz1568/getInfo.php?workbook=13_04.xlsx&amp;sheet=U0&amp;row=547&amp;col=7&amp;number=0.0583&amp;sourceID=14","0.0583")</f>
        <v>0.0583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HYPERLINK("http://141.218.60.56/~jnz1568/getInfo.php?workbook=13_04.xlsx&amp;sheet=U0&amp;row=548&amp;col=6&amp;number=3.4&amp;sourceID=14","3.4")</f>
        <v>3.4</v>
      </c>
      <c r="G548" s="4" t="str">
        <f>HYPERLINK("http://141.218.60.56/~jnz1568/getInfo.php?workbook=13_04.xlsx&amp;sheet=U0&amp;row=548&amp;col=7&amp;number=0.0583&amp;sourceID=14","0.0583")</f>
        <v>0.0583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HYPERLINK("http://141.218.60.56/~jnz1568/getInfo.php?workbook=13_04.xlsx&amp;sheet=U0&amp;row=549&amp;col=6&amp;number=3.5&amp;sourceID=14","3.5")</f>
        <v>3.5</v>
      </c>
      <c r="G549" s="4" t="str">
        <f>HYPERLINK("http://141.218.60.56/~jnz1568/getInfo.php?workbook=13_04.xlsx&amp;sheet=U0&amp;row=549&amp;col=7&amp;number=0.0583&amp;sourceID=14","0.0583")</f>
        <v>0.0583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HYPERLINK("http://141.218.60.56/~jnz1568/getInfo.php?workbook=13_04.xlsx&amp;sheet=U0&amp;row=550&amp;col=6&amp;number=3.6&amp;sourceID=14","3.6")</f>
        <v>3.6</v>
      </c>
      <c r="G550" s="4" t="str">
        <f>HYPERLINK("http://141.218.60.56/~jnz1568/getInfo.php?workbook=13_04.xlsx&amp;sheet=U0&amp;row=550&amp;col=7&amp;number=0.0583&amp;sourceID=14","0.0583")</f>
        <v>0.0583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HYPERLINK("http://141.218.60.56/~jnz1568/getInfo.php?workbook=13_04.xlsx&amp;sheet=U0&amp;row=551&amp;col=6&amp;number=3.7&amp;sourceID=14","3.7")</f>
        <v>3.7</v>
      </c>
      <c r="G551" s="4" t="str">
        <f>HYPERLINK("http://141.218.60.56/~jnz1568/getInfo.php?workbook=13_04.xlsx&amp;sheet=U0&amp;row=551&amp;col=7&amp;number=0.0583&amp;sourceID=14","0.0583")</f>
        <v>0.0583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HYPERLINK("http://141.218.60.56/~jnz1568/getInfo.php?workbook=13_04.xlsx&amp;sheet=U0&amp;row=552&amp;col=6&amp;number=3.8&amp;sourceID=14","3.8")</f>
        <v>3.8</v>
      </c>
      <c r="G552" s="4" t="str">
        <f>HYPERLINK("http://141.218.60.56/~jnz1568/getInfo.php?workbook=13_04.xlsx&amp;sheet=U0&amp;row=552&amp;col=7&amp;number=0.0582&amp;sourceID=14","0.0582")</f>
        <v>0.0582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HYPERLINK("http://141.218.60.56/~jnz1568/getInfo.php?workbook=13_04.xlsx&amp;sheet=U0&amp;row=553&amp;col=6&amp;number=3.9&amp;sourceID=14","3.9")</f>
        <v>3.9</v>
      </c>
      <c r="G553" s="4" t="str">
        <f>HYPERLINK("http://141.218.60.56/~jnz1568/getInfo.php?workbook=13_04.xlsx&amp;sheet=U0&amp;row=553&amp;col=7&amp;number=0.0582&amp;sourceID=14","0.0582")</f>
        <v>0.0582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HYPERLINK("http://141.218.60.56/~jnz1568/getInfo.php?workbook=13_04.xlsx&amp;sheet=U0&amp;row=554&amp;col=6&amp;number=4&amp;sourceID=14","4")</f>
        <v>4</v>
      </c>
      <c r="G554" s="4" t="str">
        <f>HYPERLINK("http://141.218.60.56/~jnz1568/getInfo.php?workbook=13_04.xlsx&amp;sheet=U0&amp;row=554&amp;col=7&amp;number=0.0582&amp;sourceID=14","0.0582")</f>
        <v>0.0582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HYPERLINK("http://141.218.60.56/~jnz1568/getInfo.php?workbook=13_04.xlsx&amp;sheet=U0&amp;row=555&amp;col=6&amp;number=4.1&amp;sourceID=14","4.1")</f>
        <v>4.1</v>
      </c>
      <c r="G555" s="4" t="str">
        <f>HYPERLINK("http://141.218.60.56/~jnz1568/getInfo.php?workbook=13_04.xlsx&amp;sheet=U0&amp;row=555&amp;col=7&amp;number=0.0582&amp;sourceID=14","0.0582")</f>
        <v>0.0582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HYPERLINK("http://141.218.60.56/~jnz1568/getInfo.php?workbook=13_04.xlsx&amp;sheet=U0&amp;row=556&amp;col=6&amp;number=4.2&amp;sourceID=14","4.2")</f>
        <v>4.2</v>
      </c>
      <c r="G556" s="4" t="str">
        <f>HYPERLINK("http://141.218.60.56/~jnz1568/getInfo.php?workbook=13_04.xlsx&amp;sheet=U0&amp;row=556&amp;col=7&amp;number=0.0581&amp;sourceID=14","0.0581")</f>
        <v>0.0581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HYPERLINK("http://141.218.60.56/~jnz1568/getInfo.php?workbook=13_04.xlsx&amp;sheet=U0&amp;row=557&amp;col=6&amp;number=4.3&amp;sourceID=14","4.3")</f>
        <v>4.3</v>
      </c>
      <c r="G557" s="4" t="str">
        <f>HYPERLINK("http://141.218.60.56/~jnz1568/getInfo.php?workbook=13_04.xlsx&amp;sheet=U0&amp;row=557&amp;col=7&amp;number=0.0581&amp;sourceID=14","0.0581")</f>
        <v>0.0581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HYPERLINK("http://141.218.60.56/~jnz1568/getInfo.php?workbook=13_04.xlsx&amp;sheet=U0&amp;row=558&amp;col=6&amp;number=4.4&amp;sourceID=14","4.4")</f>
        <v>4.4</v>
      </c>
      <c r="G558" s="4" t="str">
        <f>HYPERLINK("http://141.218.60.56/~jnz1568/getInfo.php?workbook=13_04.xlsx&amp;sheet=U0&amp;row=558&amp;col=7&amp;number=0.058&amp;sourceID=14","0.058")</f>
        <v>0.058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HYPERLINK("http://141.218.60.56/~jnz1568/getInfo.php?workbook=13_04.xlsx&amp;sheet=U0&amp;row=559&amp;col=6&amp;number=4.5&amp;sourceID=14","4.5")</f>
        <v>4.5</v>
      </c>
      <c r="G559" s="4" t="str">
        <f>HYPERLINK("http://141.218.60.56/~jnz1568/getInfo.php?workbook=13_04.xlsx&amp;sheet=U0&amp;row=559&amp;col=7&amp;number=0.0579&amp;sourceID=14","0.0579")</f>
        <v>0.0579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HYPERLINK("http://141.218.60.56/~jnz1568/getInfo.php?workbook=13_04.xlsx&amp;sheet=U0&amp;row=560&amp;col=6&amp;number=4.6&amp;sourceID=14","4.6")</f>
        <v>4.6</v>
      </c>
      <c r="G560" s="4" t="str">
        <f>HYPERLINK("http://141.218.60.56/~jnz1568/getInfo.php?workbook=13_04.xlsx&amp;sheet=U0&amp;row=560&amp;col=7&amp;number=0.0578&amp;sourceID=14","0.0578")</f>
        <v>0.0578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HYPERLINK("http://141.218.60.56/~jnz1568/getInfo.php?workbook=13_04.xlsx&amp;sheet=U0&amp;row=561&amp;col=6&amp;number=4.7&amp;sourceID=14","4.7")</f>
        <v>4.7</v>
      </c>
      <c r="G561" s="4" t="str">
        <f>HYPERLINK("http://141.218.60.56/~jnz1568/getInfo.php?workbook=13_04.xlsx&amp;sheet=U0&amp;row=561&amp;col=7&amp;number=0.0577&amp;sourceID=14","0.0577")</f>
        <v>0.0577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HYPERLINK("http://141.218.60.56/~jnz1568/getInfo.php?workbook=13_04.xlsx&amp;sheet=U0&amp;row=562&amp;col=6&amp;number=4.8&amp;sourceID=14","4.8")</f>
        <v>4.8</v>
      </c>
      <c r="G562" s="4" t="str">
        <f>HYPERLINK("http://141.218.60.56/~jnz1568/getInfo.php?workbook=13_04.xlsx&amp;sheet=U0&amp;row=562&amp;col=7&amp;number=0.0575&amp;sourceID=14","0.0575")</f>
        <v>0.0575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HYPERLINK("http://141.218.60.56/~jnz1568/getInfo.php?workbook=13_04.xlsx&amp;sheet=U0&amp;row=563&amp;col=6&amp;number=4.9&amp;sourceID=14","4.9")</f>
        <v>4.9</v>
      </c>
      <c r="G563" s="4" t="str">
        <f>HYPERLINK("http://141.218.60.56/~jnz1568/getInfo.php?workbook=13_04.xlsx&amp;sheet=U0&amp;row=563&amp;col=7&amp;number=0.0573&amp;sourceID=14","0.0573")</f>
        <v>0.0573</v>
      </c>
    </row>
    <row r="564" spans="1:7">
      <c r="A564" s="3">
        <v>13</v>
      </c>
      <c r="B564" s="3">
        <v>4</v>
      </c>
      <c r="C564" s="3">
        <v>4</v>
      </c>
      <c r="D564" s="3">
        <v>10</v>
      </c>
      <c r="E564" s="3">
        <v>1</v>
      </c>
      <c r="F564" s="4" t="str">
        <f>HYPERLINK("http://141.218.60.56/~jnz1568/getInfo.php?workbook=13_04.xlsx&amp;sheet=U0&amp;row=564&amp;col=6&amp;number=3&amp;sourceID=14","3")</f>
        <v>3</v>
      </c>
      <c r="G564" s="4" t="str">
        <f>HYPERLINK("http://141.218.60.56/~jnz1568/getInfo.php?workbook=13_04.xlsx&amp;sheet=U0&amp;row=564&amp;col=7&amp;number=0.0067&amp;sourceID=14","0.0067")</f>
        <v>0.0067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HYPERLINK("http://141.218.60.56/~jnz1568/getInfo.php?workbook=13_04.xlsx&amp;sheet=U0&amp;row=565&amp;col=6&amp;number=3.1&amp;sourceID=14","3.1")</f>
        <v>3.1</v>
      </c>
      <c r="G565" s="4" t="str">
        <f>HYPERLINK("http://141.218.60.56/~jnz1568/getInfo.php?workbook=13_04.xlsx&amp;sheet=U0&amp;row=565&amp;col=7&amp;number=0.00669&amp;sourceID=14","0.00669")</f>
        <v>0.00669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HYPERLINK("http://141.218.60.56/~jnz1568/getInfo.php?workbook=13_04.xlsx&amp;sheet=U0&amp;row=566&amp;col=6&amp;number=3.2&amp;sourceID=14","3.2")</f>
        <v>3.2</v>
      </c>
      <c r="G566" s="4" t="str">
        <f>HYPERLINK("http://141.218.60.56/~jnz1568/getInfo.php?workbook=13_04.xlsx&amp;sheet=U0&amp;row=566&amp;col=7&amp;number=0.00669&amp;sourceID=14","0.00669")</f>
        <v>0.00669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HYPERLINK("http://141.218.60.56/~jnz1568/getInfo.php?workbook=13_04.xlsx&amp;sheet=U0&amp;row=567&amp;col=6&amp;number=3.3&amp;sourceID=14","3.3")</f>
        <v>3.3</v>
      </c>
      <c r="G567" s="4" t="str">
        <f>HYPERLINK("http://141.218.60.56/~jnz1568/getInfo.php?workbook=13_04.xlsx&amp;sheet=U0&amp;row=567&amp;col=7&amp;number=0.00669&amp;sourceID=14","0.00669")</f>
        <v>0.00669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HYPERLINK("http://141.218.60.56/~jnz1568/getInfo.php?workbook=13_04.xlsx&amp;sheet=U0&amp;row=568&amp;col=6&amp;number=3.4&amp;sourceID=14","3.4")</f>
        <v>3.4</v>
      </c>
      <c r="G568" s="4" t="str">
        <f>HYPERLINK("http://141.218.60.56/~jnz1568/getInfo.php?workbook=13_04.xlsx&amp;sheet=U0&amp;row=568&amp;col=7&amp;number=0.00669&amp;sourceID=14","0.00669")</f>
        <v>0.00669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HYPERLINK("http://141.218.60.56/~jnz1568/getInfo.php?workbook=13_04.xlsx&amp;sheet=U0&amp;row=569&amp;col=6&amp;number=3.5&amp;sourceID=14","3.5")</f>
        <v>3.5</v>
      </c>
      <c r="G569" s="4" t="str">
        <f>HYPERLINK("http://141.218.60.56/~jnz1568/getInfo.php?workbook=13_04.xlsx&amp;sheet=U0&amp;row=569&amp;col=7&amp;number=0.00669&amp;sourceID=14","0.00669")</f>
        <v>0.00669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HYPERLINK("http://141.218.60.56/~jnz1568/getInfo.php?workbook=13_04.xlsx&amp;sheet=U0&amp;row=570&amp;col=6&amp;number=3.6&amp;sourceID=14","3.6")</f>
        <v>3.6</v>
      </c>
      <c r="G570" s="4" t="str">
        <f>HYPERLINK("http://141.218.60.56/~jnz1568/getInfo.php?workbook=13_04.xlsx&amp;sheet=U0&amp;row=570&amp;col=7&amp;number=0.00669&amp;sourceID=14","0.00669")</f>
        <v>0.00669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HYPERLINK("http://141.218.60.56/~jnz1568/getInfo.php?workbook=13_04.xlsx&amp;sheet=U0&amp;row=571&amp;col=6&amp;number=3.7&amp;sourceID=14","3.7")</f>
        <v>3.7</v>
      </c>
      <c r="G571" s="4" t="str">
        <f>HYPERLINK("http://141.218.60.56/~jnz1568/getInfo.php?workbook=13_04.xlsx&amp;sheet=U0&amp;row=571&amp;col=7&amp;number=0.00669&amp;sourceID=14","0.00669")</f>
        <v>0.00669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HYPERLINK("http://141.218.60.56/~jnz1568/getInfo.php?workbook=13_04.xlsx&amp;sheet=U0&amp;row=572&amp;col=6&amp;number=3.8&amp;sourceID=14","3.8")</f>
        <v>3.8</v>
      </c>
      <c r="G572" s="4" t="str">
        <f>HYPERLINK("http://141.218.60.56/~jnz1568/getInfo.php?workbook=13_04.xlsx&amp;sheet=U0&amp;row=572&amp;col=7&amp;number=0.00669&amp;sourceID=14","0.00669")</f>
        <v>0.00669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HYPERLINK("http://141.218.60.56/~jnz1568/getInfo.php?workbook=13_04.xlsx&amp;sheet=U0&amp;row=573&amp;col=6&amp;number=3.9&amp;sourceID=14","3.9")</f>
        <v>3.9</v>
      </c>
      <c r="G573" s="4" t="str">
        <f>HYPERLINK("http://141.218.60.56/~jnz1568/getInfo.php?workbook=13_04.xlsx&amp;sheet=U0&amp;row=573&amp;col=7&amp;number=0.00669&amp;sourceID=14","0.00669")</f>
        <v>0.00669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HYPERLINK("http://141.218.60.56/~jnz1568/getInfo.php?workbook=13_04.xlsx&amp;sheet=U0&amp;row=574&amp;col=6&amp;number=4&amp;sourceID=14","4")</f>
        <v>4</v>
      </c>
      <c r="G574" s="4" t="str">
        <f>HYPERLINK("http://141.218.60.56/~jnz1568/getInfo.php?workbook=13_04.xlsx&amp;sheet=U0&amp;row=574&amp;col=7&amp;number=0.00669&amp;sourceID=14","0.00669")</f>
        <v>0.00669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HYPERLINK("http://141.218.60.56/~jnz1568/getInfo.php?workbook=13_04.xlsx&amp;sheet=U0&amp;row=575&amp;col=6&amp;number=4.1&amp;sourceID=14","4.1")</f>
        <v>4.1</v>
      </c>
      <c r="G575" s="4" t="str">
        <f>HYPERLINK("http://141.218.60.56/~jnz1568/getInfo.php?workbook=13_04.xlsx&amp;sheet=U0&amp;row=575&amp;col=7&amp;number=0.00668&amp;sourceID=14","0.00668")</f>
        <v>0.00668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HYPERLINK("http://141.218.60.56/~jnz1568/getInfo.php?workbook=13_04.xlsx&amp;sheet=U0&amp;row=576&amp;col=6&amp;number=4.2&amp;sourceID=14","4.2")</f>
        <v>4.2</v>
      </c>
      <c r="G576" s="4" t="str">
        <f>HYPERLINK("http://141.218.60.56/~jnz1568/getInfo.php?workbook=13_04.xlsx&amp;sheet=U0&amp;row=576&amp;col=7&amp;number=0.00668&amp;sourceID=14","0.00668")</f>
        <v>0.00668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HYPERLINK("http://141.218.60.56/~jnz1568/getInfo.php?workbook=13_04.xlsx&amp;sheet=U0&amp;row=577&amp;col=6&amp;number=4.3&amp;sourceID=14","4.3")</f>
        <v>4.3</v>
      </c>
      <c r="G577" s="4" t="str">
        <f>HYPERLINK("http://141.218.60.56/~jnz1568/getInfo.php?workbook=13_04.xlsx&amp;sheet=U0&amp;row=577&amp;col=7&amp;number=0.00668&amp;sourceID=14","0.00668")</f>
        <v>0.00668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HYPERLINK("http://141.218.60.56/~jnz1568/getInfo.php?workbook=13_04.xlsx&amp;sheet=U0&amp;row=578&amp;col=6&amp;number=4.4&amp;sourceID=14","4.4")</f>
        <v>4.4</v>
      </c>
      <c r="G578" s="4" t="str">
        <f>HYPERLINK("http://141.218.60.56/~jnz1568/getInfo.php?workbook=13_04.xlsx&amp;sheet=U0&amp;row=578&amp;col=7&amp;number=0.00667&amp;sourceID=14","0.00667")</f>
        <v>0.00667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HYPERLINK("http://141.218.60.56/~jnz1568/getInfo.php?workbook=13_04.xlsx&amp;sheet=U0&amp;row=579&amp;col=6&amp;number=4.5&amp;sourceID=14","4.5")</f>
        <v>4.5</v>
      </c>
      <c r="G579" s="4" t="str">
        <f>HYPERLINK("http://141.218.60.56/~jnz1568/getInfo.php?workbook=13_04.xlsx&amp;sheet=U0&amp;row=579&amp;col=7&amp;number=0.00667&amp;sourceID=14","0.00667")</f>
        <v>0.00667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HYPERLINK("http://141.218.60.56/~jnz1568/getInfo.php?workbook=13_04.xlsx&amp;sheet=U0&amp;row=580&amp;col=6&amp;number=4.6&amp;sourceID=14","4.6")</f>
        <v>4.6</v>
      </c>
      <c r="G580" s="4" t="str">
        <f>HYPERLINK("http://141.218.60.56/~jnz1568/getInfo.php?workbook=13_04.xlsx&amp;sheet=U0&amp;row=580&amp;col=7&amp;number=0.00666&amp;sourceID=14","0.00666")</f>
        <v>0.00666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HYPERLINK("http://141.218.60.56/~jnz1568/getInfo.php?workbook=13_04.xlsx&amp;sheet=U0&amp;row=581&amp;col=6&amp;number=4.7&amp;sourceID=14","4.7")</f>
        <v>4.7</v>
      </c>
      <c r="G581" s="4" t="str">
        <f>HYPERLINK("http://141.218.60.56/~jnz1568/getInfo.php?workbook=13_04.xlsx&amp;sheet=U0&amp;row=581&amp;col=7&amp;number=0.00665&amp;sourceID=14","0.00665")</f>
        <v>0.00665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HYPERLINK("http://141.218.60.56/~jnz1568/getInfo.php?workbook=13_04.xlsx&amp;sheet=U0&amp;row=582&amp;col=6&amp;number=4.8&amp;sourceID=14","4.8")</f>
        <v>4.8</v>
      </c>
      <c r="G582" s="4" t="str">
        <f>HYPERLINK("http://141.218.60.56/~jnz1568/getInfo.php?workbook=13_04.xlsx&amp;sheet=U0&amp;row=582&amp;col=7&amp;number=0.00664&amp;sourceID=14","0.00664")</f>
        <v>0.00664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HYPERLINK("http://141.218.60.56/~jnz1568/getInfo.php?workbook=13_04.xlsx&amp;sheet=U0&amp;row=583&amp;col=6&amp;number=4.9&amp;sourceID=14","4.9")</f>
        <v>4.9</v>
      </c>
      <c r="G583" s="4" t="str">
        <f>HYPERLINK("http://141.218.60.56/~jnz1568/getInfo.php?workbook=13_04.xlsx&amp;sheet=U0&amp;row=583&amp;col=7&amp;number=0.00662&amp;sourceID=14","0.00662")</f>
        <v>0.00662</v>
      </c>
    </row>
    <row r="584" spans="1:7">
      <c r="A584" s="3">
        <v>13</v>
      </c>
      <c r="B584" s="3">
        <v>4</v>
      </c>
      <c r="C584" s="3">
        <v>5</v>
      </c>
      <c r="D584" s="3">
        <v>6</v>
      </c>
      <c r="E584" s="3">
        <v>1</v>
      </c>
      <c r="F584" s="4" t="str">
        <f>HYPERLINK("http://141.218.60.56/~jnz1568/getInfo.php?workbook=13_04.xlsx&amp;sheet=U0&amp;row=584&amp;col=6&amp;number=3&amp;sourceID=14","3")</f>
        <v>3</v>
      </c>
      <c r="G584" s="4" t="str">
        <f>HYPERLINK("http://141.218.60.56/~jnz1568/getInfo.php?workbook=13_04.xlsx&amp;sheet=U0&amp;row=584&amp;col=7&amp;number=0.0138&amp;sourceID=14","0.0138")</f>
        <v>0.0138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HYPERLINK("http://141.218.60.56/~jnz1568/getInfo.php?workbook=13_04.xlsx&amp;sheet=U0&amp;row=585&amp;col=6&amp;number=3.1&amp;sourceID=14","3.1")</f>
        <v>3.1</v>
      </c>
      <c r="G585" s="4" t="str">
        <f>HYPERLINK("http://141.218.60.56/~jnz1568/getInfo.php?workbook=13_04.xlsx&amp;sheet=U0&amp;row=585&amp;col=7&amp;number=0.0138&amp;sourceID=14","0.0138")</f>
        <v>0.0138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HYPERLINK("http://141.218.60.56/~jnz1568/getInfo.php?workbook=13_04.xlsx&amp;sheet=U0&amp;row=586&amp;col=6&amp;number=3.2&amp;sourceID=14","3.2")</f>
        <v>3.2</v>
      </c>
      <c r="G586" s="4" t="str">
        <f>HYPERLINK("http://141.218.60.56/~jnz1568/getInfo.php?workbook=13_04.xlsx&amp;sheet=U0&amp;row=586&amp;col=7&amp;number=0.0138&amp;sourceID=14","0.0138")</f>
        <v>0.0138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HYPERLINK("http://141.218.60.56/~jnz1568/getInfo.php?workbook=13_04.xlsx&amp;sheet=U0&amp;row=587&amp;col=6&amp;number=3.3&amp;sourceID=14","3.3")</f>
        <v>3.3</v>
      </c>
      <c r="G587" s="4" t="str">
        <f>HYPERLINK("http://141.218.60.56/~jnz1568/getInfo.php?workbook=13_04.xlsx&amp;sheet=U0&amp;row=587&amp;col=7&amp;number=0.0138&amp;sourceID=14","0.0138")</f>
        <v>0.0138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HYPERLINK("http://141.218.60.56/~jnz1568/getInfo.php?workbook=13_04.xlsx&amp;sheet=U0&amp;row=588&amp;col=6&amp;number=3.4&amp;sourceID=14","3.4")</f>
        <v>3.4</v>
      </c>
      <c r="G588" s="4" t="str">
        <f>HYPERLINK("http://141.218.60.56/~jnz1568/getInfo.php?workbook=13_04.xlsx&amp;sheet=U0&amp;row=588&amp;col=7&amp;number=0.0138&amp;sourceID=14","0.0138")</f>
        <v>0.0138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HYPERLINK("http://141.218.60.56/~jnz1568/getInfo.php?workbook=13_04.xlsx&amp;sheet=U0&amp;row=589&amp;col=6&amp;number=3.5&amp;sourceID=14","3.5")</f>
        <v>3.5</v>
      </c>
      <c r="G589" s="4" t="str">
        <f>HYPERLINK("http://141.218.60.56/~jnz1568/getInfo.php?workbook=13_04.xlsx&amp;sheet=U0&amp;row=589&amp;col=7&amp;number=0.0137&amp;sourceID=14","0.0137")</f>
        <v>0.0137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HYPERLINK("http://141.218.60.56/~jnz1568/getInfo.php?workbook=13_04.xlsx&amp;sheet=U0&amp;row=590&amp;col=6&amp;number=3.6&amp;sourceID=14","3.6")</f>
        <v>3.6</v>
      </c>
      <c r="G590" s="4" t="str">
        <f>HYPERLINK("http://141.218.60.56/~jnz1568/getInfo.php?workbook=13_04.xlsx&amp;sheet=U0&amp;row=590&amp;col=7&amp;number=0.0137&amp;sourceID=14","0.0137")</f>
        <v>0.0137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HYPERLINK("http://141.218.60.56/~jnz1568/getInfo.php?workbook=13_04.xlsx&amp;sheet=U0&amp;row=591&amp;col=6&amp;number=3.7&amp;sourceID=14","3.7")</f>
        <v>3.7</v>
      </c>
      <c r="G591" s="4" t="str">
        <f>HYPERLINK("http://141.218.60.56/~jnz1568/getInfo.php?workbook=13_04.xlsx&amp;sheet=U0&amp;row=591&amp;col=7&amp;number=0.0137&amp;sourceID=14","0.0137")</f>
        <v>0.0137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HYPERLINK("http://141.218.60.56/~jnz1568/getInfo.php?workbook=13_04.xlsx&amp;sheet=U0&amp;row=592&amp;col=6&amp;number=3.8&amp;sourceID=14","3.8")</f>
        <v>3.8</v>
      </c>
      <c r="G592" s="4" t="str">
        <f>HYPERLINK("http://141.218.60.56/~jnz1568/getInfo.php?workbook=13_04.xlsx&amp;sheet=U0&amp;row=592&amp;col=7&amp;number=0.0137&amp;sourceID=14","0.0137")</f>
        <v>0.0137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HYPERLINK("http://141.218.60.56/~jnz1568/getInfo.php?workbook=13_04.xlsx&amp;sheet=U0&amp;row=593&amp;col=6&amp;number=3.9&amp;sourceID=14","3.9")</f>
        <v>3.9</v>
      </c>
      <c r="G593" s="4" t="str">
        <f>HYPERLINK("http://141.218.60.56/~jnz1568/getInfo.php?workbook=13_04.xlsx&amp;sheet=U0&amp;row=593&amp;col=7&amp;number=0.0136&amp;sourceID=14","0.0136")</f>
        <v>0.0136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HYPERLINK("http://141.218.60.56/~jnz1568/getInfo.php?workbook=13_04.xlsx&amp;sheet=U0&amp;row=594&amp;col=6&amp;number=4&amp;sourceID=14","4")</f>
        <v>4</v>
      </c>
      <c r="G594" s="4" t="str">
        <f>HYPERLINK("http://141.218.60.56/~jnz1568/getInfo.php?workbook=13_04.xlsx&amp;sheet=U0&amp;row=594&amp;col=7&amp;number=0.0136&amp;sourceID=14","0.0136")</f>
        <v>0.0136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HYPERLINK("http://141.218.60.56/~jnz1568/getInfo.php?workbook=13_04.xlsx&amp;sheet=U0&amp;row=595&amp;col=6&amp;number=4.1&amp;sourceID=14","4.1")</f>
        <v>4.1</v>
      </c>
      <c r="G595" s="4" t="str">
        <f>HYPERLINK("http://141.218.60.56/~jnz1568/getInfo.php?workbook=13_04.xlsx&amp;sheet=U0&amp;row=595&amp;col=7&amp;number=0.0136&amp;sourceID=14","0.0136")</f>
        <v>0.0136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HYPERLINK("http://141.218.60.56/~jnz1568/getInfo.php?workbook=13_04.xlsx&amp;sheet=U0&amp;row=596&amp;col=6&amp;number=4.2&amp;sourceID=14","4.2")</f>
        <v>4.2</v>
      </c>
      <c r="G596" s="4" t="str">
        <f>HYPERLINK("http://141.218.60.56/~jnz1568/getInfo.php?workbook=13_04.xlsx&amp;sheet=U0&amp;row=596&amp;col=7&amp;number=0.0135&amp;sourceID=14","0.0135")</f>
        <v>0.0135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HYPERLINK("http://141.218.60.56/~jnz1568/getInfo.php?workbook=13_04.xlsx&amp;sheet=U0&amp;row=597&amp;col=6&amp;number=4.3&amp;sourceID=14","4.3")</f>
        <v>4.3</v>
      </c>
      <c r="G597" s="4" t="str">
        <f>HYPERLINK("http://141.218.60.56/~jnz1568/getInfo.php?workbook=13_04.xlsx&amp;sheet=U0&amp;row=597&amp;col=7&amp;number=0.0134&amp;sourceID=14","0.0134")</f>
        <v>0.0134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HYPERLINK("http://141.218.60.56/~jnz1568/getInfo.php?workbook=13_04.xlsx&amp;sheet=U0&amp;row=598&amp;col=6&amp;number=4.4&amp;sourceID=14","4.4")</f>
        <v>4.4</v>
      </c>
      <c r="G598" s="4" t="str">
        <f>HYPERLINK("http://141.218.60.56/~jnz1568/getInfo.php?workbook=13_04.xlsx&amp;sheet=U0&amp;row=598&amp;col=7&amp;number=0.0133&amp;sourceID=14","0.0133")</f>
        <v>0.0133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HYPERLINK("http://141.218.60.56/~jnz1568/getInfo.php?workbook=13_04.xlsx&amp;sheet=U0&amp;row=599&amp;col=6&amp;number=4.5&amp;sourceID=14","4.5")</f>
        <v>4.5</v>
      </c>
      <c r="G599" s="4" t="str">
        <f>HYPERLINK("http://141.218.60.56/~jnz1568/getInfo.php?workbook=13_04.xlsx&amp;sheet=U0&amp;row=599&amp;col=7&amp;number=0.0132&amp;sourceID=14","0.0132")</f>
        <v>0.0132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HYPERLINK("http://141.218.60.56/~jnz1568/getInfo.php?workbook=13_04.xlsx&amp;sheet=U0&amp;row=600&amp;col=6&amp;number=4.6&amp;sourceID=14","4.6")</f>
        <v>4.6</v>
      </c>
      <c r="G600" s="4" t="str">
        <f>HYPERLINK("http://141.218.60.56/~jnz1568/getInfo.php?workbook=13_04.xlsx&amp;sheet=U0&amp;row=600&amp;col=7&amp;number=0.0131&amp;sourceID=14","0.0131")</f>
        <v>0.0131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HYPERLINK("http://141.218.60.56/~jnz1568/getInfo.php?workbook=13_04.xlsx&amp;sheet=U0&amp;row=601&amp;col=6&amp;number=4.7&amp;sourceID=14","4.7")</f>
        <v>4.7</v>
      </c>
      <c r="G601" s="4" t="str">
        <f>HYPERLINK("http://141.218.60.56/~jnz1568/getInfo.php?workbook=13_04.xlsx&amp;sheet=U0&amp;row=601&amp;col=7&amp;number=0.0129&amp;sourceID=14","0.0129")</f>
        <v>0.0129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HYPERLINK("http://141.218.60.56/~jnz1568/getInfo.php?workbook=13_04.xlsx&amp;sheet=U0&amp;row=602&amp;col=6&amp;number=4.8&amp;sourceID=14","4.8")</f>
        <v>4.8</v>
      </c>
      <c r="G602" s="4" t="str">
        <f>HYPERLINK("http://141.218.60.56/~jnz1568/getInfo.php?workbook=13_04.xlsx&amp;sheet=U0&amp;row=602&amp;col=7&amp;number=0.0126&amp;sourceID=14","0.0126")</f>
        <v>0.0126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HYPERLINK("http://141.218.60.56/~jnz1568/getInfo.php?workbook=13_04.xlsx&amp;sheet=U0&amp;row=603&amp;col=6&amp;number=4.9&amp;sourceID=14","4.9")</f>
        <v>4.9</v>
      </c>
      <c r="G603" s="4" t="str">
        <f>HYPERLINK("http://141.218.60.56/~jnz1568/getInfo.php?workbook=13_04.xlsx&amp;sheet=U0&amp;row=603&amp;col=7&amp;number=0.0124&amp;sourceID=14","0.0124")</f>
        <v>0.0124</v>
      </c>
    </row>
    <row r="604" spans="1:7">
      <c r="A604" s="3">
        <v>13</v>
      </c>
      <c r="B604" s="3">
        <v>4</v>
      </c>
      <c r="C604" s="3">
        <v>5</v>
      </c>
      <c r="D604" s="3">
        <v>7</v>
      </c>
      <c r="E604" s="3">
        <v>1</v>
      </c>
      <c r="F604" s="4" t="str">
        <f>HYPERLINK("http://141.218.60.56/~jnz1568/getInfo.php?workbook=13_04.xlsx&amp;sheet=U0&amp;row=604&amp;col=6&amp;number=3&amp;sourceID=14","3")</f>
        <v>3</v>
      </c>
      <c r="G604" s="4" t="str">
        <f>HYPERLINK("http://141.218.60.56/~jnz1568/getInfo.php?workbook=13_04.xlsx&amp;sheet=U0&amp;row=604&amp;col=7&amp;number=0.0413&amp;sourceID=14","0.0413")</f>
        <v>0.0413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HYPERLINK("http://141.218.60.56/~jnz1568/getInfo.php?workbook=13_04.xlsx&amp;sheet=U0&amp;row=605&amp;col=6&amp;number=3.1&amp;sourceID=14","3.1")</f>
        <v>3.1</v>
      </c>
      <c r="G605" s="4" t="str">
        <f>HYPERLINK("http://141.218.60.56/~jnz1568/getInfo.php?workbook=13_04.xlsx&amp;sheet=U0&amp;row=605&amp;col=7&amp;number=0.0413&amp;sourceID=14","0.0413")</f>
        <v>0.0413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HYPERLINK("http://141.218.60.56/~jnz1568/getInfo.php?workbook=13_04.xlsx&amp;sheet=U0&amp;row=606&amp;col=6&amp;number=3.2&amp;sourceID=14","3.2")</f>
        <v>3.2</v>
      </c>
      <c r="G606" s="4" t="str">
        <f>HYPERLINK("http://141.218.60.56/~jnz1568/getInfo.php?workbook=13_04.xlsx&amp;sheet=U0&amp;row=606&amp;col=7&amp;number=0.0413&amp;sourceID=14","0.0413")</f>
        <v>0.0413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HYPERLINK("http://141.218.60.56/~jnz1568/getInfo.php?workbook=13_04.xlsx&amp;sheet=U0&amp;row=607&amp;col=6&amp;number=3.3&amp;sourceID=14","3.3")</f>
        <v>3.3</v>
      </c>
      <c r="G607" s="4" t="str">
        <f>HYPERLINK("http://141.218.60.56/~jnz1568/getInfo.php?workbook=13_04.xlsx&amp;sheet=U0&amp;row=607&amp;col=7&amp;number=0.0413&amp;sourceID=14","0.0413")</f>
        <v>0.0413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HYPERLINK("http://141.218.60.56/~jnz1568/getInfo.php?workbook=13_04.xlsx&amp;sheet=U0&amp;row=608&amp;col=6&amp;number=3.4&amp;sourceID=14","3.4")</f>
        <v>3.4</v>
      </c>
      <c r="G608" s="4" t="str">
        <f>HYPERLINK("http://141.218.60.56/~jnz1568/getInfo.php?workbook=13_04.xlsx&amp;sheet=U0&amp;row=608&amp;col=7&amp;number=0.0413&amp;sourceID=14","0.0413")</f>
        <v>0.0413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HYPERLINK("http://141.218.60.56/~jnz1568/getInfo.php?workbook=13_04.xlsx&amp;sheet=U0&amp;row=609&amp;col=6&amp;number=3.5&amp;sourceID=14","3.5")</f>
        <v>3.5</v>
      </c>
      <c r="G609" s="4" t="str">
        <f>HYPERLINK("http://141.218.60.56/~jnz1568/getInfo.php?workbook=13_04.xlsx&amp;sheet=U0&amp;row=609&amp;col=7&amp;number=0.0412&amp;sourceID=14","0.0412")</f>
        <v>0.0412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HYPERLINK("http://141.218.60.56/~jnz1568/getInfo.php?workbook=13_04.xlsx&amp;sheet=U0&amp;row=610&amp;col=6&amp;number=3.6&amp;sourceID=14","3.6")</f>
        <v>3.6</v>
      </c>
      <c r="G610" s="4" t="str">
        <f>HYPERLINK("http://141.218.60.56/~jnz1568/getInfo.php?workbook=13_04.xlsx&amp;sheet=U0&amp;row=610&amp;col=7&amp;number=0.0412&amp;sourceID=14","0.0412")</f>
        <v>0.0412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HYPERLINK("http://141.218.60.56/~jnz1568/getInfo.php?workbook=13_04.xlsx&amp;sheet=U0&amp;row=611&amp;col=6&amp;number=3.7&amp;sourceID=14","3.7")</f>
        <v>3.7</v>
      </c>
      <c r="G611" s="4" t="str">
        <f>HYPERLINK("http://141.218.60.56/~jnz1568/getInfo.php?workbook=13_04.xlsx&amp;sheet=U0&amp;row=611&amp;col=7&amp;number=0.0411&amp;sourceID=14","0.0411")</f>
        <v>0.0411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HYPERLINK("http://141.218.60.56/~jnz1568/getInfo.php?workbook=13_04.xlsx&amp;sheet=U0&amp;row=612&amp;col=6&amp;number=3.8&amp;sourceID=14","3.8")</f>
        <v>3.8</v>
      </c>
      <c r="G612" s="4" t="str">
        <f>HYPERLINK("http://141.218.60.56/~jnz1568/getInfo.php?workbook=13_04.xlsx&amp;sheet=U0&amp;row=612&amp;col=7&amp;number=0.041&amp;sourceID=14","0.041")</f>
        <v>0.041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HYPERLINK("http://141.218.60.56/~jnz1568/getInfo.php?workbook=13_04.xlsx&amp;sheet=U0&amp;row=613&amp;col=6&amp;number=3.9&amp;sourceID=14","3.9")</f>
        <v>3.9</v>
      </c>
      <c r="G613" s="4" t="str">
        <f>HYPERLINK("http://141.218.60.56/~jnz1568/getInfo.php?workbook=13_04.xlsx&amp;sheet=U0&amp;row=613&amp;col=7&amp;number=0.0409&amp;sourceID=14","0.0409")</f>
        <v>0.0409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HYPERLINK("http://141.218.60.56/~jnz1568/getInfo.php?workbook=13_04.xlsx&amp;sheet=U0&amp;row=614&amp;col=6&amp;number=4&amp;sourceID=14","4")</f>
        <v>4</v>
      </c>
      <c r="G614" s="4" t="str">
        <f>HYPERLINK("http://141.218.60.56/~jnz1568/getInfo.php?workbook=13_04.xlsx&amp;sheet=U0&amp;row=614&amp;col=7&amp;number=0.0408&amp;sourceID=14","0.0408")</f>
        <v>0.0408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HYPERLINK("http://141.218.60.56/~jnz1568/getInfo.php?workbook=13_04.xlsx&amp;sheet=U0&amp;row=615&amp;col=6&amp;number=4.1&amp;sourceID=14","4.1")</f>
        <v>4.1</v>
      </c>
      <c r="G615" s="4" t="str">
        <f>HYPERLINK("http://141.218.60.56/~jnz1568/getInfo.php?workbook=13_04.xlsx&amp;sheet=U0&amp;row=615&amp;col=7&amp;number=0.0407&amp;sourceID=14","0.0407")</f>
        <v>0.0407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HYPERLINK("http://141.218.60.56/~jnz1568/getInfo.php?workbook=13_04.xlsx&amp;sheet=U0&amp;row=616&amp;col=6&amp;number=4.2&amp;sourceID=14","4.2")</f>
        <v>4.2</v>
      </c>
      <c r="G616" s="4" t="str">
        <f>HYPERLINK("http://141.218.60.56/~jnz1568/getInfo.php?workbook=13_04.xlsx&amp;sheet=U0&amp;row=616&amp;col=7&amp;number=0.0405&amp;sourceID=14","0.0405")</f>
        <v>0.0405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HYPERLINK("http://141.218.60.56/~jnz1568/getInfo.php?workbook=13_04.xlsx&amp;sheet=U0&amp;row=617&amp;col=6&amp;number=4.3&amp;sourceID=14","4.3")</f>
        <v>4.3</v>
      </c>
      <c r="G617" s="4" t="str">
        <f>HYPERLINK("http://141.218.60.56/~jnz1568/getInfo.php?workbook=13_04.xlsx&amp;sheet=U0&amp;row=617&amp;col=7&amp;number=0.0403&amp;sourceID=14","0.0403")</f>
        <v>0.0403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HYPERLINK("http://141.218.60.56/~jnz1568/getInfo.php?workbook=13_04.xlsx&amp;sheet=U0&amp;row=618&amp;col=6&amp;number=4.4&amp;sourceID=14","4.4")</f>
        <v>4.4</v>
      </c>
      <c r="G618" s="4" t="str">
        <f>HYPERLINK("http://141.218.60.56/~jnz1568/getInfo.php?workbook=13_04.xlsx&amp;sheet=U0&amp;row=618&amp;col=7&amp;number=0.04&amp;sourceID=14","0.04")</f>
        <v>0.04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HYPERLINK("http://141.218.60.56/~jnz1568/getInfo.php?workbook=13_04.xlsx&amp;sheet=U0&amp;row=619&amp;col=6&amp;number=4.5&amp;sourceID=14","4.5")</f>
        <v>4.5</v>
      </c>
      <c r="G619" s="4" t="str">
        <f>HYPERLINK("http://141.218.60.56/~jnz1568/getInfo.php?workbook=13_04.xlsx&amp;sheet=U0&amp;row=619&amp;col=7&amp;number=0.0396&amp;sourceID=14","0.0396")</f>
        <v>0.0396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HYPERLINK("http://141.218.60.56/~jnz1568/getInfo.php?workbook=13_04.xlsx&amp;sheet=U0&amp;row=620&amp;col=6&amp;number=4.6&amp;sourceID=14","4.6")</f>
        <v>4.6</v>
      </c>
      <c r="G620" s="4" t="str">
        <f>HYPERLINK("http://141.218.60.56/~jnz1568/getInfo.php?workbook=13_04.xlsx&amp;sheet=U0&amp;row=620&amp;col=7&amp;number=0.0392&amp;sourceID=14","0.0392")</f>
        <v>0.0392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HYPERLINK("http://141.218.60.56/~jnz1568/getInfo.php?workbook=13_04.xlsx&amp;sheet=U0&amp;row=621&amp;col=6&amp;number=4.7&amp;sourceID=14","4.7")</f>
        <v>4.7</v>
      </c>
      <c r="G621" s="4" t="str">
        <f>HYPERLINK("http://141.218.60.56/~jnz1568/getInfo.php?workbook=13_04.xlsx&amp;sheet=U0&amp;row=621&amp;col=7&amp;number=0.0386&amp;sourceID=14","0.0386")</f>
        <v>0.0386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HYPERLINK("http://141.218.60.56/~jnz1568/getInfo.php?workbook=13_04.xlsx&amp;sheet=U0&amp;row=622&amp;col=6&amp;number=4.8&amp;sourceID=14","4.8")</f>
        <v>4.8</v>
      </c>
      <c r="G622" s="4" t="str">
        <f>HYPERLINK("http://141.218.60.56/~jnz1568/getInfo.php?workbook=13_04.xlsx&amp;sheet=U0&amp;row=622&amp;col=7&amp;number=0.038&amp;sourceID=14","0.038")</f>
        <v>0.038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HYPERLINK("http://141.218.60.56/~jnz1568/getInfo.php?workbook=13_04.xlsx&amp;sheet=U0&amp;row=623&amp;col=6&amp;number=4.9&amp;sourceID=14","4.9")</f>
        <v>4.9</v>
      </c>
      <c r="G623" s="4" t="str">
        <f>HYPERLINK("http://141.218.60.56/~jnz1568/getInfo.php?workbook=13_04.xlsx&amp;sheet=U0&amp;row=623&amp;col=7&amp;number=0.0371&amp;sourceID=14","0.0371")</f>
        <v>0.0371</v>
      </c>
    </row>
    <row r="624" spans="1:7">
      <c r="A624" s="3">
        <v>13</v>
      </c>
      <c r="B624" s="3">
        <v>4</v>
      </c>
      <c r="C624" s="3">
        <v>5</v>
      </c>
      <c r="D624" s="3">
        <v>8</v>
      </c>
      <c r="E624" s="3">
        <v>1</v>
      </c>
      <c r="F624" s="4" t="str">
        <f>HYPERLINK("http://141.218.60.56/~jnz1568/getInfo.php?workbook=13_04.xlsx&amp;sheet=U0&amp;row=624&amp;col=6&amp;number=3&amp;sourceID=14","3")</f>
        <v>3</v>
      </c>
      <c r="G624" s="4" t="str">
        <f>HYPERLINK("http://141.218.60.56/~jnz1568/getInfo.php?workbook=13_04.xlsx&amp;sheet=U0&amp;row=624&amp;col=7&amp;number=0.0676&amp;sourceID=14","0.0676")</f>
        <v>0.0676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HYPERLINK("http://141.218.60.56/~jnz1568/getInfo.php?workbook=13_04.xlsx&amp;sheet=U0&amp;row=625&amp;col=6&amp;number=3.1&amp;sourceID=14","3.1")</f>
        <v>3.1</v>
      </c>
      <c r="G625" s="4" t="str">
        <f>HYPERLINK("http://141.218.60.56/~jnz1568/getInfo.php?workbook=13_04.xlsx&amp;sheet=U0&amp;row=625&amp;col=7&amp;number=0.0676&amp;sourceID=14","0.0676")</f>
        <v>0.0676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HYPERLINK("http://141.218.60.56/~jnz1568/getInfo.php?workbook=13_04.xlsx&amp;sheet=U0&amp;row=626&amp;col=6&amp;number=3.2&amp;sourceID=14","3.2")</f>
        <v>3.2</v>
      </c>
      <c r="G626" s="4" t="str">
        <f>HYPERLINK("http://141.218.60.56/~jnz1568/getInfo.php?workbook=13_04.xlsx&amp;sheet=U0&amp;row=626&amp;col=7&amp;number=0.0676&amp;sourceID=14","0.0676")</f>
        <v>0.0676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HYPERLINK("http://141.218.60.56/~jnz1568/getInfo.php?workbook=13_04.xlsx&amp;sheet=U0&amp;row=627&amp;col=6&amp;number=3.3&amp;sourceID=14","3.3")</f>
        <v>3.3</v>
      </c>
      <c r="G627" s="4" t="str">
        <f>HYPERLINK("http://141.218.60.56/~jnz1568/getInfo.php?workbook=13_04.xlsx&amp;sheet=U0&amp;row=627&amp;col=7&amp;number=0.0676&amp;sourceID=14","0.0676")</f>
        <v>0.0676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HYPERLINK("http://141.218.60.56/~jnz1568/getInfo.php?workbook=13_04.xlsx&amp;sheet=U0&amp;row=628&amp;col=6&amp;number=3.4&amp;sourceID=14","3.4")</f>
        <v>3.4</v>
      </c>
      <c r="G628" s="4" t="str">
        <f>HYPERLINK("http://141.218.60.56/~jnz1568/getInfo.php?workbook=13_04.xlsx&amp;sheet=U0&amp;row=628&amp;col=7&amp;number=0.0675&amp;sourceID=14","0.0675")</f>
        <v>0.0675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HYPERLINK("http://141.218.60.56/~jnz1568/getInfo.php?workbook=13_04.xlsx&amp;sheet=U0&amp;row=629&amp;col=6&amp;number=3.5&amp;sourceID=14","3.5")</f>
        <v>3.5</v>
      </c>
      <c r="G629" s="4" t="str">
        <f>HYPERLINK("http://141.218.60.56/~jnz1568/getInfo.php?workbook=13_04.xlsx&amp;sheet=U0&amp;row=629&amp;col=7&amp;number=0.0675&amp;sourceID=14","0.0675")</f>
        <v>0.0675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HYPERLINK("http://141.218.60.56/~jnz1568/getInfo.php?workbook=13_04.xlsx&amp;sheet=U0&amp;row=630&amp;col=6&amp;number=3.6&amp;sourceID=14","3.6")</f>
        <v>3.6</v>
      </c>
      <c r="G630" s="4" t="str">
        <f>HYPERLINK("http://141.218.60.56/~jnz1568/getInfo.php?workbook=13_04.xlsx&amp;sheet=U0&amp;row=630&amp;col=7&amp;number=0.0674&amp;sourceID=14","0.0674")</f>
        <v>0.0674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HYPERLINK("http://141.218.60.56/~jnz1568/getInfo.php?workbook=13_04.xlsx&amp;sheet=U0&amp;row=631&amp;col=6&amp;number=3.7&amp;sourceID=14","3.7")</f>
        <v>3.7</v>
      </c>
      <c r="G631" s="4" t="str">
        <f>HYPERLINK("http://141.218.60.56/~jnz1568/getInfo.php?workbook=13_04.xlsx&amp;sheet=U0&amp;row=631&amp;col=7&amp;number=0.0673&amp;sourceID=14","0.0673")</f>
        <v>0.0673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HYPERLINK("http://141.218.60.56/~jnz1568/getInfo.php?workbook=13_04.xlsx&amp;sheet=U0&amp;row=632&amp;col=6&amp;number=3.8&amp;sourceID=14","3.8")</f>
        <v>3.8</v>
      </c>
      <c r="G632" s="4" t="str">
        <f>HYPERLINK("http://141.218.60.56/~jnz1568/getInfo.php?workbook=13_04.xlsx&amp;sheet=U0&amp;row=632&amp;col=7&amp;number=0.0672&amp;sourceID=14","0.0672")</f>
        <v>0.0672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HYPERLINK("http://141.218.60.56/~jnz1568/getInfo.php?workbook=13_04.xlsx&amp;sheet=U0&amp;row=633&amp;col=6&amp;number=3.9&amp;sourceID=14","3.9")</f>
        <v>3.9</v>
      </c>
      <c r="G633" s="4" t="str">
        <f>HYPERLINK("http://141.218.60.56/~jnz1568/getInfo.php?workbook=13_04.xlsx&amp;sheet=U0&amp;row=633&amp;col=7&amp;number=0.0671&amp;sourceID=14","0.0671")</f>
        <v>0.0671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HYPERLINK("http://141.218.60.56/~jnz1568/getInfo.php?workbook=13_04.xlsx&amp;sheet=U0&amp;row=634&amp;col=6&amp;number=4&amp;sourceID=14","4")</f>
        <v>4</v>
      </c>
      <c r="G634" s="4" t="str">
        <f>HYPERLINK("http://141.218.60.56/~jnz1568/getInfo.php?workbook=13_04.xlsx&amp;sheet=U0&amp;row=634&amp;col=7&amp;number=0.0669&amp;sourceID=14","0.0669")</f>
        <v>0.0669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HYPERLINK("http://141.218.60.56/~jnz1568/getInfo.php?workbook=13_04.xlsx&amp;sheet=U0&amp;row=635&amp;col=6&amp;number=4.1&amp;sourceID=14","4.1")</f>
        <v>4.1</v>
      </c>
      <c r="G635" s="4" t="str">
        <f>HYPERLINK("http://141.218.60.56/~jnz1568/getInfo.php?workbook=13_04.xlsx&amp;sheet=U0&amp;row=635&amp;col=7&amp;number=0.0667&amp;sourceID=14","0.0667")</f>
        <v>0.0667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HYPERLINK("http://141.218.60.56/~jnz1568/getInfo.php?workbook=13_04.xlsx&amp;sheet=U0&amp;row=636&amp;col=6&amp;number=4.2&amp;sourceID=14","4.2")</f>
        <v>4.2</v>
      </c>
      <c r="G636" s="4" t="str">
        <f>HYPERLINK("http://141.218.60.56/~jnz1568/getInfo.php?workbook=13_04.xlsx&amp;sheet=U0&amp;row=636&amp;col=7&amp;number=0.0664&amp;sourceID=14","0.0664")</f>
        <v>0.0664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HYPERLINK("http://141.218.60.56/~jnz1568/getInfo.php?workbook=13_04.xlsx&amp;sheet=U0&amp;row=637&amp;col=6&amp;number=4.3&amp;sourceID=14","4.3")</f>
        <v>4.3</v>
      </c>
      <c r="G637" s="4" t="str">
        <f>HYPERLINK("http://141.218.60.56/~jnz1568/getInfo.php?workbook=13_04.xlsx&amp;sheet=U0&amp;row=637&amp;col=7&amp;number=0.066&amp;sourceID=14","0.066")</f>
        <v>0.066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HYPERLINK("http://141.218.60.56/~jnz1568/getInfo.php?workbook=13_04.xlsx&amp;sheet=U0&amp;row=638&amp;col=6&amp;number=4.4&amp;sourceID=14","4.4")</f>
        <v>4.4</v>
      </c>
      <c r="G638" s="4" t="str">
        <f>HYPERLINK("http://141.218.60.56/~jnz1568/getInfo.php?workbook=13_04.xlsx&amp;sheet=U0&amp;row=638&amp;col=7&amp;number=0.0656&amp;sourceID=14","0.0656")</f>
        <v>0.0656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HYPERLINK("http://141.218.60.56/~jnz1568/getInfo.php?workbook=13_04.xlsx&amp;sheet=U0&amp;row=639&amp;col=6&amp;number=4.5&amp;sourceID=14","4.5")</f>
        <v>4.5</v>
      </c>
      <c r="G639" s="4" t="str">
        <f>HYPERLINK("http://141.218.60.56/~jnz1568/getInfo.php?workbook=13_04.xlsx&amp;sheet=U0&amp;row=639&amp;col=7&amp;number=0.0651&amp;sourceID=14","0.0651")</f>
        <v>0.0651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HYPERLINK("http://141.218.60.56/~jnz1568/getInfo.php?workbook=13_04.xlsx&amp;sheet=U0&amp;row=640&amp;col=6&amp;number=4.6&amp;sourceID=14","4.6")</f>
        <v>4.6</v>
      </c>
      <c r="G640" s="4" t="str">
        <f>HYPERLINK("http://141.218.60.56/~jnz1568/getInfo.php?workbook=13_04.xlsx&amp;sheet=U0&amp;row=640&amp;col=7&amp;number=0.0644&amp;sourceID=14","0.0644")</f>
        <v>0.0644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HYPERLINK("http://141.218.60.56/~jnz1568/getInfo.php?workbook=13_04.xlsx&amp;sheet=U0&amp;row=641&amp;col=6&amp;number=4.7&amp;sourceID=14","4.7")</f>
        <v>4.7</v>
      </c>
      <c r="G641" s="4" t="str">
        <f>HYPERLINK("http://141.218.60.56/~jnz1568/getInfo.php?workbook=13_04.xlsx&amp;sheet=U0&amp;row=641&amp;col=7&amp;number=0.0636&amp;sourceID=14","0.0636")</f>
        <v>0.0636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HYPERLINK("http://141.218.60.56/~jnz1568/getInfo.php?workbook=13_04.xlsx&amp;sheet=U0&amp;row=642&amp;col=6&amp;number=4.8&amp;sourceID=14","4.8")</f>
        <v>4.8</v>
      </c>
      <c r="G642" s="4" t="str">
        <f>HYPERLINK("http://141.218.60.56/~jnz1568/getInfo.php?workbook=13_04.xlsx&amp;sheet=U0&amp;row=642&amp;col=7&amp;number=0.0626&amp;sourceID=14","0.0626")</f>
        <v>0.0626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HYPERLINK("http://141.218.60.56/~jnz1568/getInfo.php?workbook=13_04.xlsx&amp;sheet=U0&amp;row=643&amp;col=6&amp;number=4.9&amp;sourceID=14","4.9")</f>
        <v>4.9</v>
      </c>
      <c r="G643" s="4" t="str">
        <f>HYPERLINK("http://141.218.60.56/~jnz1568/getInfo.php?workbook=13_04.xlsx&amp;sheet=U0&amp;row=643&amp;col=7&amp;number=0.0614&amp;sourceID=14","0.0614")</f>
        <v>0.0614</v>
      </c>
    </row>
    <row r="644" spans="1:7">
      <c r="A644" s="3">
        <v>13</v>
      </c>
      <c r="B644" s="3">
        <v>4</v>
      </c>
      <c r="C644" s="3">
        <v>5</v>
      </c>
      <c r="D644" s="3">
        <v>9</v>
      </c>
      <c r="E644" s="3">
        <v>1</v>
      </c>
      <c r="F644" s="4" t="str">
        <f>HYPERLINK("http://141.218.60.56/~jnz1568/getInfo.php?workbook=13_04.xlsx&amp;sheet=U0&amp;row=644&amp;col=6&amp;number=3&amp;sourceID=14","3")</f>
        <v>3</v>
      </c>
      <c r="G644" s="4" t="str">
        <f>HYPERLINK("http://141.218.60.56/~jnz1568/getInfo.php?workbook=13_04.xlsx&amp;sheet=U0&amp;row=644&amp;col=7&amp;number=3.23&amp;sourceID=14","3.23")</f>
        <v>3.23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HYPERLINK("http://141.218.60.56/~jnz1568/getInfo.php?workbook=13_04.xlsx&amp;sheet=U0&amp;row=645&amp;col=6&amp;number=3.1&amp;sourceID=14","3.1")</f>
        <v>3.1</v>
      </c>
      <c r="G645" s="4" t="str">
        <f>HYPERLINK("http://141.218.60.56/~jnz1568/getInfo.php?workbook=13_04.xlsx&amp;sheet=U0&amp;row=645&amp;col=7&amp;number=3.23&amp;sourceID=14","3.23")</f>
        <v>3.23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HYPERLINK("http://141.218.60.56/~jnz1568/getInfo.php?workbook=13_04.xlsx&amp;sheet=U0&amp;row=646&amp;col=6&amp;number=3.2&amp;sourceID=14","3.2")</f>
        <v>3.2</v>
      </c>
      <c r="G646" s="4" t="str">
        <f>HYPERLINK("http://141.218.60.56/~jnz1568/getInfo.php?workbook=13_04.xlsx&amp;sheet=U0&amp;row=646&amp;col=7&amp;number=3.23&amp;sourceID=14","3.23")</f>
        <v>3.23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HYPERLINK("http://141.218.60.56/~jnz1568/getInfo.php?workbook=13_04.xlsx&amp;sheet=U0&amp;row=647&amp;col=6&amp;number=3.3&amp;sourceID=14","3.3")</f>
        <v>3.3</v>
      </c>
      <c r="G647" s="4" t="str">
        <f>HYPERLINK("http://141.218.60.56/~jnz1568/getInfo.php?workbook=13_04.xlsx&amp;sheet=U0&amp;row=647&amp;col=7&amp;number=3.23&amp;sourceID=14","3.23")</f>
        <v>3.23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HYPERLINK("http://141.218.60.56/~jnz1568/getInfo.php?workbook=13_04.xlsx&amp;sheet=U0&amp;row=648&amp;col=6&amp;number=3.4&amp;sourceID=14","3.4")</f>
        <v>3.4</v>
      </c>
      <c r="G648" s="4" t="str">
        <f>HYPERLINK("http://141.218.60.56/~jnz1568/getInfo.php?workbook=13_04.xlsx&amp;sheet=U0&amp;row=648&amp;col=7&amp;number=3.23&amp;sourceID=14","3.23")</f>
        <v>3.23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HYPERLINK("http://141.218.60.56/~jnz1568/getInfo.php?workbook=13_04.xlsx&amp;sheet=U0&amp;row=649&amp;col=6&amp;number=3.5&amp;sourceID=14","3.5")</f>
        <v>3.5</v>
      </c>
      <c r="G649" s="4" t="str">
        <f>HYPERLINK("http://141.218.60.56/~jnz1568/getInfo.php?workbook=13_04.xlsx&amp;sheet=U0&amp;row=649&amp;col=7&amp;number=3.23&amp;sourceID=14","3.23")</f>
        <v>3.23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HYPERLINK("http://141.218.60.56/~jnz1568/getInfo.php?workbook=13_04.xlsx&amp;sheet=U0&amp;row=650&amp;col=6&amp;number=3.6&amp;sourceID=14","3.6")</f>
        <v>3.6</v>
      </c>
      <c r="G650" s="4" t="str">
        <f>HYPERLINK("http://141.218.60.56/~jnz1568/getInfo.php?workbook=13_04.xlsx&amp;sheet=U0&amp;row=650&amp;col=7&amp;number=3.23&amp;sourceID=14","3.23")</f>
        <v>3.23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HYPERLINK("http://141.218.60.56/~jnz1568/getInfo.php?workbook=13_04.xlsx&amp;sheet=U0&amp;row=651&amp;col=6&amp;number=3.7&amp;sourceID=14","3.7")</f>
        <v>3.7</v>
      </c>
      <c r="G651" s="4" t="str">
        <f>HYPERLINK("http://141.218.60.56/~jnz1568/getInfo.php?workbook=13_04.xlsx&amp;sheet=U0&amp;row=651&amp;col=7&amp;number=3.23&amp;sourceID=14","3.23")</f>
        <v>3.23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HYPERLINK("http://141.218.60.56/~jnz1568/getInfo.php?workbook=13_04.xlsx&amp;sheet=U0&amp;row=652&amp;col=6&amp;number=3.8&amp;sourceID=14","3.8")</f>
        <v>3.8</v>
      </c>
      <c r="G652" s="4" t="str">
        <f>HYPERLINK("http://141.218.60.56/~jnz1568/getInfo.php?workbook=13_04.xlsx&amp;sheet=U0&amp;row=652&amp;col=7&amp;number=3.23&amp;sourceID=14","3.23")</f>
        <v>3.23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HYPERLINK("http://141.218.60.56/~jnz1568/getInfo.php?workbook=13_04.xlsx&amp;sheet=U0&amp;row=653&amp;col=6&amp;number=3.9&amp;sourceID=14","3.9")</f>
        <v>3.9</v>
      </c>
      <c r="G653" s="4" t="str">
        <f>HYPERLINK("http://141.218.60.56/~jnz1568/getInfo.php?workbook=13_04.xlsx&amp;sheet=U0&amp;row=653&amp;col=7&amp;number=3.24&amp;sourceID=14","3.24")</f>
        <v>3.24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HYPERLINK("http://141.218.60.56/~jnz1568/getInfo.php?workbook=13_04.xlsx&amp;sheet=U0&amp;row=654&amp;col=6&amp;number=4&amp;sourceID=14","4")</f>
        <v>4</v>
      </c>
      <c r="G654" s="4" t="str">
        <f>HYPERLINK("http://141.218.60.56/~jnz1568/getInfo.php?workbook=13_04.xlsx&amp;sheet=U0&amp;row=654&amp;col=7&amp;number=3.24&amp;sourceID=14","3.24")</f>
        <v>3.24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HYPERLINK("http://141.218.60.56/~jnz1568/getInfo.php?workbook=13_04.xlsx&amp;sheet=U0&amp;row=655&amp;col=6&amp;number=4.1&amp;sourceID=14","4.1")</f>
        <v>4.1</v>
      </c>
      <c r="G655" s="4" t="str">
        <f>HYPERLINK("http://141.218.60.56/~jnz1568/getInfo.php?workbook=13_04.xlsx&amp;sheet=U0&amp;row=655&amp;col=7&amp;number=3.24&amp;sourceID=14","3.24")</f>
        <v>3.24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HYPERLINK("http://141.218.60.56/~jnz1568/getInfo.php?workbook=13_04.xlsx&amp;sheet=U0&amp;row=656&amp;col=6&amp;number=4.2&amp;sourceID=14","4.2")</f>
        <v>4.2</v>
      </c>
      <c r="G656" s="4" t="str">
        <f>HYPERLINK("http://141.218.60.56/~jnz1568/getInfo.php?workbook=13_04.xlsx&amp;sheet=U0&amp;row=656&amp;col=7&amp;number=3.24&amp;sourceID=14","3.24")</f>
        <v>3.24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HYPERLINK("http://141.218.60.56/~jnz1568/getInfo.php?workbook=13_04.xlsx&amp;sheet=U0&amp;row=657&amp;col=6&amp;number=4.3&amp;sourceID=14","4.3")</f>
        <v>4.3</v>
      </c>
      <c r="G657" s="4" t="str">
        <f>HYPERLINK("http://141.218.60.56/~jnz1568/getInfo.php?workbook=13_04.xlsx&amp;sheet=U0&amp;row=657&amp;col=7&amp;number=3.24&amp;sourceID=14","3.24")</f>
        <v>3.24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HYPERLINK("http://141.218.60.56/~jnz1568/getInfo.php?workbook=13_04.xlsx&amp;sheet=U0&amp;row=658&amp;col=6&amp;number=4.4&amp;sourceID=14","4.4")</f>
        <v>4.4</v>
      </c>
      <c r="G658" s="4" t="str">
        <f>HYPERLINK("http://141.218.60.56/~jnz1568/getInfo.php?workbook=13_04.xlsx&amp;sheet=U0&amp;row=658&amp;col=7&amp;number=3.25&amp;sourceID=14","3.25")</f>
        <v>3.25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HYPERLINK("http://141.218.60.56/~jnz1568/getInfo.php?workbook=13_04.xlsx&amp;sheet=U0&amp;row=659&amp;col=6&amp;number=4.5&amp;sourceID=14","4.5")</f>
        <v>4.5</v>
      </c>
      <c r="G659" s="4" t="str">
        <f>HYPERLINK("http://141.218.60.56/~jnz1568/getInfo.php?workbook=13_04.xlsx&amp;sheet=U0&amp;row=659&amp;col=7&amp;number=3.25&amp;sourceID=14","3.25")</f>
        <v>3.25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HYPERLINK("http://141.218.60.56/~jnz1568/getInfo.php?workbook=13_04.xlsx&amp;sheet=U0&amp;row=660&amp;col=6&amp;number=4.6&amp;sourceID=14","4.6")</f>
        <v>4.6</v>
      </c>
      <c r="G660" s="4" t="str">
        <f>HYPERLINK("http://141.218.60.56/~jnz1568/getInfo.php?workbook=13_04.xlsx&amp;sheet=U0&amp;row=660&amp;col=7&amp;number=3.25&amp;sourceID=14","3.25")</f>
        <v>3.25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HYPERLINK("http://141.218.60.56/~jnz1568/getInfo.php?workbook=13_04.xlsx&amp;sheet=U0&amp;row=661&amp;col=6&amp;number=4.7&amp;sourceID=14","4.7")</f>
        <v>4.7</v>
      </c>
      <c r="G661" s="4" t="str">
        <f>HYPERLINK("http://141.218.60.56/~jnz1568/getInfo.php?workbook=13_04.xlsx&amp;sheet=U0&amp;row=661&amp;col=7&amp;number=3.26&amp;sourceID=14","3.26")</f>
        <v>3.26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HYPERLINK("http://141.218.60.56/~jnz1568/getInfo.php?workbook=13_04.xlsx&amp;sheet=U0&amp;row=662&amp;col=6&amp;number=4.8&amp;sourceID=14","4.8")</f>
        <v>4.8</v>
      </c>
      <c r="G662" s="4" t="str">
        <f>HYPERLINK("http://141.218.60.56/~jnz1568/getInfo.php?workbook=13_04.xlsx&amp;sheet=U0&amp;row=662&amp;col=7&amp;number=3.27&amp;sourceID=14","3.27")</f>
        <v>3.27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HYPERLINK("http://141.218.60.56/~jnz1568/getInfo.php?workbook=13_04.xlsx&amp;sheet=U0&amp;row=663&amp;col=6&amp;number=4.9&amp;sourceID=14","4.9")</f>
        <v>4.9</v>
      </c>
      <c r="G663" s="4" t="str">
        <f>HYPERLINK("http://141.218.60.56/~jnz1568/getInfo.php?workbook=13_04.xlsx&amp;sheet=U0&amp;row=663&amp;col=7&amp;number=3.28&amp;sourceID=14","3.28")</f>
        <v>3.28</v>
      </c>
    </row>
    <row r="664" spans="1:7">
      <c r="A664" s="3">
        <v>13</v>
      </c>
      <c r="B664" s="3">
        <v>4</v>
      </c>
      <c r="C664" s="3">
        <v>6</v>
      </c>
      <c r="D664" s="3">
        <v>7</v>
      </c>
      <c r="E664" s="3">
        <v>1</v>
      </c>
      <c r="F664" s="4" t="str">
        <f>HYPERLINK("http://141.218.60.56/~jnz1568/getInfo.php?workbook=13_04.xlsx&amp;sheet=U0&amp;row=664&amp;col=6&amp;number=3&amp;sourceID=14","3")</f>
        <v>3</v>
      </c>
      <c r="G664" s="4" t="str">
        <f>HYPERLINK("http://141.218.60.56/~jnz1568/getInfo.php?workbook=13_04.xlsx&amp;sheet=U0&amp;row=664&amp;col=7&amp;number=0.108&amp;sourceID=14","0.108")</f>
        <v>0.108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HYPERLINK("http://141.218.60.56/~jnz1568/getInfo.php?workbook=13_04.xlsx&amp;sheet=U0&amp;row=665&amp;col=6&amp;number=3.1&amp;sourceID=14","3.1")</f>
        <v>3.1</v>
      </c>
      <c r="G665" s="4" t="str">
        <f>HYPERLINK("http://141.218.60.56/~jnz1568/getInfo.php?workbook=13_04.xlsx&amp;sheet=U0&amp;row=665&amp;col=7&amp;number=0.108&amp;sourceID=14","0.108")</f>
        <v>0.108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HYPERLINK("http://141.218.60.56/~jnz1568/getInfo.php?workbook=13_04.xlsx&amp;sheet=U0&amp;row=666&amp;col=6&amp;number=3.2&amp;sourceID=14","3.2")</f>
        <v>3.2</v>
      </c>
      <c r="G666" s="4" t="str">
        <f>HYPERLINK("http://141.218.60.56/~jnz1568/getInfo.php?workbook=13_04.xlsx&amp;sheet=U0&amp;row=666&amp;col=7&amp;number=0.108&amp;sourceID=14","0.108")</f>
        <v>0.108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HYPERLINK("http://141.218.60.56/~jnz1568/getInfo.php?workbook=13_04.xlsx&amp;sheet=U0&amp;row=667&amp;col=6&amp;number=3.3&amp;sourceID=14","3.3")</f>
        <v>3.3</v>
      </c>
      <c r="G667" s="4" t="str">
        <f>HYPERLINK("http://141.218.60.56/~jnz1568/getInfo.php?workbook=13_04.xlsx&amp;sheet=U0&amp;row=667&amp;col=7&amp;number=0.108&amp;sourceID=14","0.108")</f>
        <v>0.108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HYPERLINK("http://141.218.60.56/~jnz1568/getInfo.php?workbook=13_04.xlsx&amp;sheet=U0&amp;row=668&amp;col=6&amp;number=3.4&amp;sourceID=14","3.4")</f>
        <v>3.4</v>
      </c>
      <c r="G668" s="4" t="str">
        <f>HYPERLINK("http://141.218.60.56/~jnz1568/getInfo.php?workbook=13_04.xlsx&amp;sheet=U0&amp;row=668&amp;col=7&amp;number=0.108&amp;sourceID=14","0.108")</f>
        <v>0.108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HYPERLINK("http://141.218.60.56/~jnz1568/getInfo.php?workbook=13_04.xlsx&amp;sheet=U0&amp;row=669&amp;col=6&amp;number=3.5&amp;sourceID=14","3.5")</f>
        <v>3.5</v>
      </c>
      <c r="G669" s="4" t="str">
        <f>HYPERLINK("http://141.218.60.56/~jnz1568/getInfo.php?workbook=13_04.xlsx&amp;sheet=U0&amp;row=669&amp;col=7&amp;number=0.108&amp;sourceID=14","0.108")</f>
        <v>0.108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HYPERLINK("http://141.218.60.56/~jnz1568/getInfo.php?workbook=13_04.xlsx&amp;sheet=U0&amp;row=670&amp;col=6&amp;number=3.6&amp;sourceID=14","3.6")</f>
        <v>3.6</v>
      </c>
      <c r="G670" s="4" t="str">
        <f>HYPERLINK("http://141.218.60.56/~jnz1568/getInfo.php?workbook=13_04.xlsx&amp;sheet=U0&amp;row=670&amp;col=7&amp;number=0.108&amp;sourceID=14","0.108")</f>
        <v>0.108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HYPERLINK("http://141.218.60.56/~jnz1568/getInfo.php?workbook=13_04.xlsx&amp;sheet=U0&amp;row=671&amp;col=6&amp;number=3.7&amp;sourceID=14","3.7")</f>
        <v>3.7</v>
      </c>
      <c r="G671" s="4" t="str">
        <f>HYPERLINK("http://141.218.60.56/~jnz1568/getInfo.php?workbook=13_04.xlsx&amp;sheet=U0&amp;row=671&amp;col=7&amp;number=0.108&amp;sourceID=14","0.108")</f>
        <v>0.108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HYPERLINK("http://141.218.60.56/~jnz1568/getInfo.php?workbook=13_04.xlsx&amp;sheet=U0&amp;row=672&amp;col=6&amp;number=3.8&amp;sourceID=14","3.8")</f>
        <v>3.8</v>
      </c>
      <c r="G672" s="4" t="str">
        <f>HYPERLINK("http://141.218.60.56/~jnz1568/getInfo.php?workbook=13_04.xlsx&amp;sheet=U0&amp;row=672&amp;col=7&amp;number=0.108&amp;sourceID=14","0.108")</f>
        <v>0.108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HYPERLINK("http://141.218.60.56/~jnz1568/getInfo.php?workbook=13_04.xlsx&amp;sheet=U0&amp;row=673&amp;col=6&amp;number=3.9&amp;sourceID=14","3.9")</f>
        <v>3.9</v>
      </c>
      <c r="G673" s="4" t="str">
        <f>HYPERLINK("http://141.218.60.56/~jnz1568/getInfo.php?workbook=13_04.xlsx&amp;sheet=U0&amp;row=673&amp;col=7&amp;number=0.108&amp;sourceID=14","0.108")</f>
        <v>0.108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HYPERLINK("http://141.218.60.56/~jnz1568/getInfo.php?workbook=13_04.xlsx&amp;sheet=U0&amp;row=674&amp;col=6&amp;number=4&amp;sourceID=14","4")</f>
        <v>4</v>
      </c>
      <c r="G674" s="4" t="str">
        <f>HYPERLINK("http://141.218.60.56/~jnz1568/getInfo.php?workbook=13_04.xlsx&amp;sheet=U0&amp;row=674&amp;col=7&amp;number=0.107&amp;sourceID=14","0.107")</f>
        <v>0.107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HYPERLINK("http://141.218.60.56/~jnz1568/getInfo.php?workbook=13_04.xlsx&amp;sheet=U0&amp;row=675&amp;col=6&amp;number=4.1&amp;sourceID=14","4.1")</f>
        <v>4.1</v>
      </c>
      <c r="G675" s="4" t="str">
        <f>HYPERLINK("http://141.218.60.56/~jnz1568/getInfo.php?workbook=13_04.xlsx&amp;sheet=U0&amp;row=675&amp;col=7&amp;number=0.107&amp;sourceID=14","0.107")</f>
        <v>0.107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HYPERLINK("http://141.218.60.56/~jnz1568/getInfo.php?workbook=13_04.xlsx&amp;sheet=U0&amp;row=676&amp;col=6&amp;number=4.2&amp;sourceID=14","4.2")</f>
        <v>4.2</v>
      </c>
      <c r="G676" s="4" t="str">
        <f>HYPERLINK("http://141.218.60.56/~jnz1568/getInfo.php?workbook=13_04.xlsx&amp;sheet=U0&amp;row=676&amp;col=7&amp;number=0.107&amp;sourceID=14","0.107")</f>
        <v>0.107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HYPERLINK("http://141.218.60.56/~jnz1568/getInfo.php?workbook=13_04.xlsx&amp;sheet=U0&amp;row=677&amp;col=6&amp;number=4.3&amp;sourceID=14","4.3")</f>
        <v>4.3</v>
      </c>
      <c r="G677" s="4" t="str">
        <f>HYPERLINK("http://141.218.60.56/~jnz1568/getInfo.php?workbook=13_04.xlsx&amp;sheet=U0&amp;row=677&amp;col=7&amp;number=0.107&amp;sourceID=14","0.107")</f>
        <v>0.107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HYPERLINK("http://141.218.60.56/~jnz1568/getInfo.php?workbook=13_04.xlsx&amp;sheet=U0&amp;row=678&amp;col=6&amp;number=4.4&amp;sourceID=14","4.4")</f>
        <v>4.4</v>
      </c>
      <c r="G678" s="4" t="str">
        <f>HYPERLINK("http://141.218.60.56/~jnz1568/getInfo.php?workbook=13_04.xlsx&amp;sheet=U0&amp;row=678&amp;col=7&amp;number=0.106&amp;sourceID=14","0.106")</f>
        <v>0.106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HYPERLINK("http://141.218.60.56/~jnz1568/getInfo.php?workbook=13_04.xlsx&amp;sheet=U0&amp;row=679&amp;col=6&amp;number=4.5&amp;sourceID=14","4.5")</f>
        <v>4.5</v>
      </c>
      <c r="G679" s="4" t="str">
        <f>HYPERLINK("http://141.218.60.56/~jnz1568/getInfo.php?workbook=13_04.xlsx&amp;sheet=U0&amp;row=679&amp;col=7&amp;number=0.106&amp;sourceID=14","0.106")</f>
        <v>0.106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HYPERLINK("http://141.218.60.56/~jnz1568/getInfo.php?workbook=13_04.xlsx&amp;sheet=U0&amp;row=680&amp;col=6&amp;number=4.6&amp;sourceID=14","4.6")</f>
        <v>4.6</v>
      </c>
      <c r="G680" s="4" t="str">
        <f>HYPERLINK("http://141.218.60.56/~jnz1568/getInfo.php?workbook=13_04.xlsx&amp;sheet=U0&amp;row=680&amp;col=7&amp;number=0.105&amp;sourceID=14","0.105")</f>
        <v>0.105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HYPERLINK("http://141.218.60.56/~jnz1568/getInfo.php?workbook=13_04.xlsx&amp;sheet=U0&amp;row=681&amp;col=6&amp;number=4.7&amp;sourceID=14","4.7")</f>
        <v>4.7</v>
      </c>
      <c r="G681" s="4" t="str">
        <f>HYPERLINK("http://141.218.60.56/~jnz1568/getInfo.php?workbook=13_04.xlsx&amp;sheet=U0&amp;row=681&amp;col=7&amp;number=0.104&amp;sourceID=14","0.104")</f>
        <v>0.104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HYPERLINK("http://141.218.60.56/~jnz1568/getInfo.php?workbook=13_04.xlsx&amp;sheet=U0&amp;row=682&amp;col=6&amp;number=4.8&amp;sourceID=14","4.8")</f>
        <v>4.8</v>
      </c>
      <c r="G682" s="4" t="str">
        <f>HYPERLINK("http://141.218.60.56/~jnz1568/getInfo.php?workbook=13_04.xlsx&amp;sheet=U0&amp;row=682&amp;col=7&amp;number=0.103&amp;sourceID=14","0.103")</f>
        <v>0.103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HYPERLINK("http://141.218.60.56/~jnz1568/getInfo.php?workbook=13_04.xlsx&amp;sheet=U0&amp;row=683&amp;col=6&amp;number=4.9&amp;sourceID=14","4.9")</f>
        <v>4.9</v>
      </c>
      <c r="G683" s="4" t="str">
        <f>HYPERLINK("http://141.218.60.56/~jnz1568/getInfo.php?workbook=13_04.xlsx&amp;sheet=U0&amp;row=683&amp;col=7&amp;number=0.102&amp;sourceID=14","0.102")</f>
        <v>0.102</v>
      </c>
    </row>
    <row r="684" spans="1:7">
      <c r="A684" s="3">
        <v>13</v>
      </c>
      <c r="B684" s="3">
        <v>4</v>
      </c>
      <c r="C684" s="3">
        <v>6</v>
      </c>
      <c r="D684" s="3">
        <v>8</v>
      </c>
      <c r="E684" s="3">
        <v>1</v>
      </c>
      <c r="F684" s="4" t="str">
        <f>HYPERLINK("http://141.218.60.56/~jnz1568/getInfo.php?workbook=13_04.xlsx&amp;sheet=U0&amp;row=684&amp;col=6&amp;number=3&amp;sourceID=14","3")</f>
        <v>3</v>
      </c>
      <c r="G684" s="4" t="str">
        <f>HYPERLINK("http://141.218.60.56/~jnz1568/getInfo.php?workbook=13_04.xlsx&amp;sheet=U0&amp;row=684&amp;col=7&amp;number=0.0664&amp;sourceID=14","0.0664")</f>
        <v>0.0664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HYPERLINK("http://141.218.60.56/~jnz1568/getInfo.php?workbook=13_04.xlsx&amp;sheet=U0&amp;row=685&amp;col=6&amp;number=3.1&amp;sourceID=14","3.1")</f>
        <v>3.1</v>
      </c>
      <c r="G685" s="4" t="str">
        <f>HYPERLINK("http://141.218.60.56/~jnz1568/getInfo.php?workbook=13_04.xlsx&amp;sheet=U0&amp;row=685&amp;col=7&amp;number=0.0664&amp;sourceID=14","0.0664")</f>
        <v>0.0664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HYPERLINK("http://141.218.60.56/~jnz1568/getInfo.php?workbook=13_04.xlsx&amp;sheet=U0&amp;row=686&amp;col=6&amp;number=3.2&amp;sourceID=14","3.2")</f>
        <v>3.2</v>
      </c>
      <c r="G686" s="4" t="str">
        <f>HYPERLINK("http://141.218.60.56/~jnz1568/getInfo.php?workbook=13_04.xlsx&amp;sheet=U0&amp;row=686&amp;col=7&amp;number=0.0663&amp;sourceID=14","0.0663")</f>
        <v>0.0663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HYPERLINK("http://141.218.60.56/~jnz1568/getInfo.php?workbook=13_04.xlsx&amp;sheet=U0&amp;row=687&amp;col=6&amp;number=3.3&amp;sourceID=14","3.3")</f>
        <v>3.3</v>
      </c>
      <c r="G687" s="4" t="str">
        <f>HYPERLINK("http://141.218.60.56/~jnz1568/getInfo.php?workbook=13_04.xlsx&amp;sheet=U0&amp;row=687&amp;col=7&amp;number=0.0663&amp;sourceID=14","0.0663")</f>
        <v>0.0663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HYPERLINK("http://141.218.60.56/~jnz1568/getInfo.php?workbook=13_04.xlsx&amp;sheet=U0&amp;row=688&amp;col=6&amp;number=3.4&amp;sourceID=14","3.4")</f>
        <v>3.4</v>
      </c>
      <c r="G688" s="4" t="str">
        <f>HYPERLINK("http://141.218.60.56/~jnz1568/getInfo.php?workbook=13_04.xlsx&amp;sheet=U0&amp;row=688&amp;col=7&amp;number=0.0663&amp;sourceID=14","0.0663")</f>
        <v>0.0663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HYPERLINK("http://141.218.60.56/~jnz1568/getInfo.php?workbook=13_04.xlsx&amp;sheet=U0&amp;row=689&amp;col=6&amp;number=3.5&amp;sourceID=14","3.5")</f>
        <v>3.5</v>
      </c>
      <c r="G689" s="4" t="str">
        <f>HYPERLINK("http://141.218.60.56/~jnz1568/getInfo.php?workbook=13_04.xlsx&amp;sheet=U0&amp;row=689&amp;col=7&amp;number=0.0663&amp;sourceID=14","0.0663")</f>
        <v>0.0663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HYPERLINK("http://141.218.60.56/~jnz1568/getInfo.php?workbook=13_04.xlsx&amp;sheet=U0&amp;row=690&amp;col=6&amp;number=3.6&amp;sourceID=14","3.6")</f>
        <v>3.6</v>
      </c>
      <c r="G690" s="4" t="str">
        <f>HYPERLINK("http://141.218.60.56/~jnz1568/getInfo.php?workbook=13_04.xlsx&amp;sheet=U0&amp;row=690&amp;col=7&amp;number=0.0662&amp;sourceID=14","0.0662")</f>
        <v>0.0662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HYPERLINK("http://141.218.60.56/~jnz1568/getInfo.php?workbook=13_04.xlsx&amp;sheet=U0&amp;row=691&amp;col=6&amp;number=3.7&amp;sourceID=14","3.7")</f>
        <v>3.7</v>
      </c>
      <c r="G691" s="4" t="str">
        <f>HYPERLINK("http://141.218.60.56/~jnz1568/getInfo.php?workbook=13_04.xlsx&amp;sheet=U0&amp;row=691&amp;col=7&amp;number=0.0662&amp;sourceID=14","0.0662")</f>
        <v>0.0662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HYPERLINK("http://141.218.60.56/~jnz1568/getInfo.php?workbook=13_04.xlsx&amp;sheet=U0&amp;row=692&amp;col=6&amp;number=3.8&amp;sourceID=14","3.8")</f>
        <v>3.8</v>
      </c>
      <c r="G692" s="4" t="str">
        <f>HYPERLINK("http://141.218.60.56/~jnz1568/getInfo.php?workbook=13_04.xlsx&amp;sheet=U0&amp;row=692&amp;col=7&amp;number=0.0661&amp;sourceID=14","0.0661")</f>
        <v>0.0661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HYPERLINK("http://141.218.60.56/~jnz1568/getInfo.php?workbook=13_04.xlsx&amp;sheet=U0&amp;row=693&amp;col=6&amp;number=3.9&amp;sourceID=14","3.9")</f>
        <v>3.9</v>
      </c>
      <c r="G693" s="4" t="str">
        <f>HYPERLINK("http://141.218.60.56/~jnz1568/getInfo.php?workbook=13_04.xlsx&amp;sheet=U0&amp;row=693&amp;col=7&amp;number=0.066&amp;sourceID=14","0.066")</f>
        <v>0.066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HYPERLINK("http://141.218.60.56/~jnz1568/getInfo.php?workbook=13_04.xlsx&amp;sheet=U0&amp;row=694&amp;col=6&amp;number=4&amp;sourceID=14","4")</f>
        <v>4</v>
      </c>
      <c r="G694" s="4" t="str">
        <f>HYPERLINK("http://141.218.60.56/~jnz1568/getInfo.php?workbook=13_04.xlsx&amp;sheet=U0&amp;row=694&amp;col=7&amp;number=0.0659&amp;sourceID=14","0.0659")</f>
        <v>0.0659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HYPERLINK("http://141.218.60.56/~jnz1568/getInfo.php?workbook=13_04.xlsx&amp;sheet=U0&amp;row=695&amp;col=6&amp;number=4.1&amp;sourceID=14","4.1")</f>
        <v>4.1</v>
      </c>
      <c r="G695" s="4" t="str">
        <f>HYPERLINK("http://141.218.60.56/~jnz1568/getInfo.php?workbook=13_04.xlsx&amp;sheet=U0&amp;row=695&amp;col=7&amp;number=0.0658&amp;sourceID=14","0.0658")</f>
        <v>0.0658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HYPERLINK("http://141.218.60.56/~jnz1568/getInfo.php?workbook=13_04.xlsx&amp;sheet=U0&amp;row=696&amp;col=6&amp;number=4.2&amp;sourceID=14","4.2")</f>
        <v>4.2</v>
      </c>
      <c r="G696" s="4" t="str">
        <f>HYPERLINK("http://141.218.60.56/~jnz1568/getInfo.php?workbook=13_04.xlsx&amp;sheet=U0&amp;row=696&amp;col=7&amp;number=0.0656&amp;sourceID=14","0.0656")</f>
        <v>0.0656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HYPERLINK("http://141.218.60.56/~jnz1568/getInfo.php?workbook=13_04.xlsx&amp;sheet=U0&amp;row=697&amp;col=6&amp;number=4.3&amp;sourceID=14","4.3")</f>
        <v>4.3</v>
      </c>
      <c r="G697" s="4" t="str">
        <f>HYPERLINK("http://141.218.60.56/~jnz1568/getInfo.php?workbook=13_04.xlsx&amp;sheet=U0&amp;row=697&amp;col=7&amp;number=0.0654&amp;sourceID=14","0.0654")</f>
        <v>0.0654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HYPERLINK("http://141.218.60.56/~jnz1568/getInfo.php?workbook=13_04.xlsx&amp;sheet=U0&amp;row=698&amp;col=6&amp;number=4.4&amp;sourceID=14","4.4")</f>
        <v>4.4</v>
      </c>
      <c r="G698" s="4" t="str">
        <f>HYPERLINK("http://141.218.60.56/~jnz1568/getInfo.php?workbook=13_04.xlsx&amp;sheet=U0&amp;row=698&amp;col=7&amp;number=0.0651&amp;sourceID=14","0.0651")</f>
        <v>0.0651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HYPERLINK("http://141.218.60.56/~jnz1568/getInfo.php?workbook=13_04.xlsx&amp;sheet=U0&amp;row=699&amp;col=6&amp;number=4.5&amp;sourceID=14","4.5")</f>
        <v>4.5</v>
      </c>
      <c r="G699" s="4" t="str">
        <f>HYPERLINK("http://141.218.60.56/~jnz1568/getInfo.php?workbook=13_04.xlsx&amp;sheet=U0&amp;row=699&amp;col=7&amp;number=0.0648&amp;sourceID=14","0.0648")</f>
        <v>0.0648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HYPERLINK("http://141.218.60.56/~jnz1568/getInfo.php?workbook=13_04.xlsx&amp;sheet=U0&amp;row=700&amp;col=6&amp;number=4.6&amp;sourceID=14","4.6")</f>
        <v>4.6</v>
      </c>
      <c r="G700" s="4" t="str">
        <f>HYPERLINK("http://141.218.60.56/~jnz1568/getInfo.php?workbook=13_04.xlsx&amp;sheet=U0&amp;row=700&amp;col=7&amp;number=0.0644&amp;sourceID=14","0.0644")</f>
        <v>0.0644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HYPERLINK("http://141.218.60.56/~jnz1568/getInfo.php?workbook=13_04.xlsx&amp;sheet=U0&amp;row=701&amp;col=6&amp;number=4.7&amp;sourceID=14","4.7")</f>
        <v>4.7</v>
      </c>
      <c r="G701" s="4" t="str">
        <f>HYPERLINK("http://141.218.60.56/~jnz1568/getInfo.php?workbook=13_04.xlsx&amp;sheet=U0&amp;row=701&amp;col=7&amp;number=0.0639&amp;sourceID=14","0.0639")</f>
        <v>0.0639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HYPERLINK("http://141.218.60.56/~jnz1568/getInfo.php?workbook=13_04.xlsx&amp;sheet=U0&amp;row=702&amp;col=6&amp;number=4.8&amp;sourceID=14","4.8")</f>
        <v>4.8</v>
      </c>
      <c r="G702" s="4" t="str">
        <f>HYPERLINK("http://141.218.60.56/~jnz1568/getInfo.php?workbook=13_04.xlsx&amp;sheet=U0&amp;row=702&amp;col=7&amp;number=0.0633&amp;sourceID=14","0.0633")</f>
        <v>0.0633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HYPERLINK("http://141.218.60.56/~jnz1568/getInfo.php?workbook=13_04.xlsx&amp;sheet=U0&amp;row=703&amp;col=6&amp;number=4.9&amp;sourceID=14","4.9")</f>
        <v>4.9</v>
      </c>
      <c r="G703" s="4" t="str">
        <f>HYPERLINK("http://141.218.60.56/~jnz1568/getInfo.php?workbook=13_04.xlsx&amp;sheet=U0&amp;row=703&amp;col=7&amp;number=0.0626&amp;sourceID=14","0.0626")</f>
        <v>0.0626</v>
      </c>
    </row>
    <row r="704" spans="1:7">
      <c r="A704" s="3">
        <v>13</v>
      </c>
      <c r="B704" s="3">
        <v>4</v>
      </c>
      <c r="C704" s="3">
        <v>6</v>
      </c>
      <c r="D704" s="3">
        <v>9</v>
      </c>
      <c r="E704" s="3">
        <v>1</v>
      </c>
      <c r="F704" s="4" t="str">
        <f>HYPERLINK("http://141.218.60.56/~jnz1568/getInfo.php?workbook=13_04.xlsx&amp;sheet=U0&amp;row=704&amp;col=6&amp;number=3&amp;sourceID=14","3")</f>
        <v>3</v>
      </c>
      <c r="G704" s="4" t="str">
        <f>HYPERLINK("http://141.218.60.56/~jnz1568/getInfo.php?workbook=13_04.xlsx&amp;sheet=U0&amp;row=704&amp;col=7&amp;number=0.049&amp;sourceID=14","0.049")</f>
        <v>0.049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HYPERLINK("http://141.218.60.56/~jnz1568/getInfo.php?workbook=13_04.xlsx&amp;sheet=U0&amp;row=705&amp;col=6&amp;number=3.1&amp;sourceID=14","3.1")</f>
        <v>3.1</v>
      </c>
      <c r="G705" s="4" t="str">
        <f>HYPERLINK("http://141.218.60.56/~jnz1568/getInfo.php?workbook=13_04.xlsx&amp;sheet=U0&amp;row=705&amp;col=7&amp;number=0.049&amp;sourceID=14","0.049")</f>
        <v>0.049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HYPERLINK("http://141.218.60.56/~jnz1568/getInfo.php?workbook=13_04.xlsx&amp;sheet=U0&amp;row=706&amp;col=6&amp;number=3.2&amp;sourceID=14","3.2")</f>
        <v>3.2</v>
      </c>
      <c r="G706" s="4" t="str">
        <f>HYPERLINK("http://141.218.60.56/~jnz1568/getInfo.php?workbook=13_04.xlsx&amp;sheet=U0&amp;row=706&amp;col=7&amp;number=0.049&amp;sourceID=14","0.049")</f>
        <v>0.049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HYPERLINK("http://141.218.60.56/~jnz1568/getInfo.php?workbook=13_04.xlsx&amp;sheet=U0&amp;row=707&amp;col=6&amp;number=3.3&amp;sourceID=14","3.3")</f>
        <v>3.3</v>
      </c>
      <c r="G707" s="4" t="str">
        <f>HYPERLINK("http://141.218.60.56/~jnz1568/getInfo.php?workbook=13_04.xlsx&amp;sheet=U0&amp;row=707&amp;col=7&amp;number=0.049&amp;sourceID=14","0.049")</f>
        <v>0.049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HYPERLINK("http://141.218.60.56/~jnz1568/getInfo.php?workbook=13_04.xlsx&amp;sheet=U0&amp;row=708&amp;col=6&amp;number=3.4&amp;sourceID=14","3.4")</f>
        <v>3.4</v>
      </c>
      <c r="G708" s="4" t="str">
        <f>HYPERLINK("http://141.218.60.56/~jnz1568/getInfo.php?workbook=13_04.xlsx&amp;sheet=U0&amp;row=708&amp;col=7&amp;number=0.049&amp;sourceID=14","0.049")</f>
        <v>0.049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HYPERLINK("http://141.218.60.56/~jnz1568/getInfo.php?workbook=13_04.xlsx&amp;sheet=U0&amp;row=709&amp;col=6&amp;number=3.5&amp;sourceID=14","3.5")</f>
        <v>3.5</v>
      </c>
      <c r="G709" s="4" t="str">
        <f>HYPERLINK("http://141.218.60.56/~jnz1568/getInfo.php?workbook=13_04.xlsx&amp;sheet=U0&amp;row=709&amp;col=7&amp;number=0.049&amp;sourceID=14","0.049")</f>
        <v>0.049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HYPERLINK("http://141.218.60.56/~jnz1568/getInfo.php?workbook=13_04.xlsx&amp;sheet=U0&amp;row=710&amp;col=6&amp;number=3.6&amp;sourceID=14","3.6")</f>
        <v>3.6</v>
      </c>
      <c r="G710" s="4" t="str">
        <f>HYPERLINK("http://141.218.60.56/~jnz1568/getInfo.php?workbook=13_04.xlsx&amp;sheet=U0&amp;row=710&amp;col=7&amp;number=0.049&amp;sourceID=14","0.049")</f>
        <v>0.049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HYPERLINK("http://141.218.60.56/~jnz1568/getInfo.php?workbook=13_04.xlsx&amp;sheet=U0&amp;row=711&amp;col=6&amp;number=3.7&amp;sourceID=14","3.7")</f>
        <v>3.7</v>
      </c>
      <c r="G711" s="4" t="str">
        <f>HYPERLINK("http://141.218.60.56/~jnz1568/getInfo.php?workbook=13_04.xlsx&amp;sheet=U0&amp;row=711&amp;col=7&amp;number=0.0489&amp;sourceID=14","0.0489")</f>
        <v>0.0489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HYPERLINK("http://141.218.60.56/~jnz1568/getInfo.php?workbook=13_04.xlsx&amp;sheet=U0&amp;row=712&amp;col=6&amp;number=3.8&amp;sourceID=14","3.8")</f>
        <v>3.8</v>
      </c>
      <c r="G712" s="4" t="str">
        <f>HYPERLINK("http://141.218.60.56/~jnz1568/getInfo.php?workbook=13_04.xlsx&amp;sheet=U0&amp;row=712&amp;col=7&amp;number=0.0489&amp;sourceID=14","0.0489")</f>
        <v>0.0489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HYPERLINK("http://141.218.60.56/~jnz1568/getInfo.php?workbook=13_04.xlsx&amp;sheet=U0&amp;row=713&amp;col=6&amp;number=3.9&amp;sourceID=14","3.9")</f>
        <v>3.9</v>
      </c>
      <c r="G713" s="4" t="str">
        <f>HYPERLINK("http://141.218.60.56/~jnz1568/getInfo.php?workbook=13_04.xlsx&amp;sheet=U0&amp;row=713&amp;col=7&amp;number=0.0489&amp;sourceID=14","0.0489")</f>
        <v>0.0489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HYPERLINK("http://141.218.60.56/~jnz1568/getInfo.php?workbook=13_04.xlsx&amp;sheet=U0&amp;row=714&amp;col=6&amp;number=4&amp;sourceID=14","4")</f>
        <v>4</v>
      </c>
      <c r="G714" s="4" t="str">
        <f>HYPERLINK("http://141.218.60.56/~jnz1568/getInfo.php?workbook=13_04.xlsx&amp;sheet=U0&amp;row=714&amp;col=7&amp;number=0.0488&amp;sourceID=14","0.0488")</f>
        <v>0.0488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HYPERLINK("http://141.218.60.56/~jnz1568/getInfo.php?workbook=13_04.xlsx&amp;sheet=U0&amp;row=715&amp;col=6&amp;number=4.1&amp;sourceID=14","4.1")</f>
        <v>4.1</v>
      </c>
      <c r="G715" s="4" t="str">
        <f>HYPERLINK("http://141.218.60.56/~jnz1568/getInfo.php?workbook=13_04.xlsx&amp;sheet=U0&amp;row=715&amp;col=7&amp;number=0.0488&amp;sourceID=14","0.0488")</f>
        <v>0.0488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HYPERLINK("http://141.218.60.56/~jnz1568/getInfo.php?workbook=13_04.xlsx&amp;sheet=U0&amp;row=716&amp;col=6&amp;number=4.2&amp;sourceID=14","4.2")</f>
        <v>4.2</v>
      </c>
      <c r="G716" s="4" t="str">
        <f>HYPERLINK("http://141.218.60.56/~jnz1568/getInfo.php?workbook=13_04.xlsx&amp;sheet=U0&amp;row=716&amp;col=7&amp;number=0.0487&amp;sourceID=14","0.0487")</f>
        <v>0.0487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HYPERLINK("http://141.218.60.56/~jnz1568/getInfo.php?workbook=13_04.xlsx&amp;sheet=U0&amp;row=717&amp;col=6&amp;number=4.3&amp;sourceID=14","4.3")</f>
        <v>4.3</v>
      </c>
      <c r="G717" s="4" t="str">
        <f>HYPERLINK("http://141.218.60.56/~jnz1568/getInfo.php?workbook=13_04.xlsx&amp;sheet=U0&amp;row=717&amp;col=7&amp;number=0.0486&amp;sourceID=14","0.0486")</f>
        <v>0.0486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HYPERLINK("http://141.218.60.56/~jnz1568/getInfo.php?workbook=13_04.xlsx&amp;sheet=U0&amp;row=718&amp;col=6&amp;number=4.4&amp;sourceID=14","4.4")</f>
        <v>4.4</v>
      </c>
      <c r="G718" s="4" t="str">
        <f>HYPERLINK("http://141.218.60.56/~jnz1568/getInfo.php?workbook=13_04.xlsx&amp;sheet=U0&amp;row=718&amp;col=7&amp;number=0.0485&amp;sourceID=14","0.0485")</f>
        <v>0.0485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HYPERLINK("http://141.218.60.56/~jnz1568/getInfo.php?workbook=13_04.xlsx&amp;sheet=U0&amp;row=719&amp;col=6&amp;number=4.5&amp;sourceID=14","4.5")</f>
        <v>4.5</v>
      </c>
      <c r="G719" s="4" t="str">
        <f>HYPERLINK("http://141.218.60.56/~jnz1568/getInfo.php?workbook=13_04.xlsx&amp;sheet=U0&amp;row=719&amp;col=7&amp;number=0.0484&amp;sourceID=14","0.0484")</f>
        <v>0.0484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HYPERLINK("http://141.218.60.56/~jnz1568/getInfo.php?workbook=13_04.xlsx&amp;sheet=U0&amp;row=720&amp;col=6&amp;number=4.6&amp;sourceID=14","4.6")</f>
        <v>4.6</v>
      </c>
      <c r="G720" s="4" t="str">
        <f>HYPERLINK("http://141.218.60.56/~jnz1568/getInfo.php?workbook=13_04.xlsx&amp;sheet=U0&amp;row=720&amp;col=7&amp;number=0.0483&amp;sourceID=14","0.0483")</f>
        <v>0.0483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HYPERLINK("http://141.218.60.56/~jnz1568/getInfo.php?workbook=13_04.xlsx&amp;sheet=U0&amp;row=721&amp;col=6&amp;number=4.7&amp;sourceID=14","4.7")</f>
        <v>4.7</v>
      </c>
      <c r="G721" s="4" t="str">
        <f>HYPERLINK("http://141.218.60.56/~jnz1568/getInfo.php?workbook=13_04.xlsx&amp;sheet=U0&amp;row=721&amp;col=7&amp;number=0.0481&amp;sourceID=14","0.0481")</f>
        <v>0.0481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HYPERLINK("http://141.218.60.56/~jnz1568/getInfo.php?workbook=13_04.xlsx&amp;sheet=U0&amp;row=722&amp;col=6&amp;number=4.8&amp;sourceID=14","4.8")</f>
        <v>4.8</v>
      </c>
      <c r="G722" s="4" t="str">
        <f>HYPERLINK("http://141.218.60.56/~jnz1568/getInfo.php?workbook=13_04.xlsx&amp;sheet=U0&amp;row=722&amp;col=7&amp;number=0.0478&amp;sourceID=14","0.0478")</f>
        <v>0.0478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HYPERLINK("http://141.218.60.56/~jnz1568/getInfo.php?workbook=13_04.xlsx&amp;sheet=U0&amp;row=723&amp;col=6&amp;number=4.9&amp;sourceID=14","4.9")</f>
        <v>4.9</v>
      </c>
      <c r="G723" s="4" t="str">
        <f>HYPERLINK("http://141.218.60.56/~jnz1568/getInfo.php?workbook=13_04.xlsx&amp;sheet=U0&amp;row=723&amp;col=7&amp;number=0.0475&amp;sourceID=14","0.0475")</f>
        <v>0.0475</v>
      </c>
    </row>
    <row r="724" spans="1:7">
      <c r="A724" s="3">
        <v>13</v>
      </c>
      <c r="B724" s="3">
        <v>4</v>
      </c>
      <c r="C724" s="3">
        <v>6</v>
      </c>
      <c r="D724" s="3">
        <v>10</v>
      </c>
      <c r="E724" s="3">
        <v>1</v>
      </c>
      <c r="F724" s="4" t="str">
        <f>HYPERLINK("http://141.218.60.56/~jnz1568/getInfo.php?workbook=13_04.xlsx&amp;sheet=U0&amp;row=724&amp;col=6&amp;number=3&amp;sourceID=14","3")</f>
        <v>3</v>
      </c>
      <c r="G724" s="4" t="str">
        <f>HYPERLINK("http://141.218.60.56/~jnz1568/getInfo.php?workbook=13_04.xlsx&amp;sheet=U0&amp;row=724&amp;col=7&amp;number=0.00538&amp;sourceID=14","0.00538")</f>
        <v>0.00538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HYPERLINK("http://141.218.60.56/~jnz1568/getInfo.php?workbook=13_04.xlsx&amp;sheet=U0&amp;row=725&amp;col=6&amp;number=3.1&amp;sourceID=14","3.1")</f>
        <v>3.1</v>
      </c>
      <c r="G725" s="4" t="str">
        <f>HYPERLINK("http://141.218.60.56/~jnz1568/getInfo.php?workbook=13_04.xlsx&amp;sheet=U0&amp;row=725&amp;col=7&amp;number=0.00538&amp;sourceID=14","0.00538")</f>
        <v>0.00538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HYPERLINK("http://141.218.60.56/~jnz1568/getInfo.php?workbook=13_04.xlsx&amp;sheet=U0&amp;row=726&amp;col=6&amp;number=3.2&amp;sourceID=14","3.2")</f>
        <v>3.2</v>
      </c>
      <c r="G726" s="4" t="str">
        <f>HYPERLINK("http://141.218.60.56/~jnz1568/getInfo.php?workbook=13_04.xlsx&amp;sheet=U0&amp;row=726&amp;col=7&amp;number=0.00537&amp;sourceID=14","0.00537")</f>
        <v>0.00537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HYPERLINK("http://141.218.60.56/~jnz1568/getInfo.php?workbook=13_04.xlsx&amp;sheet=U0&amp;row=727&amp;col=6&amp;number=3.3&amp;sourceID=14","3.3")</f>
        <v>3.3</v>
      </c>
      <c r="G727" s="4" t="str">
        <f>HYPERLINK("http://141.218.60.56/~jnz1568/getInfo.php?workbook=13_04.xlsx&amp;sheet=U0&amp;row=727&amp;col=7&amp;number=0.00537&amp;sourceID=14","0.00537")</f>
        <v>0.00537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HYPERLINK("http://141.218.60.56/~jnz1568/getInfo.php?workbook=13_04.xlsx&amp;sheet=U0&amp;row=728&amp;col=6&amp;number=3.4&amp;sourceID=14","3.4")</f>
        <v>3.4</v>
      </c>
      <c r="G728" s="4" t="str">
        <f>HYPERLINK("http://141.218.60.56/~jnz1568/getInfo.php?workbook=13_04.xlsx&amp;sheet=U0&amp;row=728&amp;col=7&amp;number=0.00537&amp;sourceID=14","0.00537")</f>
        <v>0.00537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HYPERLINK("http://141.218.60.56/~jnz1568/getInfo.php?workbook=13_04.xlsx&amp;sheet=U0&amp;row=729&amp;col=6&amp;number=3.5&amp;sourceID=14","3.5")</f>
        <v>3.5</v>
      </c>
      <c r="G729" s="4" t="str">
        <f>HYPERLINK("http://141.218.60.56/~jnz1568/getInfo.php?workbook=13_04.xlsx&amp;sheet=U0&amp;row=729&amp;col=7&amp;number=0.00537&amp;sourceID=14","0.00537")</f>
        <v>0.00537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HYPERLINK("http://141.218.60.56/~jnz1568/getInfo.php?workbook=13_04.xlsx&amp;sheet=U0&amp;row=730&amp;col=6&amp;number=3.6&amp;sourceID=14","3.6")</f>
        <v>3.6</v>
      </c>
      <c r="G730" s="4" t="str">
        <f>HYPERLINK("http://141.218.60.56/~jnz1568/getInfo.php?workbook=13_04.xlsx&amp;sheet=U0&amp;row=730&amp;col=7&amp;number=0.00537&amp;sourceID=14","0.00537")</f>
        <v>0.00537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HYPERLINK("http://141.218.60.56/~jnz1568/getInfo.php?workbook=13_04.xlsx&amp;sheet=U0&amp;row=731&amp;col=6&amp;number=3.7&amp;sourceID=14","3.7")</f>
        <v>3.7</v>
      </c>
      <c r="G731" s="4" t="str">
        <f>HYPERLINK("http://141.218.60.56/~jnz1568/getInfo.php?workbook=13_04.xlsx&amp;sheet=U0&amp;row=731&amp;col=7&amp;number=0.00537&amp;sourceID=14","0.00537")</f>
        <v>0.00537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HYPERLINK("http://141.218.60.56/~jnz1568/getInfo.php?workbook=13_04.xlsx&amp;sheet=U0&amp;row=732&amp;col=6&amp;number=3.8&amp;sourceID=14","3.8")</f>
        <v>3.8</v>
      </c>
      <c r="G732" s="4" t="str">
        <f>HYPERLINK("http://141.218.60.56/~jnz1568/getInfo.php?workbook=13_04.xlsx&amp;sheet=U0&amp;row=732&amp;col=7&amp;number=0.00537&amp;sourceID=14","0.00537")</f>
        <v>0.00537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HYPERLINK("http://141.218.60.56/~jnz1568/getInfo.php?workbook=13_04.xlsx&amp;sheet=U0&amp;row=733&amp;col=6&amp;number=3.9&amp;sourceID=14","3.9")</f>
        <v>3.9</v>
      </c>
      <c r="G733" s="4" t="str">
        <f>HYPERLINK("http://141.218.60.56/~jnz1568/getInfo.php?workbook=13_04.xlsx&amp;sheet=U0&amp;row=733&amp;col=7&amp;number=0.00537&amp;sourceID=14","0.00537")</f>
        <v>0.00537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HYPERLINK("http://141.218.60.56/~jnz1568/getInfo.php?workbook=13_04.xlsx&amp;sheet=U0&amp;row=734&amp;col=6&amp;number=4&amp;sourceID=14","4")</f>
        <v>4</v>
      </c>
      <c r="G734" s="4" t="str">
        <f>HYPERLINK("http://141.218.60.56/~jnz1568/getInfo.php?workbook=13_04.xlsx&amp;sheet=U0&amp;row=734&amp;col=7&amp;number=0.00536&amp;sourceID=14","0.00536")</f>
        <v>0.00536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HYPERLINK("http://141.218.60.56/~jnz1568/getInfo.php?workbook=13_04.xlsx&amp;sheet=U0&amp;row=735&amp;col=6&amp;number=4.1&amp;sourceID=14","4.1")</f>
        <v>4.1</v>
      </c>
      <c r="G735" s="4" t="str">
        <f>HYPERLINK("http://141.218.60.56/~jnz1568/getInfo.php?workbook=13_04.xlsx&amp;sheet=U0&amp;row=735&amp;col=7&amp;number=0.00536&amp;sourceID=14","0.00536")</f>
        <v>0.00536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HYPERLINK("http://141.218.60.56/~jnz1568/getInfo.php?workbook=13_04.xlsx&amp;sheet=U0&amp;row=736&amp;col=6&amp;number=4.2&amp;sourceID=14","4.2")</f>
        <v>4.2</v>
      </c>
      <c r="G736" s="4" t="str">
        <f>HYPERLINK("http://141.218.60.56/~jnz1568/getInfo.php?workbook=13_04.xlsx&amp;sheet=U0&amp;row=736&amp;col=7&amp;number=0.00536&amp;sourceID=14","0.00536")</f>
        <v>0.00536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HYPERLINK("http://141.218.60.56/~jnz1568/getInfo.php?workbook=13_04.xlsx&amp;sheet=U0&amp;row=737&amp;col=6&amp;number=4.3&amp;sourceID=14","4.3")</f>
        <v>4.3</v>
      </c>
      <c r="G737" s="4" t="str">
        <f>HYPERLINK("http://141.218.60.56/~jnz1568/getInfo.php?workbook=13_04.xlsx&amp;sheet=U0&amp;row=737&amp;col=7&amp;number=0.00535&amp;sourceID=14","0.00535")</f>
        <v>0.00535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HYPERLINK("http://141.218.60.56/~jnz1568/getInfo.php?workbook=13_04.xlsx&amp;sheet=U0&amp;row=738&amp;col=6&amp;number=4.4&amp;sourceID=14","4.4")</f>
        <v>4.4</v>
      </c>
      <c r="G738" s="4" t="str">
        <f>HYPERLINK("http://141.218.60.56/~jnz1568/getInfo.php?workbook=13_04.xlsx&amp;sheet=U0&amp;row=738&amp;col=7&amp;number=0.00534&amp;sourceID=14","0.00534")</f>
        <v>0.00534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HYPERLINK("http://141.218.60.56/~jnz1568/getInfo.php?workbook=13_04.xlsx&amp;sheet=U0&amp;row=739&amp;col=6&amp;number=4.5&amp;sourceID=14","4.5")</f>
        <v>4.5</v>
      </c>
      <c r="G739" s="4" t="str">
        <f>HYPERLINK("http://141.218.60.56/~jnz1568/getInfo.php?workbook=13_04.xlsx&amp;sheet=U0&amp;row=739&amp;col=7&amp;number=0.00534&amp;sourceID=14","0.00534")</f>
        <v>0.00534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HYPERLINK("http://141.218.60.56/~jnz1568/getInfo.php?workbook=13_04.xlsx&amp;sheet=U0&amp;row=740&amp;col=6&amp;number=4.6&amp;sourceID=14","4.6")</f>
        <v>4.6</v>
      </c>
      <c r="G740" s="4" t="str">
        <f>HYPERLINK("http://141.218.60.56/~jnz1568/getInfo.php?workbook=13_04.xlsx&amp;sheet=U0&amp;row=740&amp;col=7&amp;number=0.00533&amp;sourceID=14","0.00533")</f>
        <v>0.00533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HYPERLINK("http://141.218.60.56/~jnz1568/getInfo.php?workbook=13_04.xlsx&amp;sheet=U0&amp;row=741&amp;col=6&amp;number=4.7&amp;sourceID=14","4.7")</f>
        <v>4.7</v>
      </c>
      <c r="G741" s="4" t="str">
        <f>HYPERLINK("http://141.218.60.56/~jnz1568/getInfo.php?workbook=13_04.xlsx&amp;sheet=U0&amp;row=741&amp;col=7&amp;number=0.00531&amp;sourceID=14","0.00531")</f>
        <v>0.00531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HYPERLINK("http://141.218.60.56/~jnz1568/getInfo.php?workbook=13_04.xlsx&amp;sheet=U0&amp;row=742&amp;col=6&amp;number=4.8&amp;sourceID=14","4.8")</f>
        <v>4.8</v>
      </c>
      <c r="G742" s="4" t="str">
        <f>HYPERLINK("http://141.218.60.56/~jnz1568/getInfo.php?workbook=13_04.xlsx&amp;sheet=U0&amp;row=742&amp;col=7&amp;number=0.0053&amp;sourceID=14","0.0053")</f>
        <v>0.0053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HYPERLINK("http://141.218.60.56/~jnz1568/getInfo.php?workbook=13_04.xlsx&amp;sheet=U0&amp;row=743&amp;col=6&amp;number=4.9&amp;sourceID=14","4.9")</f>
        <v>4.9</v>
      </c>
      <c r="G743" s="4" t="str">
        <f>HYPERLINK("http://141.218.60.56/~jnz1568/getInfo.php?workbook=13_04.xlsx&amp;sheet=U0&amp;row=743&amp;col=7&amp;number=0.00528&amp;sourceID=14","0.00528")</f>
        <v>0.00528</v>
      </c>
    </row>
    <row r="744" spans="1:7">
      <c r="A744" s="3">
        <v>13</v>
      </c>
      <c r="B744" s="3">
        <v>4</v>
      </c>
      <c r="C744" s="3">
        <v>7</v>
      </c>
      <c r="D744" s="3">
        <v>8</v>
      </c>
      <c r="E744" s="3">
        <v>1</v>
      </c>
      <c r="F744" s="4" t="str">
        <f>HYPERLINK("http://141.218.60.56/~jnz1568/getInfo.php?workbook=13_04.xlsx&amp;sheet=U0&amp;row=744&amp;col=6&amp;number=3&amp;sourceID=14","3")</f>
        <v>3</v>
      </c>
      <c r="G744" s="4" t="str">
        <f>HYPERLINK("http://141.218.60.56/~jnz1568/getInfo.php?workbook=13_04.xlsx&amp;sheet=U0&amp;row=744&amp;col=7&amp;number=0.293&amp;sourceID=14","0.293")</f>
        <v>0.293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HYPERLINK("http://141.218.60.56/~jnz1568/getInfo.php?workbook=13_04.xlsx&amp;sheet=U0&amp;row=745&amp;col=6&amp;number=3.1&amp;sourceID=14","3.1")</f>
        <v>3.1</v>
      </c>
      <c r="G745" s="4" t="str">
        <f>HYPERLINK("http://141.218.60.56/~jnz1568/getInfo.php?workbook=13_04.xlsx&amp;sheet=U0&amp;row=745&amp;col=7&amp;number=0.293&amp;sourceID=14","0.293")</f>
        <v>0.293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HYPERLINK("http://141.218.60.56/~jnz1568/getInfo.php?workbook=13_04.xlsx&amp;sheet=U0&amp;row=746&amp;col=6&amp;number=3.2&amp;sourceID=14","3.2")</f>
        <v>3.2</v>
      </c>
      <c r="G746" s="4" t="str">
        <f>HYPERLINK("http://141.218.60.56/~jnz1568/getInfo.php?workbook=13_04.xlsx&amp;sheet=U0&amp;row=746&amp;col=7&amp;number=0.293&amp;sourceID=14","0.293")</f>
        <v>0.293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HYPERLINK("http://141.218.60.56/~jnz1568/getInfo.php?workbook=13_04.xlsx&amp;sheet=U0&amp;row=747&amp;col=6&amp;number=3.3&amp;sourceID=14","3.3")</f>
        <v>3.3</v>
      </c>
      <c r="G747" s="4" t="str">
        <f>HYPERLINK("http://141.218.60.56/~jnz1568/getInfo.php?workbook=13_04.xlsx&amp;sheet=U0&amp;row=747&amp;col=7&amp;number=0.292&amp;sourceID=14","0.292")</f>
        <v>0.292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HYPERLINK("http://141.218.60.56/~jnz1568/getInfo.php?workbook=13_04.xlsx&amp;sheet=U0&amp;row=748&amp;col=6&amp;number=3.4&amp;sourceID=14","3.4")</f>
        <v>3.4</v>
      </c>
      <c r="G748" s="4" t="str">
        <f>HYPERLINK("http://141.218.60.56/~jnz1568/getInfo.php?workbook=13_04.xlsx&amp;sheet=U0&amp;row=748&amp;col=7&amp;number=0.292&amp;sourceID=14","0.292")</f>
        <v>0.292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HYPERLINK("http://141.218.60.56/~jnz1568/getInfo.php?workbook=13_04.xlsx&amp;sheet=U0&amp;row=749&amp;col=6&amp;number=3.5&amp;sourceID=14","3.5")</f>
        <v>3.5</v>
      </c>
      <c r="G749" s="4" t="str">
        <f>HYPERLINK("http://141.218.60.56/~jnz1568/getInfo.php?workbook=13_04.xlsx&amp;sheet=U0&amp;row=749&amp;col=7&amp;number=0.292&amp;sourceID=14","0.292")</f>
        <v>0.292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HYPERLINK("http://141.218.60.56/~jnz1568/getInfo.php?workbook=13_04.xlsx&amp;sheet=U0&amp;row=750&amp;col=6&amp;number=3.6&amp;sourceID=14","3.6")</f>
        <v>3.6</v>
      </c>
      <c r="G750" s="4" t="str">
        <f>HYPERLINK("http://141.218.60.56/~jnz1568/getInfo.php?workbook=13_04.xlsx&amp;sheet=U0&amp;row=750&amp;col=7&amp;number=0.292&amp;sourceID=14","0.292")</f>
        <v>0.292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HYPERLINK("http://141.218.60.56/~jnz1568/getInfo.php?workbook=13_04.xlsx&amp;sheet=U0&amp;row=751&amp;col=6&amp;number=3.7&amp;sourceID=14","3.7")</f>
        <v>3.7</v>
      </c>
      <c r="G751" s="4" t="str">
        <f>HYPERLINK("http://141.218.60.56/~jnz1568/getInfo.php?workbook=13_04.xlsx&amp;sheet=U0&amp;row=751&amp;col=7&amp;number=0.292&amp;sourceID=14","0.292")</f>
        <v>0.292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HYPERLINK("http://141.218.60.56/~jnz1568/getInfo.php?workbook=13_04.xlsx&amp;sheet=U0&amp;row=752&amp;col=6&amp;number=3.8&amp;sourceID=14","3.8")</f>
        <v>3.8</v>
      </c>
      <c r="G752" s="4" t="str">
        <f>HYPERLINK("http://141.218.60.56/~jnz1568/getInfo.php?workbook=13_04.xlsx&amp;sheet=U0&amp;row=752&amp;col=7&amp;number=0.291&amp;sourceID=14","0.291")</f>
        <v>0.291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HYPERLINK("http://141.218.60.56/~jnz1568/getInfo.php?workbook=13_04.xlsx&amp;sheet=U0&amp;row=753&amp;col=6&amp;number=3.9&amp;sourceID=14","3.9")</f>
        <v>3.9</v>
      </c>
      <c r="G753" s="4" t="str">
        <f>HYPERLINK("http://141.218.60.56/~jnz1568/getInfo.php?workbook=13_04.xlsx&amp;sheet=U0&amp;row=753&amp;col=7&amp;number=0.291&amp;sourceID=14","0.291")</f>
        <v>0.291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HYPERLINK("http://141.218.60.56/~jnz1568/getInfo.php?workbook=13_04.xlsx&amp;sheet=U0&amp;row=754&amp;col=6&amp;number=4&amp;sourceID=14","4")</f>
        <v>4</v>
      </c>
      <c r="G754" s="4" t="str">
        <f>HYPERLINK("http://141.218.60.56/~jnz1568/getInfo.php?workbook=13_04.xlsx&amp;sheet=U0&amp;row=754&amp;col=7&amp;number=0.29&amp;sourceID=14","0.29")</f>
        <v>0.29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HYPERLINK("http://141.218.60.56/~jnz1568/getInfo.php?workbook=13_04.xlsx&amp;sheet=U0&amp;row=755&amp;col=6&amp;number=4.1&amp;sourceID=14","4.1")</f>
        <v>4.1</v>
      </c>
      <c r="G755" s="4" t="str">
        <f>HYPERLINK("http://141.218.60.56/~jnz1568/getInfo.php?workbook=13_04.xlsx&amp;sheet=U0&amp;row=755&amp;col=7&amp;number=0.29&amp;sourceID=14","0.29")</f>
        <v>0.29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HYPERLINK("http://141.218.60.56/~jnz1568/getInfo.php?workbook=13_04.xlsx&amp;sheet=U0&amp;row=756&amp;col=6&amp;number=4.2&amp;sourceID=14","4.2")</f>
        <v>4.2</v>
      </c>
      <c r="G756" s="4" t="str">
        <f>HYPERLINK("http://141.218.60.56/~jnz1568/getInfo.php?workbook=13_04.xlsx&amp;sheet=U0&amp;row=756&amp;col=7&amp;number=0.289&amp;sourceID=14","0.289")</f>
        <v>0.289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HYPERLINK("http://141.218.60.56/~jnz1568/getInfo.php?workbook=13_04.xlsx&amp;sheet=U0&amp;row=757&amp;col=6&amp;number=4.3&amp;sourceID=14","4.3")</f>
        <v>4.3</v>
      </c>
      <c r="G757" s="4" t="str">
        <f>HYPERLINK("http://141.218.60.56/~jnz1568/getInfo.php?workbook=13_04.xlsx&amp;sheet=U0&amp;row=757&amp;col=7&amp;number=0.288&amp;sourceID=14","0.288")</f>
        <v>0.288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HYPERLINK("http://141.218.60.56/~jnz1568/getInfo.php?workbook=13_04.xlsx&amp;sheet=U0&amp;row=758&amp;col=6&amp;number=4.4&amp;sourceID=14","4.4")</f>
        <v>4.4</v>
      </c>
      <c r="G758" s="4" t="str">
        <f>HYPERLINK("http://141.218.60.56/~jnz1568/getInfo.php?workbook=13_04.xlsx&amp;sheet=U0&amp;row=758&amp;col=7&amp;number=0.286&amp;sourceID=14","0.286")</f>
        <v>0.286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HYPERLINK("http://141.218.60.56/~jnz1568/getInfo.php?workbook=13_04.xlsx&amp;sheet=U0&amp;row=759&amp;col=6&amp;number=4.5&amp;sourceID=14","4.5")</f>
        <v>4.5</v>
      </c>
      <c r="G759" s="4" t="str">
        <f>HYPERLINK("http://141.218.60.56/~jnz1568/getInfo.php?workbook=13_04.xlsx&amp;sheet=U0&amp;row=759&amp;col=7&amp;number=0.284&amp;sourceID=14","0.284")</f>
        <v>0.284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HYPERLINK("http://141.218.60.56/~jnz1568/getInfo.php?workbook=13_04.xlsx&amp;sheet=U0&amp;row=760&amp;col=6&amp;number=4.6&amp;sourceID=14","4.6")</f>
        <v>4.6</v>
      </c>
      <c r="G760" s="4" t="str">
        <f>HYPERLINK("http://141.218.60.56/~jnz1568/getInfo.php?workbook=13_04.xlsx&amp;sheet=U0&amp;row=760&amp;col=7&amp;number=0.282&amp;sourceID=14","0.282")</f>
        <v>0.282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HYPERLINK("http://141.218.60.56/~jnz1568/getInfo.php?workbook=13_04.xlsx&amp;sheet=U0&amp;row=761&amp;col=6&amp;number=4.7&amp;sourceID=14","4.7")</f>
        <v>4.7</v>
      </c>
      <c r="G761" s="4" t="str">
        <f>HYPERLINK("http://141.218.60.56/~jnz1568/getInfo.php?workbook=13_04.xlsx&amp;sheet=U0&amp;row=761&amp;col=7&amp;number=0.28&amp;sourceID=14","0.28")</f>
        <v>0.28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HYPERLINK("http://141.218.60.56/~jnz1568/getInfo.php?workbook=13_04.xlsx&amp;sheet=U0&amp;row=762&amp;col=6&amp;number=4.8&amp;sourceID=14","4.8")</f>
        <v>4.8</v>
      </c>
      <c r="G762" s="4" t="str">
        <f>HYPERLINK("http://141.218.60.56/~jnz1568/getInfo.php?workbook=13_04.xlsx&amp;sheet=U0&amp;row=762&amp;col=7&amp;number=0.277&amp;sourceID=14","0.277")</f>
        <v>0.277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HYPERLINK("http://141.218.60.56/~jnz1568/getInfo.php?workbook=13_04.xlsx&amp;sheet=U0&amp;row=763&amp;col=6&amp;number=4.9&amp;sourceID=14","4.9")</f>
        <v>4.9</v>
      </c>
      <c r="G763" s="4" t="str">
        <f>HYPERLINK("http://141.218.60.56/~jnz1568/getInfo.php?workbook=13_04.xlsx&amp;sheet=U0&amp;row=763&amp;col=7&amp;number=0.273&amp;sourceID=14","0.273")</f>
        <v>0.273</v>
      </c>
    </row>
    <row r="764" spans="1:7">
      <c r="A764" s="3">
        <v>13</v>
      </c>
      <c r="B764" s="3">
        <v>4</v>
      </c>
      <c r="C764" s="3">
        <v>7</v>
      </c>
      <c r="D764" s="3">
        <v>9</v>
      </c>
      <c r="E764" s="3">
        <v>1</v>
      </c>
      <c r="F764" s="4" t="str">
        <f>HYPERLINK("http://141.218.60.56/~jnz1568/getInfo.php?workbook=13_04.xlsx&amp;sheet=U0&amp;row=764&amp;col=6&amp;number=3&amp;sourceID=14","3")</f>
        <v>3</v>
      </c>
      <c r="G764" s="4" t="str">
        <f>HYPERLINK("http://141.218.60.56/~jnz1568/getInfo.php?workbook=13_04.xlsx&amp;sheet=U0&amp;row=764&amp;col=7&amp;number=0.147&amp;sourceID=14","0.147")</f>
        <v>0.147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HYPERLINK("http://141.218.60.56/~jnz1568/getInfo.php?workbook=13_04.xlsx&amp;sheet=U0&amp;row=765&amp;col=6&amp;number=3.1&amp;sourceID=14","3.1")</f>
        <v>3.1</v>
      </c>
      <c r="G765" s="4" t="str">
        <f>HYPERLINK("http://141.218.60.56/~jnz1568/getInfo.php?workbook=13_04.xlsx&amp;sheet=U0&amp;row=765&amp;col=7&amp;number=0.147&amp;sourceID=14","0.147")</f>
        <v>0.147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HYPERLINK("http://141.218.60.56/~jnz1568/getInfo.php?workbook=13_04.xlsx&amp;sheet=U0&amp;row=766&amp;col=6&amp;number=3.2&amp;sourceID=14","3.2")</f>
        <v>3.2</v>
      </c>
      <c r="G766" s="4" t="str">
        <f>HYPERLINK("http://141.218.60.56/~jnz1568/getInfo.php?workbook=13_04.xlsx&amp;sheet=U0&amp;row=766&amp;col=7&amp;number=0.147&amp;sourceID=14","0.147")</f>
        <v>0.147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HYPERLINK("http://141.218.60.56/~jnz1568/getInfo.php?workbook=13_04.xlsx&amp;sheet=U0&amp;row=767&amp;col=6&amp;number=3.3&amp;sourceID=14","3.3")</f>
        <v>3.3</v>
      </c>
      <c r="G767" s="4" t="str">
        <f>HYPERLINK("http://141.218.60.56/~jnz1568/getInfo.php?workbook=13_04.xlsx&amp;sheet=U0&amp;row=767&amp;col=7&amp;number=0.147&amp;sourceID=14","0.147")</f>
        <v>0.147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HYPERLINK("http://141.218.60.56/~jnz1568/getInfo.php?workbook=13_04.xlsx&amp;sheet=U0&amp;row=768&amp;col=6&amp;number=3.4&amp;sourceID=14","3.4")</f>
        <v>3.4</v>
      </c>
      <c r="G768" s="4" t="str">
        <f>HYPERLINK("http://141.218.60.56/~jnz1568/getInfo.php?workbook=13_04.xlsx&amp;sheet=U0&amp;row=768&amp;col=7&amp;number=0.147&amp;sourceID=14","0.147")</f>
        <v>0.147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HYPERLINK("http://141.218.60.56/~jnz1568/getInfo.php?workbook=13_04.xlsx&amp;sheet=U0&amp;row=769&amp;col=6&amp;number=3.5&amp;sourceID=14","3.5")</f>
        <v>3.5</v>
      </c>
      <c r="G769" s="4" t="str">
        <f>HYPERLINK("http://141.218.60.56/~jnz1568/getInfo.php?workbook=13_04.xlsx&amp;sheet=U0&amp;row=769&amp;col=7&amp;number=0.147&amp;sourceID=14","0.147")</f>
        <v>0.147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HYPERLINK("http://141.218.60.56/~jnz1568/getInfo.php?workbook=13_04.xlsx&amp;sheet=U0&amp;row=770&amp;col=6&amp;number=3.6&amp;sourceID=14","3.6")</f>
        <v>3.6</v>
      </c>
      <c r="G770" s="4" t="str">
        <f>HYPERLINK("http://141.218.60.56/~jnz1568/getInfo.php?workbook=13_04.xlsx&amp;sheet=U0&amp;row=770&amp;col=7&amp;number=0.147&amp;sourceID=14","0.147")</f>
        <v>0.147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HYPERLINK("http://141.218.60.56/~jnz1568/getInfo.php?workbook=13_04.xlsx&amp;sheet=U0&amp;row=771&amp;col=6&amp;number=3.7&amp;sourceID=14","3.7")</f>
        <v>3.7</v>
      </c>
      <c r="G771" s="4" t="str">
        <f>HYPERLINK("http://141.218.60.56/~jnz1568/getInfo.php?workbook=13_04.xlsx&amp;sheet=U0&amp;row=771&amp;col=7&amp;number=0.147&amp;sourceID=14","0.147")</f>
        <v>0.147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HYPERLINK("http://141.218.60.56/~jnz1568/getInfo.php?workbook=13_04.xlsx&amp;sheet=U0&amp;row=772&amp;col=6&amp;number=3.8&amp;sourceID=14","3.8")</f>
        <v>3.8</v>
      </c>
      <c r="G772" s="4" t="str">
        <f>HYPERLINK("http://141.218.60.56/~jnz1568/getInfo.php?workbook=13_04.xlsx&amp;sheet=U0&amp;row=772&amp;col=7&amp;number=0.147&amp;sourceID=14","0.147")</f>
        <v>0.147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HYPERLINK("http://141.218.60.56/~jnz1568/getInfo.php?workbook=13_04.xlsx&amp;sheet=U0&amp;row=773&amp;col=6&amp;number=3.9&amp;sourceID=14","3.9")</f>
        <v>3.9</v>
      </c>
      <c r="G773" s="4" t="str">
        <f>HYPERLINK("http://141.218.60.56/~jnz1568/getInfo.php?workbook=13_04.xlsx&amp;sheet=U0&amp;row=773&amp;col=7&amp;number=0.147&amp;sourceID=14","0.147")</f>
        <v>0.147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HYPERLINK("http://141.218.60.56/~jnz1568/getInfo.php?workbook=13_04.xlsx&amp;sheet=U0&amp;row=774&amp;col=6&amp;number=4&amp;sourceID=14","4")</f>
        <v>4</v>
      </c>
      <c r="G774" s="4" t="str">
        <f>HYPERLINK("http://141.218.60.56/~jnz1568/getInfo.php?workbook=13_04.xlsx&amp;sheet=U0&amp;row=774&amp;col=7&amp;number=0.146&amp;sourceID=14","0.146")</f>
        <v>0.146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HYPERLINK("http://141.218.60.56/~jnz1568/getInfo.php?workbook=13_04.xlsx&amp;sheet=U0&amp;row=775&amp;col=6&amp;number=4.1&amp;sourceID=14","4.1")</f>
        <v>4.1</v>
      </c>
      <c r="G775" s="4" t="str">
        <f>HYPERLINK("http://141.218.60.56/~jnz1568/getInfo.php?workbook=13_04.xlsx&amp;sheet=U0&amp;row=775&amp;col=7&amp;number=0.146&amp;sourceID=14","0.146")</f>
        <v>0.146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HYPERLINK("http://141.218.60.56/~jnz1568/getInfo.php?workbook=13_04.xlsx&amp;sheet=U0&amp;row=776&amp;col=6&amp;number=4.2&amp;sourceID=14","4.2")</f>
        <v>4.2</v>
      </c>
      <c r="G776" s="4" t="str">
        <f>HYPERLINK("http://141.218.60.56/~jnz1568/getInfo.php?workbook=13_04.xlsx&amp;sheet=U0&amp;row=776&amp;col=7&amp;number=0.146&amp;sourceID=14","0.146")</f>
        <v>0.146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HYPERLINK("http://141.218.60.56/~jnz1568/getInfo.php?workbook=13_04.xlsx&amp;sheet=U0&amp;row=777&amp;col=6&amp;number=4.3&amp;sourceID=14","4.3")</f>
        <v>4.3</v>
      </c>
      <c r="G777" s="4" t="str">
        <f>HYPERLINK("http://141.218.60.56/~jnz1568/getInfo.php?workbook=13_04.xlsx&amp;sheet=U0&amp;row=777&amp;col=7&amp;number=0.146&amp;sourceID=14","0.146")</f>
        <v>0.146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HYPERLINK("http://141.218.60.56/~jnz1568/getInfo.php?workbook=13_04.xlsx&amp;sheet=U0&amp;row=778&amp;col=6&amp;number=4.4&amp;sourceID=14","4.4")</f>
        <v>4.4</v>
      </c>
      <c r="G778" s="4" t="str">
        <f>HYPERLINK("http://141.218.60.56/~jnz1568/getInfo.php?workbook=13_04.xlsx&amp;sheet=U0&amp;row=778&amp;col=7&amp;number=0.146&amp;sourceID=14","0.146")</f>
        <v>0.146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HYPERLINK("http://141.218.60.56/~jnz1568/getInfo.php?workbook=13_04.xlsx&amp;sheet=U0&amp;row=779&amp;col=6&amp;number=4.5&amp;sourceID=14","4.5")</f>
        <v>4.5</v>
      </c>
      <c r="G779" s="4" t="str">
        <f>HYPERLINK("http://141.218.60.56/~jnz1568/getInfo.php?workbook=13_04.xlsx&amp;sheet=U0&amp;row=779&amp;col=7&amp;number=0.145&amp;sourceID=14","0.145")</f>
        <v>0.145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HYPERLINK("http://141.218.60.56/~jnz1568/getInfo.php?workbook=13_04.xlsx&amp;sheet=U0&amp;row=780&amp;col=6&amp;number=4.6&amp;sourceID=14","4.6")</f>
        <v>4.6</v>
      </c>
      <c r="G780" s="4" t="str">
        <f>HYPERLINK("http://141.218.60.56/~jnz1568/getInfo.php?workbook=13_04.xlsx&amp;sheet=U0&amp;row=780&amp;col=7&amp;number=0.145&amp;sourceID=14","0.145")</f>
        <v>0.145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HYPERLINK("http://141.218.60.56/~jnz1568/getInfo.php?workbook=13_04.xlsx&amp;sheet=U0&amp;row=781&amp;col=6&amp;number=4.7&amp;sourceID=14","4.7")</f>
        <v>4.7</v>
      </c>
      <c r="G781" s="4" t="str">
        <f>HYPERLINK("http://141.218.60.56/~jnz1568/getInfo.php?workbook=13_04.xlsx&amp;sheet=U0&amp;row=781&amp;col=7&amp;number=0.144&amp;sourceID=14","0.144")</f>
        <v>0.144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HYPERLINK("http://141.218.60.56/~jnz1568/getInfo.php?workbook=13_04.xlsx&amp;sheet=U0&amp;row=782&amp;col=6&amp;number=4.8&amp;sourceID=14","4.8")</f>
        <v>4.8</v>
      </c>
      <c r="G782" s="4" t="str">
        <f>HYPERLINK("http://141.218.60.56/~jnz1568/getInfo.php?workbook=13_04.xlsx&amp;sheet=U0&amp;row=782&amp;col=7&amp;number=0.143&amp;sourceID=14","0.143")</f>
        <v>0.143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HYPERLINK("http://141.218.60.56/~jnz1568/getInfo.php?workbook=13_04.xlsx&amp;sheet=U0&amp;row=783&amp;col=6&amp;number=4.9&amp;sourceID=14","4.9")</f>
        <v>4.9</v>
      </c>
      <c r="G783" s="4" t="str">
        <f>HYPERLINK("http://141.218.60.56/~jnz1568/getInfo.php?workbook=13_04.xlsx&amp;sheet=U0&amp;row=783&amp;col=7&amp;number=0.142&amp;sourceID=14","0.142")</f>
        <v>0.142</v>
      </c>
    </row>
    <row r="784" spans="1:7">
      <c r="A784" s="3">
        <v>13</v>
      </c>
      <c r="B784" s="3">
        <v>4</v>
      </c>
      <c r="C784" s="3">
        <v>7</v>
      </c>
      <c r="D784" s="3">
        <v>10</v>
      </c>
      <c r="E784" s="3">
        <v>1</v>
      </c>
      <c r="F784" s="4" t="str">
        <f>HYPERLINK("http://141.218.60.56/~jnz1568/getInfo.php?workbook=13_04.xlsx&amp;sheet=U0&amp;row=784&amp;col=6&amp;number=3&amp;sourceID=14","3")</f>
        <v>3</v>
      </c>
      <c r="G784" s="4" t="str">
        <f>HYPERLINK("http://141.218.60.56/~jnz1568/getInfo.php?workbook=13_04.xlsx&amp;sheet=U0&amp;row=784&amp;col=7&amp;number=0.0161&amp;sourceID=14","0.0161")</f>
        <v>0.0161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HYPERLINK("http://141.218.60.56/~jnz1568/getInfo.php?workbook=13_04.xlsx&amp;sheet=U0&amp;row=785&amp;col=6&amp;number=3.1&amp;sourceID=14","3.1")</f>
        <v>3.1</v>
      </c>
      <c r="G785" s="4" t="str">
        <f>HYPERLINK("http://141.218.60.56/~jnz1568/getInfo.php?workbook=13_04.xlsx&amp;sheet=U0&amp;row=785&amp;col=7&amp;number=0.0161&amp;sourceID=14","0.0161")</f>
        <v>0.0161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HYPERLINK("http://141.218.60.56/~jnz1568/getInfo.php?workbook=13_04.xlsx&amp;sheet=U0&amp;row=786&amp;col=6&amp;number=3.2&amp;sourceID=14","3.2")</f>
        <v>3.2</v>
      </c>
      <c r="G786" s="4" t="str">
        <f>HYPERLINK("http://141.218.60.56/~jnz1568/getInfo.php?workbook=13_04.xlsx&amp;sheet=U0&amp;row=786&amp;col=7&amp;number=0.0161&amp;sourceID=14","0.0161")</f>
        <v>0.0161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HYPERLINK("http://141.218.60.56/~jnz1568/getInfo.php?workbook=13_04.xlsx&amp;sheet=U0&amp;row=787&amp;col=6&amp;number=3.3&amp;sourceID=14","3.3")</f>
        <v>3.3</v>
      </c>
      <c r="G787" s="4" t="str">
        <f>HYPERLINK("http://141.218.60.56/~jnz1568/getInfo.php?workbook=13_04.xlsx&amp;sheet=U0&amp;row=787&amp;col=7&amp;number=0.0161&amp;sourceID=14","0.0161")</f>
        <v>0.0161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HYPERLINK("http://141.218.60.56/~jnz1568/getInfo.php?workbook=13_04.xlsx&amp;sheet=U0&amp;row=788&amp;col=6&amp;number=3.4&amp;sourceID=14","3.4")</f>
        <v>3.4</v>
      </c>
      <c r="G788" s="4" t="str">
        <f>HYPERLINK("http://141.218.60.56/~jnz1568/getInfo.php?workbook=13_04.xlsx&amp;sheet=U0&amp;row=788&amp;col=7&amp;number=0.0161&amp;sourceID=14","0.0161")</f>
        <v>0.0161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HYPERLINK("http://141.218.60.56/~jnz1568/getInfo.php?workbook=13_04.xlsx&amp;sheet=U0&amp;row=789&amp;col=6&amp;number=3.5&amp;sourceID=14","3.5")</f>
        <v>3.5</v>
      </c>
      <c r="G789" s="4" t="str">
        <f>HYPERLINK("http://141.218.60.56/~jnz1568/getInfo.php?workbook=13_04.xlsx&amp;sheet=U0&amp;row=789&amp;col=7&amp;number=0.0161&amp;sourceID=14","0.0161")</f>
        <v>0.0161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HYPERLINK("http://141.218.60.56/~jnz1568/getInfo.php?workbook=13_04.xlsx&amp;sheet=U0&amp;row=790&amp;col=6&amp;number=3.6&amp;sourceID=14","3.6")</f>
        <v>3.6</v>
      </c>
      <c r="G790" s="4" t="str">
        <f>HYPERLINK("http://141.218.60.56/~jnz1568/getInfo.php?workbook=13_04.xlsx&amp;sheet=U0&amp;row=790&amp;col=7&amp;number=0.0161&amp;sourceID=14","0.0161")</f>
        <v>0.0161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HYPERLINK("http://141.218.60.56/~jnz1568/getInfo.php?workbook=13_04.xlsx&amp;sheet=U0&amp;row=791&amp;col=6&amp;number=3.7&amp;sourceID=14","3.7")</f>
        <v>3.7</v>
      </c>
      <c r="G791" s="4" t="str">
        <f>HYPERLINK("http://141.218.60.56/~jnz1568/getInfo.php?workbook=13_04.xlsx&amp;sheet=U0&amp;row=791&amp;col=7&amp;number=0.0161&amp;sourceID=14","0.0161")</f>
        <v>0.0161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HYPERLINK("http://141.218.60.56/~jnz1568/getInfo.php?workbook=13_04.xlsx&amp;sheet=U0&amp;row=792&amp;col=6&amp;number=3.8&amp;sourceID=14","3.8")</f>
        <v>3.8</v>
      </c>
      <c r="G792" s="4" t="str">
        <f>HYPERLINK("http://141.218.60.56/~jnz1568/getInfo.php?workbook=13_04.xlsx&amp;sheet=U0&amp;row=792&amp;col=7&amp;number=0.0161&amp;sourceID=14","0.0161")</f>
        <v>0.0161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HYPERLINK("http://141.218.60.56/~jnz1568/getInfo.php?workbook=13_04.xlsx&amp;sheet=U0&amp;row=793&amp;col=6&amp;number=3.9&amp;sourceID=14","3.9")</f>
        <v>3.9</v>
      </c>
      <c r="G793" s="4" t="str">
        <f>HYPERLINK("http://141.218.60.56/~jnz1568/getInfo.php?workbook=13_04.xlsx&amp;sheet=U0&amp;row=793&amp;col=7&amp;number=0.0161&amp;sourceID=14","0.0161")</f>
        <v>0.0161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HYPERLINK("http://141.218.60.56/~jnz1568/getInfo.php?workbook=13_04.xlsx&amp;sheet=U0&amp;row=794&amp;col=6&amp;number=4&amp;sourceID=14","4")</f>
        <v>4</v>
      </c>
      <c r="G794" s="4" t="str">
        <f>HYPERLINK("http://141.218.60.56/~jnz1568/getInfo.php?workbook=13_04.xlsx&amp;sheet=U0&amp;row=794&amp;col=7&amp;number=0.0161&amp;sourceID=14","0.0161")</f>
        <v>0.0161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HYPERLINK("http://141.218.60.56/~jnz1568/getInfo.php?workbook=13_04.xlsx&amp;sheet=U0&amp;row=795&amp;col=6&amp;number=4.1&amp;sourceID=14","4.1")</f>
        <v>4.1</v>
      </c>
      <c r="G795" s="4" t="str">
        <f>HYPERLINK("http://141.218.60.56/~jnz1568/getInfo.php?workbook=13_04.xlsx&amp;sheet=U0&amp;row=795&amp;col=7&amp;number=0.0161&amp;sourceID=14","0.0161")</f>
        <v>0.0161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HYPERLINK("http://141.218.60.56/~jnz1568/getInfo.php?workbook=13_04.xlsx&amp;sheet=U0&amp;row=796&amp;col=6&amp;number=4.2&amp;sourceID=14","4.2")</f>
        <v>4.2</v>
      </c>
      <c r="G796" s="4" t="str">
        <f>HYPERLINK("http://141.218.60.56/~jnz1568/getInfo.php?workbook=13_04.xlsx&amp;sheet=U0&amp;row=796&amp;col=7&amp;number=0.0161&amp;sourceID=14","0.0161")</f>
        <v>0.0161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HYPERLINK("http://141.218.60.56/~jnz1568/getInfo.php?workbook=13_04.xlsx&amp;sheet=U0&amp;row=797&amp;col=6&amp;number=4.3&amp;sourceID=14","4.3")</f>
        <v>4.3</v>
      </c>
      <c r="G797" s="4" t="str">
        <f>HYPERLINK("http://141.218.60.56/~jnz1568/getInfo.php?workbook=13_04.xlsx&amp;sheet=U0&amp;row=797&amp;col=7&amp;number=0.0161&amp;sourceID=14","0.0161")</f>
        <v>0.0161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HYPERLINK("http://141.218.60.56/~jnz1568/getInfo.php?workbook=13_04.xlsx&amp;sheet=U0&amp;row=798&amp;col=6&amp;number=4.4&amp;sourceID=14","4.4")</f>
        <v>4.4</v>
      </c>
      <c r="G798" s="4" t="str">
        <f>HYPERLINK("http://141.218.60.56/~jnz1568/getInfo.php?workbook=13_04.xlsx&amp;sheet=U0&amp;row=798&amp;col=7&amp;number=0.016&amp;sourceID=14","0.016")</f>
        <v>0.016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HYPERLINK("http://141.218.60.56/~jnz1568/getInfo.php?workbook=13_04.xlsx&amp;sheet=U0&amp;row=799&amp;col=6&amp;number=4.5&amp;sourceID=14","4.5")</f>
        <v>4.5</v>
      </c>
      <c r="G799" s="4" t="str">
        <f>HYPERLINK("http://141.218.60.56/~jnz1568/getInfo.php?workbook=13_04.xlsx&amp;sheet=U0&amp;row=799&amp;col=7&amp;number=0.016&amp;sourceID=14","0.016")</f>
        <v>0.016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HYPERLINK("http://141.218.60.56/~jnz1568/getInfo.php?workbook=13_04.xlsx&amp;sheet=U0&amp;row=800&amp;col=6&amp;number=4.6&amp;sourceID=14","4.6")</f>
        <v>4.6</v>
      </c>
      <c r="G800" s="4" t="str">
        <f>HYPERLINK("http://141.218.60.56/~jnz1568/getInfo.php?workbook=13_04.xlsx&amp;sheet=U0&amp;row=800&amp;col=7&amp;number=0.016&amp;sourceID=14","0.016")</f>
        <v>0.016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HYPERLINK("http://141.218.60.56/~jnz1568/getInfo.php?workbook=13_04.xlsx&amp;sheet=U0&amp;row=801&amp;col=6&amp;number=4.7&amp;sourceID=14","4.7")</f>
        <v>4.7</v>
      </c>
      <c r="G801" s="4" t="str">
        <f>HYPERLINK("http://141.218.60.56/~jnz1568/getInfo.php?workbook=13_04.xlsx&amp;sheet=U0&amp;row=801&amp;col=7&amp;number=0.0159&amp;sourceID=14","0.0159")</f>
        <v>0.0159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HYPERLINK("http://141.218.60.56/~jnz1568/getInfo.php?workbook=13_04.xlsx&amp;sheet=U0&amp;row=802&amp;col=6&amp;number=4.8&amp;sourceID=14","4.8")</f>
        <v>4.8</v>
      </c>
      <c r="G802" s="4" t="str">
        <f>HYPERLINK("http://141.218.60.56/~jnz1568/getInfo.php?workbook=13_04.xlsx&amp;sheet=U0&amp;row=802&amp;col=7&amp;number=0.0159&amp;sourceID=14","0.0159")</f>
        <v>0.0159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HYPERLINK("http://141.218.60.56/~jnz1568/getInfo.php?workbook=13_04.xlsx&amp;sheet=U0&amp;row=803&amp;col=6&amp;number=4.9&amp;sourceID=14","4.9")</f>
        <v>4.9</v>
      </c>
      <c r="G803" s="4" t="str">
        <f>HYPERLINK("http://141.218.60.56/~jnz1568/getInfo.php?workbook=13_04.xlsx&amp;sheet=U0&amp;row=803&amp;col=7&amp;number=0.0158&amp;sourceID=14","0.0158")</f>
        <v>0.0158</v>
      </c>
    </row>
    <row r="804" spans="1:7">
      <c r="A804" s="3">
        <v>13</v>
      </c>
      <c r="B804" s="3">
        <v>4</v>
      </c>
      <c r="C804" s="3">
        <v>8</v>
      </c>
      <c r="D804" s="3">
        <v>9</v>
      </c>
      <c r="E804" s="3">
        <v>1</v>
      </c>
      <c r="F804" s="4" t="str">
        <f>HYPERLINK("http://141.218.60.56/~jnz1568/getInfo.php?workbook=13_04.xlsx&amp;sheet=U0&amp;row=804&amp;col=6&amp;number=3&amp;sourceID=14","3")</f>
        <v>3</v>
      </c>
      <c r="G804" s="4" t="str">
        <f>HYPERLINK("http://141.218.60.56/~jnz1568/getInfo.php?workbook=13_04.xlsx&amp;sheet=U0&amp;row=804&amp;col=7&amp;number=0.244&amp;sourceID=14","0.244")</f>
        <v>0.244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HYPERLINK("http://141.218.60.56/~jnz1568/getInfo.php?workbook=13_04.xlsx&amp;sheet=U0&amp;row=805&amp;col=6&amp;number=3.1&amp;sourceID=14","3.1")</f>
        <v>3.1</v>
      </c>
      <c r="G805" s="4" t="str">
        <f>HYPERLINK("http://141.218.60.56/~jnz1568/getInfo.php?workbook=13_04.xlsx&amp;sheet=U0&amp;row=805&amp;col=7&amp;number=0.244&amp;sourceID=14","0.244")</f>
        <v>0.244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HYPERLINK("http://141.218.60.56/~jnz1568/getInfo.php?workbook=13_04.xlsx&amp;sheet=U0&amp;row=806&amp;col=6&amp;number=3.2&amp;sourceID=14","3.2")</f>
        <v>3.2</v>
      </c>
      <c r="G806" s="4" t="str">
        <f>HYPERLINK("http://141.218.60.56/~jnz1568/getInfo.php?workbook=13_04.xlsx&amp;sheet=U0&amp;row=806&amp;col=7&amp;number=0.244&amp;sourceID=14","0.244")</f>
        <v>0.244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HYPERLINK("http://141.218.60.56/~jnz1568/getInfo.php?workbook=13_04.xlsx&amp;sheet=U0&amp;row=807&amp;col=6&amp;number=3.3&amp;sourceID=14","3.3")</f>
        <v>3.3</v>
      </c>
      <c r="G807" s="4" t="str">
        <f>HYPERLINK("http://141.218.60.56/~jnz1568/getInfo.php?workbook=13_04.xlsx&amp;sheet=U0&amp;row=807&amp;col=7&amp;number=0.244&amp;sourceID=14","0.244")</f>
        <v>0.244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HYPERLINK("http://141.218.60.56/~jnz1568/getInfo.php?workbook=13_04.xlsx&amp;sheet=U0&amp;row=808&amp;col=6&amp;number=3.4&amp;sourceID=14","3.4")</f>
        <v>3.4</v>
      </c>
      <c r="G808" s="4" t="str">
        <f>HYPERLINK("http://141.218.60.56/~jnz1568/getInfo.php?workbook=13_04.xlsx&amp;sheet=U0&amp;row=808&amp;col=7&amp;number=0.244&amp;sourceID=14","0.244")</f>
        <v>0.244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HYPERLINK("http://141.218.60.56/~jnz1568/getInfo.php?workbook=13_04.xlsx&amp;sheet=U0&amp;row=809&amp;col=6&amp;number=3.5&amp;sourceID=14","3.5")</f>
        <v>3.5</v>
      </c>
      <c r="G809" s="4" t="str">
        <f>HYPERLINK("http://141.218.60.56/~jnz1568/getInfo.php?workbook=13_04.xlsx&amp;sheet=U0&amp;row=809&amp;col=7&amp;number=0.244&amp;sourceID=14","0.244")</f>
        <v>0.244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HYPERLINK("http://141.218.60.56/~jnz1568/getInfo.php?workbook=13_04.xlsx&amp;sheet=U0&amp;row=810&amp;col=6&amp;number=3.6&amp;sourceID=14","3.6")</f>
        <v>3.6</v>
      </c>
      <c r="G810" s="4" t="str">
        <f>HYPERLINK("http://141.218.60.56/~jnz1568/getInfo.php?workbook=13_04.xlsx&amp;sheet=U0&amp;row=810&amp;col=7&amp;number=0.244&amp;sourceID=14","0.244")</f>
        <v>0.244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HYPERLINK("http://141.218.60.56/~jnz1568/getInfo.php?workbook=13_04.xlsx&amp;sheet=U0&amp;row=811&amp;col=6&amp;number=3.7&amp;sourceID=14","3.7")</f>
        <v>3.7</v>
      </c>
      <c r="G811" s="4" t="str">
        <f>HYPERLINK("http://141.218.60.56/~jnz1568/getInfo.php?workbook=13_04.xlsx&amp;sheet=U0&amp;row=811&amp;col=7&amp;number=0.244&amp;sourceID=14","0.244")</f>
        <v>0.244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HYPERLINK("http://141.218.60.56/~jnz1568/getInfo.php?workbook=13_04.xlsx&amp;sheet=U0&amp;row=812&amp;col=6&amp;number=3.8&amp;sourceID=14","3.8")</f>
        <v>3.8</v>
      </c>
      <c r="G812" s="4" t="str">
        <f>HYPERLINK("http://141.218.60.56/~jnz1568/getInfo.php?workbook=13_04.xlsx&amp;sheet=U0&amp;row=812&amp;col=7&amp;number=0.244&amp;sourceID=14","0.244")</f>
        <v>0.244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HYPERLINK("http://141.218.60.56/~jnz1568/getInfo.php?workbook=13_04.xlsx&amp;sheet=U0&amp;row=813&amp;col=6&amp;number=3.9&amp;sourceID=14","3.9")</f>
        <v>3.9</v>
      </c>
      <c r="G813" s="4" t="str">
        <f>HYPERLINK("http://141.218.60.56/~jnz1568/getInfo.php?workbook=13_04.xlsx&amp;sheet=U0&amp;row=813&amp;col=7&amp;number=0.244&amp;sourceID=14","0.244")</f>
        <v>0.244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HYPERLINK("http://141.218.60.56/~jnz1568/getInfo.php?workbook=13_04.xlsx&amp;sheet=U0&amp;row=814&amp;col=6&amp;number=4&amp;sourceID=14","4")</f>
        <v>4</v>
      </c>
      <c r="G814" s="4" t="str">
        <f>HYPERLINK("http://141.218.60.56/~jnz1568/getInfo.php?workbook=13_04.xlsx&amp;sheet=U0&amp;row=814&amp;col=7&amp;number=0.244&amp;sourceID=14","0.244")</f>
        <v>0.244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HYPERLINK("http://141.218.60.56/~jnz1568/getInfo.php?workbook=13_04.xlsx&amp;sheet=U0&amp;row=815&amp;col=6&amp;number=4.1&amp;sourceID=14","4.1")</f>
        <v>4.1</v>
      </c>
      <c r="G815" s="4" t="str">
        <f>HYPERLINK("http://141.218.60.56/~jnz1568/getInfo.php?workbook=13_04.xlsx&amp;sheet=U0&amp;row=815&amp;col=7&amp;number=0.243&amp;sourceID=14","0.243")</f>
        <v>0.243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HYPERLINK("http://141.218.60.56/~jnz1568/getInfo.php?workbook=13_04.xlsx&amp;sheet=U0&amp;row=816&amp;col=6&amp;number=4.2&amp;sourceID=14","4.2")</f>
        <v>4.2</v>
      </c>
      <c r="G816" s="4" t="str">
        <f>HYPERLINK("http://141.218.60.56/~jnz1568/getInfo.php?workbook=13_04.xlsx&amp;sheet=U0&amp;row=816&amp;col=7&amp;number=0.243&amp;sourceID=14","0.243")</f>
        <v>0.243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HYPERLINK("http://141.218.60.56/~jnz1568/getInfo.php?workbook=13_04.xlsx&amp;sheet=U0&amp;row=817&amp;col=6&amp;number=4.3&amp;sourceID=14","4.3")</f>
        <v>4.3</v>
      </c>
      <c r="G817" s="4" t="str">
        <f>HYPERLINK("http://141.218.60.56/~jnz1568/getInfo.php?workbook=13_04.xlsx&amp;sheet=U0&amp;row=817&amp;col=7&amp;number=0.243&amp;sourceID=14","0.243")</f>
        <v>0.243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HYPERLINK("http://141.218.60.56/~jnz1568/getInfo.php?workbook=13_04.xlsx&amp;sheet=U0&amp;row=818&amp;col=6&amp;number=4.4&amp;sourceID=14","4.4")</f>
        <v>4.4</v>
      </c>
      <c r="G818" s="4" t="str">
        <f>HYPERLINK("http://141.218.60.56/~jnz1568/getInfo.php?workbook=13_04.xlsx&amp;sheet=U0&amp;row=818&amp;col=7&amp;number=0.242&amp;sourceID=14","0.242")</f>
        <v>0.242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HYPERLINK("http://141.218.60.56/~jnz1568/getInfo.php?workbook=13_04.xlsx&amp;sheet=U0&amp;row=819&amp;col=6&amp;number=4.5&amp;sourceID=14","4.5")</f>
        <v>4.5</v>
      </c>
      <c r="G819" s="4" t="str">
        <f>HYPERLINK("http://141.218.60.56/~jnz1568/getInfo.php?workbook=13_04.xlsx&amp;sheet=U0&amp;row=819&amp;col=7&amp;number=0.241&amp;sourceID=14","0.241")</f>
        <v>0.241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HYPERLINK("http://141.218.60.56/~jnz1568/getInfo.php?workbook=13_04.xlsx&amp;sheet=U0&amp;row=820&amp;col=6&amp;number=4.6&amp;sourceID=14","4.6")</f>
        <v>4.6</v>
      </c>
      <c r="G820" s="4" t="str">
        <f>HYPERLINK("http://141.218.60.56/~jnz1568/getInfo.php?workbook=13_04.xlsx&amp;sheet=U0&amp;row=820&amp;col=7&amp;number=0.241&amp;sourceID=14","0.241")</f>
        <v>0.241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HYPERLINK("http://141.218.60.56/~jnz1568/getInfo.php?workbook=13_04.xlsx&amp;sheet=U0&amp;row=821&amp;col=6&amp;number=4.7&amp;sourceID=14","4.7")</f>
        <v>4.7</v>
      </c>
      <c r="G821" s="4" t="str">
        <f>HYPERLINK("http://141.218.60.56/~jnz1568/getInfo.php?workbook=13_04.xlsx&amp;sheet=U0&amp;row=821&amp;col=7&amp;number=0.24&amp;sourceID=14","0.24")</f>
        <v>0.24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HYPERLINK("http://141.218.60.56/~jnz1568/getInfo.php?workbook=13_04.xlsx&amp;sheet=U0&amp;row=822&amp;col=6&amp;number=4.8&amp;sourceID=14","4.8")</f>
        <v>4.8</v>
      </c>
      <c r="G822" s="4" t="str">
        <f>HYPERLINK("http://141.218.60.56/~jnz1568/getInfo.php?workbook=13_04.xlsx&amp;sheet=U0&amp;row=822&amp;col=7&amp;number=0.239&amp;sourceID=14","0.239")</f>
        <v>0.239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HYPERLINK("http://141.218.60.56/~jnz1568/getInfo.php?workbook=13_04.xlsx&amp;sheet=U0&amp;row=823&amp;col=6&amp;number=4.9&amp;sourceID=14","4.9")</f>
        <v>4.9</v>
      </c>
      <c r="G823" s="4" t="str">
        <f>HYPERLINK("http://141.218.60.56/~jnz1568/getInfo.php?workbook=13_04.xlsx&amp;sheet=U0&amp;row=823&amp;col=7&amp;number=0.237&amp;sourceID=14","0.237")</f>
        <v>0.237</v>
      </c>
    </row>
    <row r="824" spans="1:7">
      <c r="A824" s="3">
        <v>13</v>
      </c>
      <c r="B824" s="3">
        <v>4</v>
      </c>
      <c r="C824" s="3">
        <v>8</v>
      </c>
      <c r="D824" s="3">
        <v>10</v>
      </c>
      <c r="E824" s="3">
        <v>1</v>
      </c>
      <c r="F824" s="4" t="str">
        <f>HYPERLINK("http://141.218.60.56/~jnz1568/getInfo.php?workbook=13_04.xlsx&amp;sheet=U0&amp;row=824&amp;col=6&amp;number=3&amp;sourceID=14","3")</f>
        <v>3</v>
      </c>
      <c r="G824" s="4" t="str">
        <f>HYPERLINK("http://141.218.60.56/~jnz1568/getInfo.php?workbook=13_04.xlsx&amp;sheet=U0&amp;row=824&amp;col=7&amp;number=0.0269&amp;sourceID=14","0.0269")</f>
        <v>0.0269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HYPERLINK("http://141.218.60.56/~jnz1568/getInfo.php?workbook=13_04.xlsx&amp;sheet=U0&amp;row=825&amp;col=6&amp;number=3.1&amp;sourceID=14","3.1")</f>
        <v>3.1</v>
      </c>
      <c r="G825" s="4" t="str">
        <f>HYPERLINK("http://141.218.60.56/~jnz1568/getInfo.php?workbook=13_04.xlsx&amp;sheet=U0&amp;row=825&amp;col=7&amp;number=0.0269&amp;sourceID=14","0.0269")</f>
        <v>0.0269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HYPERLINK("http://141.218.60.56/~jnz1568/getInfo.php?workbook=13_04.xlsx&amp;sheet=U0&amp;row=826&amp;col=6&amp;number=3.2&amp;sourceID=14","3.2")</f>
        <v>3.2</v>
      </c>
      <c r="G826" s="4" t="str">
        <f>HYPERLINK("http://141.218.60.56/~jnz1568/getInfo.php?workbook=13_04.xlsx&amp;sheet=U0&amp;row=826&amp;col=7&amp;number=0.0269&amp;sourceID=14","0.0269")</f>
        <v>0.0269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HYPERLINK("http://141.218.60.56/~jnz1568/getInfo.php?workbook=13_04.xlsx&amp;sheet=U0&amp;row=827&amp;col=6&amp;number=3.3&amp;sourceID=14","3.3")</f>
        <v>3.3</v>
      </c>
      <c r="G827" s="4" t="str">
        <f>HYPERLINK("http://141.218.60.56/~jnz1568/getInfo.php?workbook=13_04.xlsx&amp;sheet=U0&amp;row=827&amp;col=7&amp;number=0.0269&amp;sourceID=14","0.0269")</f>
        <v>0.0269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HYPERLINK("http://141.218.60.56/~jnz1568/getInfo.php?workbook=13_04.xlsx&amp;sheet=U0&amp;row=828&amp;col=6&amp;number=3.4&amp;sourceID=14","3.4")</f>
        <v>3.4</v>
      </c>
      <c r="G828" s="4" t="str">
        <f>HYPERLINK("http://141.218.60.56/~jnz1568/getInfo.php?workbook=13_04.xlsx&amp;sheet=U0&amp;row=828&amp;col=7&amp;number=0.0269&amp;sourceID=14","0.0269")</f>
        <v>0.0269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HYPERLINK("http://141.218.60.56/~jnz1568/getInfo.php?workbook=13_04.xlsx&amp;sheet=U0&amp;row=829&amp;col=6&amp;number=3.5&amp;sourceID=14","3.5")</f>
        <v>3.5</v>
      </c>
      <c r="G829" s="4" t="str">
        <f>HYPERLINK("http://141.218.60.56/~jnz1568/getInfo.php?workbook=13_04.xlsx&amp;sheet=U0&amp;row=829&amp;col=7&amp;number=0.0269&amp;sourceID=14","0.0269")</f>
        <v>0.0269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HYPERLINK("http://141.218.60.56/~jnz1568/getInfo.php?workbook=13_04.xlsx&amp;sheet=U0&amp;row=830&amp;col=6&amp;number=3.6&amp;sourceID=14","3.6")</f>
        <v>3.6</v>
      </c>
      <c r="G830" s="4" t="str">
        <f>HYPERLINK("http://141.218.60.56/~jnz1568/getInfo.php?workbook=13_04.xlsx&amp;sheet=U0&amp;row=830&amp;col=7&amp;number=0.0269&amp;sourceID=14","0.0269")</f>
        <v>0.0269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HYPERLINK("http://141.218.60.56/~jnz1568/getInfo.php?workbook=13_04.xlsx&amp;sheet=U0&amp;row=831&amp;col=6&amp;number=3.7&amp;sourceID=14","3.7")</f>
        <v>3.7</v>
      </c>
      <c r="G831" s="4" t="str">
        <f>HYPERLINK("http://141.218.60.56/~jnz1568/getInfo.php?workbook=13_04.xlsx&amp;sheet=U0&amp;row=831&amp;col=7&amp;number=0.0269&amp;sourceID=14","0.0269")</f>
        <v>0.0269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HYPERLINK("http://141.218.60.56/~jnz1568/getInfo.php?workbook=13_04.xlsx&amp;sheet=U0&amp;row=832&amp;col=6&amp;number=3.8&amp;sourceID=14","3.8")</f>
        <v>3.8</v>
      </c>
      <c r="G832" s="4" t="str">
        <f>HYPERLINK("http://141.218.60.56/~jnz1568/getInfo.php?workbook=13_04.xlsx&amp;sheet=U0&amp;row=832&amp;col=7&amp;number=0.0269&amp;sourceID=14","0.0269")</f>
        <v>0.0269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HYPERLINK("http://141.218.60.56/~jnz1568/getInfo.php?workbook=13_04.xlsx&amp;sheet=U0&amp;row=833&amp;col=6&amp;number=3.9&amp;sourceID=14","3.9")</f>
        <v>3.9</v>
      </c>
      <c r="G833" s="4" t="str">
        <f>HYPERLINK("http://141.218.60.56/~jnz1568/getInfo.php?workbook=13_04.xlsx&amp;sheet=U0&amp;row=833&amp;col=7&amp;number=0.0269&amp;sourceID=14","0.0269")</f>
        <v>0.0269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HYPERLINK("http://141.218.60.56/~jnz1568/getInfo.php?workbook=13_04.xlsx&amp;sheet=U0&amp;row=834&amp;col=6&amp;number=4&amp;sourceID=14","4")</f>
        <v>4</v>
      </c>
      <c r="G834" s="4" t="str">
        <f>HYPERLINK("http://141.218.60.56/~jnz1568/getInfo.php?workbook=13_04.xlsx&amp;sheet=U0&amp;row=834&amp;col=7&amp;number=0.0268&amp;sourceID=14","0.0268")</f>
        <v>0.0268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HYPERLINK("http://141.218.60.56/~jnz1568/getInfo.php?workbook=13_04.xlsx&amp;sheet=U0&amp;row=835&amp;col=6&amp;number=4.1&amp;sourceID=14","4.1")</f>
        <v>4.1</v>
      </c>
      <c r="G835" s="4" t="str">
        <f>HYPERLINK("http://141.218.60.56/~jnz1568/getInfo.php?workbook=13_04.xlsx&amp;sheet=U0&amp;row=835&amp;col=7&amp;number=0.0268&amp;sourceID=14","0.0268")</f>
        <v>0.0268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HYPERLINK("http://141.218.60.56/~jnz1568/getInfo.php?workbook=13_04.xlsx&amp;sheet=U0&amp;row=836&amp;col=6&amp;number=4.2&amp;sourceID=14","4.2")</f>
        <v>4.2</v>
      </c>
      <c r="G836" s="4" t="str">
        <f>HYPERLINK("http://141.218.60.56/~jnz1568/getInfo.php?workbook=13_04.xlsx&amp;sheet=U0&amp;row=836&amp;col=7&amp;number=0.0268&amp;sourceID=14","0.0268")</f>
        <v>0.0268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HYPERLINK("http://141.218.60.56/~jnz1568/getInfo.php?workbook=13_04.xlsx&amp;sheet=U0&amp;row=837&amp;col=6&amp;number=4.3&amp;sourceID=14","4.3")</f>
        <v>4.3</v>
      </c>
      <c r="G837" s="4" t="str">
        <f>HYPERLINK("http://141.218.60.56/~jnz1568/getInfo.php?workbook=13_04.xlsx&amp;sheet=U0&amp;row=837&amp;col=7&amp;number=0.0268&amp;sourceID=14","0.0268")</f>
        <v>0.0268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HYPERLINK("http://141.218.60.56/~jnz1568/getInfo.php?workbook=13_04.xlsx&amp;sheet=U0&amp;row=838&amp;col=6&amp;number=4.4&amp;sourceID=14","4.4")</f>
        <v>4.4</v>
      </c>
      <c r="G838" s="4" t="str">
        <f>HYPERLINK("http://141.218.60.56/~jnz1568/getInfo.php?workbook=13_04.xlsx&amp;sheet=U0&amp;row=838&amp;col=7&amp;number=0.0267&amp;sourceID=14","0.0267")</f>
        <v>0.0267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HYPERLINK("http://141.218.60.56/~jnz1568/getInfo.php?workbook=13_04.xlsx&amp;sheet=U0&amp;row=839&amp;col=6&amp;number=4.5&amp;sourceID=14","4.5")</f>
        <v>4.5</v>
      </c>
      <c r="G839" s="4" t="str">
        <f>HYPERLINK("http://141.218.60.56/~jnz1568/getInfo.php?workbook=13_04.xlsx&amp;sheet=U0&amp;row=839&amp;col=7&amp;number=0.0267&amp;sourceID=14","0.0267")</f>
        <v>0.0267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HYPERLINK("http://141.218.60.56/~jnz1568/getInfo.php?workbook=13_04.xlsx&amp;sheet=U0&amp;row=840&amp;col=6&amp;number=4.6&amp;sourceID=14","4.6")</f>
        <v>4.6</v>
      </c>
      <c r="G840" s="4" t="str">
        <f>HYPERLINK("http://141.218.60.56/~jnz1568/getInfo.php?workbook=13_04.xlsx&amp;sheet=U0&amp;row=840&amp;col=7&amp;number=0.0266&amp;sourceID=14","0.0266")</f>
        <v>0.0266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HYPERLINK("http://141.218.60.56/~jnz1568/getInfo.php?workbook=13_04.xlsx&amp;sheet=U0&amp;row=841&amp;col=6&amp;number=4.7&amp;sourceID=14","4.7")</f>
        <v>4.7</v>
      </c>
      <c r="G841" s="4" t="str">
        <f>HYPERLINK("http://141.218.60.56/~jnz1568/getInfo.php?workbook=13_04.xlsx&amp;sheet=U0&amp;row=841&amp;col=7&amp;number=0.0266&amp;sourceID=14","0.0266")</f>
        <v>0.0266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HYPERLINK("http://141.218.60.56/~jnz1568/getInfo.php?workbook=13_04.xlsx&amp;sheet=U0&amp;row=842&amp;col=6&amp;number=4.8&amp;sourceID=14","4.8")</f>
        <v>4.8</v>
      </c>
      <c r="G842" s="4" t="str">
        <f>HYPERLINK("http://141.218.60.56/~jnz1568/getInfo.php?workbook=13_04.xlsx&amp;sheet=U0&amp;row=842&amp;col=7&amp;number=0.0265&amp;sourceID=14","0.0265")</f>
        <v>0.0265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HYPERLINK("http://141.218.60.56/~jnz1568/getInfo.php?workbook=13_04.xlsx&amp;sheet=U0&amp;row=843&amp;col=6&amp;number=4.9&amp;sourceID=14","4.9")</f>
        <v>4.9</v>
      </c>
      <c r="G843" s="4" t="str">
        <f>HYPERLINK("http://141.218.60.56/~jnz1568/getInfo.php?workbook=13_04.xlsx&amp;sheet=U0&amp;row=843&amp;col=7&amp;number=0.0264&amp;sourceID=14","0.0264")</f>
        <v>0.0264</v>
      </c>
    </row>
    <row r="844" spans="1:7">
      <c r="A844" s="3">
        <v>13</v>
      </c>
      <c r="B844" s="3">
        <v>4</v>
      </c>
      <c r="C844" s="3">
        <v>9</v>
      </c>
      <c r="D844" s="3">
        <v>10</v>
      </c>
      <c r="E844" s="3">
        <v>1</v>
      </c>
      <c r="F844" s="4" t="str">
        <f>HYPERLINK("http://141.218.60.56/~jnz1568/getInfo.php?workbook=13_04.xlsx&amp;sheet=U0&amp;row=844&amp;col=6&amp;number=3&amp;sourceID=14","3")</f>
        <v>3</v>
      </c>
      <c r="G844" s="4" t="str">
        <f>HYPERLINK("http://141.218.60.56/~jnz1568/getInfo.php?workbook=13_04.xlsx&amp;sheet=U0&amp;row=844&amp;col=7&amp;number=0.0938&amp;sourceID=14","0.0938")</f>
        <v>0.0938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HYPERLINK("http://141.218.60.56/~jnz1568/getInfo.php?workbook=13_04.xlsx&amp;sheet=U0&amp;row=845&amp;col=6&amp;number=3.1&amp;sourceID=14","3.1")</f>
        <v>3.1</v>
      </c>
      <c r="G845" s="4" t="str">
        <f>HYPERLINK("http://141.218.60.56/~jnz1568/getInfo.php?workbook=13_04.xlsx&amp;sheet=U0&amp;row=845&amp;col=7&amp;number=0.0938&amp;sourceID=14","0.0938")</f>
        <v>0.0938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HYPERLINK("http://141.218.60.56/~jnz1568/getInfo.php?workbook=13_04.xlsx&amp;sheet=U0&amp;row=846&amp;col=6&amp;number=3.2&amp;sourceID=14","3.2")</f>
        <v>3.2</v>
      </c>
      <c r="G846" s="4" t="str">
        <f>HYPERLINK("http://141.218.60.56/~jnz1568/getInfo.php?workbook=13_04.xlsx&amp;sheet=U0&amp;row=846&amp;col=7&amp;number=0.0938&amp;sourceID=14","0.0938")</f>
        <v>0.0938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HYPERLINK("http://141.218.60.56/~jnz1568/getInfo.php?workbook=13_04.xlsx&amp;sheet=U0&amp;row=847&amp;col=6&amp;number=3.3&amp;sourceID=14","3.3")</f>
        <v>3.3</v>
      </c>
      <c r="G847" s="4" t="str">
        <f>HYPERLINK("http://141.218.60.56/~jnz1568/getInfo.php?workbook=13_04.xlsx&amp;sheet=U0&amp;row=847&amp;col=7&amp;number=0.0938&amp;sourceID=14","0.0938")</f>
        <v>0.0938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HYPERLINK("http://141.218.60.56/~jnz1568/getInfo.php?workbook=13_04.xlsx&amp;sheet=U0&amp;row=848&amp;col=6&amp;number=3.4&amp;sourceID=14","3.4")</f>
        <v>3.4</v>
      </c>
      <c r="G848" s="4" t="str">
        <f>HYPERLINK("http://141.218.60.56/~jnz1568/getInfo.php?workbook=13_04.xlsx&amp;sheet=U0&amp;row=848&amp;col=7&amp;number=0.0938&amp;sourceID=14","0.0938")</f>
        <v>0.0938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HYPERLINK("http://141.218.60.56/~jnz1568/getInfo.php?workbook=13_04.xlsx&amp;sheet=U0&amp;row=849&amp;col=6&amp;number=3.5&amp;sourceID=14","3.5")</f>
        <v>3.5</v>
      </c>
      <c r="G849" s="4" t="str">
        <f>HYPERLINK("http://141.218.60.56/~jnz1568/getInfo.php?workbook=13_04.xlsx&amp;sheet=U0&amp;row=849&amp;col=7&amp;number=0.0938&amp;sourceID=14","0.0938")</f>
        <v>0.0938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HYPERLINK("http://141.218.60.56/~jnz1568/getInfo.php?workbook=13_04.xlsx&amp;sheet=U0&amp;row=850&amp;col=6&amp;number=3.6&amp;sourceID=14","3.6")</f>
        <v>3.6</v>
      </c>
      <c r="G850" s="4" t="str">
        <f>HYPERLINK("http://141.218.60.56/~jnz1568/getInfo.php?workbook=13_04.xlsx&amp;sheet=U0&amp;row=850&amp;col=7&amp;number=0.0938&amp;sourceID=14","0.0938")</f>
        <v>0.0938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HYPERLINK("http://141.218.60.56/~jnz1568/getInfo.php?workbook=13_04.xlsx&amp;sheet=U0&amp;row=851&amp;col=6&amp;number=3.7&amp;sourceID=14","3.7")</f>
        <v>3.7</v>
      </c>
      <c r="G851" s="4" t="str">
        <f>HYPERLINK("http://141.218.60.56/~jnz1568/getInfo.php?workbook=13_04.xlsx&amp;sheet=U0&amp;row=851&amp;col=7&amp;number=0.0938&amp;sourceID=14","0.0938")</f>
        <v>0.0938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HYPERLINK("http://141.218.60.56/~jnz1568/getInfo.php?workbook=13_04.xlsx&amp;sheet=U0&amp;row=852&amp;col=6&amp;number=3.8&amp;sourceID=14","3.8")</f>
        <v>3.8</v>
      </c>
      <c r="G852" s="4" t="str">
        <f>HYPERLINK("http://141.218.60.56/~jnz1568/getInfo.php?workbook=13_04.xlsx&amp;sheet=U0&amp;row=852&amp;col=7&amp;number=0.0938&amp;sourceID=14","0.0938")</f>
        <v>0.0938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HYPERLINK("http://141.218.60.56/~jnz1568/getInfo.php?workbook=13_04.xlsx&amp;sheet=U0&amp;row=853&amp;col=6&amp;number=3.9&amp;sourceID=14","3.9")</f>
        <v>3.9</v>
      </c>
      <c r="G853" s="4" t="str">
        <f>HYPERLINK("http://141.218.60.56/~jnz1568/getInfo.php?workbook=13_04.xlsx&amp;sheet=U0&amp;row=853&amp;col=7&amp;number=0.0937&amp;sourceID=14","0.0937")</f>
        <v>0.0937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HYPERLINK("http://141.218.60.56/~jnz1568/getInfo.php?workbook=13_04.xlsx&amp;sheet=U0&amp;row=854&amp;col=6&amp;number=4&amp;sourceID=14","4")</f>
        <v>4</v>
      </c>
      <c r="G854" s="4" t="str">
        <f>HYPERLINK("http://141.218.60.56/~jnz1568/getInfo.php?workbook=13_04.xlsx&amp;sheet=U0&amp;row=854&amp;col=7&amp;number=0.0937&amp;sourceID=14","0.0937")</f>
        <v>0.0937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HYPERLINK("http://141.218.60.56/~jnz1568/getInfo.php?workbook=13_04.xlsx&amp;sheet=U0&amp;row=855&amp;col=6&amp;number=4.1&amp;sourceID=14","4.1")</f>
        <v>4.1</v>
      </c>
      <c r="G855" s="4" t="str">
        <f>HYPERLINK("http://141.218.60.56/~jnz1568/getInfo.php?workbook=13_04.xlsx&amp;sheet=U0&amp;row=855&amp;col=7&amp;number=0.0937&amp;sourceID=14","0.0937")</f>
        <v>0.0937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HYPERLINK("http://141.218.60.56/~jnz1568/getInfo.php?workbook=13_04.xlsx&amp;sheet=U0&amp;row=856&amp;col=6&amp;number=4.2&amp;sourceID=14","4.2")</f>
        <v>4.2</v>
      </c>
      <c r="G856" s="4" t="str">
        <f>HYPERLINK("http://141.218.60.56/~jnz1568/getInfo.php?workbook=13_04.xlsx&amp;sheet=U0&amp;row=856&amp;col=7&amp;number=0.0937&amp;sourceID=14","0.0937")</f>
        <v>0.0937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HYPERLINK("http://141.218.60.56/~jnz1568/getInfo.php?workbook=13_04.xlsx&amp;sheet=U0&amp;row=857&amp;col=6&amp;number=4.3&amp;sourceID=14","4.3")</f>
        <v>4.3</v>
      </c>
      <c r="G857" s="4" t="str">
        <f>HYPERLINK("http://141.218.60.56/~jnz1568/getInfo.php?workbook=13_04.xlsx&amp;sheet=U0&amp;row=857&amp;col=7&amp;number=0.0937&amp;sourceID=14","0.0937")</f>
        <v>0.0937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HYPERLINK("http://141.218.60.56/~jnz1568/getInfo.php?workbook=13_04.xlsx&amp;sheet=U0&amp;row=858&amp;col=6&amp;number=4.4&amp;sourceID=14","4.4")</f>
        <v>4.4</v>
      </c>
      <c r="G858" s="4" t="str">
        <f>HYPERLINK("http://141.218.60.56/~jnz1568/getInfo.php?workbook=13_04.xlsx&amp;sheet=U0&amp;row=858&amp;col=7&amp;number=0.0936&amp;sourceID=14","0.0936")</f>
        <v>0.0936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HYPERLINK("http://141.218.60.56/~jnz1568/getInfo.php?workbook=13_04.xlsx&amp;sheet=U0&amp;row=859&amp;col=6&amp;number=4.5&amp;sourceID=14","4.5")</f>
        <v>4.5</v>
      </c>
      <c r="G859" s="4" t="str">
        <f>HYPERLINK("http://141.218.60.56/~jnz1568/getInfo.php?workbook=13_04.xlsx&amp;sheet=U0&amp;row=859&amp;col=7&amp;number=0.0936&amp;sourceID=14","0.0936")</f>
        <v>0.0936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HYPERLINK("http://141.218.60.56/~jnz1568/getInfo.php?workbook=13_04.xlsx&amp;sheet=U0&amp;row=860&amp;col=6&amp;number=4.6&amp;sourceID=14","4.6")</f>
        <v>4.6</v>
      </c>
      <c r="G860" s="4" t="str">
        <f>HYPERLINK("http://141.218.60.56/~jnz1568/getInfo.php?workbook=13_04.xlsx&amp;sheet=U0&amp;row=860&amp;col=7&amp;number=0.0935&amp;sourceID=14","0.0935")</f>
        <v>0.0935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HYPERLINK("http://141.218.60.56/~jnz1568/getInfo.php?workbook=13_04.xlsx&amp;sheet=U0&amp;row=861&amp;col=6&amp;number=4.7&amp;sourceID=14","4.7")</f>
        <v>4.7</v>
      </c>
      <c r="G861" s="4" t="str">
        <f>HYPERLINK("http://141.218.60.56/~jnz1568/getInfo.php?workbook=13_04.xlsx&amp;sheet=U0&amp;row=861&amp;col=7&amp;number=0.0935&amp;sourceID=14","0.0935")</f>
        <v>0.0935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HYPERLINK("http://141.218.60.56/~jnz1568/getInfo.php?workbook=13_04.xlsx&amp;sheet=U0&amp;row=862&amp;col=6&amp;number=4.8&amp;sourceID=14","4.8")</f>
        <v>4.8</v>
      </c>
      <c r="G862" s="4" t="str">
        <f>HYPERLINK("http://141.218.60.56/~jnz1568/getInfo.php?workbook=13_04.xlsx&amp;sheet=U0&amp;row=862&amp;col=7&amp;number=0.0934&amp;sourceID=14","0.0934")</f>
        <v>0.0934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HYPERLINK("http://141.218.60.56/~jnz1568/getInfo.php?workbook=13_04.xlsx&amp;sheet=U0&amp;row=863&amp;col=6&amp;number=4.9&amp;sourceID=14","4.9")</f>
        <v>4.9</v>
      </c>
      <c r="G863" s="4" t="str">
        <f>HYPERLINK("http://141.218.60.56/~jnz1568/getInfo.php?workbook=13_04.xlsx&amp;sheet=U0&amp;row=863&amp;col=7&amp;number=0.0933&amp;sourceID=14","0.0933")</f>
        <v>0.0933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2015-04-20T06:53:33Z</dcterms:created>
  <dcterms:modified xsi:type="dcterms:W3CDTF">2015-04-20T06:53:33Z</dcterms:modified>
</cp:coreProperties>
</file>