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<sst xmlns="http://schemas.openxmlformats.org/spreadsheetml/2006/main" count="98" uniqueCount="43">
  <si>
    <t>Fine Structure Energy Levels for Cl XVII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</si>
  <si>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</si>
  <si>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</si>
  <si>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</si>
  <si>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</si>
  <si>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</si>
  <si>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</si>
  <si>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</si>
  <si>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</si>
  <si>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</si>
  <si>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</si>
  <si>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</si>
  <si>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</t>
  </si>
  <si>
    <t>2S</t>
  </si>
  <si>
    <t>2s</t>
  </si>
  <si>
    <t>2p</t>
  </si>
  <si>
    <t>2P</t>
  </si>
  <si>
    <t>3s</t>
  </si>
  <si>
    <t>3p</t>
  </si>
  <si>
    <t>3d</t>
  </si>
  <si>
    <t>2D</t>
  </si>
  <si>
    <t>4s</t>
  </si>
  <si>
    <t>4p</t>
  </si>
  <si>
    <t>4d</t>
  </si>
  <si>
    <t>4f</t>
  </si>
  <si>
    <t>2F</t>
  </si>
  <si>
    <t>5s</t>
  </si>
  <si>
    <t>5p</t>
  </si>
  <si>
    <t>5d</t>
  </si>
  <si>
    <t>5f</t>
  </si>
  <si>
    <t>5g</t>
  </si>
  <si>
    <t>2G</t>
  </si>
  <si>
    <t>A-values for fine-structure transitions in Cl XVII</t>
  </si>
  <si>
    <t>k</t>
  </si>
  <si>
    <t>WL Vac (A)</t>
  </si>
  <si>
    <t>A (s-1)</t>
  </si>
  <si>
    <t>A2E1(s-1)</t>
  </si>
  <si>
    <t>Effective Collision Strengths for Cl XVII</t>
  </si>
  <si>
    <t>np</t>
  </si>
  <si>
    <t>Log_T(K)</t>
  </si>
  <si>
    <t>EColSt</t>
  </si>
  <si>
    <t>1   1</t>
  </si>
  <si>
    <t>1   2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</si>
</sst>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17</v>
      </c>
      <c r="B4" s="3">
        <v>1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HYPERLINK("http://141.218.60.56/~jnz1568/getInfo.php?workbook=17_01.xlsx&amp;sheet=E0&amp;row=4&amp;col=10&amp;number=0&amp;sourceID=14","0")</f>
        <v>0</v>
      </c>
    </row>
    <row r="5" spans="1:10">
      <c r="A5" s="3">
        <v>17</v>
      </c>
      <c r="B5" s="3">
        <v>1</v>
      </c>
      <c r="C5" s="3">
        <v>2</v>
      </c>
      <c r="D5" s="3" t="s">
        <v>14</v>
      </c>
      <c r="E5" s="3" t="s">
        <v>13</v>
      </c>
      <c r="F5" s="3">
        <v>2</v>
      </c>
      <c r="G5" s="3">
        <v>0</v>
      </c>
      <c r="H5" s="3">
        <v>0</v>
      </c>
      <c r="I5" s="3">
        <v>0.5</v>
      </c>
      <c r="J5" s="4" t="str">
        <f>HYPERLINK("http://141.218.60.56/~jnz1568/getInfo.php?workbook=17_01.xlsx&amp;sheet=E0&amp;row=5&amp;col=10&amp;number=23863100&amp;sourceID=14","23863100")</f>
        <v>23863100</v>
      </c>
    </row>
    <row r="6" spans="1:10">
      <c r="A6" s="3">
        <v>17</v>
      </c>
      <c r="B6" s="3">
        <v>1</v>
      </c>
      <c r="C6" s="3">
        <v>3</v>
      </c>
      <c r="D6" s="3" t="s">
        <v>15</v>
      </c>
      <c r="E6" s="3" t="s">
        <v>16</v>
      </c>
      <c r="F6" s="3">
        <v>2</v>
      </c>
      <c r="G6" s="3">
        <v>1</v>
      </c>
      <c r="H6" s="3">
        <v>1</v>
      </c>
      <c r="I6" s="3">
        <v>0.5</v>
      </c>
      <c r="J6" s="4" t="str">
        <f>HYPERLINK("http://141.218.60.56/~jnz1568/getInfo.php?workbook=17_01.xlsx&amp;sheet=E0&amp;row=6&amp;col=10&amp;number=23862034&amp;sourceID=14","23862034")</f>
        <v>23862034</v>
      </c>
    </row>
    <row r="7" spans="1:10">
      <c r="A7" s="3">
        <v>17</v>
      </c>
      <c r="B7" s="3">
        <v>1</v>
      </c>
      <c r="C7" s="3">
        <v>4</v>
      </c>
      <c r="D7" s="3" t="s">
        <v>15</v>
      </c>
      <c r="E7" s="3" t="s">
        <v>16</v>
      </c>
      <c r="F7" s="3">
        <v>2</v>
      </c>
      <c r="G7" s="3">
        <v>1</v>
      </c>
      <c r="H7" s="3">
        <v>1</v>
      </c>
      <c r="I7" s="3">
        <v>1.5</v>
      </c>
      <c r="J7" s="4" t="str">
        <f>HYPERLINK("http://141.218.60.56/~jnz1568/getInfo.php?workbook=17_01.xlsx&amp;sheet=E0&amp;row=7&amp;col=10&amp;number=23892900&amp;sourceID=14","23892900")</f>
        <v>23892900</v>
      </c>
    </row>
    <row r="8" spans="1:10">
      <c r="A8" s="3">
        <v>17</v>
      </c>
      <c r="B8" s="3">
        <v>1</v>
      </c>
      <c r="C8" s="3">
        <v>5</v>
      </c>
      <c r="D8" s="3" t="s">
        <v>17</v>
      </c>
      <c r="E8" s="3" t="s">
        <v>13</v>
      </c>
      <c r="F8" s="3">
        <v>2</v>
      </c>
      <c r="G8" s="3">
        <v>0</v>
      </c>
      <c r="H8" s="3">
        <v>0</v>
      </c>
      <c r="I8" s="3">
        <v>0.5</v>
      </c>
      <c r="J8" s="4" t="str">
        <f>HYPERLINK("http://141.218.60.56/~jnz1568/getInfo.php?workbook=17_01.xlsx&amp;sheet=E0&amp;row=8&amp;col=10&amp;number=28291824&amp;sourceID=14","28291824")</f>
        <v>28291824</v>
      </c>
    </row>
    <row r="9" spans="1:10">
      <c r="A9" s="3">
        <v>17</v>
      </c>
      <c r="B9" s="3">
        <v>1</v>
      </c>
      <c r="C9" s="3">
        <v>6</v>
      </c>
      <c r="D9" s="3" t="s">
        <v>18</v>
      </c>
      <c r="E9" s="3" t="s">
        <v>16</v>
      </c>
      <c r="F9" s="3">
        <v>2</v>
      </c>
      <c r="G9" s="3">
        <v>1</v>
      </c>
      <c r="H9" s="3">
        <v>1</v>
      </c>
      <c r="I9" s="3">
        <v>0.5</v>
      </c>
      <c r="J9" s="4" t="str">
        <f>HYPERLINK("http://141.218.60.56/~jnz1568/getInfo.php?workbook=17_01.xlsx&amp;sheet=E0&amp;row=9&amp;col=10&amp;number=28291504&amp;sourceID=14","28291504")</f>
        <v>28291504</v>
      </c>
    </row>
    <row r="10" spans="1:10">
      <c r="A10" s="3">
        <v>17</v>
      </c>
      <c r="B10" s="3">
        <v>1</v>
      </c>
      <c r="C10" s="3">
        <v>7</v>
      </c>
      <c r="D10" s="3" t="s">
        <v>18</v>
      </c>
      <c r="E10" s="3" t="s">
        <v>16</v>
      </c>
      <c r="F10" s="3">
        <v>2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HYPERLINK("http://141.218.60.56/~jnz1568/getInfo.php?workbook=17_01.xlsx&amp;sheet=E0&amp;row=10&amp;col=10&amp;number=28300652&amp;sourceID=14","28300652")</f>
        <v>28300652</v>
      </c>
    </row>
    <row r="11" spans="1:10">
      <c r="A11" s="3">
        <v>17</v>
      </c>
      <c r="B11" s="3">
        <v>1</v>
      </c>
      <c r="C11" s="3">
        <v>8</v>
      </c>
      <c r="D11" s="3" t="s">
        <v>19</v>
      </c>
      <c r="E11" s="3" t="s">
        <v>20</v>
      </c>
      <c r="F11" s="3">
        <v>2</v>
      </c>
      <c r="G11" s="3">
        <v>2</v>
      </c>
      <c r="H11" s="3">
        <v>0</v>
      </c>
      <c r="I11" s="3">
        <v>1.5</v>
      </c>
      <c r="J11" s="4" t="str">
        <f>HYPERLINK("http://141.218.60.56/~jnz1568/getInfo.php?workbook=17_01.xlsx&amp;sheet=E0&amp;row=11&amp;col=10&amp;number=28300636&amp;sourceID=14","28300636")</f>
        <v>28300636</v>
      </c>
    </row>
    <row r="12" spans="1:10">
      <c r="A12" s="3">
        <v>17</v>
      </c>
      <c r="B12" s="3">
        <v>1</v>
      </c>
      <c r="C12" s="3">
        <v>9</v>
      </c>
      <c r="D12" s="3" t="s">
        <v>19</v>
      </c>
      <c r="E12" s="3" t="s">
        <v>20</v>
      </c>
      <c r="F12" s="3">
        <v>2</v>
      </c>
      <c r="G12" s="3">
        <v>2</v>
      </c>
      <c r="H12" s="3">
        <v>0</v>
      </c>
      <c r="I12" s="3">
        <v>2.5</v>
      </c>
      <c r="J12" s="4" t="str">
        <f>HYPERLINK("http://141.218.60.56/~jnz1568/getInfo.php?workbook=17_01.xlsx&amp;sheet=E0&amp;row=12&amp;col=10&amp;number=28303664&amp;sourceID=14","28303664")</f>
        <v>28303664</v>
      </c>
    </row>
    <row r="13" spans="1:10">
      <c r="A13" s="3">
        <v>17</v>
      </c>
      <c r="B13" s="3">
        <v>1</v>
      </c>
      <c r="C13" s="3">
        <v>10</v>
      </c>
      <c r="D13" s="3" t="s">
        <v>21</v>
      </c>
      <c r="E13" s="3" t="s">
        <v>13</v>
      </c>
      <c r="F13" s="3">
        <v>2</v>
      </c>
      <c r="G13" s="3">
        <v>0</v>
      </c>
      <c r="H13" s="3">
        <v>0</v>
      </c>
      <c r="I13" s="3">
        <v>0.5</v>
      </c>
      <c r="J13" s="4" t="str">
        <f>HYPERLINK("http://141.218.60.56/~jnz1568/getInfo.php?workbook=17_01.xlsx&amp;sheet=E0&amp;row=13&amp;col=10&amp;number=29840696&amp;sourceID=14","29840696")</f>
        <v>29840696</v>
      </c>
    </row>
    <row r="14" spans="1:10">
      <c r="A14" s="3">
        <v>17</v>
      </c>
      <c r="B14" s="3">
        <v>1</v>
      </c>
      <c r="C14" s="3">
        <v>11</v>
      </c>
      <c r="D14" s="3" t="s">
        <v>22</v>
      </c>
      <c r="E14" s="3" t="s">
        <v>16</v>
      </c>
      <c r="F14" s="3">
        <v>2</v>
      </c>
      <c r="G14" s="3">
        <v>1</v>
      </c>
      <c r="H14" s="3">
        <v>1</v>
      </c>
      <c r="I14" s="3">
        <v>0.5</v>
      </c>
      <c r="J14" s="4" t="str">
        <f>HYPERLINK("http://141.218.60.56/~jnz1568/getInfo.php?workbook=17_01.xlsx&amp;sheet=E0&amp;row=14&amp;col=10&amp;number=29840560&amp;sourceID=14","29840560")</f>
        <v>29840560</v>
      </c>
    </row>
    <row r="15" spans="1:10">
      <c r="A15" s="3">
        <v>17</v>
      </c>
      <c r="B15" s="3">
        <v>1</v>
      </c>
      <c r="C15" s="3">
        <v>12</v>
      </c>
      <c r="D15" s="3" t="s">
        <v>22</v>
      </c>
      <c r="E15" s="3" t="s">
        <v>16</v>
      </c>
      <c r="F15" s="3">
        <v>2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HYPERLINK("http://141.218.60.56/~jnz1568/getInfo.php?workbook=17_01.xlsx&amp;sheet=E0&amp;row=15&amp;col=10&amp;number=29844418&amp;sourceID=14","29844418")</f>
        <v>29844418</v>
      </c>
    </row>
    <row r="16" spans="1:10">
      <c r="A16" s="3">
        <v>17</v>
      </c>
      <c r="B16" s="3">
        <v>1</v>
      </c>
      <c r="C16" s="3">
        <v>13</v>
      </c>
      <c r="D16" s="3" t="s">
        <v>23</v>
      </c>
      <c r="E16" s="3" t="s">
        <v>20</v>
      </c>
      <c r="F16" s="3">
        <v>2</v>
      </c>
      <c r="G16" s="3">
        <v>2</v>
      </c>
      <c r="H16" s="3">
        <v>0</v>
      </c>
      <c r="I16" s="3">
        <v>1.5</v>
      </c>
      <c r="J16" s="4" t="str">
        <f>HYPERLINK("http://141.218.60.56/~jnz1568/getInfo.php?workbook=17_01.xlsx&amp;sheet=E0&amp;row=16&amp;col=10&amp;number=29844412&amp;sourceID=14","29844412")</f>
        <v>29844412</v>
      </c>
    </row>
    <row r="17" spans="1:10">
      <c r="A17" s="3">
        <v>17</v>
      </c>
      <c r="B17" s="3">
        <v>1</v>
      </c>
      <c r="C17" s="3">
        <v>14</v>
      </c>
      <c r="D17" s="3" t="s">
        <v>23</v>
      </c>
      <c r="E17" s="3" t="s">
        <v>20</v>
      </c>
      <c r="F17" s="3">
        <v>2</v>
      </c>
      <c r="G17" s="3">
        <v>2</v>
      </c>
      <c r="H17" s="3">
        <v>0</v>
      </c>
      <c r="I17" s="3">
        <v>2.5</v>
      </c>
      <c r="J17" s="4" t="str">
        <f>HYPERLINK("http://141.218.60.56/~jnz1568/getInfo.php?workbook=17_01.xlsx&amp;sheet=E0&amp;row=17&amp;col=10&amp;number=29845690&amp;sourceID=14","29845690")</f>
        <v>29845690</v>
      </c>
    </row>
    <row r="18" spans="1:10">
      <c r="A18" s="3">
        <v>17</v>
      </c>
      <c r="B18" s="3">
        <v>1</v>
      </c>
      <c r="C18" s="3">
        <v>15</v>
      </c>
      <c r="D18" s="3" t="s">
        <v>24</v>
      </c>
      <c r="E18" s="3" t="s">
        <v>25</v>
      </c>
      <c r="F18" s="3">
        <v>2</v>
      </c>
      <c r="G18" s="3">
        <v>3</v>
      </c>
      <c r="H18" s="3">
        <v>1</v>
      </c>
      <c r="I18" s="3">
        <v>2.5</v>
      </c>
      <c r="J18" s="4" t="str">
        <f>HYPERLINK("http://141.218.60.56/~jnz1568/getInfo.php?workbook=17_01.xlsx&amp;sheet=E0&amp;row=18&amp;col=10&amp;number=29845686&amp;sourceID=14","29845686")</f>
        <v>29845686</v>
      </c>
    </row>
    <row r="19" spans="1:10">
      <c r="A19" s="3">
        <v>17</v>
      </c>
      <c r="B19" s="3">
        <v>1</v>
      </c>
      <c r="C19" s="3">
        <v>16</v>
      </c>
      <c r="D19" s="3" t="s">
        <v>24</v>
      </c>
      <c r="E19" s="3" t="s">
        <v>25</v>
      </c>
      <c r="F19" s="3">
        <v>2</v>
      </c>
      <c r="G19" s="3">
        <v>3</v>
      </c>
      <c r="H19" s="3">
        <v>1</v>
      </c>
      <c r="I19" s="3">
        <v>3.5</v>
      </c>
      <c r="J19" s="4" t="str">
        <f>HYPERLINK("http://141.218.60.56/~jnz1568/getInfo.php?workbook=17_01.xlsx&amp;sheet=E0&amp;row=19&amp;col=10&amp;number=29846324&amp;sourceID=14","29846324")</f>
        <v>29846324</v>
      </c>
    </row>
    <row r="20" spans="1:10">
      <c r="A20" s="3">
        <v>17</v>
      </c>
      <c r="B20" s="3">
        <v>1</v>
      </c>
      <c r="C20" s="3">
        <v>17</v>
      </c>
      <c r="D20" s="3" t="s">
        <v>26</v>
      </c>
      <c r="E20" s="3" t="s">
        <v>13</v>
      </c>
      <c r="F20" s="3">
        <v>2</v>
      </c>
      <c r="G20" s="3">
        <v>0</v>
      </c>
      <c r="H20" s="3">
        <v>0</v>
      </c>
      <c r="I20" s="3">
        <v>0.5</v>
      </c>
      <c r="J20" s="4" t="str">
        <f>HYPERLINK("http://141.218.60.56/~jnz1568/getInfo.php?workbook=17_01.xlsx&amp;sheet=E0&amp;row=20&amp;col=10&amp;number=30557084&amp;sourceID=14","30557084")</f>
        <v>30557084</v>
      </c>
    </row>
    <row r="21" spans="1:10">
      <c r="A21" s="3">
        <v>17</v>
      </c>
      <c r="B21" s="3">
        <v>1</v>
      </c>
      <c r="C21" s="3">
        <v>18</v>
      </c>
      <c r="D21" s="3" t="s">
        <v>27</v>
      </c>
      <c r="E21" s="3" t="s">
        <v>16</v>
      </c>
      <c r="F21" s="3">
        <v>2</v>
      </c>
      <c r="G21" s="3">
        <v>1</v>
      </c>
      <c r="H21" s="3">
        <v>1</v>
      </c>
      <c r="I21" s="3">
        <v>0.5</v>
      </c>
      <c r="J21" s="4" t="str">
        <f>HYPERLINK("http://141.218.60.56/~jnz1568/getInfo.php?workbook=17_01.xlsx&amp;sheet=E0&amp;row=21&amp;col=10&amp;number=30557016&amp;sourceID=14","30557016")</f>
        <v>30557016</v>
      </c>
    </row>
    <row r="22" spans="1:10">
      <c r="A22" s="3">
        <v>17</v>
      </c>
      <c r="B22" s="3">
        <v>1</v>
      </c>
      <c r="C22" s="3">
        <v>19</v>
      </c>
      <c r="D22" s="3" t="s">
        <v>27</v>
      </c>
      <c r="E22" s="3" t="s">
        <v>16</v>
      </c>
      <c r="F22" s="3">
        <v>2</v>
      </c>
      <c r="G22" s="3">
        <v>1</v>
      </c>
      <c r="H22" s="3">
        <v>1</v>
      </c>
      <c r="I22" s="3">
        <v>1.5</v>
      </c>
      <c r="J22" s="4" t="str">
        <f>HYPERLINK("http://141.218.60.56/~jnz1568/getInfo.php?workbook=17_01.xlsx&amp;sheet=E0&amp;row=22&amp;col=10&amp;number=30558990&amp;sourceID=14","30558990")</f>
        <v>30558990</v>
      </c>
    </row>
    <row r="23" spans="1:10">
      <c r="A23" s="3">
        <v>17</v>
      </c>
      <c r="B23" s="3">
        <v>1</v>
      </c>
      <c r="C23" s="3">
        <v>20</v>
      </c>
      <c r="D23" s="3" t="s">
        <v>28</v>
      </c>
      <c r="E23" s="3" t="s">
        <v>20</v>
      </c>
      <c r="F23" s="3">
        <v>2</v>
      </c>
      <c r="G23" s="3">
        <v>2</v>
      </c>
      <c r="H23" s="3">
        <v>0</v>
      </c>
      <c r="I23" s="3">
        <v>1.5</v>
      </c>
      <c r="J23" s="4" t="str">
        <f>HYPERLINK("http://141.218.60.56/~jnz1568/getInfo.php?workbook=17_01.xlsx&amp;sheet=E0&amp;row=23&amp;col=10&amp;number=30558986&amp;sourceID=14","30558986")</f>
        <v>30558986</v>
      </c>
    </row>
    <row r="24" spans="1:10">
      <c r="A24" s="3">
        <v>17</v>
      </c>
      <c r="B24" s="3">
        <v>1</v>
      </c>
      <c r="C24" s="3">
        <v>21</v>
      </c>
      <c r="D24" s="3" t="s">
        <v>28</v>
      </c>
      <c r="E24" s="3" t="s">
        <v>20</v>
      </c>
      <c r="F24" s="3">
        <v>2</v>
      </c>
      <c r="G24" s="3">
        <v>2</v>
      </c>
      <c r="H24" s="3">
        <v>0</v>
      </c>
      <c r="I24" s="3">
        <v>2.5</v>
      </c>
      <c r="J24" s="4" t="str">
        <f>HYPERLINK("http://141.218.60.56/~jnz1568/getInfo.php?workbook=17_01.xlsx&amp;sheet=E0&amp;row=24&amp;col=10&amp;number=30559640&amp;sourceID=14","30559640")</f>
        <v>30559640</v>
      </c>
    </row>
    <row r="25" spans="1:10">
      <c r="A25" s="3">
        <v>17</v>
      </c>
      <c r="B25" s="3">
        <v>1</v>
      </c>
      <c r="C25" s="3">
        <v>22</v>
      </c>
      <c r="D25" s="3" t="s">
        <v>29</v>
      </c>
      <c r="E25" s="3" t="s">
        <v>25</v>
      </c>
      <c r="F25" s="3">
        <v>2</v>
      </c>
      <c r="G25" s="3">
        <v>3</v>
      </c>
      <c r="H25" s="3">
        <v>1</v>
      </c>
      <c r="I25" s="3">
        <v>2.5</v>
      </c>
      <c r="J25" s="4" t="str">
        <f>HYPERLINK("http://141.218.60.56/~jnz1568/getInfo.php?workbook=17_01.xlsx&amp;sheet=E0&amp;row=25&amp;col=10&amp;number=30559640&amp;sourceID=14","30559640")</f>
        <v>30559640</v>
      </c>
    </row>
    <row r="26" spans="1:10">
      <c r="A26" s="3">
        <v>17</v>
      </c>
      <c r="B26" s="3">
        <v>1</v>
      </c>
      <c r="C26" s="3">
        <v>23</v>
      </c>
      <c r="D26" s="3" t="s">
        <v>29</v>
      </c>
      <c r="E26" s="3" t="s">
        <v>25</v>
      </c>
      <c r="F26" s="3">
        <v>2</v>
      </c>
      <c r="G26" s="3">
        <v>3</v>
      </c>
      <c r="H26" s="3">
        <v>1</v>
      </c>
      <c r="I26" s="3">
        <v>3.5</v>
      </c>
      <c r="J26" s="4" t="str">
        <f>HYPERLINK("http://141.218.60.56/~jnz1568/getInfo.php?workbook=17_01.xlsx&amp;sheet=E0&amp;row=26&amp;col=10&amp;number=30559966&amp;sourceID=14","30559966")</f>
        <v>30559966</v>
      </c>
    </row>
    <row r="27" spans="1:10">
      <c r="A27" s="3">
        <v>17</v>
      </c>
      <c r="B27" s="3">
        <v>1</v>
      </c>
      <c r="C27" s="3">
        <v>24</v>
      </c>
      <c r="D27" s="3" t="s">
        <v>30</v>
      </c>
      <c r="E27" s="3" t="s">
        <v>31</v>
      </c>
      <c r="F27" s="3">
        <v>2</v>
      </c>
      <c r="G27" s="3">
        <v>4</v>
      </c>
      <c r="H27" s="3">
        <v>0</v>
      </c>
      <c r="I27" s="3">
        <v>3.5</v>
      </c>
      <c r="J27" s="4" t="str">
        <f>HYPERLINK("http://141.218.60.56/~jnz1568/getInfo.php?workbook=17_01.xlsx&amp;sheet=E0&amp;row=27&amp;col=10&amp;number=30559966&amp;sourceID=14","30559966")</f>
        <v>30559966</v>
      </c>
    </row>
    <row r="28" spans="1:10">
      <c r="A28" s="3">
        <v>17</v>
      </c>
      <c r="B28" s="3">
        <v>1</v>
      </c>
      <c r="C28" s="3">
        <v>25</v>
      </c>
      <c r="D28" s="3" t="s">
        <v>30</v>
      </c>
      <c r="E28" s="3" t="s">
        <v>31</v>
      </c>
      <c r="F28" s="3">
        <v>2</v>
      </c>
      <c r="G28" s="3">
        <v>4</v>
      </c>
      <c r="H28" s="3">
        <v>0</v>
      </c>
      <c r="I28" s="3">
        <v>4.5</v>
      </c>
      <c r="J28" s="4" t="str">
        <f>HYPERLINK("http://141.218.60.56/~jnz1568/getInfo.php?workbook=17_01.xlsx&amp;sheet=E0&amp;row=28&amp;col=10&amp;number=30560162&amp;sourceID=14","30560162")</f>
        <v>30560162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3.7109375" customWidth="1"/>
    <col min="5" max="5" width="11.7109375" customWidth="1"/>
    <col min="6" max="6" width="15.7109375" customWidth="1"/>
    <col min="7" max="7" width="10.7109375" customWidth="1"/>
  </cols>
  <sheetData>
    <row r="1" spans="1:7">
      <c r="A1" s="1" t="s">
        <v>32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33</v>
      </c>
      <c r="D3" s="2" t="s">
        <v>4</v>
      </c>
      <c r="E3" s="2" t="s">
        <v>34</v>
      </c>
      <c r="F3" s="2" t="s">
        <v>35</v>
      </c>
      <c r="G3" s="2" t="s">
        <v>36</v>
      </c>
    </row>
    <row r="4" spans="1:7">
      <c r="A4" s="3">
        <v>17</v>
      </c>
      <c r="B4" s="3">
        <v>1</v>
      </c>
      <c r="C4" s="3">
        <v>2</v>
      </c>
      <c r="D4" s="3">
        <v>1</v>
      </c>
      <c r="E4" s="3">
        <v>4.191</v>
      </c>
      <c r="F4" s="4" t="str">
        <f>HYPERLINK("http://141.218.60.56/~jnz1568/getInfo.php?workbook=17_01.xlsx&amp;sheet=A0&amp;row=4&amp;col=6&amp;number=5115000&amp;sourceID=14","5115000")</f>
        <v>5115000</v>
      </c>
      <c r="G4" s="4" t="str">
        <f>HYPERLINK("http://141.218.60.56/~jnz1568/getInfo.php?workbook=17_01.xlsx&amp;sheet=A0&amp;row=4&amp;col=7&amp;number=196800000&amp;sourceID=14","196800000")</f>
        <v>196800000</v>
      </c>
    </row>
    <row r="5" spans="1:7">
      <c r="A5" s="3">
        <v>17</v>
      </c>
      <c r="B5" s="3">
        <v>1</v>
      </c>
      <c r="C5" s="3">
        <v>3</v>
      </c>
      <c r="D5" s="3">
        <v>1</v>
      </c>
      <c r="E5" s="3">
        <v>4.191</v>
      </c>
      <c r="F5" s="4" t="str">
        <f>HYPERLINK("http://141.218.60.56/~jnz1568/getInfo.php?workbook=17_01.xlsx&amp;sheet=A0&amp;row=5&amp;col=6&amp;number=52650000000000&amp;sourceID=14","52650000000000")</f>
        <v>52650000000000</v>
      </c>
      <c r="G5" s="4" t="str">
        <f>HYPERLINK("http://141.218.60.56/~jnz1568/getInfo.php?workbook=17_01.xlsx&amp;sheet=A0&amp;row=5&amp;col=7&amp;number=0&amp;sourceID=14","0")</f>
        <v>0</v>
      </c>
    </row>
    <row r="6" spans="1:7">
      <c r="A6" s="3">
        <v>17</v>
      </c>
      <c r="B6" s="3">
        <v>1</v>
      </c>
      <c r="C6" s="3">
        <v>4</v>
      </c>
      <c r="D6" s="3">
        <v>1</v>
      </c>
      <c r="E6" s="3">
        <v>4.185</v>
      </c>
      <c r="F6" s="4" t="str">
        <f>HYPERLINK("http://141.218.60.56/~jnz1568/getInfo.php?workbook=17_01.xlsx&amp;sheet=A0&amp;row=6&amp;col=6&amp;number=52860000000000&amp;sourceID=14","52860000000000")</f>
        <v>52860000000000</v>
      </c>
      <c r="G6" s="4" t="str">
        <f>HYPERLINK("http://141.218.60.56/~jnz1568/getInfo.php?workbook=17_01.xlsx&amp;sheet=A0&amp;row=6&amp;col=7&amp;number=0&amp;sourceID=14","0")</f>
        <v>0</v>
      </c>
    </row>
    <row r="7" spans="1:7">
      <c r="A7" s="3">
        <v>17</v>
      </c>
      <c r="B7" s="3">
        <v>1</v>
      </c>
      <c r="C7" s="3">
        <v>6</v>
      </c>
      <c r="D7" s="3">
        <v>1</v>
      </c>
      <c r="E7" s="3">
        <v>3.535</v>
      </c>
      <c r="F7" s="4" t="str">
        <f>HYPERLINK("http://141.218.60.56/~jnz1568/getInfo.php?workbook=17_01.xlsx&amp;sheet=A0&amp;row=7&amp;col=6&amp;number=14070000000000&amp;sourceID=14","14070000000000")</f>
        <v>14070000000000</v>
      </c>
      <c r="G7" s="4" t="str">
        <f>HYPERLINK("http://141.218.60.56/~jnz1568/getInfo.php?workbook=17_01.xlsx&amp;sheet=A0&amp;row=7&amp;col=7&amp;number=0&amp;sourceID=14","0")</f>
        <v>0</v>
      </c>
    </row>
    <row r="8" spans="1:7">
      <c r="A8" s="3">
        <v>17</v>
      </c>
      <c r="B8" s="3">
        <v>1</v>
      </c>
      <c r="C8" s="3">
        <v>7</v>
      </c>
      <c r="D8" s="3">
        <v>1</v>
      </c>
      <c r="E8" s="3">
        <v>3.534</v>
      </c>
      <c r="F8" s="4" t="str">
        <f>HYPERLINK("http://141.218.60.56/~jnz1568/getInfo.php?workbook=17_01.xlsx&amp;sheet=A0&amp;row=8&amp;col=6&amp;number=14090000000000&amp;sourceID=14","14090000000000")</f>
        <v>14090000000000</v>
      </c>
      <c r="G8" s="4" t="str">
        <f>HYPERLINK("http://141.218.60.56/~jnz1568/getInfo.php?workbook=17_01.xlsx&amp;sheet=A0&amp;row=8&amp;col=7&amp;number=0&amp;sourceID=14","0")</f>
        <v>0</v>
      </c>
    </row>
    <row r="9" spans="1:7">
      <c r="A9" s="3">
        <v>17</v>
      </c>
      <c r="B9" s="3">
        <v>1</v>
      </c>
      <c r="C9" s="3">
        <v>11</v>
      </c>
      <c r="D9" s="3">
        <v>1</v>
      </c>
      <c r="E9" s="3">
        <v>3.351</v>
      </c>
      <c r="F9" s="4" t="str">
        <f>HYPERLINK("http://141.218.60.56/~jnz1568/getInfo.php?workbook=17_01.xlsx&amp;sheet=A0&amp;row=9&amp;col=6&amp;number=5735000000000&amp;sourceID=14","5735000000000")</f>
        <v>5735000000000</v>
      </c>
      <c r="G9" s="4" t="str">
        <f>HYPERLINK("http://141.218.60.56/~jnz1568/getInfo.php?workbook=17_01.xlsx&amp;sheet=A0&amp;row=9&amp;col=7&amp;number=0&amp;sourceID=14","0")</f>
        <v>0</v>
      </c>
    </row>
    <row r="10" spans="1:7">
      <c r="A10" s="3">
        <v>17</v>
      </c>
      <c r="B10" s="3">
        <v>1</v>
      </c>
      <c r="C10" s="3">
        <v>12</v>
      </c>
      <c r="D10" s="3">
        <v>1</v>
      </c>
      <c r="E10" s="3">
        <v>3.351</v>
      </c>
      <c r="F10" s="4" t="str">
        <f>HYPERLINK("http://141.218.60.56/~jnz1568/getInfo.php?workbook=17_01.xlsx&amp;sheet=A0&amp;row=10&amp;col=6&amp;number=5745000000000&amp;sourceID=14","5745000000000")</f>
        <v>5745000000000</v>
      </c>
      <c r="G10" s="4" t="str">
        <f>HYPERLINK("http://141.218.60.56/~jnz1568/getInfo.php?workbook=17_01.xlsx&amp;sheet=A0&amp;row=10&amp;col=7&amp;number=0&amp;sourceID=14","0")</f>
        <v>0</v>
      </c>
    </row>
    <row r="11" spans="1:7">
      <c r="A11" s="3">
        <v>17</v>
      </c>
      <c r="B11" s="3">
        <v>1</v>
      </c>
      <c r="C11" s="3">
        <v>18</v>
      </c>
      <c r="D11" s="3">
        <v>1</v>
      </c>
      <c r="E11" s="3">
        <v>3.273</v>
      </c>
      <c r="F11" s="4" t="str">
        <f>HYPERLINK("http://141.218.60.56/~jnz1568/getInfo.php?workbook=17_01.xlsx&amp;sheet=A0&amp;row=11&amp;col=6&amp;number=2892000000000&amp;sourceID=14","2892000000000")</f>
        <v>2892000000000</v>
      </c>
      <c r="G11" s="4" t="str">
        <f>HYPERLINK("http://141.218.60.56/~jnz1568/getInfo.php?workbook=17_01.xlsx&amp;sheet=A0&amp;row=11&amp;col=7&amp;number=0&amp;sourceID=14","0")</f>
        <v>0</v>
      </c>
    </row>
    <row r="12" spans="1:7">
      <c r="A12" s="3">
        <v>17</v>
      </c>
      <c r="B12" s="3">
        <v>1</v>
      </c>
      <c r="C12" s="3">
        <v>19</v>
      </c>
      <c r="D12" s="3">
        <v>1</v>
      </c>
      <c r="E12" s="3">
        <v>3.272</v>
      </c>
      <c r="F12" s="4" t="str">
        <f>HYPERLINK("http://141.218.60.56/~jnz1568/getInfo.php?workbook=17_01.xlsx&amp;sheet=A0&amp;row=12&amp;col=6&amp;number=2897000000000&amp;sourceID=14","2897000000000")</f>
        <v>2897000000000</v>
      </c>
      <c r="G12" s="4" t="str">
        <f>HYPERLINK("http://141.218.60.56/~jnz1568/getInfo.php?workbook=17_01.xlsx&amp;sheet=A0&amp;row=12&amp;col=7&amp;number=0&amp;sourceID=14","0")</f>
        <v>0</v>
      </c>
    </row>
    <row r="13" spans="1:7">
      <c r="A13" s="3">
        <v>17</v>
      </c>
      <c r="B13" s="3">
        <v>1</v>
      </c>
      <c r="C13" s="3">
        <v>6</v>
      </c>
      <c r="D13" s="3">
        <v>2</v>
      </c>
      <c r="E13" s="3">
        <v>22.581</v>
      </c>
      <c r="F13" s="4" t="str">
        <f>HYPERLINK("http://141.218.60.56/~jnz1568/getInfo.php?workbook=17_01.xlsx&amp;sheet=A0&amp;row=13&amp;col=6&amp;number=1895000000000&amp;sourceID=14","1895000000000")</f>
        <v>1895000000000</v>
      </c>
      <c r="G13" s="4" t="str">
        <f>HYPERLINK("http://141.218.60.56/~jnz1568/getInfo.php?workbook=17_01.xlsx&amp;sheet=A0&amp;row=13&amp;col=7&amp;number=0&amp;sourceID=14","0")</f>
        <v>0</v>
      </c>
    </row>
    <row r="14" spans="1:7">
      <c r="A14" s="3">
        <v>17</v>
      </c>
      <c r="B14" s="3">
        <v>1</v>
      </c>
      <c r="C14" s="3">
        <v>7</v>
      </c>
      <c r="D14" s="3">
        <v>2</v>
      </c>
      <c r="E14" s="3">
        <v>22.535</v>
      </c>
      <c r="F14" s="4" t="str">
        <f>HYPERLINK("http://141.218.60.56/~jnz1568/getInfo.php?workbook=17_01.xlsx&amp;sheet=A0&amp;row=14&amp;col=6&amp;number=1905000000000&amp;sourceID=14","1905000000000")</f>
        <v>1905000000000</v>
      </c>
      <c r="G14" s="4" t="str">
        <f>HYPERLINK("http://141.218.60.56/~jnz1568/getInfo.php?workbook=17_01.xlsx&amp;sheet=A0&amp;row=14&amp;col=7&amp;number=0&amp;sourceID=14","0")</f>
        <v>0</v>
      </c>
    </row>
    <row r="15" spans="1:7">
      <c r="A15" s="3">
        <v>17</v>
      </c>
      <c r="B15" s="3">
        <v>1</v>
      </c>
      <c r="C15" s="3">
        <v>11</v>
      </c>
      <c r="D15" s="3">
        <v>2</v>
      </c>
      <c r="E15" s="3">
        <v>16.73</v>
      </c>
      <c r="F15" s="4" t="str">
        <f>HYPERLINK("http://141.218.60.56/~jnz1568/getInfo.php?workbook=17_01.xlsx&amp;sheet=A0&amp;row=15&amp;col=6&amp;number=816000000000&amp;sourceID=14","816000000000")</f>
        <v>816000000000</v>
      </c>
      <c r="G15" s="4" t="str">
        <f>HYPERLINK("http://141.218.60.56/~jnz1568/getInfo.php?workbook=17_01.xlsx&amp;sheet=A0&amp;row=15&amp;col=7&amp;number=0&amp;sourceID=14","0")</f>
        <v>0</v>
      </c>
    </row>
    <row r="16" spans="1:7">
      <c r="A16" s="3">
        <v>17</v>
      </c>
      <c r="B16" s="3">
        <v>1</v>
      </c>
      <c r="C16" s="3">
        <v>12</v>
      </c>
      <c r="D16" s="3">
        <v>2</v>
      </c>
      <c r="E16" s="3">
        <v>16.719</v>
      </c>
      <c r="F16" s="4" t="str">
        <f>HYPERLINK("http://141.218.60.56/~jnz1568/getInfo.php?workbook=17_01.xlsx&amp;sheet=A0&amp;row=16&amp;col=6&amp;number=818300000000&amp;sourceID=14","818300000000")</f>
        <v>818300000000</v>
      </c>
      <c r="G16" s="4" t="str">
        <f>HYPERLINK("http://141.218.60.56/~jnz1568/getInfo.php?workbook=17_01.xlsx&amp;sheet=A0&amp;row=16&amp;col=7&amp;number=0&amp;sourceID=14","0")</f>
        <v>0</v>
      </c>
    </row>
    <row r="17" spans="1:7">
      <c r="A17" s="3">
        <v>17</v>
      </c>
      <c r="B17" s="3">
        <v>1</v>
      </c>
      <c r="C17" s="3">
        <v>18</v>
      </c>
      <c r="D17" s="3">
        <v>2</v>
      </c>
      <c r="E17" s="3">
        <v>14.939</v>
      </c>
      <c r="F17" s="4" t="str">
        <f>HYPERLINK("http://141.218.60.56/~jnz1568/getInfo.php?workbook=17_01.xlsx&amp;sheet=A0&amp;row=17&amp;col=6&amp;number=417400000000&amp;sourceID=14","417400000000")</f>
        <v>417400000000</v>
      </c>
      <c r="G17" s="4" t="str">
        <f>HYPERLINK("http://141.218.60.56/~jnz1568/getInfo.php?workbook=17_01.xlsx&amp;sheet=A0&amp;row=17&amp;col=7&amp;number=0&amp;sourceID=14","0")</f>
        <v>0</v>
      </c>
    </row>
    <row r="18" spans="1:7">
      <c r="A18" s="3">
        <v>17</v>
      </c>
      <c r="B18" s="3">
        <v>1</v>
      </c>
      <c r="C18" s="3">
        <v>19</v>
      </c>
      <c r="D18" s="3">
        <v>2</v>
      </c>
      <c r="E18" s="3">
        <v>14.935</v>
      </c>
      <c r="F18" s="4" t="str">
        <f>HYPERLINK("http://141.218.60.56/~jnz1568/getInfo.php?workbook=17_01.xlsx&amp;sheet=A0&amp;row=18&amp;col=6&amp;number=418300000000&amp;sourceID=14","418300000000")</f>
        <v>418300000000</v>
      </c>
      <c r="G18" s="4" t="str">
        <f>HYPERLINK("http://141.218.60.56/~jnz1568/getInfo.php?workbook=17_01.xlsx&amp;sheet=A0&amp;row=18&amp;col=7&amp;number=0&amp;sourceID=14","0")</f>
        <v>0</v>
      </c>
    </row>
    <row r="19" spans="1:7">
      <c r="A19" s="3">
        <v>17</v>
      </c>
      <c r="B19" s="3">
        <v>1</v>
      </c>
      <c r="C19" s="3">
        <v>5</v>
      </c>
      <c r="D19" s="3">
        <v>3</v>
      </c>
      <c r="E19" s="3">
        <v>22.575</v>
      </c>
      <c r="F19" s="4" t="str">
        <f>HYPERLINK("http://141.218.60.56/~jnz1568/getInfo.php?workbook=17_01.xlsx&amp;sheet=A0&amp;row=19&amp;col=6&amp;number=177900000000&amp;sourceID=14","177900000000")</f>
        <v>177900000000</v>
      </c>
      <c r="G19" s="4" t="str">
        <f>HYPERLINK("http://141.218.60.56/~jnz1568/getInfo.php?workbook=17_01.xlsx&amp;sheet=A0&amp;row=19&amp;col=7&amp;number=0&amp;sourceID=14","0")</f>
        <v>0</v>
      </c>
    </row>
    <row r="20" spans="1:7">
      <c r="A20" s="3">
        <v>17</v>
      </c>
      <c r="B20" s="3">
        <v>1</v>
      </c>
      <c r="C20" s="3">
        <v>8</v>
      </c>
      <c r="D20" s="3">
        <v>3</v>
      </c>
      <c r="E20" s="3">
        <v>22.53</v>
      </c>
      <c r="F20" s="4" t="str">
        <f>HYPERLINK("http://141.218.60.56/~jnz1568/getInfo.php?workbook=17_01.xlsx&amp;sheet=A0&amp;row=20&amp;col=6&amp;number=4572000000000&amp;sourceID=14","4572000000000")</f>
        <v>4572000000000</v>
      </c>
      <c r="G20" s="4" t="str">
        <f>HYPERLINK("http://141.218.60.56/~jnz1568/getInfo.php?workbook=17_01.xlsx&amp;sheet=A0&amp;row=20&amp;col=7&amp;number=0&amp;sourceID=14","0")</f>
        <v>0</v>
      </c>
    </row>
    <row r="21" spans="1:7">
      <c r="A21" s="3">
        <v>17</v>
      </c>
      <c r="B21" s="3">
        <v>1</v>
      </c>
      <c r="C21" s="3">
        <v>10</v>
      </c>
      <c r="D21" s="3">
        <v>3</v>
      </c>
      <c r="E21" s="3">
        <v>16.726</v>
      </c>
      <c r="F21" s="4" t="str">
        <f>HYPERLINK("http://141.218.60.56/~jnz1568/getInfo.php?workbook=17_01.xlsx&amp;sheet=A0&amp;row=21&amp;col=6&amp;number=72610000000&amp;sourceID=14","72610000000")</f>
        <v>72610000000</v>
      </c>
      <c r="G21" s="4" t="str">
        <f>HYPERLINK("http://141.218.60.56/~jnz1568/getInfo.php?workbook=17_01.xlsx&amp;sheet=A0&amp;row=21&amp;col=7&amp;number=0&amp;sourceID=14","0")</f>
        <v>0</v>
      </c>
    </row>
    <row r="22" spans="1:7">
      <c r="A22" s="3">
        <v>17</v>
      </c>
      <c r="B22" s="3">
        <v>1</v>
      </c>
      <c r="C22" s="3">
        <v>13</v>
      </c>
      <c r="D22" s="3">
        <v>3</v>
      </c>
      <c r="E22" s="3">
        <v>16.716</v>
      </c>
      <c r="F22" s="4" t="str">
        <f>HYPERLINK("http://141.218.60.56/~jnz1568/getInfo.php?workbook=17_01.xlsx&amp;sheet=A0&amp;row=22&amp;col=6&amp;number=1454000000000&amp;sourceID=14","1454000000000")</f>
        <v>1454000000000</v>
      </c>
      <c r="G22" s="4" t="str">
        <f>HYPERLINK("http://141.218.60.56/~jnz1568/getInfo.php?workbook=17_01.xlsx&amp;sheet=A0&amp;row=22&amp;col=7&amp;number=0&amp;sourceID=14","0")</f>
        <v>0</v>
      </c>
    </row>
    <row r="23" spans="1:7">
      <c r="A23" s="3">
        <v>17</v>
      </c>
      <c r="B23" s="3">
        <v>1</v>
      </c>
      <c r="C23" s="3">
        <v>17</v>
      </c>
      <c r="D23" s="3">
        <v>3</v>
      </c>
      <c r="E23" s="3">
        <v>14.936</v>
      </c>
      <c r="F23" s="4" t="str">
        <f>HYPERLINK("http://141.218.60.56/~jnz1568/getInfo.php?workbook=17_01.xlsx&amp;sheet=A0&amp;row=23&amp;col=6&amp;number=36270000000&amp;sourceID=14","36270000000")</f>
        <v>36270000000</v>
      </c>
      <c r="G23" s="4" t="str">
        <f>HYPERLINK("http://141.218.60.56/~jnz1568/getInfo.php?workbook=17_01.xlsx&amp;sheet=A0&amp;row=23&amp;col=7&amp;number=0&amp;sourceID=14","0")</f>
        <v>0</v>
      </c>
    </row>
    <row r="24" spans="1:7">
      <c r="A24" s="3">
        <v>17</v>
      </c>
      <c r="B24" s="3">
        <v>1</v>
      </c>
      <c r="C24" s="3">
        <v>20</v>
      </c>
      <c r="D24" s="3">
        <v>3</v>
      </c>
      <c r="E24" s="3">
        <v>14.932</v>
      </c>
      <c r="F24" s="4" t="str">
        <f>HYPERLINK("http://141.218.60.56/~jnz1568/getInfo.php?workbook=17_01.xlsx&amp;sheet=A0&amp;row=24&amp;col=6&amp;number=663800000000&amp;sourceID=14","663800000000")</f>
        <v>663800000000</v>
      </c>
      <c r="G24" s="4" t="str">
        <f>HYPERLINK("http://141.218.60.56/~jnz1568/getInfo.php?workbook=17_01.xlsx&amp;sheet=A0&amp;row=24&amp;col=7&amp;number=0&amp;sourceID=14","0")</f>
        <v>0</v>
      </c>
    </row>
    <row r="25" spans="1:7">
      <c r="A25" s="3">
        <v>17</v>
      </c>
      <c r="B25" s="3">
        <v>1</v>
      </c>
      <c r="C25" s="3">
        <v>5</v>
      </c>
      <c r="D25" s="3">
        <v>4</v>
      </c>
      <c r="E25" s="3">
        <v>22.733</v>
      </c>
      <c r="F25" s="4" t="str">
        <f>HYPERLINK("http://141.218.60.56/~jnz1568/getInfo.php?workbook=17_01.xlsx&amp;sheet=A0&amp;row=25&amp;col=6&amp;number=350900000000&amp;sourceID=14","350900000000")</f>
        <v>350900000000</v>
      </c>
      <c r="G25" s="4" t="str">
        <f>HYPERLINK("http://141.218.60.56/~jnz1568/getInfo.php?workbook=17_01.xlsx&amp;sheet=A0&amp;row=25&amp;col=7&amp;number=0&amp;sourceID=14","0")</f>
        <v>0</v>
      </c>
    </row>
    <row r="26" spans="1:7">
      <c r="A26" s="3">
        <v>17</v>
      </c>
      <c r="B26" s="3">
        <v>1</v>
      </c>
      <c r="C26" s="3">
        <v>8</v>
      </c>
      <c r="D26" s="3">
        <v>4</v>
      </c>
      <c r="E26" s="3">
        <v>22.687</v>
      </c>
      <c r="F26" s="4" t="str">
        <f>HYPERLINK("http://141.218.60.56/~jnz1568/getInfo.php?workbook=17_01.xlsx&amp;sheet=A0&amp;row=26&amp;col=6&amp;number=901900000000&amp;sourceID=14","901900000000")</f>
        <v>901900000000</v>
      </c>
      <c r="G26" s="4" t="str">
        <f>HYPERLINK("http://141.218.60.56/~jnz1568/getInfo.php?workbook=17_01.xlsx&amp;sheet=A0&amp;row=26&amp;col=7&amp;number=0&amp;sourceID=14","0")</f>
        <v>0</v>
      </c>
    </row>
    <row r="27" spans="1:7">
      <c r="A27" s="3">
        <v>17</v>
      </c>
      <c r="B27" s="3">
        <v>1</v>
      </c>
      <c r="C27" s="3">
        <v>9</v>
      </c>
      <c r="D27" s="3">
        <v>4</v>
      </c>
      <c r="E27" s="3">
        <v>22.672</v>
      </c>
      <c r="F27" s="4" t="str">
        <f>HYPERLINK("http://141.218.60.56/~jnz1568/getInfo.php?workbook=17_01.xlsx&amp;sheet=A0&amp;row=27&amp;col=6&amp;number=5418000000000&amp;sourceID=14","5418000000000")</f>
        <v>5418000000000</v>
      </c>
      <c r="G27" s="4" t="str">
        <f>HYPERLINK("http://141.218.60.56/~jnz1568/getInfo.php?workbook=17_01.xlsx&amp;sheet=A0&amp;row=27&amp;col=7&amp;number=0&amp;sourceID=14","0")</f>
        <v>0</v>
      </c>
    </row>
    <row r="28" spans="1:7">
      <c r="A28" s="3">
        <v>17</v>
      </c>
      <c r="B28" s="3">
        <v>1</v>
      </c>
      <c r="C28" s="3">
        <v>10</v>
      </c>
      <c r="D28" s="3">
        <v>4</v>
      </c>
      <c r="E28" s="3">
        <v>16.813</v>
      </c>
      <c r="F28" s="4" t="str">
        <f>HYPERLINK("http://141.218.60.56/~jnz1568/getInfo.php?workbook=17_01.xlsx&amp;sheet=A0&amp;row=28&amp;col=6&amp;number=143800000000&amp;sourceID=14","143800000000")</f>
        <v>143800000000</v>
      </c>
      <c r="G28" s="4" t="str">
        <f>HYPERLINK("http://141.218.60.56/~jnz1568/getInfo.php?workbook=17_01.xlsx&amp;sheet=A0&amp;row=28&amp;col=7&amp;number=0&amp;sourceID=14","0")</f>
        <v>0</v>
      </c>
    </row>
    <row r="29" spans="1:7">
      <c r="A29" s="3">
        <v>17</v>
      </c>
      <c r="B29" s="3">
        <v>1</v>
      </c>
      <c r="C29" s="3">
        <v>13</v>
      </c>
      <c r="D29" s="3">
        <v>4</v>
      </c>
      <c r="E29" s="3">
        <v>16.802</v>
      </c>
      <c r="F29" s="4" t="str">
        <f>HYPERLINK("http://141.218.60.56/~jnz1568/getInfo.php?workbook=17_01.xlsx&amp;sheet=A0&amp;row=29&amp;col=6&amp;number=287800000000&amp;sourceID=14","287800000000")</f>
        <v>287800000000</v>
      </c>
      <c r="G29" s="4" t="str">
        <f>HYPERLINK("http://141.218.60.56/~jnz1568/getInfo.php?workbook=17_01.xlsx&amp;sheet=A0&amp;row=29&amp;col=7&amp;number=0&amp;sourceID=14","0")</f>
        <v>0</v>
      </c>
    </row>
    <row r="30" spans="1:7">
      <c r="A30" s="3">
        <v>17</v>
      </c>
      <c r="B30" s="3">
        <v>1</v>
      </c>
      <c r="C30" s="3">
        <v>14</v>
      </c>
      <c r="D30" s="3">
        <v>4</v>
      </c>
      <c r="E30" s="3">
        <v>16.799</v>
      </c>
      <c r="F30" s="4" t="str">
        <f>HYPERLINK("http://141.218.60.56/~jnz1568/getInfo.php?workbook=17_01.xlsx&amp;sheet=A0&amp;row=30&amp;col=6&amp;number=1727000000000&amp;sourceID=14","1727000000000")</f>
        <v>1727000000000</v>
      </c>
      <c r="G30" s="4" t="str">
        <f>HYPERLINK("http://141.218.60.56/~jnz1568/getInfo.php?workbook=17_01.xlsx&amp;sheet=A0&amp;row=30&amp;col=7&amp;number=0&amp;sourceID=14","0")</f>
        <v>0</v>
      </c>
    </row>
    <row r="31" spans="1:7">
      <c r="A31" s="3">
        <v>17</v>
      </c>
      <c r="B31" s="3">
        <v>1</v>
      </c>
      <c r="C31" s="3">
        <v>17</v>
      </c>
      <c r="D31" s="3">
        <v>4</v>
      </c>
      <c r="E31" s="3">
        <v>15.006</v>
      </c>
      <c r="F31" s="4" t="str">
        <f>HYPERLINK("http://141.218.60.56/~jnz1568/getInfo.php?workbook=17_01.xlsx&amp;sheet=A0&amp;row=31&amp;col=6&amp;number=71870000000&amp;sourceID=14","71870000000")</f>
        <v>71870000000</v>
      </c>
      <c r="G31" s="4" t="str">
        <f>HYPERLINK("http://141.218.60.56/~jnz1568/getInfo.php?workbook=17_01.xlsx&amp;sheet=A0&amp;row=31&amp;col=7&amp;number=0&amp;sourceID=14","0")</f>
        <v>0</v>
      </c>
    </row>
    <row r="32" spans="1:7">
      <c r="A32" s="3">
        <v>17</v>
      </c>
      <c r="B32" s="3">
        <v>1</v>
      </c>
      <c r="C32" s="3">
        <v>20</v>
      </c>
      <c r="D32" s="3">
        <v>4</v>
      </c>
      <c r="E32" s="3">
        <v>15.001</v>
      </c>
      <c r="F32" s="4" t="str">
        <f>HYPERLINK("http://141.218.60.56/~jnz1568/getInfo.php?workbook=17_01.xlsx&amp;sheet=A0&amp;row=32&amp;col=6&amp;number=131600000000&amp;sourceID=14","131600000000")</f>
        <v>131600000000</v>
      </c>
      <c r="G32" s="4" t="str">
        <f>HYPERLINK("http://141.218.60.56/~jnz1568/getInfo.php?workbook=17_01.xlsx&amp;sheet=A0&amp;row=32&amp;col=7&amp;number=0&amp;sourceID=14","0")</f>
        <v>0</v>
      </c>
    </row>
    <row r="33" spans="1:7">
      <c r="A33" s="3">
        <v>17</v>
      </c>
      <c r="B33" s="3">
        <v>1</v>
      </c>
      <c r="C33" s="3">
        <v>21</v>
      </c>
      <c r="D33" s="3">
        <v>4</v>
      </c>
      <c r="E33" s="3">
        <v>15</v>
      </c>
      <c r="F33" s="4" t="str">
        <f>HYPERLINK("http://141.218.60.56/~jnz1568/getInfo.php?workbook=17_01.xlsx&amp;sheet=A0&amp;row=33&amp;col=6&amp;number=789400000000&amp;sourceID=14","789400000000")</f>
        <v>789400000000</v>
      </c>
      <c r="G33" s="4" t="str">
        <f>HYPERLINK("http://141.218.60.56/~jnz1568/getInfo.php?workbook=17_01.xlsx&amp;sheet=A0&amp;row=33&amp;col=7&amp;number=0&amp;sourceID=14","0")</f>
        <v>0</v>
      </c>
    </row>
    <row r="34" spans="1:7">
      <c r="A34" s="3">
        <v>17</v>
      </c>
      <c r="B34" s="3">
        <v>1</v>
      </c>
      <c r="C34" s="3">
        <v>11</v>
      </c>
      <c r="D34" s="3">
        <v>5</v>
      </c>
      <c r="E34" s="3">
        <v>64.569</v>
      </c>
      <c r="F34" s="4" t="str">
        <f>HYPERLINK("http://141.218.60.56/~jnz1568/getInfo.php?workbook=17_01.xlsx&amp;sheet=A0&amp;row=34&amp;col=6&amp;number=258200000000&amp;sourceID=14","258200000000")</f>
        <v>258200000000</v>
      </c>
      <c r="G34" s="4" t="str">
        <f>HYPERLINK("http://141.218.60.56/~jnz1568/getInfo.php?workbook=17_01.xlsx&amp;sheet=A0&amp;row=34&amp;col=7&amp;number=0&amp;sourceID=14","0")</f>
        <v>0</v>
      </c>
    </row>
    <row r="35" spans="1:7">
      <c r="A35" s="3">
        <v>17</v>
      </c>
      <c r="B35" s="3">
        <v>1</v>
      </c>
      <c r="C35" s="3">
        <v>12</v>
      </c>
      <c r="D35" s="3">
        <v>5</v>
      </c>
      <c r="E35" s="3">
        <v>64.409</v>
      </c>
      <c r="F35" s="4" t="str">
        <f>HYPERLINK("http://141.218.60.56/~jnz1568/getInfo.php?workbook=17_01.xlsx&amp;sheet=A0&amp;row=35&amp;col=6&amp;number=259900000000&amp;sourceID=14","259900000000")</f>
        <v>259900000000</v>
      </c>
      <c r="G35" s="4" t="str">
        <f>HYPERLINK("http://141.218.60.56/~jnz1568/getInfo.php?workbook=17_01.xlsx&amp;sheet=A0&amp;row=35&amp;col=7&amp;number=0&amp;sourceID=14","0")</f>
        <v>0</v>
      </c>
    </row>
    <row r="36" spans="1:7">
      <c r="A36" s="3">
        <v>17</v>
      </c>
      <c r="B36" s="3">
        <v>1</v>
      </c>
      <c r="C36" s="3">
        <v>18</v>
      </c>
      <c r="D36" s="3">
        <v>5</v>
      </c>
      <c r="E36" s="3">
        <v>44.146</v>
      </c>
      <c r="F36" s="4" t="str">
        <f>HYPERLINK("http://141.218.60.56/~jnz1568/getInfo.php?workbook=17_01.xlsx&amp;sheet=A0&amp;row=36&amp;col=6&amp;number=137900000000&amp;sourceID=14","137900000000")</f>
        <v>137900000000</v>
      </c>
      <c r="G36" s="4" t="str">
        <f>HYPERLINK("http://141.218.60.56/~jnz1568/getInfo.php?workbook=17_01.xlsx&amp;sheet=A0&amp;row=36&amp;col=7&amp;number=0&amp;sourceID=14","0")</f>
        <v>0</v>
      </c>
    </row>
    <row r="37" spans="1:7">
      <c r="A37" s="3">
        <v>17</v>
      </c>
      <c r="B37" s="3">
        <v>1</v>
      </c>
      <c r="C37" s="3">
        <v>19</v>
      </c>
      <c r="D37" s="3">
        <v>5</v>
      </c>
      <c r="E37" s="3">
        <v>44.108</v>
      </c>
      <c r="F37" s="4" t="str">
        <f>HYPERLINK("http://141.218.60.56/~jnz1568/getInfo.php?workbook=17_01.xlsx&amp;sheet=A0&amp;row=37&amp;col=6&amp;number=138300000000&amp;sourceID=14","138300000000")</f>
        <v>138300000000</v>
      </c>
      <c r="G37" s="4" t="str">
        <f>HYPERLINK("http://141.218.60.56/~jnz1568/getInfo.php?workbook=17_01.xlsx&amp;sheet=A0&amp;row=37&amp;col=7&amp;number=0&amp;sourceID=14","0")</f>
        <v>0</v>
      </c>
    </row>
    <row r="38" spans="1:7">
      <c r="A38" s="3">
        <v>17</v>
      </c>
      <c r="B38" s="3">
        <v>1</v>
      </c>
      <c r="C38" s="3">
        <v>10</v>
      </c>
      <c r="D38" s="3">
        <v>6</v>
      </c>
      <c r="E38" s="3">
        <v>64.55</v>
      </c>
      <c r="F38" s="4" t="str">
        <f>HYPERLINK("http://141.218.60.56/~jnz1568/getInfo.php?workbook=17_01.xlsx&amp;sheet=A0&amp;row=38&amp;col=6&amp;number=51640000000&amp;sourceID=14","51640000000")</f>
        <v>51640000000</v>
      </c>
      <c r="G38" s="4" t="str">
        <f>HYPERLINK("http://141.218.60.56/~jnz1568/getInfo.php?workbook=17_01.xlsx&amp;sheet=A0&amp;row=38&amp;col=7&amp;number=0&amp;sourceID=14","0")</f>
        <v>0</v>
      </c>
    </row>
    <row r="39" spans="1:7">
      <c r="A39" s="3">
        <v>17</v>
      </c>
      <c r="B39" s="3">
        <v>1</v>
      </c>
      <c r="C39" s="3">
        <v>13</v>
      </c>
      <c r="D39" s="3">
        <v>6</v>
      </c>
      <c r="E39" s="3">
        <v>64.395</v>
      </c>
      <c r="F39" s="4" t="str">
        <f>HYPERLINK("http://141.218.60.56/~jnz1568/getInfo.php?workbook=17_01.xlsx&amp;sheet=A0&amp;row=39&amp;col=6&amp;number=497400000000&amp;sourceID=14","497400000000")</f>
        <v>497400000000</v>
      </c>
      <c r="G39" s="4" t="str">
        <f>HYPERLINK("http://141.218.60.56/~jnz1568/getInfo.php?workbook=17_01.xlsx&amp;sheet=A0&amp;row=39&amp;col=7&amp;number=0&amp;sourceID=14","0")</f>
        <v>0</v>
      </c>
    </row>
    <row r="40" spans="1:7">
      <c r="A40" s="3">
        <v>17</v>
      </c>
      <c r="B40" s="3">
        <v>1</v>
      </c>
      <c r="C40" s="3">
        <v>17</v>
      </c>
      <c r="D40" s="3">
        <v>6</v>
      </c>
      <c r="E40" s="3">
        <v>44.139</v>
      </c>
      <c r="F40" s="4" t="str">
        <f>HYPERLINK("http://141.218.60.56/~jnz1568/getInfo.php?workbook=17_01.xlsx&amp;sheet=A0&amp;row=40&amp;col=6&amp;number=25440000000&amp;sourceID=14","25440000000")</f>
        <v>25440000000</v>
      </c>
      <c r="G40" s="4" t="str">
        <f>HYPERLINK("http://141.218.60.56/~jnz1568/getInfo.php?workbook=17_01.xlsx&amp;sheet=A0&amp;row=40&amp;col=7&amp;number=0&amp;sourceID=14","0")</f>
        <v>0</v>
      </c>
    </row>
    <row r="41" spans="1:7">
      <c r="A41" s="3">
        <v>17</v>
      </c>
      <c r="B41" s="3">
        <v>1</v>
      </c>
      <c r="C41" s="3">
        <v>20</v>
      </c>
      <c r="D41" s="3">
        <v>6</v>
      </c>
      <c r="E41" s="3">
        <v>44.102</v>
      </c>
      <c r="F41" s="4" t="str">
        <f>HYPERLINK("http://141.218.60.56/~jnz1568/getInfo.php?workbook=17_01.xlsx&amp;sheet=A0&amp;row=41&amp;col=6&amp;number=238700000000&amp;sourceID=14","238700000000")</f>
        <v>238700000000</v>
      </c>
      <c r="G41" s="4" t="str">
        <f>HYPERLINK("http://141.218.60.56/~jnz1568/getInfo.php?workbook=17_01.xlsx&amp;sheet=A0&amp;row=41&amp;col=7&amp;number=0&amp;sourceID=14","0")</f>
        <v>0</v>
      </c>
    </row>
    <row r="42" spans="1:7">
      <c r="A42" s="3">
        <v>17</v>
      </c>
      <c r="B42" s="3">
        <v>1</v>
      </c>
      <c r="C42" s="3">
        <v>10</v>
      </c>
      <c r="D42" s="3">
        <v>7</v>
      </c>
      <c r="E42" s="3">
        <v>64.933</v>
      </c>
      <c r="F42" s="4" t="str">
        <f>HYPERLINK("http://141.218.60.56/~jnz1568/getInfo.php?workbook=17_01.xlsx&amp;sheet=A0&amp;row=42&amp;col=6&amp;number=102000000000&amp;sourceID=14","102000000000")</f>
        <v>102000000000</v>
      </c>
      <c r="G42" s="4" t="str">
        <f>HYPERLINK("http://141.218.60.56/~jnz1568/getInfo.php?workbook=17_01.xlsx&amp;sheet=A0&amp;row=42&amp;col=7&amp;number=0&amp;sourceID=14","0")</f>
        <v>0</v>
      </c>
    </row>
    <row r="43" spans="1:7">
      <c r="A43" s="3">
        <v>17</v>
      </c>
      <c r="B43" s="3">
        <v>1</v>
      </c>
      <c r="C43" s="3">
        <v>13</v>
      </c>
      <c r="D43" s="3">
        <v>7</v>
      </c>
      <c r="E43" s="3">
        <v>64.777</v>
      </c>
      <c r="F43" s="4" t="str">
        <f>HYPERLINK("http://141.218.60.56/~jnz1568/getInfo.php?workbook=17_01.xlsx&amp;sheet=A0&amp;row=43&amp;col=6&amp;number=98310000000&amp;sourceID=14","98310000000")</f>
        <v>98310000000</v>
      </c>
      <c r="G43" s="4" t="str">
        <f>HYPERLINK("http://141.218.60.56/~jnz1568/getInfo.php?workbook=17_01.xlsx&amp;sheet=A0&amp;row=43&amp;col=7&amp;number=0&amp;sourceID=14","0")</f>
        <v>0</v>
      </c>
    </row>
    <row r="44" spans="1:7">
      <c r="A44" s="3">
        <v>17</v>
      </c>
      <c r="B44" s="3">
        <v>1</v>
      </c>
      <c r="C44" s="3">
        <v>14</v>
      </c>
      <c r="D44" s="3">
        <v>7</v>
      </c>
      <c r="E44" s="3">
        <v>64.723</v>
      </c>
      <c r="F44" s="4" t="str">
        <f>HYPERLINK("http://141.218.60.56/~jnz1568/getInfo.php?workbook=17_01.xlsx&amp;sheet=A0&amp;row=44&amp;col=6&amp;number=590800000000&amp;sourceID=14","590800000000")</f>
        <v>590800000000</v>
      </c>
      <c r="G44" s="4" t="str">
        <f>HYPERLINK("http://141.218.60.56/~jnz1568/getInfo.php?workbook=17_01.xlsx&amp;sheet=A0&amp;row=44&amp;col=7&amp;number=0&amp;sourceID=14","0")</f>
        <v>0</v>
      </c>
    </row>
    <row r="45" spans="1:7">
      <c r="A45" s="3">
        <v>17</v>
      </c>
      <c r="B45" s="3">
        <v>1</v>
      </c>
      <c r="C45" s="3">
        <v>17</v>
      </c>
      <c r="D45" s="3">
        <v>7</v>
      </c>
      <c r="E45" s="3">
        <v>44.318</v>
      </c>
      <c r="F45" s="4" t="str">
        <f>HYPERLINK("http://141.218.60.56/~jnz1568/getInfo.php?workbook=17_01.xlsx&amp;sheet=A0&amp;row=45&amp;col=6&amp;number=50460000000&amp;sourceID=14","50460000000")</f>
        <v>50460000000</v>
      </c>
      <c r="G45" s="4" t="str">
        <f>HYPERLINK("http://141.218.60.56/~jnz1568/getInfo.php?workbook=17_01.xlsx&amp;sheet=A0&amp;row=45&amp;col=7&amp;number=0&amp;sourceID=14","0")</f>
        <v>0</v>
      </c>
    </row>
    <row r="46" spans="1:7">
      <c r="A46" s="3">
        <v>17</v>
      </c>
      <c r="B46" s="3">
        <v>1</v>
      </c>
      <c r="C46" s="3">
        <v>20</v>
      </c>
      <c r="D46" s="3">
        <v>7</v>
      </c>
      <c r="E46" s="3">
        <v>44.281</v>
      </c>
      <c r="F46" s="4" t="str">
        <f>HYPERLINK("http://141.218.60.56/~jnz1568/getInfo.php?workbook=17_01.xlsx&amp;sheet=A0&amp;row=46&amp;col=6&amp;number=47360000000&amp;sourceID=14","47360000000")</f>
        <v>47360000000</v>
      </c>
      <c r="G46" s="4" t="str">
        <f>HYPERLINK("http://141.218.60.56/~jnz1568/getInfo.php?workbook=17_01.xlsx&amp;sheet=A0&amp;row=46&amp;col=7&amp;number=0&amp;sourceID=14","0")</f>
        <v>0</v>
      </c>
    </row>
    <row r="47" spans="1:7">
      <c r="A47" s="3">
        <v>17</v>
      </c>
      <c r="B47" s="3">
        <v>1</v>
      </c>
      <c r="C47" s="3">
        <v>21</v>
      </c>
      <c r="D47" s="3">
        <v>7</v>
      </c>
      <c r="E47" s="3">
        <v>44.268</v>
      </c>
      <c r="F47" s="4" t="str">
        <f>HYPERLINK("http://141.218.60.56/~jnz1568/getInfo.php?workbook=17_01.xlsx&amp;sheet=A0&amp;row=47&amp;col=6&amp;number=284300000000&amp;sourceID=14","284300000000")</f>
        <v>284300000000</v>
      </c>
      <c r="G47" s="4" t="str">
        <f>HYPERLINK("http://141.218.60.56/~jnz1568/getInfo.php?workbook=17_01.xlsx&amp;sheet=A0&amp;row=47&amp;col=7&amp;number=0&amp;sourceID=14","0")</f>
        <v>0</v>
      </c>
    </row>
    <row r="48" spans="1:7">
      <c r="A48" s="3">
        <v>17</v>
      </c>
      <c r="B48" s="3">
        <v>1</v>
      </c>
      <c r="C48" s="3">
        <v>11</v>
      </c>
      <c r="D48" s="3">
        <v>8</v>
      </c>
      <c r="E48" s="3">
        <v>64.938</v>
      </c>
      <c r="F48" s="4" t="str">
        <f>HYPERLINK("http://141.218.60.56/~jnz1568/getInfo.php?workbook=17_01.xlsx&amp;sheet=A0&amp;row=48&amp;col=6&amp;number=28970000000&amp;sourceID=14","28970000000")</f>
        <v>28970000000</v>
      </c>
      <c r="G48" s="4" t="str">
        <f>HYPERLINK("http://141.218.60.56/~jnz1568/getInfo.php?workbook=17_01.xlsx&amp;sheet=A0&amp;row=48&amp;col=7&amp;number=0&amp;sourceID=14","0")</f>
        <v>0</v>
      </c>
    </row>
    <row r="49" spans="1:7">
      <c r="A49" s="3">
        <v>17</v>
      </c>
      <c r="B49" s="3">
        <v>1</v>
      </c>
      <c r="C49" s="3">
        <v>12</v>
      </c>
      <c r="D49" s="3">
        <v>8</v>
      </c>
      <c r="E49" s="3">
        <v>64.776</v>
      </c>
      <c r="F49" s="4" t="str">
        <f>HYPERLINK("http://141.218.60.56/~jnz1568/getInfo.php?workbook=17_01.xlsx&amp;sheet=A0&amp;row=49&amp;col=6&amp;number=2913000000&amp;sourceID=14","2913000000")</f>
        <v>2913000000</v>
      </c>
      <c r="G49" s="4" t="str">
        <f>HYPERLINK("http://141.218.60.56/~jnz1568/getInfo.php?workbook=17_01.xlsx&amp;sheet=A0&amp;row=49&amp;col=7&amp;number=0&amp;sourceID=14","0")</f>
        <v>0</v>
      </c>
    </row>
    <row r="50" spans="1:7">
      <c r="A50" s="3">
        <v>17</v>
      </c>
      <c r="B50" s="3">
        <v>1</v>
      </c>
      <c r="C50" s="3">
        <v>15</v>
      </c>
      <c r="D50" s="3">
        <v>8</v>
      </c>
      <c r="E50" s="3">
        <v>64.723</v>
      </c>
      <c r="F50" s="4" t="str">
        <f>HYPERLINK("http://141.218.60.56/~jnz1568/getInfo.php?workbook=17_01.xlsx&amp;sheet=A0&amp;row=50&amp;col=6&amp;number=1081000000000&amp;sourceID=14","1081000000000")</f>
        <v>1081000000000</v>
      </c>
      <c r="G50" s="4" t="str">
        <f>HYPERLINK("http://141.218.60.56/~jnz1568/getInfo.php?workbook=17_01.xlsx&amp;sheet=A0&amp;row=50&amp;col=7&amp;number=0&amp;sourceID=14","0")</f>
        <v>0</v>
      </c>
    </row>
    <row r="51" spans="1:7">
      <c r="A51" s="3">
        <v>17</v>
      </c>
      <c r="B51" s="3">
        <v>1</v>
      </c>
      <c r="C51" s="3">
        <v>18</v>
      </c>
      <c r="D51" s="3">
        <v>8</v>
      </c>
      <c r="E51" s="3">
        <v>44.319</v>
      </c>
      <c r="F51" s="4" t="str">
        <f>HYPERLINK("http://141.218.60.56/~jnz1568/getInfo.php?workbook=17_01.xlsx&amp;sheet=A0&amp;row=51&amp;col=6&amp;number=12510000000&amp;sourceID=14","12510000000")</f>
        <v>12510000000</v>
      </c>
      <c r="G51" s="4" t="str">
        <f>HYPERLINK("http://141.218.60.56/~jnz1568/getInfo.php?workbook=17_01.xlsx&amp;sheet=A0&amp;row=51&amp;col=7&amp;number=0&amp;sourceID=14","0")</f>
        <v>0</v>
      </c>
    </row>
    <row r="52" spans="1:7">
      <c r="A52" s="3">
        <v>17</v>
      </c>
      <c r="B52" s="3">
        <v>1</v>
      </c>
      <c r="C52" s="3">
        <v>19</v>
      </c>
      <c r="D52" s="3">
        <v>8</v>
      </c>
      <c r="E52" s="3">
        <v>44.28</v>
      </c>
      <c r="F52" s="4" t="str">
        <f>HYPERLINK("http://141.218.60.56/~jnz1568/getInfo.php?workbook=17_01.xlsx&amp;sheet=A0&amp;row=52&amp;col=6&amp;number=1253000000&amp;sourceID=14","1253000000")</f>
        <v>1253000000</v>
      </c>
      <c r="G52" s="4" t="str">
        <f>HYPERLINK("http://141.218.60.56/~jnz1568/getInfo.php?workbook=17_01.xlsx&amp;sheet=A0&amp;row=52&amp;col=7&amp;number=0&amp;sourceID=14","0")</f>
        <v>0</v>
      </c>
    </row>
    <row r="53" spans="1:7">
      <c r="A53" s="3">
        <v>17</v>
      </c>
      <c r="B53" s="3">
        <v>1</v>
      </c>
      <c r="C53" s="3">
        <v>12</v>
      </c>
      <c r="D53" s="3">
        <v>9</v>
      </c>
      <c r="E53" s="3">
        <v>64.903</v>
      </c>
      <c r="F53" s="4" t="str">
        <f>HYPERLINK("http://141.218.60.56/~jnz1568/getInfo.php?workbook=17_01.xlsx&amp;sheet=A0&amp;row=53&amp;col=6&amp;number=26110000000&amp;sourceID=14","26110000000")</f>
        <v>26110000000</v>
      </c>
      <c r="G53" s="4" t="str">
        <f>HYPERLINK("http://141.218.60.56/~jnz1568/getInfo.php?workbook=17_01.xlsx&amp;sheet=A0&amp;row=53&amp;col=7&amp;number=0&amp;sourceID=14","0")</f>
        <v>0</v>
      </c>
    </row>
    <row r="54" spans="1:7">
      <c r="A54" s="3">
        <v>17</v>
      </c>
      <c r="B54" s="3">
        <v>1</v>
      </c>
      <c r="C54" s="3">
        <v>15</v>
      </c>
      <c r="D54" s="3">
        <v>9</v>
      </c>
      <c r="E54" s="3">
        <v>64.85</v>
      </c>
      <c r="F54" s="4" t="str">
        <f>HYPERLINK("http://141.218.60.56/~jnz1568/getInfo.php?workbook=17_01.xlsx&amp;sheet=A0&amp;row=54&amp;col=6&amp;number=76910000000&amp;sourceID=14","76910000000")</f>
        <v>76910000000</v>
      </c>
      <c r="G54" s="4" t="str">
        <f>HYPERLINK("http://141.218.60.56/~jnz1568/getInfo.php?workbook=17_01.xlsx&amp;sheet=A0&amp;row=54&amp;col=7&amp;number=0&amp;sourceID=14","0")</f>
        <v>0</v>
      </c>
    </row>
    <row r="55" spans="1:7">
      <c r="A55" s="3">
        <v>17</v>
      </c>
      <c r="B55" s="3">
        <v>1</v>
      </c>
      <c r="C55" s="3">
        <v>16</v>
      </c>
      <c r="D55" s="3">
        <v>9</v>
      </c>
      <c r="E55" s="3">
        <v>64.823</v>
      </c>
      <c r="F55" s="4" t="str">
        <f>HYPERLINK("http://141.218.60.56/~jnz1568/getInfo.php?workbook=17_01.xlsx&amp;sheet=A0&amp;row=55&amp;col=6&amp;number=1154000000000&amp;sourceID=14","1154000000000")</f>
        <v>1154000000000</v>
      </c>
      <c r="G55" s="4" t="str">
        <f>HYPERLINK("http://141.218.60.56/~jnz1568/getInfo.php?workbook=17_01.xlsx&amp;sheet=A0&amp;row=55&amp;col=7&amp;number=0&amp;sourceID=14","0")</f>
        <v>0</v>
      </c>
    </row>
    <row r="56" spans="1:7">
      <c r="A56" s="3">
        <v>17</v>
      </c>
      <c r="B56" s="3">
        <v>1</v>
      </c>
      <c r="C56" s="3">
        <v>19</v>
      </c>
      <c r="D56" s="3">
        <v>9</v>
      </c>
      <c r="E56" s="3">
        <v>44.34</v>
      </c>
      <c r="F56" s="4" t="str">
        <f>HYPERLINK("http://141.218.60.56/~jnz1568/getInfo.php?workbook=17_01.xlsx&amp;sheet=A0&amp;row=56&amp;col=6&amp;number=11250000000&amp;sourceID=14","11250000000")</f>
        <v>11250000000</v>
      </c>
      <c r="G56" s="4" t="str">
        <f>HYPERLINK("http://141.218.60.56/~jnz1568/getInfo.php?workbook=17_01.xlsx&amp;sheet=A0&amp;row=56&amp;col=7&amp;number=0&amp;sourceID=14","0")</f>
        <v>0</v>
      </c>
    </row>
    <row r="57" spans="1:7">
      <c r="A57" s="3">
        <v>17</v>
      </c>
      <c r="B57" s="3">
        <v>1</v>
      </c>
      <c r="C57" s="3">
        <v>18</v>
      </c>
      <c r="D57" s="3">
        <v>10</v>
      </c>
      <c r="E57" s="3">
        <v>139.603</v>
      </c>
      <c r="F57" s="4" t="str">
        <f>HYPERLINK("http://141.218.60.56/~jnz1568/getInfo.php?workbook=17_01.xlsx&amp;sheet=A0&amp;row=57&amp;col=6&amp;number=62030000000&amp;sourceID=14","62030000000")</f>
        <v>62030000000</v>
      </c>
      <c r="G57" s="4" t="str">
        <f>HYPERLINK("http://141.218.60.56/~jnz1568/getInfo.php?workbook=17_01.xlsx&amp;sheet=A0&amp;row=57&amp;col=7&amp;number=0&amp;sourceID=14","0")</f>
        <v>0</v>
      </c>
    </row>
    <row r="58" spans="1:7">
      <c r="A58" s="3">
        <v>17</v>
      </c>
      <c r="B58" s="3">
        <v>1</v>
      </c>
      <c r="C58" s="3">
        <v>19</v>
      </c>
      <c r="D58" s="3">
        <v>10</v>
      </c>
      <c r="E58" s="3">
        <v>139.219</v>
      </c>
      <c r="F58" s="4" t="str">
        <f>HYPERLINK("http://141.218.60.56/~jnz1568/getInfo.php?workbook=17_01.xlsx&amp;sheet=A0&amp;row=58&amp;col=6&amp;number=62460000000&amp;sourceID=14","62460000000")</f>
        <v>62460000000</v>
      </c>
      <c r="G58" s="4" t="str">
        <f>HYPERLINK("http://141.218.60.56/~jnz1568/getInfo.php?workbook=17_01.xlsx&amp;sheet=A0&amp;row=58&amp;col=7&amp;number=0&amp;sourceID=14","0")</f>
        <v>0</v>
      </c>
    </row>
    <row r="59" spans="1:7">
      <c r="A59" s="3">
        <v>17</v>
      </c>
      <c r="B59" s="3">
        <v>1</v>
      </c>
      <c r="C59" s="3">
        <v>17</v>
      </c>
      <c r="D59" s="3">
        <v>11</v>
      </c>
      <c r="E59" s="3">
        <v>139.563</v>
      </c>
      <c r="F59" s="4" t="str">
        <f>HYPERLINK("http://141.218.60.56/~jnz1568/getInfo.php?workbook=17_01.xlsx&amp;sheet=A0&amp;row=59&amp;col=6&amp;number=18120000000&amp;sourceID=14","18120000000")</f>
        <v>18120000000</v>
      </c>
      <c r="G59" s="4" t="str">
        <f>HYPERLINK("http://141.218.60.56/~jnz1568/getInfo.php?workbook=17_01.xlsx&amp;sheet=A0&amp;row=59&amp;col=7&amp;number=0&amp;sourceID=14","0")</f>
        <v>0</v>
      </c>
    </row>
    <row r="60" spans="1:7">
      <c r="A60" s="3">
        <v>17</v>
      </c>
      <c r="B60" s="3">
        <v>1</v>
      </c>
      <c r="C60" s="3">
        <v>20</v>
      </c>
      <c r="D60" s="3">
        <v>11</v>
      </c>
      <c r="E60" s="3">
        <v>139.193</v>
      </c>
      <c r="F60" s="4" t="str">
        <f>HYPERLINK("http://141.218.60.56/~jnz1568/getInfo.php?workbook=17_01.xlsx&amp;sheet=A0&amp;row=60&amp;col=6&amp;number=104900000000&amp;sourceID=14","104900000000")</f>
        <v>104900000000</v>
      </c>
      <c r="G60" s="4" t="str">
        <f>HYPERLINK("http://141.218.60.56/~jnz1568/getInfo.php?workbook=17_01.xlsx&amp;sheet=A0&amp;row=60&amp;col=7&amp;number=0&amp;sourceID=14","0")</f>
        <v>0</v>
      </c>
    </row>
    <row r="61" spans="1:7">
      <c r="A61" s="3">
        <v>17</v>
      </c>
      <c r="B61" s="3">
        <v>1</v>
      </c>
      <c r="C61" s="3">
        <v>17</v>
      </c>
      <c r="D61" s="3">
        <v>12</v>
      </c>
      <c r="E61" s="3">
        <v>140.318</v>
      </c>
      <c r="F61" s="4" t="str">
        <f>HYPERLINK("http://141.218.60.56/~jnz1568/getInfo.php?workbook=17_01.xlsx&amp;sheet=A0&amp;row=61&amp;col=6&amp;number=35850000000&amp;sourceID=14","35850000000")</f>
        <v>35850000000</v>
      </c>
      <c r="G61" s="4" t="str">
        <f>HYPERLINK("http://141.218.60.56/~jnz1568/getInfo.php?workbook=17_01.xlsx&amp;sheet=A0&amp;row=61&amp;col=7&amp;number=0&amp;sourceID=14","0")</f>
        <v>0</v>
      </c>
    </row>
    <row r="62" spans="1:7">
      <c r="A62" s="3">
        <v>17</v>
      </c>
      <c r="B62" s="3">
        <v>1</v>
      </c>
      <c r="C62" s="3">
        <v>20</v>
      </c>
      <c r="D62" s="3">
        <v>12</v>
      </c>
      <c r="E62" s="3">
        <v>139.945</v>
      </c>
      <c r="F62" s="4" t="str">
        <f>HYPERLINK("http://141.218.60.56/~jnz1568/getInfo.php?workbook=17_01.xlsx&amp;sheet=A0&amp;row=62&amp;col=6&amp;number=20760000000&amp;sourceID=14","20760000000")</f>
        <v>20760000000</v>
      </c>
      <c r="G62" s="4" t="str">
        <f>HYPERLINK("http://141.218.60.56/~jnz1568/getInfo.php?workbook=17_01.xlsx&amp;sheet=A0&amp;row=62&amp;col=7&amp;number=0&amp;sourceID=14","0")</f>
        <v>0</v>
      </c>
    </row>
    <row r="63" spans="1:7">
      <c r="A63" s="3">
        <v>17</v>
      </c>
      <c r="B63" s="3">
        <v>1</v>
      </c>
      <c r="C63" s="3">
        <v>21</v>
      </c>
      <c r="D63" s="3">
        <v>12</v>
      </c>
      <c r="E63" s="3">
        <v>139.817</v>
      </c>
      <c r="F63" s="4" t="str">
        <f>HYPERLINK("http://141.218.60.56/~jnz1568/getInfo.php?workbook=17_01.xlsx&amp;sheet=A0&amp;row=63&amp;col=6&amp;number=124800000000&amp;sourceID=14","124800000000")</f>
        <v>124800000000</v>
      </c>
      <c r="G63" s="4" t="str">
        <f>HYPERLINK("http://141.218.60.56/~jnz1568/getInfo.php?workbook=17_01.xlsx&amp;sheet=A0&amp;row=63&amp;col=7&amp;number=0&amp;sourceID=14","0")</f>
        <v>0</v>
      </c>
    </row>
    <row r="64" spans="1:7">
      <c r="A64" s="3">
        <v>17</v>
      </c>
      <c r="B64" s="3">
        <v>1</v>
      </c>
      <c r="C64" s="3">
        <v>18</v>
      </c>
      <c r="D64" s="3">
        <v>13</v>
      </c>
      <c r="E64" s="3">
        <v>140.331</v>
      </c>
      <c r="F64" s="4" t="str">
        <f>HYPERLINK("http://141.218.60.56/~jnz1568/getInfo.php?workbook=17_01.xlsx&amp;sheet=A0&amp;row=64&amp;col=6&amp;number=15710000000&amp;sourceID=14","15710000000")</f>
        <v>15710000000</v>
      </c>
      <c r="G64" s="4" t="str">
        <f>HYPERLINK("http://141.218.60.56/~jnz1568/getInfo.php?workbook=17_01.xlsx&amp;sheet=A0&amp;row=64&amp;col=7&amp;number=0&amp;sourceID=14","0")</f>
        <v>0</v>
      </c>
    </row>
    <row r="65" spans="1:7">
      <c r="A65" s="3">
        <v>17</v>
      </c>
      <c r="B65" s="3">
        <v>1</v>
      </c>
      <c r="C65" s="3">
        <v>19</v>
      </c>
      <c r="D65" s="3">
        <v>13</v>
      </c>
      <c r="E65" s="3">
        <v>139.943</v>
      </c>
      <c r="F65" s="4" t="str">
        <f>HYPERLINK("http://141.218.60.56/~jnz1568/getInfo.php?workbook=17_01.xlsx&amp;sheet=A0&amp;row=65&amp;col=6&amp;number=1580000000&amp;sourceID=14","1580000000")</f>
        <v>1580000000</v>
      </c>
      <c r="G65" s="4" t="str">
        <f>HYPERLINK("http://141.218.60.56/~jnz1568/getInfo.php?workbook=17_01.xlsx&amp;sheet=A0&amp;row=65&amp;col=7&amp;number=0&amp;sourceID=14","0")</f>
        <v>0</v>
      </c>
    </row>
    <row r="66" spans="1:7">
      <c r="A66" s="3">
        <v>17</v>
      </c>
      <c r="B66" s="3">
        <v>1</v>
      </c>
      <c r="C66" s="3">
        <v>22</v>
      </c>
      <c r="D66" s="3">
        <v>13</v>
      </c>
      <c r="E66" s="3">
        <v>139.816</v>
      </c>
      <c r="F66" s="4" t="str">
        <f>HYPERLINK("http://141.218.60.56/~jnz1568/getInfo.php?workbook=17_01.xlsx&amp;sheet=A0&amp;row=66&amp;col=6&amp;number=202500000000&amp;sourceID=14","202500000000")</f>
        <v>202500000000</v>
      </c>
      <c r="G66" s="4" t="str">
        <f>HYPERLINK("http://141.218.60.56/~jnz1568/getInfo.php?workbook=17_01.xlsx&amp;sheet=A0&amp;row=66&amp;col=7&amp;number=0&amp;sourceID=14","0")</f>
        <v>0</v>
      </c>
    </row>
    <row r="67" spans="1:7">
      <c r="A67" s="3">
        <v>17</v>
      </c>
      <c r="B67" s="3">
        <v>1</v>
      </c>
      <c r="C67" s="3">
        <v>19</v>
      </c>
      <c r="D67" s="3">
        <v>14</v>
      </c>
      <c r="E67" s="3">
        <v>140.194</v>
      </c>
      <c r="F67" s="4" t="str">
        <f>HYPERLINK("http://141.218.60.56/~jnz1568/getInfo.php?workbook=17_01.xlsx&amp;sheet=A0&amp;row=67&amp;col=6&amp;number=14170000000&amp;sourceID=14","14170000000")</f>
        <v>14170000000</v>
      </c>
      <c r="G67" s="4" t="str">
        <f>HYPERLINK("http://141.218.60.56/~jnz1568/getInfo.php?workbook=17_01.xlsx&amp;sheet=A0&amp;row=67&amp;col=7&amp;number=0&amp;sourceID=14","0")</f>
        <v>0</v>
      </c>
    </row>
    <row r="68" spans="1:7">
      <c r="A68" s="3">
        <v>17</v>
      </c>
      <c r="B68" s="3">
        <v>1</v>
      </c>
      <c r="C68" s="3">
        <v>22</v>
      </c>
      <c r="D68" s="3">
        <v>14</v>
      </c>
      <c r="E68" s="3">
        <v>140.066</v>
      </c>
      <c r="F68" s="4" t="str">
        <f>HYPERLINK("http://141.218.60.56/~jnz1568/getInfo.php?workbook=17_01.xlsx&amp;sheet=A0&amp;row=68&amp;col=6&amp;number=14410000000&amp;sourceID=14","14410000000")</f>
        <v>14410000000</v>
      </c>
      <c r="G68" s="4" t="str">
        <f>HYPERLINK("http://141.218.60.56/~jnz1568/getInfo.php?workbook=17_01.xlsx&amp;sheet=A0&amp;row=68&amp;col=7&amp;number=0&amp;sourceID=14","0")</f>
        <v>0</v>
      </c>
    </row>
    <row r="69" spans="1:7">
      <c r="A69" s="3">
        <v>17</v>
      </c>
      <c r="B69" s="3">
        <v>1</v>
      </c>
      <c r="C69" s="3">
        <v>23</v>
      </c>
      <c r="D69" s="3">
        <v>14</v>
      </c>
      <c r="E69" s="3">
        <v>140.002</v>
      </c>
      <c r="F69" s="4" t="str">
        <f>HYPERLINK("http://141.218.60.56/~jnz1568/getInfo.php?workbook=17_01.xlsx&amp;sheet=A0&amp;row=69&amp;col=6&amp;number=216400000000&amp;sourceID=14","216400000000")</f>
        <v>216400000000</v>
      </c>
      <c r="G69" s="4" t="str">
        <f>HYPERLINK("http://141.218.60.56/~jnz1568/getInfo.php?workbook=17_01.xlsx&amp;sheet=A0&amp;row=69&amp;col=7&amp;number=0&amp;sourceID=14","0")</f>
        <v>0</v>
      </c>
    </row>
    <row r="70" spans="1:7">
      <c r="A70" s="3">
        <v>17</v>
      </c>
      <c r="B70" s="3">
        <v>1</v>
      </c>
      <c r="C70" s="3">
        <v>24</v>
      </c>
      <c r="D70" s="3">
        <v>15</v>
      </c>
      <c r="E70" s="3">
        <v>140.001</v>
      </c>
      <c r="F70" s="4" t="str">
        <f>HYPERLINK("http://141.218.60.56/~jnz1568/getInfo.php?workbook=17_01.xlsx&amp;sheet=A0&amp;row=70&amp;col=6&amp;number=343600000000&amp;sourceID=14","343600000000")</f>
        <v>343600000000</v>
      </c>
      <c r="G70" s="4" t="str">
        <f>HYPERLINK("http://141.218.60.56/~jnz1568/getInfo.php?workbook=17_01.xlsx&amp;sheet=A0&amp;row=70&amp;col=7&amp;number=0&amp;sourceID=14","0")</f>
        <v>0</v>
      </c>
    </row>
    <row r="71" spans="1:7">
      <c r="A71" s="3">
        <v>17</v>
      </c>
      <c r="B71" s="3">
        <v>1</v>
      </c>
      <c r="C71" s="3">
        <v>25</v>
      </c>
      <c r="D71" s="3">
        <v>16</v>
      </c>
      <c r="E71" s="3">
        <v>140.088</v>
      </c>
      <c r="F71" s="4" t="str">
        <f>HYPERLINK("http://141.218.60.56/~jnz1568/getInfo.php?workbook=17_01.xlsx&amp;sheet=A0&amp;row=71&amp;col=6&amp;number=355900000000&amp;sourceID=14","355900000000")</f>
        <v>355900000000</v>
      </c>
      <c r="G71" s="4" t="str">
        <f>HYPERLINK("http://141.218.60.56/~jnz1568/getInfo.php?workbook=17_01.xlsx&amp;sheet=A0&amp;row=71&amp;col=7&amp;number=0&amp;sourceID=14","0")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cols>
    <col min="1" max="1" width="3.7109375" customWidth="1"/>
    <col min="2" max="2" width="2.7109375" customWidth="1"/>
    <col min="3" max="3" width="6.7109375" customWidth="1"/>
    <col min="4" max="4" width="2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37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33</v>
      </c>
      <c r="D3" s="2" t="s">
        <v>4</v>
      </c>
      <c r="E3" s="2" t="s">
        <v>38</v>
      </c>
      <c r="F3" s="2" t="s">
        <v>39</v>
      </c>
      <c r="G3" s="2" t="s">
        <v>40</v>
      </c>
    </row>
    <row r="4" spans="1:7">
      <c r="A4" s="3">
        <v>17</v>
      </c>
      <c r="B4" s="3">
        <v>1</v>
      </c>
      <c r="C4" s="3">
        <v>1</v>
      </c>
      <c r="D4" s="3">
        <v>2</v>
      </c>
      <c r="E4" s="3">
        <v>1</v>
      </c>
      <c r="F4" s="4" t="str">
        <f>HYPERLINK("http://141.218.60.56/~jnz1568/getInfo.php?workbook=17_01.xlsx&amp;sheet=U0&amp;row=4&amp;col=6&amp;number=3&amp;sourceID=14","3")</f>
        <v>3</v>
      </c>
      <c r="G4" s="4" t="str">
        <f>HYPERLINK("http://141.218.60.56/~jnz1568/getInfo.php?workbook=17_01.xlsx&amp;sheet=U0&amp;row=4&amp;col=7&amp;number=0.00267&amp;sourceID=14","0.00267")</f>
        <v>0.00267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HYPERLINK("http://141.218.60.56/~jnz1568/getInfo.php?workbook=17_01.xlsx&amp;sheet=U0&amp;row=5&amp;col=6&amp;number=3.1&amp;sourceID=14","3.1")</f>
        <v>3.1</v>
      </c>
      <c r="G5" s="4" t="str">
        <f>HYPERLINK("http://141.218.60.56/~jnz1568/getInfo.php?workbook=17_01.xlsx&amp;sheet=U0&amp;row=5&amp;col=7&amp;number=0.00267&amp;sourceID=14","0.00267")</f>
        <v>0.00267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HYPERLINK("http://141.218.60.56/~jnz1568/getInfo.php?workbook=17_01.xlsx&amp;sheet=U0&amp;row=6&amp;col=6&amp;number=3.2&amp;sourceID=14","3.2")</f>
        <v>3.2</v>
      </c>
      <c r="G6" s="4" t="str">
        <f>HYPERLINK("http://141.218.60.56/~jnz1568/getInfo.php?workbook=17_01.xlsx&amp;sheet=U0&amp;row=6&amp;col=7&amp;number=0.00267&amp;sourceID=14","0.00267")</f>
        <v>0.00267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HYPERLINK("http://141.218.60.56/~jnz1568/getInfo.php?workbook=17_01.xlsx&amp;sheet=U0&amp;row=7&amp;col=6&amp;number=3.3&amp;sourceID=14","3.3")</f>
        <v>3.3</v>
      </c>
      <c r="G7" s="4" t="str">
        <f>HYPERLINK("http://141.218.60.56/~jnz1568/getInfo.php?workbook=17_01.xlsx&amp;sheet=U0&amp;row=7&amp;col=7&amp;number=0.00267&amp;sourceID=14","0.00267")</f>
        <v>0.00267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HYPERLINK("http://141.218.60.56/~jnz1568/getInfo.php?workbook=17_01.xlsx&amp;sheet=U0&amp;row=8&amp;col=6&amp;number=3.4&amp;sourceID=14","3.4")</f>
        <v>3.4</v>
      </c>
      <c r="G8" s="4" t="str">
        <f>HYPERLINK("http://141.218.60.56/~jnz1568/getInfo.php?workbook=17_01.xlsx&amp;sheet=U0&amp;row=8&amp;col=7&amp;number=0.00267&amp;sourceID=14","0.00267")</f>
        <v>0.00267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HYPERLINK("http://141.218.60.56/~jnz1568/getInfo.php?workbook=17_01.xlsx&amp;sheet=U0&amp;row=9&amp;col=6&amp;number=3.5&amp;sourceID=14","3.5")</f>
        <v>3.5</v>
      </c>
      <c r="G9" s="4" t="str">
        <f>HYPERLINK("http://141.218.60.56/~jnz1568/getInfo.php?workbook=17_01.xlsx&amp;sheet=U0&amp;row=9&amp;col=7&amp;number=0.00267&amp;sourceID=14","0.00267")</f>
        <v>0.00267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HYPERLINK("http://141.218.60.56/~jnz1568/getInfo.php?workbook=17_01.xlsx&amp;sheet=U0&amp;row=10&amp;col=6&amp;number=3.6&amp;sourceID=14","3.6")</f>
        <v>3.6</v>
      </c>
      <c r="G10" s="4" t="str">
        <f>HYPERLINK("http://141.218.60.56/~jnz1568/getInfo.php?workbook=17_01.xlsx&amp;sheet=U0&amp;row=10&amp;col=7&amp;number=0.00267&amp;sourceID=14","0.00267")</f>
        <v>0.00267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HYPERLINK("http://141.218.60.56/~jnz1568/getInfo.php?workbook=17_01.xlsx&amp;sheet=U0&amp;row=11&amp;col=6&amp;number=3.7&amp;sourceID=14","3.7")</f>
        <v>3.7</v>
      </c>
      <c r="G11" s="4" t="str">
        <f>HYPERLINK("http://141.218.60.56/~jnz1568/getInfo.php?workbook=17_01.xlsx&amp;sheet=U0&amp;row=11&amp;col=7&amp;number=0.00267&amp;sourceID=14","0.00267")</f>
        <v>0.00267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HYPERLINK("http://141.218.60.56/~jnz1568/getInfo.php?workbook=17_01.xlsx&amp;sheet=U0&amp;row=12&amp;col=6&amp;number=3.8&amp;sourceID=14","3.8")</f>
        <v>3.8</v>
      </c>
      <c r="G12" s="4" t="str">
        <f>HYPERLINK("http://141.218.60.56/~jnz1568/getInfo.php?workbook=17_01.xlsx&amp;sheet=U0&amp;row=12&amp;col=7&amp;number=0.00267&amp;sourceID=14","0.00267")</f>
        <v>0.00267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HYPERLINK("http://141.218.60.56/~jnz1568/getInfo.php?workbook=17_01.xlsx&amp;sheet=U0&amp;row=13&amp;col=6&amp;number=3.9&amp;sourceID=14","3.9")</f>
        <v>3.9</v>
      </c>
      <c r="G13" s="4" t="str">
        <f>HYPERLINK("http://141.218.60.56/~jnz1568/getInfo.php?workbook=17_01.xlsx&amp;sheet=U0&amp;row=13&amp;col=7&amp;number=0.00267&amp;sourceID=14","0.00267")</f>
        <v>0.00267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HYPERLINK("http://141.218.60.56/~jnz1568/getInfo.php?workbook=17_01.xlsx&amp;sheet=U0&amp;row=14&amp;col=6&amp;number=4&amp;sourceID=14","4")</f>
        <v>4</v>
      </c>
      <c r="G14" s="4" t="str">
        <f>HYPERLINK("http://141.218.60.56/~jnz1568/getInfo.php?workbook=17_01.xlsx&amp;sheet=U0&amp;row=14&amp;col=7&amp;number=0.00267&amp;sourceID=14","0.00267")</f>
        <v>0.00267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HYPERLINK("http://141.218.60.56/~jnz1568/getInfo.php?workbook=17_01.xlsx&amp;sheet=U0&amp;row=15&amp;col=6&amp;number=4.1&amp;sourceID=14","4.1")</f>
        <v>4.1</v>
      </c>
      <c r="G15" s="4" t="str">
        <f>HYPERLINK("http://141.218.60.56/~jnz1568/getInfo.php?workbook=17_01.xlsx&amp;sheet=U0&amp;row=15&amp;col=7&amp;number=0.00267&amp;sourceID=14","0.00267")</f>
        <v>0.00267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HYPERLINK("http://141.218.60.56/~jnz1568/getInfo.php?workbook=17_01.xlsx&amp;sheet=U0&amp;row=16&amp;col=6&amp;number=4.2&amp;sourceID=14","4.2")</f>
        <v>4.2</v>
      </c>
      <c r="G16" s="4" t="str">
        <f>HYPERLINK("http://141.218.60.56/~jnz1568/getInfo.php?workbook=17_01.xlsx&amp;sheet=U0&amp;row=16&amp;col=7&amp;number=0.00267&amp;sourceID=14","0.00267")</f>
        <v>0.00267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HYPERLINK("http://141.218.60.56/~jnz1568/getInfo.php?workbook=17_01.xlsx&amp;sheet=U0&amp;row=17&amp;col=6&amp;number=4.3&amp;sourceID=14","4.3")</f>
        <v>4.3</v>
      </c>
      <c r="G17" s="4" t="str">
        <f>HYPERLINK("http://141.218.60.56/~jnz1568/getInfo.php?workbook=17_01.xlsx&amp;sheet=U0&amp;row=17&amp;col=7&amp;number=0.00267&amp;sourceID=14","0.00267")</f>
        <v>0.00267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HYPERLINK("http://141.218.60.56/~jnz1568/getInfo.php?workbook=17_01.xlsx&amp;sheet=U0&amp;row=18&amp;col=6&amp;number=4.4&amp;sourceID=14","4.4")</f>
        <v>4.4</v>
      </c>
      <c r="G18" s="4" t="str">
        <f>HYPERLINK("http://141.218.60.56/~jnz1568/getInfo.php?workbook=17_01.xlsx&amp;sheet=U0&amp;row=18&amp;col=7&amp;number=0.00267&amp;sourceID=14","0.00267")</f>
        <v>0.00267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HYPERLINK("http://141.218.60.56/~jnz1568/getInfo.php?workbook=17_01.xlsx&amp;sheet=U0&amp;row=19&amp;col=6&amp;number=4.5&amp;sourceID=14","4.5")</f>
        <v>4.5</v>
      </c>
      <c r="G19" s="4" t="str">
        <f>HYPERLINK("http://141.218.60.56/~jnz1568/getInfo.php?workbook=17_01.xlsx&amp;sheet=U0&amp;row=19&amp;col=7&amp;number=0.00267&amp;sourceID=14","0.00267")</f>
        <v>0.00267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HYPERLINK("http://141.218.60.56/~jnz1568/getInfo.php?workbook=17_01.xlsx&amp;sheet=U0&amp;row=20&amp;col=6&amp;number=4.6&amp;sourceID=14","4.6")</f>
        <v>4.6</v>
      </c>
      <c r="G20" s="4" t="str">
        <f>HYPERLINK("http://141.218.60.56/~jnz1568/getInfo.php?workbook=17_01.xlsx&amp;sheet=U0&amp;row=20&amp;col=7&amp;number=0.00267&amp;sourceID=14","0.00267")</f>
        <v>0.00267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HYPERLINK("http://141.218.60.56/~jnz1568/getInfo.php?workbook=17_01.xlsx&amp;sheet=U0&amp;row=21&amp;col=6&amp;number=4.7&amp;sourceID=14","4.7")</f>
        <v>4.7</v>
      </c>
      <c r="G21" s="4" t="str">
        <f>HYPERLINK("http://141.218.60.56/~jnz1568/getInfo.php?workbook=17_01.xlsx&amp;sheet=U0&amp;row=21&amp;col=7&amp;number=0.00267&amp;sourceID=14","0.00267")</f>
        <v>0.00267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HYPERLINK("http://141.218.60.56/~jnz1568/getInfo.php?workbook=17_01.xlsx&amp;sheet=U0&amp;row=22&amp;col=6&amp;number=4.8&amp;sourceID=14","4.8")</f>
        <v>4.8</v>
      </c>
      <c r="G22" s="4" t="str">
        <f>HYPERLINK("http://141.218.60.56/~jnz1568/getInfo.php?workbook=17_01.xlsx&amp;sheet=U0&amp;row=22&amp;col=7&amp;number=0.00266&amp;sourceID=14","0.00266")</f>
        <v>0.00266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HYPERLINK("http://141.218.60.56/~jnz1568/getInfo.php?workbook=17_01.xlsx&amp;sheet=U0&amp;row=23&amp;col=6&amp;number=4.9&amp;sourceID=14","4.9")</f>
        <v>4.9</v>
      </c>
      <c r="G23" s="4" t="str">
        <f>HYPERLINK("http://141.218.60.56/~jnz1568/getInfo.php?workbook=17_01.xlsx&amp;sheet=U0&amp;row=23&amp;col=7&amp;number=0.00266&amp;sourceID=14","0.00266")</f>
        <v>0.00266</v>
      </c>
    </row>
    <row r="24" spans="1:7">
      <c r="A24" s="3">
        <v>17</v>
      </c>
      <c r="B24" s="3">
        <v>1</v>
      </c>
      <c r="C24" s="3">
        <v>1</v>
      </c>
      <c r="D24" s="3">
        <v>3</v>
      </c>
      <c r="E24" s="3">
        <v>1</v>
      </c>
      <c r="F24" s="4" t="str">
        <f>HYPERLINK("http://141.218.60.56/~jnz1568/getInfo.php?workbook=17_01.xlsx&amp;sheet=U0&amp;row=24&amp;col=6&amp;number=3&amp;sourceID=14","3")</f>
        <v>3</v>
      </c>
      <c r="G24" s="4" t="str">
        <f>HYPERLINK("http://141.218.60.56/~jnz1568/getInfo.php?workbook=17_01.xlsx&amp;sheet=U0&amp;row=24&amp;col=7&amp;number=0.00393&amp;sourceID=14","0.00393")</f>
        <v>0.00393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HYPERLINK("http://141.218.60.56/~jnz1568/getInfo.php?workbook=17_01.xlsx&amp;sheet=U0&amp;row=25&amp;col=6&amp;number=3.1&amp;sourceID=14","3.1")</f>
        <v>3.1</v>
      </c>
      <c r="G25" s="4" t="str">
        <f>HYPERLINK("http://141.218.60.56/~jnz1568/getInfo.php?workbook=17_01.xlsx&amp;sheet=U0&amp;row=25&amp;col=7&amp;number=0.00393&amp;sourceID=14","0.00393")</f>
        <v>0.00393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HYPERLINK("http://141.218.60.56/~jnz1568/getInfo.php?workbook=17_01.xlsx&amp;sheet=U0&amp;row=26&amp;col=6&amp;number=3.2&amp;sourceID=14","3.2")</f>
        <v>3.2</v>
      </c>
      <c r="G26" s="4" t="str">
        <f>HYPERLINK("http://141.218.60.56/~jnz1568/getInfo.php?workbook=17_01.xlsx&amp;sheet=U0&amp;row=26&amp;col=7&amp;number=0.00393&amp;sourceID=14","0.00393")</f>
        <v>0.00393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HYPERLINK("http://141.218.60.56/~jnz1568/getInfo.php?workbook=17_01.xlsx&amp;sheet=U0&amp;row=27&amp;col=6&amp;number=3.3&amp;sourceID=14","3.3")</f>
        <v>3.3</v>
      </c>
      <c r="G27" s="4" t="str">
        <f>HYPERLINK("http://141.218.60.56/~jnz1568/getInfo.php?workbook=17_01.xlsx&amp;sheet=U0&amp;row=27&amp;col=7&amp;number=0.00393&amp;sourceID=14","0.00393")</f>
        <v>0.00393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HYPERLINK("http://141.218.60.56/~jnz1568/getInfo.php?workbook=17_01.xlsx&amp;sheet=U0&amp;row=28&amp;col=6&amp;number=3.4&amp;sourceID=14","3.4")</f>
        <v>3.4</v>
      </c>
      <c r="G28" s="4" t="str">
        <f>HYPERLINK("http://141.218.60.56/~jnz1568/getInfo.php?workbook=17_01.xlsx&amp;sheet=U0&amp;row=28&amp;col=7&amp;number=0.00393&amp;sourceID=14","0.00393")</f>
        <v>0.00393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HYPERLINK("http://141.218.60.56/~jnz1568/getInfo.php?workbook=17_01.xlsx&amp;sheet=U0&amp;row=29&amp;col=6&amp;number=3.5&amp;sourceID=14","3.5")</f>
        <v>3.5</v>
      </c>
      <c r="G29" s="4" t="str">
        <f>HYPERLINK("http://141.218.60.56/~jnz1568/getInfo.php?workbook=17_01.xlsx&amp;sheet=U0&amp;row=29&amp;col=7&amp;number=0.00393&amp;sourceID=14","0.00393")</f>
        <v>0.00393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HYPERLINK("http://141.218.60.56/~jnz1568/getInfo.php?workbook=17_01.xlsx&amp;sheet=U0&amp;row=30&amp;col=6&amp;number=3.6&amp;sourceID=14","3.6")</f>
        <v>3.6</v>
      </c>
      <c r="G30" s="4" t="str">
        <f>HYPERLINK("http://141.218.60.56/~jnz1568/getInfo.php?workbook=17_01.xlsx&amp;sheet=U0&amp;row=30&amp;col=7&amp;number=0.00393&amp;sourceID=14","0.00393")</f>
        <v>0.00393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HYPERLINK("http://141.218.60.56/~jnz1568/getInfo.php?workbook=17_01.xlsx&amp;sheet=U0&amp;row=31&amp;col=6&amp;number=3.7&amp;sourceID=14","3.7")</f>
        <v>3.7</v>
      </c>
      <c r="G31" s="4" t="str">
        <f>HYPERLINK("http://141.218.60.56/~jnz1568/getInfo.php?workbook=17_01.xlsx&amp;sheet=U0&amp;row=31&amp;col=7&amp;number=0.00393&amp;sourceID=14","0.00393")</f>
        <v>0.00393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HYPERLINK("http://141.218.60.56/~jnz1568/getInfo.php?workbook=17_01.xlsx&amp;sheet=U0&amp;row=32&amp;col=6&amp;number=3.8&amp;sourceID=14","3.8")</f>
        <v>3.8</v>
      </c>
      <c r="G32" s="4" t="str">
        <f>HYPERLINK("http://141.218.60.56/~jnz1568/getInfo.php?workbook=17_01.xlsx&amp;sheet=U0&amp;row=32&amp;col=7&amp;number=0.00393&amp;sourceID=14","0.00393")</f>
        <v>0.00393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HYPERLINK("http://141.218.60.56/~jnz1568/getInfo.php?workbook=17_01.xlsx&amp;sheet=U0&amp;row=33&amp;col=6&amp;number=3.9&amp;sourceID=14","3.9")</f>
        <v>3.9</v>
      </c>
      <c r="G33" s="4" t="str">
        <f>HYPERLINK("http://141.218.60.56/~jnz1568/getInfo.php?workbook=17_01.xlsx&amp;sheet=U0&amp;row=33&amp;col=7&amp;number=0.00393&amp;sourceID=14","0.00393")</f>
        <v>0.00393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HYPERLINK("http://141.218.60.56/~jnz1568/getInfo.php?workbook=17_01.xlsx&amp;sheet=U0&amp;row=34&amp;col=6&amp;number=4&amp;sourceID=14","4")</f>
        <v>4</v>
      </c>
      <c r="G34" s="4" t="str">
        <f>HYPERLINK("http://141.218.60.56/~jnz1568/getInfo.php?workbook=17_01.xlsx&amp;sheet=U0&amp;row=34&amp;col=7&amp;number=0.00393&amp;sourceID=14","0.00393")</f>
        <v>0.00393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HYPERLINK("http://141.218.60.56/~jnz1568/getInfo.php?workbook=17_01.xlsx&amp;sheet=U0&amp;row=35&amp;col=6&amp;number=4.1&amp;sourceID=14","4.1")</f>
        <v>4.1</v>
      </c>
      <c r="G35" s="4" t="str">
        <f>HYPERLINK("http://141.218.60.56/~jnz1568/getInfo.php?workbook=17_01.xlsx&amp;sheet=U0&amp;row=35&amp;col=7&amp;number=0.00393&amp;sourceID=14","0.00393")</f>
        <v>0.00393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HYPERLINK("http://141.218.60.56/~jnz1568/getInfo.php?workbook=17_01.xlsx&amp;sheet=U0&amp;row=36&amp;col=6&amp;number=4.2&amp;sourceID=14","4.2")</f>
        <v>4.2</v>
      </c>
      <c r="G36" s="4" t="str">
        <f>HYPERLINK("http://141.218.60.56/~jnz1568/getInfo.php?workbook=17_01.xlsx&amp;sheet=U0&amp;row=36&amp;col=7&amp;number=0.00393&amp;sourceID=14","0.00393")</f>
        <v>0.00393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HYPERLINK("http://141.218.60.56/~jnz1568/getInfo.php?workbook=17_01.xlsx&amp;sheet=U0&amp;row=37&amp;col=6&amp;number=4.3&amp;sourceID=14","4.3")</f>
        <v>4.3</v>
      </c>
      <c r="G37" s="4" t="str">
        <f>HYPERLINK("http://141.218.60.56/~jnz1568/getInfo.php?workbook=17_01.xlsx&amp;sheet=U0&amp;row=37&amp;col=7&amp;number=0.00393&amp;sourceID=14","0.00393")</f>
        <v>0.00393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HYPERLINK("http://141.218.60.56/~jnz1568/getInfo.php?workbook=17_01.xlsx&amp;sheet=U0&amp;row=38&amp;col=6&amp;number=4.4&amp;sourceID=14","4.4")</f>
        <v>4.4</v>
      </c>
      <c r="G38" s="4" t="str">
        <f>HYPERLINK("http://141.218.60.56/~jnz1568/getInfo.php?workbook=17_01.xlsx&amp;sheet=U0&amp;row=38&amp;col=7&amp;number=0.00393&amp;sourceID=14","0.00393")</f>
        <v>0.00393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HYPERLINK("http://141.218.60.56/~jnz1568/getInfo.php?workbook=17_01.xlsx&amp;sheet=U0&amp;row=39&amp;col=6&amp;number=4.5&amp;sourceID=14","4.5")</f>
        <v>4.5</v>
      </c>
      <c r="G39" s="4" t="str">
        <f>HYPERLINK("http://141.218.60.56/~jnz1568/getInfo.php?workbook=17_01.xlsx&amp;sheet=U0&amp;row=39&amp;col=7&amp;number=0.00393&amp;sourceID=14","0.00393")</f>
        <v>0.00393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HYPERLINK("http://141.218.60.56/~jnz1568/getInfo.php?workbook=17_01.xlsx&amp;sheet=U0&amp;row=40&amp;col=6&amp;number=4.6&amp;sourceID=14","4.6")</f>
        <v>4.6</v>
      </c>
      <c r="G40" s="4" t="str">
        <f>HYPERLINK("http://141.218.60.56/~jnz1568/getInfo.php?workbook=17_01.xlsx&amp;sheet=U0&amp;row=40&amp;col=7&amp;number=0.00393&amp;sourceID=14","0.00393")</f>
        <v>0.00393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HYPERLINK("http://141.218.60.56/~jnz1568/getInfo.php?workbook=17_01.xlsx&amp;sheet=U0&amp;row=41&amp;col=6&amp;number=4.7&amp;sourceID=14","4.7")</f>
        <v>4.7</v>
      </c>
      <c r="G41" s="4" t="str">
        <f>HYPERLINK("http://141.218.60.56/~jnz1568/getInfo.php?workbook=17_01.xlsx&amp;sheet=U0&amp;row=41&amp;col=7&amp;number=0.00393&amp;sourceID=14","0.00393")</f>
        <v>0.00393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HYPERLINK("http://141.218.60.56/~jnz1568/getInfo.php?workbook=17_01.xlsx&amp;sheet=U0&amp;row=42&amp;col=6&amp;number=4.8&amp;sourceID=14","4.8")</f>
        <v>4.8</v>
      </c>
      <c r="G42" s="4" t="str">
        <f>HYPERLINK("http://141.218.60.56/~jnz1568/getInfo.php?workbook=17_01.xlsx&amp;sheet=U0&amp;row=42&amp;col=7&amp;number=0.00392&amp;sourceID=14","0.00392")</f>
        <v>0.00392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HYPERLINK("http://141.218.60.56/~jnz1568/getInfo.php?workbook=17_01.xlsx&amp;sheet=U0&amp;row=43&amp;col=6&amp;number=4.9&amp;sourceID=14","4.9")</f>
        <v>4.9</v>
      </c>
      <c r="G43" s="4" t="str">
        <f>HYPERLINK("http://141.218.60.56/~jnz1568/getInfo.php?workbook=17_01.xlsx&amp;sheet=U0&amp;row=43&amp;col=7&amp;number=0.00392&amp;sourceID=14","0.00392")</f>
        <v>0.00392</v>
      </c>
    </row>
    <row r="44" spans="1:7">
      <c r="A44" s="3">
        <v>17</v>
      </c>
      <c r="B44" s="3">
        <v>1</v>
      </c>
      <c r="C44" s="3">
        <v>1</v>
      </c>
      <c r="D44" s="3">
        <v>4</v>
      </c>
      <c r="E44" s="3">
        <v>1</v>
      </c>
      <c r="F44" s="4" t="str">
        <f>HYPERLINK("http://141.218.60.56/~jnz1568/getInfo.php?workbook=17_01.xlsx&amp;sheet=U0&amp;row=44&amp;col=6&amp;number=3&amp;sourceID=14","3")</f>
        <v>3</v>
      </c>
      <c r="G44" s="4" t="str">
        <f>HYPERLINK("http://141.218.60.56/~jnz1568/getInfo.php?workbook=17_01.xlsx&amp;sheet=U0&amp;row=44&amp;col=7&amp;number=0.00787&amp;sourceID=14","0.00787")</f>
        <v>0.00787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HYPERLINK("http://141.218.60.56/~jnz1568/getInfo.php?workbook=17_01.xlsx&amp;sheet=U0&amp;row=45&amp;col=6&amp;number=3.1&amp;sourceID=14","3.1")</f>
        <v>3.1</v>
      </c>
      <c r="G45" s="4" t="str">
        <f>HYPERLINK("http://141.218.60.56/~jnz1568/getInfo.php?workbook=17_01.xlsx&amp;sheet=U0&amp;row=45&amp;col=7&amp;number=0.00787&amp;sourceID=14","0.00787")</f>
        <v>0.00787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HYPERLINK("http://141.218.60.56/~jnz1568/getInfo.php?workbook=17_01.xlsx&amp;sheet=U0&amp;row=46&amp;col=6&amp;number=3.2&amp;sourceID=14","3.2")</f>
        <v>3.2</v>
      </c>
      <c r="G46" s="4" t="str">
        <f>HYPERLINK("http://141.218.60.56/~jnz1568/getInfo.php?workbook=17_01.xlsx&amp;sheet=U0&amp;row=46&amp;col=7&amp;number=0.00787&amp;sourceID=14","0.00787")</f>
        <v>0.00787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HYPERLINK("http://141.218.60.56/~jnz1568/getInfo.php?workbook=17_01.xlsx&amp;sheet=U0&amp;row=47&amp;col=6&amp;number=3.3&amp;sourceID=14","3.3")</f>
        <v>3.3</v>
      </c>
      <c r="G47" s="4" t="str">
        <f>HYPERLINK("http://141.218.60.56/~jnz1568/getInfo.php?workbook=17_01.xlsx&amp;sheet=U0&amp;row=47&amp;col=7&amp;number=0.00787&amp;sourceID=14","0.00787")</f>
        <v>0.00787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HYPERLINK("http://141.218.60.56/~jnz1568/getInfo.php?workbook=17_01.xlsx&amp;sheet=U0&amp;row=48&amp;col=6&amp;number=3.4&amp;sourceID=14","3.4")</f>
        <v>3.4</v>
      </c>
      <c r="G48" s="4" t="str">
        <f>HYPERLINK("http://141.218.60.56/~jnz1568/getInfo.php?workbook=17_01.xlsx&amp;sheet=U0&amp;row=48&amp;col=7&amp;number=0.00787&amp;sourceID=14","0.00787")</f>
        <v>0.00787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HYPERLINK("http://141.218.60.56/~jnz1568/getInfo.php?workbook=17_01.xlsx&amp;sheet=U0&amp;row=49&amp;col=6&amp;number=3.5&amp;sourceID=14","3.5")</f>
        <v>3.5</v>
      </c>
      <c r="G49" s="4" t="str">
        <f>HYPERLINK("http://141.218.60.56/~jnz1568/getInfo.php?workbook=17_01.xlsx&amp;sheet=U0&amp;row=49&amp;col=7&amp;number=0.00787&amp;sourceID=14","0.00787")</f>
        <v>0.00787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HYPERLINK("http://141.218.60.56/~jnz1568/getInfo.php?workbook=17_01.xlsx&amp;sheet=U0&amp;row=50&amp;col=6&amp;number=3.6&amp;sourceID=14","3.6")</f>
        <v>3.6</v>
      </c>
      <c r="G50" s="4" t="str">
        <f>HYPERLINK("http://141.218.60.56/~jnz1568/getInfo.php?workbook=17_01.xlsx&amp;sheet=U0&amp;row=50&amp;col=7&amp;number=0.00787&amp;sourceID=14","0.00787")</f>
        <v>0.00787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HYPERLINK("http://141.218.60.56/~jnz1568/getInfo.php?workbook=17_01.xlsx&amp;sheet=U0&amp;row=51&amp;col=6&amp;number=3.7&amp;sourceID=14","3.7")</f>
        <v>3.7</v>
      </c>
      <c r="G51" s="4" t="str">
        <f>HYPERLINK("http://141.218.60.56/~jnz1568/getInfo.php?workbook=17_01.xlsx&amp;sheet=U0&amp;row=51&amp;col=7&amp;number=0.00787&amp;sourceID=14","0.00787")</f>
        <v>0.00787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HYPERLINK("http://141.218.60.56/~jnz1568/getInfo.php?workbook=17_01.xlsx&amp;sheet=U0&amp;row=52&amp;col=6&amp;number=3.8&amp;sourceID=14","3.8")</f>
        <v>3.8</v>
      </c>
      <c r="G52" s="4" t="str">
        <f>HYPERLINK("http://141.218.60.56/~jnz1568/getInfo.php?workbook=17_01.xlsx&amp;sheet=U0&amp;row=52&amp;col=7&amp;number=0.00787&amp;sourceID=14","0.00787")</f>
        <v>0.00787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HYPERLINK("http://141.218.60.56/~jnz1568/getInfo.php?workbook=17_01.xlsx&amp;sheet=U0&amp;row=53&amp;col=6&amp;number=3.9&amp;sourceID=14","3.9")</f>
        <v>3.9</v>
      </c>
      <c r="G53" s="4" t="str">
        <f>HYPERLINK("http://141.218.60.56/~jnz1568/getInfo.php?workbook=17_01.xlsx&amp;sheet=U0&amp;row=53&amp;col=7&amp;number=0.00787&amp;sourceID=14","0.00787")</f>
        <v>0.00787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HYPERLINK("http://141.218.60.56/~jnz1568/getInfo.php?workbook=17_01.xlsx&amp;sheet=U0&amp;row=54&amp;col=6&amp;number=4&amp;sourceID=14","4")</f>
        <v>4</v>
      </c>
      <c r="G54" s="4" t="str">
        <f>HYPERLINK("http://141.218.60.56/~jnz1568/getInfo.php?workbook=17_01.xlsx&amp;sheet=U0&amp;row=54&amp;col=7&amp;number=0.00787&amp;sourceID=14","0.00787")</f>
        <v>0.00787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HYPERLINK("http://141.218.60.56/~jnz1568/getInfo.php?workbook=17_01.xlsx&amp;sheet=U0&amp;row=55&amp;col=6&amp;number=4.1&amp;sourceID=14","4.1")</f>
        <v>4.1</v>
      </c>
      <c r="G55" s="4" t="str">
        <f>HYPERLINK("http://141.218.60.56/~jnz1568/getInfo.php?workbook=17_01.xlsx&amp;sheet=U0&amp;row=55&amp;col=7&amp;number=0.00787&amp;sourceID=14","0.00787")</f>
        <v>0.00787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HYPERLINK("http://141.218.60.56/~jnz1568/getInfo.php?workbook=17_01.xlsx&amp;sheet=U0&amp;row=56&amp;col=6&amp;number=4.2&amp;sourceID=14","4.2")</f>
        <v>4.2</v>
      </c>
      <c r="G56" s="4" t="str">
        <f>HYPERLINK("http://141.218.60.56/~jnz1568/getInfo.php?workbook=17_01.xlsx&amp;sheet=U0&amp;row=56&amp;col=7&amp;number=0.00787&amp;sourceID=14","0.00787")</f>
        <v>0.00787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HYPERLINK("http://141.218.60.56/~jnz1568/getInfo.php?workbook=17_01.xlsx&amp;sheet=U0&amp;row=57&amp;col=6&amp;number=4.3&amp;sourceID=14","4.3")</f>
        <v>4.3</v>
      </c>
      <c r="G57" s="4" t="str">
        <f>HYPERLINK("http://141.218.60.56/~jnz1568/getInfo.php?workbook=17_01.xlsx&amp;sheet=U0&amp;row=57&amp;col=7&amp;number=0.00787&amp;sourceID=14","0.00787")</f>
        <v>0.00787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HYPERLINK("http://141.218.60.56/~jnz1568/getInfo.php?workbook=17_01.xlsx&amp;sheet=U0&amp;row=58&amp;col=6&amp;number=4.4&amp;sourceID=14","4.4")</f>
        <v>4.4</v>
      </c>
      <c r="G58" s="4" t="str">
        <f>HYPERLINK("http://141.218.60.56/~jnz1568/getInfo.php?workbook=17_01.xlsx&amp;sheet=U0&amp;row=58&amp;col=7&amp;number=0.00787&amp;sourceID=14","0.00787")</f>
        <v>0.00787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HYPERLINK("http://141.218.60.56/~jnz1568/getInfo.php?workbook=17_01.xlsx&amp;sheet=U0&amp;row=59&amp;col=6&amp;number=4.5&amp;sourceID=14","4.5")</f>
        <v>4.5</v>
      </c>
      <c r="G59" s="4" t="str">
        <f>HYPERLINK("http://141.218.60.56/~jnz1568/getInfo.php?workbook=17_01.xlsx&amp;sheet=U0&amp;row=59&amp;col=7&amp;number=0.00787&amp;sourceID=14","0.00787")</f>
        <v>0.00787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HYPERLINK("http://141.218.60.56/~jnz1568/getInfo.php?workbook=17_01.xlsx&amp;sheet=U0&amp;row=60&amp;col=6&amp;number=4.6&amp;sourceID=14","4.6")</f>
        <v>4.6</v>
      </c>
      <c r="G60" s="4" t="str">
        <f>HYPERLINK("http://141.218.60.56/~jnz1568/getInfo.php?workbook=17_01.xlsx&amp;sheet=U0&amp;row=60&amp;col=7&amp;number=0.00787&amp;sourceID=14","0.00787")</f>
        <v>0.00787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HYPERLINK("http://141.218.60.56/~jnz1568/getInfo.php?workbook=17_01.xlsx&amp;sheet=U0&amp;row=61&amp;col=6&amp;number=4.7&amp;sourceID=14","4.7")</f>
        <v>4.7</v>
      </c>
      <c r="G61" s="4" t="str">
        <f>HYPERLINK("http://141.218.60.56/~jnz1568/getInfo.php?workbook=17_01.xlsx&amp;sheet=U0&amp;row=61&amp;col=7&amp;number=0.00786&amp;sourceID=14","0.00786")</f>
        <v>0.00786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HYPERLINK("http://141.218.60.56/~jnz1568/getInfo.php?workbook=17_01.xlsx&amp;sheet=U0&amp;row=62&amp;col=6&amp;number=4.8&amp;sourceID=14","4.8")</f>
        <v>4.8</v>
      </c>
      <c r="G62" s="4" t="str">
        <f>HYPERLINK("http://141.218.60.56/~jnz1568/getInfo.php?workbook=17_01.xlsx&amp;sheet=U0&amp;row=62&amp;col=7&amp;number=0.00786&amp;sourceID=14","0.00786")</f>
        <v>0.00786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HYPERLINK("http://141.218.60.56/~jnz1568/getInfo.php?workbook=17_01.xlsx&amp;sheet=U0&amp;row=63&amp;col=6&amp;number=4.9&amp;sourceID=14","4.9")</f>
        <v>4.9</v>
      </c>
      <c r="G63" s="4" t="str">
        <f>HYPERLINK("http://141.218.60.56/~jnz1568/getInfo.php?workbook=17_01.xlsx&amp;sheet=U0&amp;row=63&amp;col=7&amp;number=0.00786&amp;sourceID=14","0.00786")</f>
        <v>0.00786</v>
      </c>
    </row>
    <row r="64" spans="1:7">
      <c r="A64" s="3">
        <v>17</v>
      </c>
      <c r="B64" s="3">
        <v>1</v>
      </c>
      <c r="C64" s="3">
        <v>1</v>
      </c>
      <c r="D64" s="3">
        <v>5</v>
      </c>
      <c r="E64" s="3">
        <v>1</v>
      </c>
      <c r="F64" s="4" t="str">
        <f>HYPERLINK("http://141.218.60.56/~jnz1568/getInfo.php?workbook=17_01.xlsx&amp;sheet=U0&amp;row=64&amp;col=6&amp;number=3&amp;sourceID=14","3")</f>
        <v>3</v>
      </c>
      <c r="G64" s="4" t="str">
        <f>HYPERLINK("http://141.218.60.56/~jnz1568/getInfo.php?workbook=17_01.xlsx&amp;sheet=U0&amp;row=64&amp;col=7&amp;number=0.000651&amp;sourceID=14","0.000651")</f>
        <v>0.000651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HYPERLINK("http://141.218.60.56/~jnz1568/getInfo.php?workbook=17_01.xlsx&amp;sheet=U0&amp;row=65&amp;col=6&amp;number=3.1&amp;sourceID=14","3.1")</f>
        <v>3.1</v>
      </c>
      <c r="G65" s="4" t="str">
        <f>HYPERLINK("http://141.218.60.56/~jnz1568/getInfo.php?workbook=17_01.xlsx&amp;sheet=U0&amp;row=65&amp;col=7&amp;number=0.000651&amp;sourceID=14","0.000651")</f>
        <v>0.000651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HYPERLINK("http://141.218.60.56/~jnz1568/getInfo.php?workbook=17_01.xlsx&amp;sheet=U0&amp;row=66&amp;col=6&amp;number=3.2&amp;sourceID=14","3.2")</f>
        <v>3.2</v>
      </c>
      <c r="G66" s="4" t="str">
        <f>HYPERLINK("http://141.218.60.56/~jnz1568/getInfo.php?workbook=17_01.xlsx&amp;sheet=U0&amp;row=66&amp;col=7&amp;number=0.000651&amp;sourceID=14","0.000651")</f>
        <v>0.000651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HYPERLINK("http://141.218.60.56/~jnz1568/getInfo.php?workbook=17_01.xlsx&amp;sheet=U0&amp;row=67&amp;col=6&amp;number=3.3&amp;sourceID=14","3.3")</f>
        <v>3.3</v>
      </c>
      <c r="G67" s="4" t="str">
        <f>HYPERLINK("http://141.218.60.56/~jnz1568/getInfo.php?workbook=17_01.xlsx&amp;sheet=U0&amp;row=67&amp;col=7&amp;number=0.000651&amp;sourceID=14","0.000651")</f>
        <v>0.000651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HYPERLINK("http://141.218.60.56/~jnz1568/getInfo.php?workbook=17_01.xlsx&amp;sheet=U0&amp;row=68&amp;col=6&amp;number=3.4&amp;sourceID=14","3.4")</f>
        <v>3.4</v>
      </c>
      <c r="G68" s="4" t="str">
        <f>HYPERLINK("http://141.218.60.56/~jnz1568/getInfo.php?workbook=17_01.xlsx&amp;sheet=U0&amp;row=68&amp;col=7&amp;number=0.000651&amp;sourceID=14","0.000651")</f>
        <v>0.000651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HYPERLINK("http://141.218.60.56/~jnz1568/getInfo.php?workbook=17_01.xlsx&amp;sheet=U0&amp;row=69&amp;col=6&amp;number=3.5&amp;sourceID=14","3.5")</f>
        <v>3.5</v>
      </c>
      <c r="G69" s="4" t="str">
        <f>HYPERLINK("http://141.218.60.56/~jnz1568/getInfo.php?workbook=17_01.xlsx&amp;sheet=U0&amp;row=69&amp;col=7&amp;number=0.000651&amp;sourceID=14","0.000651")</f>
        <v>0.000651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HYPERLINK("http://141.218.60.56/~jnz1568/getInfo.php?workbook=17_01.xlsx&amp;sheet=U0&amp;row=70&amp;col=6&amp;number=3.6&amp;sourceID=14","3.6")</f>
        <v>3.6</v>
      </c>
      <c r="G70" s="4" t="str">
        <f>HYPERLINK("http://141.218.60.56/~jnz1568/getInfo.php?workbook=17_01.xlsx&amp;sheet=U0&amp;row=70&amp;col=7&amp;number=0.000651&amp;sourceID=14","0.000651")</f>
        <v>0.000651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HYPERLINK("http://141.218.60.56/~jnz1568/getInfo.php?workbook=17_01.xlsx&amp;sheet=U0&amp;row=71&amp;col=6&amp;number=3.7&amp;sourceID=14","3.7")</f>
        <v>3.7</v>
      </c>
      <c r="G71" s="4" t="str">
        <f>HYPERLINK("http://141.218.60.56/~jnz1568/getInfo.php?workbook=17_01.xlsx&amp;sheet=U0&amp;row=71&amp;col=7&amp;number=0.000651&amp;sourceID=14","0.000651")</f>
        <v>0.000651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HYPERLINK("http://141.218.60.56/~jnz1568/getInfo.php?workbook=17_01.xlsx&amp;sheet=U0&amp;row=72&amp;col=6&amp;number=3.8&amp;sourceID=14","3.8")</f>
        <v>3.8</v>
      </c>
      <c r="G72" s="4" t="str">
        <f>HYPERLINK("http://141.218.60.56/~jnz1568/getInfo.php?workbook=17_01.xlsx&amp;sheet=U0&amp;row=72&amp;col=7&amp;number=0.000651&amp;sourceID=14","0.000651")</f>
        <v>0.000651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HYPERLINK("http://141.218.60.56/~jnz1568/getInfo.php?workbook=17_01.xlsx&amp;sheet=U0&amp;row=73&amp;col=6&amp;number=3.9&amp;sourceID=14","3.9")</f>
        <v>3.9</v>
      </c>
      <c r="G73" s="4" t="str">
        <f>HYPERLINK("http://141.218.60.56/~jnz1568/getInfo.php?workbook=17_01.xlsx&amp;sheet=U0&amp;row=73&amp;col=7&amp;number=0.000651&amp;sourceID=14","0.000651")</f>
        <v>0.000651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HYPERLINK("http://141.218.60.56/~jnz1568/getInfo.php?workbook=17_01.xlsx&amp;sheet=U0&amp;row=74&amp;col=6&amp;number=4&amp;sourceID=14","4")</f>
        <v>4</v>
      </c>
      <c r="G74" s="4" t="str">
        <f>HYPERLINK("http://141.218.60.56/~jnz1568/getInfo.php?workbook=17_01.xlsx&amp;sheet=U0&amp;row=74&amp;col=7&amp;number=0.000651&amp;sourceID=14","0.000651")</f>
        <v>0.000651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HYPERLINK("http://141.218.60.56/~jnz1568/getInfo.php?workbook=17_01.xlsx&amp;sheet=U0&amp;row=75&amp;col=6&amp;number=4.1&amp;sourceID=14","4.1")</f>
        <v>4.1</v>
      </c>
      <c r="G75" s="4" t="str">
        <f>HYPERLINK("http://141.218.60.56/~jnz1568/getInfo.php?workbook=17_01.xlsx&amp;sheet=U0&amp;row=75&amp;col=7&amp;number=0.00065&amp;sourceID=14","0.00065")</f>
        <v>0.00065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HYPERLINK("http://141.218.60.56/~jnz1568/getInfo.php?workbook=17_01.xlsx&amp;sheet=U0&amp;row=76&amp;col=6&amp;number=4.2&amp;sourceID=14","4.2")</f>
        <v>4.2</v>
      </c>
      <c r="G76" s="4" t="str">
        <f>HYPERLINK("http://141.218.60.56/~jnz1568/getInfo.php?workbook=17_01.xlsx&amp;sheet=U0&amp;row=76&amp;col=7&amp;number=0.00065&amp;sourceID=14","0.00065")</f>
        <v>0.00065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HYPERLINK("http://141.218.60.56/~jnz1568/getInfo.php?workbook=17_01.xlsx&amp;sheet=U0&amp;row=77&amp;col=6&amp;number=4.3&amp;sourceID=14","4.3")</f>
        <v>4.3</v>
      </c>
      <c r="G77" s="4" t="str">
        <f>HYPERLINK("http://141.218.60.56/~jnz1568/getInfo.php?workbook=17_01.xlsx&amp;sheet=U0&amp;row=77&amp;col=7&amp;number=0.00065&amp;sourceID=14","0.00065")</f>
        <v>0.00065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HYPERLINK("http://141.218.60.56/~jnz1568/getInfo.php?workbook=17_01.xlsx&amp;sheet=U0&amp;row=78&amp;col=6&amp;number=4.4&amp;sourceID=14","4.4")</f>
        <v>4.4</v>
      </c>
      <c r="G78" s="4" t="str">
        <f>HYPERLINK("http://141.218.60.56/~jnz1568/getInfo.php?workbook=17_01.xlsx&amp;sheet=U0&amp;row=78&amp;col=7&amp;number=0.000649&amp;sourceID=14","0.000649")</f>
        <v>0.000649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HYPERLINK("http://141.218.60.56/~jnz1568/getInfo.php?workbook=17_01.xlsx&amp;sheet=U0&amp;row=79&amp;col=6&amp;number=4.5&amp;sourceID=14","4.5")</f>
        <v>4.5</v>
      </c>
      <c r="G79" s="4" t="str">
        <f>HYPERLINK("http://141.218.60.56/~jnz1568/getInfo.php?workbook=17_01.xlsx&amp;sheet=U0&amp;row=79&amp;col=7&amp;number=0.000649&amp;sourceID=14","0.000649")</f>
        <v>0.000649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HYPERLINK("http://141.218.60.56/~jnz1568/getInfo.php?workbook=17_01.xlsx&amp;sheet=U0&amp;row=80&amp;col=6&amp;number=4.6&amp;sourceID=14","4.6")</f>
        <v>4.6</v>
      </c>
      <c r="G80" s="4" t="str">
        <f>HYPERLINK("http://141.218.60.56/~jnz1568/getInfo.php?workbook=17_01.xlsx&amp;sheet=U0&amp;row=80&amp;col=7&amp;number=0.000648&amp;sourceID=14","0.000648")</f>
        <v>0.000648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HYPERLINK("http://141.218.60.56/~jnz1568/getInfo.php?workbook=17_01.xlsx&amp;sheet=U0&amp;row=81&amp;col=6&amp;number=4.7&amp;sourceID=14","4.7")</f>
        <v>4.7</v>
      </c>
      <c r="G81" s="4" t="str">
        <f>HYPERLINK("http://141.218.60.56/~jnz1568/getInfo.php?workbook=17_01.xlsx&amp;sheet=U0&amp;row=81&amp;col=7&amp;number=0.000647&amp;sourceID=14","0.000647")</f>
        <v>0.000647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HYPERLINK("http://141.218.60.56/~jnz1568/getInfo.php?workbook=17_01.xlsx&amp;sheet=U0&amp;row=82&amp;col=6&amp;number=4.8&amp;sourceID=14","4.8")</f>
        <v>4.8</v>
      </c>
      <c r="G82" s="4" t="str">
        <f>HYPERLINK("http://141.218.60.56/~jnz1568/getInfo.php?workbook=17_01.xlsx&amp;sheet=U0&amp;row=82&amp;col=7&amp;number=0.000646&amp;sourceID=14","0.000646")</f>
        <v>0.000646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HYPERLINK("http://141.218.60.56/~jnz1568/getInfo.php?workbook=17_01.xlsx&amp;sheet=U0&amp;row=83&amp;col=6&amp;number=4.9&amp;sourceID=14","4.9")</f>
        <v>4.9</v>
      </c>
      <c r="G83" s="4" t="str">
        <f>HYPERLINK("http://141.218.60.56/~jnz1568/getInfo.php?workbook=17_01.xlsx&amp;sheet=U0&amp;row=83&amp;col=7&amp;number=0.000645&amp;sourceID=14","0.000645")</f>
        <v>0.000645</v>
      </c>
    </row>
    <row r="84" spans="1:7">
      <c r="A84" s="3">
        <v>17</v>
      </c>
      <c r="B84" s="3">
        <v>1</v>
      </c>
      <c r="C84" s="3">
        <v>1</v>
      </c>
      <c r="D84" s="3">
        <v>6</v>
      </c>
      <c r="E84" s="3">
        <v>1</v>
      </c>
      <c r="F84" s="4" t="str">
        <f>HYPERLINK("http://141.218.60.56/~jnz1568/getInfo.php?workbook=17_01.xlsx&amp;sheet=U0&amp;row=84&amp;col=6&amp;number=3&amp;sourceID=14","3")</f>
        <v>3</v>
      </c>
      <c r="G84" s="4" t="str">
        <f>HYPERLINK("http://141.218.60.56/~jnz1568/getInfo.php?workbook=17_01.xlsx&amp;sheet=U0&amp;row=84&amp;col=7&amp;number=0.0009&amp;sourceID=14","0.0009")</f>
        <v>0.0009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HYPERLINK("http://141.218.60.56/~jnz1568/getInfo.php?workbook=17_01.xlsx&amp;sheet=U0&amp;row=85&amp;col=6&amp;number=3.1&amp;sourceID=14","3.1")</f>
        <v>3.1</v>
      </c>
      <c r="G85" s="4" t="str">
        <f>HYPERLINK("http://141.218.60.56/~jnz1568/getInfo.php?workbook=17_01.xlsx&amp;sheet=U0&amp;row=85&amp;col=7&amp;number=0.0009&amp;sourceID=14","0.0009")</f>
        <v>0.0009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HYPERLINK("http://141.218.60.56/~jnz1568/getInfo.php?workbook=17_01.xlsx&amp;sheet=U0&amp;row=86&amp;col=6&amp;number=3.2&amp;sourceID=14","3.2")</f>
        <v>3.2</v>
      </c>
      <c r="G86" s="4" t="str">
        <f>HYPERLINK("http://141.218.60.56/~jnz1568/getInfo.php?workbook=17_01.xlsx&amp;sheet=U0&amp;row=86&amp;col=7&amp;number=0.0009&amp;sourceID=14","0.0009")</f>
        <v>0.0009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HYPERLINK("http://141.218.60.56/~jnz1568/getInfo.php?workbook=17_01.xlsx&amp;sheet=U0&amp;row=87&amp;col=6&amp;number=3.3&amp;sourceID=14","3.3")</f>
        <v>3.3</v>
      </c>
      <c r="G87" s="4" t="str">
        <f>HYPERLINK("http://141.218.60.56/~jnz1568/getInfo.php?workbook=17_01.xlsx&amp;sheet=U0&amp;row=87&amp;col=7&amp;number=0.0009&amp;sourceID=14","0.0009")</f>
        <v>0.0009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HYPERLINK("http://141.218.60.56/~jnz1568/getInfo.php?workbook=17_01.xlsx&amp;sheet=U0&amp;row=88&amp;col=6&amp;number=3.4&amp;sourceID=14","3.4")</f>
        <v>3.4</v>
      </c>
      <c r="G88" s="4" t="str">
        <f>HYPERLINK("http://141.218.60.56/~jnz1568/getInfo.php?workbook=17_01.xlsx&amp;sheet=U0&amp;row=88&amp;col=7&amp;number=0.0009&amp;sourceID=14","0.0009")</f>
        <v>0.0009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HYPERLINK("http://141.218.60.56/~jnz1568/getInfo.php?workbook=17_01.xlsx&amp;sheet=U0&amp;row=89&amp;col=6&amp;number=3.5&amp;sourceID=14","3.5")</f>
        <v>3.5</v>
      </c>
      <c r="G89" s="4" t="str">
        <f>HYPERLINK("http://141.218.60.56/~jnz1568/getInfo.php?workbook=17_01.xlsx&amp;sheet=U0&amp;row=89&amp;col=7&amp;number=0.0009&amp;sourceID=14","0.0009")</f>
        <v>0.0009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HYPERLINK("http://141.218.60.56/~jnz1568/getInfo.php?workbook=17_01.xlsx&amp;sheet=U0&amp;row=90&amp;col=6&amp;number=3.6&amp;sourceID=14","3.6")</f>
        <v>3.6</v>
      </c>
      <c r="G90" s="4" t="str">
        <f>HYPERLINK("http://141.218.60.56/~jnz1568/getInfo.php?workbook=17_01.xlsx&amp;sheet=U0&amp;row=90&amp;col=7&amp;number=0.000899&amp;sourceID=14","0.000899")</f>
        <v>0.000899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HYPERLINK("http://141.218.60.56/~jnz1568/getInfo.php?workbook=17_01.xlsx&amp;sheet=U0&amp;row=91&amp;col=6&amp;number=3.7&amp;sourceID=14","3.7")</f>
        <v>3.7</v>
      </c>
      <c r="G91" s="4" t="str">
        <f>HYPERLINK("http://141.218.60.56/~jnz1568/getInfo.php?workbook=17_01.xlsx&amp;sheet=U0&amp;row=91&amp;col=7&amp;number=0.000899&amp;sourceID=14","0.000899")</f>
        <v>0.000899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HYPERLINK("http://141.218.60.56/~jnz1568/getInfo.php?workbook=17_01.xlsx&amp;sheet=U0&amp;row=92&amp;col=6&amp;number=3.8&amp;sourceID=14","3.8")</f>
        <v>3.8</v>
      </c>
      <c r="G92" s="4" t="str">
        <f>HYPERLINK("http://141.218.60.56/~jnz1568/getInfo.php?workbook=17_01.xlsx&amp;sheet=U0&amp;row=92&amp;col=7&amp;number=0.000899&amp;sourceID=14","0.000899")</f>
        <v>0.000899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HYPERLINK("http://141.218.60.56/~jnz1568/getInfo.php?workbook=17_01.xlsx&amp;sheet=U0&amp;row=93&amp;col=6&amp;number=3.9&amp;sourceID=14","3.9")</f>
        <v>3.9</v>
      </c>
      <c r="G93" s="4" t="str">
        <f>HYPERLINK("http://141.218.60.56/~jnz1568/getInfo.php?workbook=17_01.xlsx&amp;sheet=U0&amp;row=93&amp;col=7&amp;number=0.000899&amp;sourceID=14","0.000899")</f>
        <v>0.000899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HYPERLINK("http://141.218.60.56/~jnz1568/getInfo.php?workbook=17_01.xlsx&amp;sheet=U0&amp;row=94&amp;col=6&amp;number=4&amp;sourceID=14","4")</f>
        <v>4</v>
      </c>
      <c r="G94" s="4" t="str">
        <f>HYPERLINK("http://141.218.60.56/~jnz1568/getInfo.php?workbook=17_01.xlsx&amp;sheet=U0&amp;row=94&amp;col=7&amp;number=0.000899&amp;sourceID=14","0.000899")</f>
        <v>0.000899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HYPERLINK("http://141.218.60.56/~jnz1568/getInfo.php?workbook=17_01.xlsx&amp;sheet=U0&amp;row=95&amp;col=6&amp;number=4.1&amp;sourceID=14","4.1")</f>
        <v>4.1</v>
      </c>
      <c r="G95" s="4" t="str">
        <f>HYPERLINK("http://141.218.60.56/~jnz1568/getInfo.php?workbook=17_01.xlsx&amp;sheet=U0&amp;row=95&amp;col=7&amp;number=0.000899&amp;sourceID=14","0.000899")</f>
        <v>0.000899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HYPERLINK("http://141.218.60.56/~jnz1568/getInfo.php?workbook=17_01.xlsx&amp;sheet=U0&amp;row=96&amp;col=6&amp;number=4.2&amp;sourceID=14","4.2")</f>
        <v>4.2</v>
      </c>
      <c r="G96" s="4" t="str">
        <f>HYPERLINK("http://141.218.60.56/~jnz1568/getInfo.php?workbook=17_01.xlsx&amp;sheet=U0&amp;row=96&amp;col=7&amp;number=0.000898&amp;sourceID=14","0.000898")</f>
        <v>0.000898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HYPERLINK("http://141.218.60.56/~jnz1568/getInfo.php?workbook=17_01.xlsx&amp;sheet=U0&amp;row=97&amp;col=6&amp;number=4.3&amp;sourceID=14","4.3")</f>
        <v>4.3</v>
      </c>
      <c r="G97" s="4" t="str">
        <f>HYPERLINK("http://141.218.60.56/~jnz1568/getInfo.php?workbook=17_01.xlsx&amp;sheet=U0&amp;row=97&amp;col=7&amp;number=0.000898&amp;sourceID=14","0.000898")</f>
        <v>0.000898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HYPERLINK("http://141.218.60.56/~jnz1568/getInfo.php?workbook=17_01.xlsx&amp;sheet=U0&amp;row=98&amp;col=6&amp;number=4.4&amp;sourceID=14","4.4")</f>
        <v>4.4</v>
      </c>
      <c r="G98" s="4" t="str">
        <f>HYPERLINK("http://141.218.60.56/~jnz1568/getInfo.php?workbook=17_01.xlsx&amp;sheet=U0&amp;row=98&amp;col=7&amp;number=0.000898&amp;sourceID=14","0.000898")</f>
        <v>0.000898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HYPERLINK("http://141.218.60.56/~jnz1568/getInfo.php?workbook=17_01.xlsx&amp;sheet=U0&amp;row=99&amp;col=6&amp;number=4.5&amp;sourceID=14","4.5")</f>
        <v>4.5</v>
      </c>
      <c r="G99" s="4" t="str">
        <f>HYPERLINK("http://141.218.60.56/~jnz1568/getInfo.php?workbook=17_01.xlsx&amp;sheet=U0&amp;row=99&amp;col=7&amp;number=0.000897&amp;sourceID=14","0.000897")</f>
        <v>0.000897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HYPERLINK("http://141.218.60.56/~jnz1568/getInfo.php?workbook=17_01.xlsx&amp;sheet=U0&amp;row=100&amp;col=6&amp;number=4.6&amp;sourceID=14","4.6")</f>
        <v>4.6</v>
      </c>
      <c r="G100" s="4" t="str">
        <f>HYPERLINK("http://141.218.60.56/~jnz1568/getInfo.php?workbook=17_01.xlsx&amp;sheet=U0&amp;row=100&amp;col=7&amp;number=0.000896&amp;sourceID=14","0.000896")</f>
        <v>0.000896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HYPERLINK("http://141.218.60.56/~jnz1568/getInfo.php?workbook=17_01.xlsx&amp;sheet=U0&amp;row=101&amp;col=6&amp;number=4.7&amp;sourceID=14","4.7")</f>
        <v>4.7</v>
      </c>
      <c r="G101" s="4" t="str">
        <f>HYPERLINK("http://141.218.60.56/~jnz1568/getInfo.php?workbook=17_01.xlsx&amp;sheet=U0&amp;row=101&amp;col=7&amp;number=0.000895&amp;sourceID=14","0.000895")</f>
        <v>0.000895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HYPERLINK("http://141.218.60.56/~jnz1568/getInfo.php?workbook=17_01.xlsx&amp;sheet=U0&amp;row=102&amp;col=6&amp;number=4.8&amp;sourceID=14","4.8")</f>
        <v>4.8</v>
      </c>
      <c r="G102" s="4" t="str">
        <f>HYPERLINK("http://141.218.60.56/~jnz1568/getInfo.php?workbook=17_01.xlsx&amp;sheet=U0&amp;row=102&amp;col=7&amp;number=0.000894&amp;sourceID=14","0.000894")</f>
        <v>0.000894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HYPERLINK("http://141.218.60.56/~jnz1568/getInfo.php?workbook=17_01.xlsx&amp;sheet=U0&amp;row=103&amp;col=6&amp;number=4.9&amp;sourceID=14","4.9")</f>
        <v>4.9</v>
      </c>
      <c r="G103" s="4" t="str">
        <f>HYPERLINK("http://141.218.60.56/~jnz1568/getInfo.php?workbook=17_01.xlsx&amp;sheet=U0&amp;row=103&amp;col=7&amp;number=0.000893&amp;sourceID=14","0.000893")</f>
        <v>0.000893</v>
      </c>
    </row>
    <row r="104" spans="1:7">
      <c r="A104" s="3">
        <v>17</v>
      </c>
      <c r="B104" s="3">
        <v>1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HYPERLINK("http://141.218.60.56/~jnz1568/getInfo.php?workbook=17_01.xlsx&amp;sheet=U0&amp;row=104&amp;col=6&amp;number=3&amp;sourceID=14","3")</f>
        <v>3</v>
      </c>
      <c r="G104" s="4" t="str">
        <f>HYPERLINK("http://141.218.60.56/~jnz1568/getInfo.php?workbook=17_01.xlsx&amp;sheet=U0&amp;row=104&amp;col=7&amp;number=0.0018&amp;sourceID=14","0.0018")</f>
        <v>0.0018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HYPERLINK("http://141.218.60.56/~jnz1568/getInfo.php?workbook=17_01.xlsx&amp;sheet=U0&amp;row=105&amp;col=6&amp;number=3.1&amp;sourceID=14","3.1")</f>
        <v>3.1</v>
      </c>
      <c r="G105" s="4" t="str">
        <f>HYPERLINK("http://141.218.60.56/~jnz1568/getInfo.php?workbook=17_01.xlsx&amp;sheet=U0&amp;row=105&amp;col=7&amp;number=0.0018&amp;sourceID=14","0.0018")</f>
        <v>0.0018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HYPERLINK("http://141.218.60.56/~jnz1568/getInfo.php?workbook=17_01.xlsx&amp;sheet=U0&amp;row=106&amp;col=6&amp;number=3.2&amp;sourceID=14","3.2")</f>
        <v>3.2</v>
      </c>
      <c r="G106" s="4" t="str">
        <f>HYPERLINK("http://141.218.60.56/~jnz1568/getInfo.php?workbook=17_01.xlsx&amp;sheet=U0&amp;row=106&amp;col=7&amp;number=0.0018&amp;sourceID=14","0.0018")</f>
        <v>0.0018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HYPERLINK("http://141.218.60.56/~jnz1568/getInfo.php?workbook=17_01.xlsx&amp;sheet=U0&amp;row=107&amp;col=6&amp;number=3.3&amp;sourceID=14","3.3")</f>
        <v>3.3</v>
      </c>
      <c r="G107" s="4" t="str">
        <f>HYPERLINK("http://141.218.60.56/~jnz1568/getInfo.php?workbook=17_01.xlsx&amp;sheet=U0&amp;row=107&amp;col=7&amp;number=0.0018&amp;sourceID=14","0.0018")</f>
        <v>0.0018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HYPERLINK("http://141.218.60.56/~jnz1568/getInfo.php?workbook=17_01.xlsx&amp;sheet=U0&amp;row=108&amp;col=6&amp;number=3.4&amp;sourceID=14","3.4")</f>
        <v>3.4</v>
      </c>
      <c r="G108" s="4" t="str">
        <f>HYPERLINK("http://141.218.60.56/~jnz1568/getInfo.php?workbook=17_01.xlsx&amp;sheet=U0&amp;row=108&amp;col=7&amp;number=0.0018&amp;sourceID=14","0.0018")</f>
        <v>0.0018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HYPERLINK("http://141.218.60.56/~jnz1568/getInfo.php?workbook=17_01.xlsx&amp;sheet=U0&amp;row=109&amp;col=6&amp;number=3.5&amp;sourceID=14","3.5")</f>
        <v>3.5</v>
      </c>
      <c r="G109" s="4" t="str">
        <f>HYPERLINK("http://141.218.60.56/~jnz1568/getInfo.php?workbook=17_01.xlsx&amp;sheet=U0&amp;row=109&amp;col=7&amp;number=0.0018&amp;sourceID=14","0.0018")</f>
        <v>0.0018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HYPERLINK("http://141.218.60.56/~jnz1568/getInfo.php?workbook=17_01.xlsx&amp;sheet=U0&amp;row=110&amp;col=6&amp;number=3.6&amp;sourceID=14","3.6")</f>
        <v>3.6</v>
      </c>
      <c r="G110" s="4" t="str">
        <f>HYPERLINK("http://141.218.60.56/~jnz1568/getInfo.php?workbook=17_01.xlsx&amp;sheet=U0&amp;row=110&amp;col=7&amp;number=0.0018&amp;sourceID=14","0.0018")</f>
        <v>0.0018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HYPERLINK("http://141.218.60.56/~jnz1568/getInfo.php?workbook=17_01.xlsx&amp;sheet=U0&amp;row=111&amp;col=6&amp;number=3.7&amp;sourceID=14","3.7")</f>
        <v>3.7</v>
      </c>
      <c r="G111" s="4" t="str">
        <f>HYPERLINK("http://141.218.60.56/~jnz1568/getInfo.php?workbook=17_01.xlsx&amp;sheet=U0&amp;row=111&amp;col=7&amp;number=0.0018&amp;sourceID=14","0.0018")</f>
        <v>0.0018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HYPERLINK("http://141.218.60.56/~jnz1568/getInfo.php?workbook=17_01.xlsx&amp;sheet=U0&amp;row=112&amp;col=6&amp;number=3.8&amp;sourceID=14","3.8")</f>
        <v>3.8</v>
      </c>
      <c r="G112" s="4" t="str">
        <f>HYPERLINK("http://141.218.60.56/~jnz1568/getInfo.php?workbook=17_01.xlsx&amp;sheet=U0&amp;row=112&amp;col=7&amp;number=0.0018&amp;sourceID=14","0.0018")</f>
        <v>0.0018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HYPERLINK("http://141.218.60.56/~jnz1568/getInfo.php?workbook=17_01.xlsx&amp;sheet=U0&amp;row=113&amp;col=6&amp;number=3.9&amp;sourceID=14","3.9")</f>
        <v>3.9</v>
      </c>
      <c r="G113" s="4" t="str">
        <f>HYPERLINK("http://141.218.60.56/~jnz1568/getInfo.php?workbook=17_01.xlsx&amp;sheet=U0&amp;row=113&amp;col=7&amp;number=0.0018&amp;sourceID=14","0.0018")</f>
        <v>0.0018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HYPERLINK("http://141.218.60.56/~jnz1568/getInfo.php?workbook=17_01.xlsx&amp;sheet=U0&amp;row=114&amp;col=6&amp;number=4&amp;sourceID=14","4")</f>
        <v>4</v>
      </c>
      <c r="G114" s="4" t="str">
        <f>HYPERLINK("http://141.218.60.56/~jnz1568/getInfo.php?workbook=17_01.xlsx&amp;sheet=U0&amp;row=114&amp;col=7&amp;number=0.0018&amp;sourceID=14","0.0018")</f>
        <v>0.0018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HYPERLINK("http://141.218.60.56/~jnz1568/getInfo.php?workbook=17_01.xlsx&amp;sheet=U0&amp;row=115&amp;col=6&amp;number=4.1&amp;sourceID=14","4.1")</f>
        <v>4.1</v>
      </c>
      <c r="G115" s="4" t="str">
        <f>HYPERLINK("http://141.218.60.56/~jnz1568/getInfo.php?workbook=17_01.xlsx&amp;sheet=U0&amp;row=115&amp;col=7&amp;number=0.0018&amp;sourceID=14","0.0018")</f>
        <v>0.0018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HYPERLINK("http://141.218.60.56/~jnz1568/getInfo.php?workbook=17_01.xlsx&amp;sheet=U0&amp;row=116&amp;col=6&amp;number=4.2&amp;sourceID=14","4.2")</f>
        <v>4.2</v>
      </c>
      <c r="G116" s="4" t="str">
        <f>HYPERLINK("http://141.218.60.56/~jnz1568/getInfo.php?workbook=17_01.xlsx&amp;sheet=U0&amp;row=116&amp;col=7&amp;number=0.0018&amp;sourceID=14","0.0018")</f>
        <v>0.0018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HYPERLINK("http://141.218.60.56/~jnz1568/getInfo.php?workbook=17_01.xlsx&amp;sheet=U0&amp;row=117&amp;col=6&amp;number=4.3&amp;sourceID=14","4.3")</f>
        <v>4.3</v>
      </c>
      <c r="G117" s="4" t="str">
        <f>HYPERLINK("http://141.218.60.56/~jnz1568/getInfo.php?workbook=17_01.xlsx&amp;sheet=U0&amp;row=117&amp;col=7&amp;number=0.0018&amp;sourceID=14","0.0018")</f>
        <v>0.0018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HYPERLINK("http://141.218.60.56/~jnz1568/getInfo.php?workbook=17_01.xlsx&amp;sheet=U0&amp;row=118&amp;col=6&amp;number=4.4&amp;sourceID=14","4.4")</f>
        <v>4.4</v>
      </c>
      <c r="G118" s="4" t="str">
        <f>HYPERLINK("http://141.218.60.56/~jnz1568/getInfo.php?workbook=17_01.xlsx&amp;sheet=U0&amp;row=118&amp;col=7&amp;number=0.0018&amp;sourceID=14","0.0018")</f>
        <v>0.0018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HYPERLINK("http://141.218.60.56/~jnz1568/getInfo.php?workbook=17_01.xlsx&amp;sheet=U0&amp;row=119&amp;col=6&amp;number=4.5&amp;sourceID=14","4.5")</f>
        <v>4.5</v>
      </c>
      <c r="G119" s="4" t="str">
        <f>HYPERLINK("http://141.218.60.56/~jnz1568/getInfo.php?workbook=17_01.xlsx&amp;sheet=U0&amp;row=119&amp;col=7&amp;number=0.0018&amp;sourceID=14","0.0018")</f>
        <v>0.0018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HYPERLINK("http://141.218.60.56/~jnz1568/getInfo.php?workbook=17_01.xlsx&amp;sheet=U0&amp;row=120&amp;col=6&amp;number=4.6&amp;sourceID=14","4.6")</f>
        <v>4.6</v>
      </c>
      <c r="G120" s="4" t="str">
        <f>HYPERLINK("http://141.218.60.56/~jnz1568/getInfo.php?workbook=17_01.xlsx&amp;sheet=U0&amp;row=120&amp;col=7&amp;number=0.0018&amp;sourceID=14","0.0018")</f>
        <v>0.0018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HYPERLINK("http://141.218.60.56/~jnz1568/getInfo.php?workbook=17_01.xlsx&amp;sheet=U0&amp;row=121&amp;col=6&amp;number=4.7&amp;sourceID=14","4.7")</f>
        <v>4.7</v>
      </c>
      <c r="G121" s="4" t="str">
        <f>HYPERLINK("http://141.218.60.56/~jnz1568/getInfo.php?workbook=17_01.xlsx&amp;sheet=U0&amp;row=121&amp;col=7&amp;number=0.0018&amp;sourceID=14","0.0018")</f>
        <v>0.0018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HYPERLINK("http://141.218.60.56/~jnz1568/getInfo.php?workbook=17_01.xlsx&amp;sheet=U0&amp;row=122&amp;col=6&amp;number=4.8&amp;sourceID=14","4.8")</f>
        <v>4.8</v>
      </c>
      <c r="G122" s="4" t="str">
        <f>HYPERLINK("http://141.218.60.56/~jnz1568/getInfo.php?workbook=17_01.xlsx&amp;sheet=U0&amp;row=122&amp;col=7&amp;number=0.00179&amp;sourceID=14","0.00179")</f>
        <v>0.00179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HYPERLINK("http://141.218.60.56/~jnz1568/getInfo.php?workbook=17_01.xlsx&amp;sheet=U0&amp;row=123&amp;col=6&amp;number=4.9&amp;sourceID=14","4.9")</f>
        <v>4.9</v>
      </c>
      <c r="G123" s="4" t="str">
        <f>HYPERLINK("http://141.218.60.56/~jnz1568/getInfo.php?workbook=17_01.xlsx&amp;sheet=U0&amp;row=123&amp;col=7&amp;number=0.00179&amp;sourceID=14","0.00179")</f>
        <v>0.00179</v>
      </c>
    </row>
    <row r="124" spans="1:7">
      <c r="A124" s="3">
        <v>17</v>
      </c>
      <c r="B124" s="3">
        <v>1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HYPERLINK("http://141.218.60.56/~jnz1568/getInfo.php?workbook=17_01.xlsx&amp;sheet=U0&amp;row=124&amp;col=6&amp;number=3&amp;sourceID=14","3")</f>
        <v>3</v>
      </c>
      <c r="G124" s="4" t="str">
        <f>HYPERLINK("http://141.218.60.56/~jnz1568/getInfo.php?workbook=17_01.xlsx&amp;sheet=U0&amp;row=124&amp;col=7&amp;number=0.000339&amp;sourceID=14","0.000339")</f>
        <v>0.000339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HYPERLINK("http://141.218.60.56/~jnz1568/getInfo.php?workbook=17_01.xlsx&amp;sheet=U0&amp;row=125&amp;col=6&amp;number=3.1&amp;sourceID=14","3.1")</f>
        <v>3.1</v>
      </c>
      <c r="G125" s="4" t="str">
        <f>HYPERLINK("http://141.218.60.56/~jnz1568/getInfo.php?workbook=17_01.xlsx&amp;sheet=U0&amp;row=125&amp;col=7&amp;number=0.000339&amp;sourceID=14","0.000339")</f>
        <v>0.000339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HYPERLINK("http://141.218.60.56/~jnz1568/getInfo.php?workbook=17_01.xlsx&amp;sheet=U0&amp;row=126&amp;col=6&amp;number=3.2&amp;sourceID=14","3.2")</f>
        <v>3.2</v>
      </c>
      <c r="G126" s="4" t="str">
        <f>HYPERLINK("http://141.218.60.56/~jnz1568/getInfo.php?workbook=17_01.xlsx&amp;sheet=U0&amp;row=126&amp;col=7&amp;number=0.000339&amp;sourceID=14","0.000339")</f>
        <v>0.000339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HYPERLINK("http://141.218.60.56/~jnz1568/getInfo.php?workbook=17_01.xlsx&amp;sheet=U0&amp;row=127&amp;col=6&amp;number=3.3&amp;sourceID=14","3.3")</f>
        <v>3.3</v>
      </c>
      <c r="G127" s="4" t="str">
        <f>HYPERLINK("http://141.218.60.56/~jnz1568/getInfo.php?workbook=17_01.xlsx&amp;sheet=U0&amp;row=127&amp;col=7&amp;number=0.000339&amp;sourceID=14","0.000339")</f>
        <v>0.000339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HYPERLINK("http://141.218.60.56/~jnz1568/getInfo.php?workbook=17_01.xlsx&amp;sheet=U0&amp;row=128&amp;col=6&amp;number=3.4&amp;sourceID=14","3.4")</f>
        <v>3.4</v>
      </c>
      <c r="G128" s="4" t="str">
        <f>HYPERLINK("http://141.218.60.56/~jnz1568/getInfo.php?workbook=17_01.xlsx&amp;sheet=U0&amp;row=128&amp;col=7&amp;number=0.000339&amp;sourceID=14","0.000339")</f>
        <v>0.000339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HYPERLINK("http://141.218.60.56/~jnz1568/getInfo.php?workbook=17_01.xlsx&amp;sheet=U0&amp;row=129&amp;col=6&amp;number=3.5&amp;sourceID=14","3.5")</f>
        <v>3.5</v>
      </c>
      <c r="G129" s="4" t="str">
        <f>HYPERLINK("http://141.218.60.56/~jnz1568/getInfo.php?workbook=17_01.xlsx&amp;sheet=U0&amp;row=129&amp;col=7&amp;number=0.000339&amp;sourceID=14","0.000339")</f>
        <v>0.000339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HYPERLINK("http://141.218.60.56/~jnz1568/getInfo.php?workbook=17_01.xlsx&amp;sheet=U0&amp;row=130&amp;col=6&amp;number=3.6&amp;sourceID=14","3.6")</f>
        <v>3.6</v>
      </c>
      <c r="G130" s="4" t="str">
        <f>HYPERLINK("http://141.218.60.56/~jnz1568/getInfo.php?workbook=17_01.xlsx&amp;sheet=U0&amp;row=130&amp;col=7&amp;number=0.000339&amp;sourceID=14","0.000339")</f>
        <v>0.000339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HYPERLINK("http://141.218.60.56/~jnz1568/getInfo.php?workbook=17_01.xlsx&amp;sheet=U0&amp;row=131&amp;col=6&amp;number=3.7&amp;sourceID=14","3.7")</f>
        <v>3.7</v>
      </c>
      <c r="G131" s="4" t="str">
        <f>HYPERLINK("http://141.218.60.56/~jnz1568/getInfo.php?workbook=17_01.xlsx&amp;sheet=U0&amp;row=131&amp;col=7&amp;number=0.000339&amp;sourceID=14","0.000339")</f>
        <v>0.000339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HYPERLINK("http://141.218.60.56/~jnz1568/getInfo.php?workbook=17_01.xlsx&amp;sheet=U0&amp;row=132&amp;col=6&amp;number=3.8&amp;sourceID=14","3.8")</f>
        <v>3.8</v>
      </c>
      <c r="G132" s="4" t="str">
        <f>HYPERLINK("http://141.218.60.56/~jnz1568/getInfo.php?workbook=17_01.xlsx&amp;sheet=U0&amp;row=132&amp;col=7&amp;number=0.000339&amp;sourceID=14","0.000339")</f>
        <v>0.000339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HYPERLINK("http://141.218.60.56/~jnz1568/getInfo.php?workbook=17_01.xlsx&amp;sheet=U0&amp;row=133&amp;col=6&amp;number=3.9&amp;sourceID=14","3.9")</f>
        <v>3.9</v>
      </c>
      <c r="G133" s="4" t="str">
        <f>HYPERLINK("http://141.218.60.56/~jnz1568/getInfo.php?workbook=17_01.xlsx&amp;sheet=U0&amp;row=133&amp;col=7&amp;number=0.000338&amp;sourceID=14","0.000338")</f>
        <v>0.000338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HYPERLINK("http://141.218.60.56/~jnz1568/getInfo.php?workbook=17_01.xlsx&amp;sheet=U0&amp;row=134&amp;col=6&amp;number=4&amp;sourceID=14","4")</f>
        <v>4</v>
      </c>
      <c r="G134" s="4" t="str">
        <f>HYPERLINK("http://141.218.60.56/~jnz1568/getInfo.php?workbook=17_01.xlsx&amp;sheet=U0&amp;row=134&amp;col=7&amp;number=0.000338&amp;sourceID=14","0.000338")</f>
        <v>0.000338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HYPERLINK("http://141.218.60.56/~jnz1568/getInfo.php?workbook=17_01.xlsx&amp;sheet=U0&amp;row=135&amp;col=6&amp;number=4.1&amp;sourceID=14","4.1")</f>
        <v>4.1</v>
      </c>
      <c r="G135" s="4" t="str">
        <f>HYPERLINK("http://141.218.60.56/~jnz1568/getInfo.php?workbook=17_01.xlsx&amp;sheet=U0&amp;row=135&amp;col=7&amp;number=0.000338&amp;sourceID=14","0.000338")</f>
        <v>0.000338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HYPERLINK("http://141.218.60.56/~jnz1568/getInfo.php?workbook=17_01.xlsx&amp;sheet=U0&amp;row=136&amp;col=6&amp;number=4.2&amp;sourceID=14","4.2")</f>
        <v>4.2</v>
      </c>
      <c r="G136" s="4" t="str">
        <f>HYPERLINK("http://141.218.60.56/~jnz1568/getInfo.php?workbook=17_01.xlsx&amp;sheet=U0&amp;row=136&amp;col=7&amp;number=0.000337&amp;sourceID=14","0.000337")</f>
        <v>0.000337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HYPERLINK("http://141.218.60.56/~jnz1568/getInfo.php?workbook=17_01.xlsx&amp;sheet=U0&amp;row=137&amp;col=6&amp;number=4.3&amp;sourceID=14","4.3")</f>
        <v>4.3</v>
      </c>
      <c r="G137" s="4" t="str">
        <f>HYPERLINK("http://141.218.60.56/~jnz1568/getInfo.php?workbook=17_01.xlsx&amp;sheet=U0&amp;row=137&amp;col=7&amp;number=0.000337&amp;sourceID=14","0.000337")</f>
        <v>0.000337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HYPERLINK("http://141.218.60.56/~jnz1568/getInfo.php?workbook=17_01.xlsx&amp;sheet=U0&amp;row=138&amp;col=6&amp;number=4.4&amp;sourceID=14","4.4")</f>
        <v>4.4</v>
      </c>
      <c r="G138" s="4" t="str">
        <f>HYPERLINK("http://141.218.60.56/~jnz1568/getInfo.php?workbook=17_01.xlsx&amp;sheet=U0&amp;row=138&amp;col=7&amp;number=0.000336&amp;sourceID=14","0.000336")</f>
        <v>0.000336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HYPERLINK("http://141.218.60.56/~jnz1568/getInfo.php?workbook=17_01.xlsx&amp;sheet=U0&amp;row=139&amp;col=6&amp;number=4.5&amp;sourceID=14","4.5")</f>
        <v>4.5</v>
      </c>
      <c r="G139" s="4" t="str">
        <f>HYPERLINK("http://141.218.60.56/~jnz1568/getInfo.php?workbook=17_01.xlsx&amp;sheet=U0&amp;row=139&amp;col=7&amp;number=0.000335&amp;sourceID=14","0.000335")</f>
        <v>0.000335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HYPERLINK("http://141.218.60.56/~jnz1568/getInfo.php?workbook=17_01.xlsx&amp;sheet=U0&amp;row=140&amp;col=6&amp;number=4.6&amp;sourceID=14","4.6")</f>
        <v>4.6</v>
      </c>
      <c r="G140" s="4" t="str">
        <f>HYPERLINK("http://141.218.60.56/~jnz1568/getInfo.php?workbook=17_01.xlsx&amp;sheet=U0&amp;row=140&amp;col=7&amp;number=0.000335&amp;sourceID=14","0.000335")</f>
        <v>0.000335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HYPERLINK("http://141.218.60.56/~jnz1568/getInfo.php?workbook=17_01.xlsx&amp;sheet=U0&amp;row=141&amp;col=6&amp;number=4.7&amp;sourceID=14","4.7")</f>
        <v>4.7</v>
      </c>
      <c r="G141" s="4" t="str">
        <f>HYPERLINK("http://141.218.60.56/~jnz1568/getInfo.php?workbook=17_01.xlsx&amp;sheet=U0&amp;row=141&amp;col=7&amp;number=0.000333&amp;sourceID=14","0.000333")</f>
        <v>0.000333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HYPERLINK("http://141.218.60.56/~jnz1568/getInfo.php?workbook=17_01.xlsx&amp;sheet=U0&amp;row=142&amp;col=6&amp;number=4.8&amp;sourceID=14","4.8")</f>
        <v>4.8</v>
      </c>
      <c r="G142" s="4" t="str">
        <f>HYPERLINK("http://141.218.60.56/~jnz1568/getInfo.php?workbook=17_01.xlsx&amp;sheet=U0&amp;row=142&amp;col=7&amp;number=0.000332&amp;sourceID=14","0.000332")</f>
        <v>0.000332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HYPERLINK("http://141.218.60.56/~jnz1568/getInfo.php?workbook=17_01.xlsx&amp;sheet=U0&amp;row=143&amp;col=6&amp;number=4.9&amp;sourceID=14","4.9")</f>
        <v>4.9</v>
      </c>
      <c r="G143" s="4" t="str">
        <f>HYPERLINK("http://141.218.60.56/~jnz1568/getInfo.php?workbook=17_01.xlsx&amp;sheet=U0&amp;row=143&amp;col=7&amp;number=0.00033&amp;sourceID=14","0.00033")</f>
        <v>0.00033</v>
      </c>
    </row>
    <row r="144" spans="1:7">
      <c r="A144" s="3">
        <v>17</v>
      </c>
      <c r="B144" s="3">
        <v>1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HYPERLINK("http://141.218.60.56/~jnz1568/getInfo.php?workbook=17_01.xlsx&amp;sheet=U0&amp;row=144&amp;col=6&amp;number=3&amp;sourceID=14","3")</f>
        <v>3</v>
      </c>
      <c r="G144" s="4" t="str">
        <f>HYPERLINK("http://141.218.60.56/~jnz1568/getInfo.php?workbook=17_01.xlsx&amp;sheet=U0&amp;row=144&amp;col=7&amp;number=0.000509&amp;sourceID=14","0.000509")</f>
        <v>0.000509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HYPERLINK("http://141.218.60.56/~jnz1568/getInfo.php?workbook=17_01.xlsx&amp;sheet=U0&amp;row=145&amp;col=6&amp;number=3.1&amp;sourceID=14","3.1")</f>
        <v>3.1</v>
      </c>
      <c r="G145" s="4" t="str">
        <f>HYPERLINK("http://141.218.60.56/~jnz1568/getInfo.php?workbook=17_01.xlsx&amp;sheet=U0&amp;row=145&amp;col=7&amp;number=0.000509&amp;sourceID=14","0.000509")</f>
        <v>0.000509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HYPERLINK("http://141.218.60.56/~jnz1568/getInfo.php?workbook=17_01.xlsx&amp;sheet=U0&amp;row=146&amp;col=6&amp;number=3.2&amp;sourceID=14","3.2")</f>
        <v>3.2</v>
      </c>
      <c r="G146" s="4" t="str">
        <f>HYPERLINK("http://141.218.60.56/~jnz1568/getInfo.php?workbook=17_01.xlsx&amp;sheet=U0&amp;row=146&amp;col=7&amp;number=0.000509&amp;sourceID=14","0.000509")</f>
        <v>0.000509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HYPERLINK("http://141.218.60.56/~jnz1568/getInfo.php?workbook=17_01.xlsx&amp;sheet=U0&amp;row=147&amp;col=6&amp;number=3.3&amp;sourceID=14","3.3")</f>
        <v>3.3</v>
      </c>
      <c r="G147" s="4" t="str">
        <f>HYPERLINK("http://141.218.60.56/~jnz1568/getInfo.php?workbook=17_01.xlsx&amp;sheet=U0&amp;row=147&amp;col=7&amp;number=0.000509&amp;sourceID=14","0.000509")</f>
        <v>0.000509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HYPERLINK("http://141.218.60.56/~jnz1568/getInfo.php?workbook=17_01.xlsx&amp;sheet=U0&amp;row=148&amp;col=6&amp;number=3.4&amp;sourceID=14","3.4")</f>
        <v>3.4</v>
      </c>
      <c r="G148" s="4" t="str">
        <f>HYPERLINK("http://141.218.60.56/~jnz1568/getInfo.php?workbook=17_01.xlsx&amp;sheet=U0&amp;row=148&amp;col=7&amp;number=0.000508&amp;sourceID=14","0.000508")</f>
        <v>0.000508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HYPERLINK("http://141.218.60.56/~jnz1568/getInfo.php?workbook=17_01.xlsx&amp;sheet=U0&amp;row=149&amp;col=6&amp;number=3.5&amp;sourceID=14","3.5")</f>
        <v>3.5</v>
      </c>
      <c r="G149" s="4" t="str">
        <f>HYPERLINK("http://141.218.60.56/~jnz1568/getInfo.php?workbook=17_01.xlsx&amp;sheet=U0&amp;row=149&amp;col=7&amp;number=0.000508&amp;sourceID=14","0.000508")</f>
        <v>0.000508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HYPERLINK("http://141.218.60.56/~jnz1568/getInfo.php?workbook=17_01.xlsx&amp;sheet=U0&amp;row=150&amp;col=6&amp;number=3.6&amp;sourceID=14","3.6")</f>
        <v>3.6</v>
      </c>
      <c r="G150" s="4" t="str">
        <f>HYPERLINK("http://141.218.60.56/~jnz1568/getInfo.php?workbook=17_01.xlsx&amp;sheet=U0&amp;row=150&amp;col=7&amp;number=0.000508&amp;sourceID=14","0.000508")</f>
        <v>0.000508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HYPERLINK("http://141.218.60.56/~jnz1568/getInfo.php?workbook=17_01.xlsx&amp;sheet=U0&amp;row=151&amp;col=6&amp;number=3.7&amp;sourceID=14","3.7")</f>
        <v>3.7</v>
      </c>
      <c r="G151" s="4" t="str">
        <f>HYPERLINK("http://141.218.60.56/~jnz1568/getInfo.php?workbook=17_01.xlsx&amp;sheet=U0&amp;row=151&amp;col=7&amp;number=0.000508&amp;sourceID=14","0.000508")</f>
        <v>0.000508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HYPERLINK("http://141.218.60.56/~jnz1568/getInfo.php?workbook=17_01.xlsx&amp;sheet=U0&amp;row=152&amp;col=6&amp;number=3.8&amp;sourceID=14","3.8")</f>
        <v>3.8</v>
      </c>
      <c r="G152" s="4" t="str">
        <f>HYPERLINK("http://141.218.60.56/~jnz1568/getInfo.php?workbook=17_01.xlsx&amp;sheet=U0&amp;row=152&amp;col=7&amp;number=0.000508&amp;sourceID=14","0.000508")</f>
        <v>0.000508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HYPERLINK("http://141.218.60.56/~jnz1568/getInfo.php?workbook=17_01.xlsx&amp;sheet=U0&amp;row=153&amp;col=6&amp;number=3.9&amp;sourceID=14","3.9")</f>
        <v>3.9</v>
      </c>
      <c r="G153" s="4" t="str">
        <f>HYPERLINK("http://141.218.60.56/~jnz1568/getInfo.php?workbook=17_01.xlsx&amp;sheet=U0&amp;row=153&amp;col=7&amp;number=0.000507&amp;sourceID=14","0.000507")</f>
        <v>0.000507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HYPERLINK("http://141.218.60.56/~jnz1568/getInfo.php?workbook=17_01.xlsx&amp;sheet=U0&amp;row=154&amp;col=6&amp;number=4&amp;sourceID=14","4")</f>
        <v>4</v>
      </c>
      <c r="G154" s="4" t="str">
        <f>HYPERLINK("http://141.218.60.56/~jnz1568/getInfo.php?workbook=17_01.xlsx&amp;sheet=U0&amp;row=154&amp;col=7&amp;number=0.000507&amp;sourceID=14","0.000507")</f>
        <v>0.000507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HYPERLINK("http://141.218.60.56/~jnz1568/getInfo.php?workbook=17_01.xlsx&amp;sheet=U0&amp;row=155&amp;col=6&amp;number=4.1&amp;sourceID=14","4.1")</f>
        <v>4.1</v>
      </c>
      <c r="G155" s="4" t="str">
        <f>HYPERLINK("http://141.218.60.56/~jnz1568/getInfo.php?workbook=17_01.xlsx&amp;sheet=U0&amp;row=155&amp;col=7&amp;number=0.000507&amp;sourceID=14","0.000507")</f>
        <v>0.000507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HYPERLINK("http://141.218.60.56/~jnz1568/getInfo.php?workbook=17_01.xlsx&amp;sheet=U0&amp;row=156&amp;col=6&amp;number=4.2&amp;sourceID=14","4.2")</f>
        <v>4.2</v>
      </c>
      <c r="G156" s="4" t="str">
        <f>HYPERLINK("http://141.218.60.56/~jnz1568/getInfo.php?workbook=17_01.xlsx&amp;sheet=U0&amp;row=156&amp;col=7&amp;number=0.000506&amp;sourceID=14","0.000506")</f>
        <v>0.000506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HYPERLINK("http://141.218.60.56/~jnz1568/getInfo.php?workbook=17_01.xlsx&amp;sheet=U0&amp;row=157&amp;col=6&amp;number=4.3&amp;sourceID=14","4.3")</f>
        <v>4.3</v>
      </c>
      <c r="G157" s="4" t="str">
        <f>HYPERLINK("http://141.218.60.56/~jnz1568/getInfo.php?workbook=17_01.xlsx&amp;sheet=U0&amp;row=157&amp;col=7&amp;number=0.000505&amp;sourceID=14","0.000505")</f>
        <v>0.000505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HYPERLINK("http://141.218.60.56/~jnz1568/getInfo.php?workbook=17_01.xlsx&amp;sheet=U0&amp;row=158&amp;col=6&amp;number=4.4&amp;sourceID=14","4.4")</f>
        <v>4.4</v>
      </c>
      <c r="G158" s="4" t="str">
        <f>HYPERLINK("http://141.218.60.56/~jnz1568/getInfo.php?workbook=17_01.xlsx&amp;sheet=U0&amp;row=158&amp;col=7&amp;number=0.000504&amp;sourceID=14","0.000504")</f>
        <v>0.000504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HYPERLINK("http://141.218.60.56/~jnz1568/getInfo.php?workbook=17_01.xlsx&amp;sheet=U0&amp;row=159&amp;col=6&amp;number=4.5&amp;sourceID=14","4.5")</f>
        <v>4.5</v>
      </c>
      <c r="G159" s="4" t="str">
        <f>HYPERLINK("http://141.218.60.56/~jnz1568/getInfo.php?workbook=17_01.xlsx&amp;sheet=U0&amp;row=159&amp;col=7&amp;number=0.000503&amp;sourceID=14","0.000503")</f>
        <v>0.000503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HYPERLINK("http://141.218.60.56/~jnz1568/getInfo.php?workbook=17_01.xlsx&amp;sheet=U0&amp;row=160&amp;col=6&amp;number=4.6&amp;sourceID=14","4.6")</f>
        <v>4.6</v>
      </c>
      <c r="G160" s="4" t="str">
        <f>HYPERLINK("http://141.218.60.56/~jnz1568/getInfo.php?workbook=17_01.xlsx&amp;sheet=U0&amp;row=160&amp;col=7&amp;number=0.000502&amp;sourceID=14","0.000502")</f>
        <v>0.000502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HYPERLINK("http://141.218.60.56/~jnz1568/getInfo.php?workbook=17_01.xlsx&amp;sheet=U0&amp;row=161&amp;col=6&amp;number=4.7&amp;sourceID=14","4.7")</f>
        <v>4.7</v>
      </c>
      <c r="G161" s="4" t="str">
        <f>HYPERLINK("http://141.218.60.56/~jnz1568/getInfo.php?workbook=17_01.xlsx&amp;sheet=U0&amp;row=161&amp;col=7&amp;number=0.0005&amp;sourceID=14","0.0005")</f>
        <v>0.0005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HYPERLINK("http://141.218.60.56/~jnz1568/getInfo.php?workbook=17_01.xlsx&amp;sheet=U0&amp;row=162&amp;col=6&amp;number=4.8&amp;sourceID=14","4.8")</f>
        <v>4.8</v>
      </c>
      <c r="G162" s="4" t="str">
        <f>HYPERLINK("http://141.218.60.56/~jnz1568/getInfo.php?workbook=17_01.xlsx&amp;sheet=U0&amp;row=162&amp;col=7&amp;number=0.000498&amp;sourceID=14","0.000498")</f>
        <v>0.000498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HYPERLINK("http://141.218.60.56/~jnz1568/getInfo.php?workbook=17_01.xlsx&amp;sheet=U0&amp;row=163&amp;col=6&amp;number=4.9&amp;sourceID=14","4.9")</f>
        <v>4.9</v>
      </c>
      <c r="G163" s="4" t="str">
        <f>HYPERLINK("http://141.218.60.56/~jnz1568/getInfo.php?workbook=17_01.xlsx&amp;sheet=U0&amp;row=163&amp;col=7&amp;number=0.000495&amp;sourceID=14","0.000495")</f>
        <v>0.000495</v>
      </c>
    </row>
    <row r="164" spans="1:7">
      <c r="A164" s="3">
        <v>17</v>
      </c>
      <c r="B164" s="3">
        <v>1</v>
      </c>
      <c r="C164" s="3" t="s">
        <v>41</v>
      </c>
      <c r="D164" s="3">
        <v>0</v>
      </c>
      <c r="E164" s="3">
        <v>1</v>
      </c>
      <c r="F164" s="4" t="str">
        <f>HYPERLINK("http://141.218.60.56/~jnz1568/getInfo.php?workbook=17_01.xlsx&amp;sheet=U0&amp;row=164&amp;col=6&amp;number=3&amp;sourceID=14","3")</f>
        <v>3</v>
      </c>
      <c r="G164" s="4" t="str">
        <f>HYPERLINK("http://141.218.60.56/~jnz1568/getInfo.php?workbook=17_01.xlsx&amp;sheet=U0&amp;row=164&amp;col=7&amp;number=0.000224&amp;sourceID=14","0.000224")</f>
        <v>0.000224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HYPERLINK("http://141.218.60.56/~jnz1568/getInfo.php?workbook=17_01.xlsx&amp;sheet=U0&amp;row=165&amp;col=6&amp;number=3.1&amp;sourceID=14","3.1")</f>
        <v>3.1</v>
      </c>
      <c r="G165" s="4" t="str">
        <f>HYPERLINK("http://141.218.60.56/~jnz1568/getInfo.php?workbook=17_01.xlsx&amp;sheet=U0&amp;row=165&amp;col=7&amp;number=0.000224&amp;sourceID=14","0.000224")</f>
        <v>0.000224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HYPERLINK("http://141.218.60.56/~jnz1568/getInfo.php?workbook=17_01.xlsx&amp;sheet=U0&amp;row=166&amp;col=6&amp;number=3.2&amp;sourceID=14","3.2")</f>
        <v>3.2</v>
      </c>
      <c r="G166" s="4" t="str">
        <f>HYPERLINK("http://141.218.60.56/~jnz1568/getInfo.php?workbook=17_01.xlsx&amp;sheet=U0&amp;row=166&amp;col=7&amp;number=0.000224&amp;sourceID=14","0.000224")</f>
        <v>0.000224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HYPERLINK("http://141.218.60.56/~jnz1568/getInfo.php?workbook=17_01.xlsx&amp;sheet=U0&amp;row=167&amp;col=6&amp;number=3.3&amp;sourceID=14","3.3")</f>
        <v>3.3</v>
      </c>
      <c r="G167" s="4" t="str">
        <f>HYPERLINK("http://141.218.60.56/~jnz1568/getInfo.php?workbook=17_01.xlsx&amp;sheet=U0&amp;row=167&amp;col=7&amp;number=0.000224&amp;sourceID=14","0.000224")</f>
        <v>0.000224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HYPERLINK("http://141.218.60.56/~jnz1568/getInfo.php?workbook=17_01.xlsx&amp;sheet=U0&amp;row=168&amp;col=6&amp;number=3.4&amp;sourceID=14","3.4")</f>
        <v>3.4</v>
      </c>
      <c r="G168" s="4" t="str">
        <f>HYPERLINK("http://141.218.60.56/~jnz1568/getInfo.php?workbook=17_01.xlsx&amp;sheet=U0&amp;row=168&amp;col=7&amp;number=0.000224&amp;sourceID=14","0.000224")</f>
        <v>0.000224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HYPERLINK("http://141.218.60.56/~jnz1568/getInfo.php?workbook=17_01.xlsx&amp;sheet=U0&amp;row=169&amp;col=6&amp;number=3.5&amp;sourceID=14","3.5")</f>
        <v>3.5</v>
      </c>
      <c r="G169" s="4" t="str">
        <f>HYPERLINK("http://141.218.60.56/~jnz1568/getInfo.php?workbook=17_01.xlsx&amp;sheet=U0&amp;row=169&amp;col=7&amp;number=0.000224&amp;sourceID=14","0.000224")</f>
        <v>0.000224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HYPERLINK("http://141.218.60.56/~jnz1568/getInfo.php?workbook=17_01.xlsx&amp;sheet=U0&amp;row=170&amp;col=6&amp;number=3.6&amp;sourceID=14","3.6")</f>
        <v>3.6</v>
      </c>
      <c r="G170" s="4" t="str">
        <f>HYPERLINK("http://141.218.60.56/~jnz1568/getInfo.php?workbook=17_01.xlsx&amp;sheet=U0&amp;row=170&amp;col=7&amp;number=0.000223&amp;sourceID=14","0.000223")</f>
        <v>0.000223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HYPERLINK("http://141.218.60.56/~jnz1568/getInfo.php?workbook=17_01.xlsx&amp;sheet=U0&amp;row=171&amp;col=6&amp;number=3.7&amp;sourceID=14","3.7")</f>
        <v>3.7</v>
      </c>
      <c r="G171" s="4" t="str">
        <f>HYPERLINK("http://141.218.60.56/~jnz1568/getInfo.php?workbook=17_01.xlsx&amp;sheet=U0&amp;row=171&amp;col=7&amp;number=0.000223&amp;sourceID=14","0.000223")</f>
        <v>0.000223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HYPERLINK("http://141.218.60.56/~jnz1568/getInfo.php?workbook=17_01.xlsx&amp;sheet=U0&amp;row=172&amp;col=6&amp;number=3.8&amp;sourceID=14","3.8")</f>
        <v>3.8</v>
      </c>
      <c r="G172" s="4" t="str">
        <f>HYPERLINK("http://141.218.60.56/~jnz1568/getInfo.php?workbook=17_01.xlsx&amp;sheet=U0&amp;row=172&amp;col=7&amp;number=0.000223&amp;sourceID=14","0.000223")</f>
        <v>0.000223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HYPERLINK("http://141.218.60.56/~jnz1568/getInfo.php?workbook=17_01.xlsx&amp;sheet=U0&amp;row=173&amp;col=6&amp;number=3.9&amp;sourceID=14","3.9")</f>
        <v>3.9</v>
      </c>
      <c r="G173" s="4" t="str">
        <f>HYPERLINK("http://141.218.60.56/~jnz1568/getInfo.php?workbook=17_01.xlsx&amp;sheet=U0&amp;row=173&amp;col=7&amp;number=0.000223&amp;sourceID=14","0.000223")</f>
        <v>0.000223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HYPERLINK("http://141.218.60.56/~jnz1568/getInfo.php?workbook=17_01.xlsx&amp;sheet=U0&amp;row=174&amp;col=6&amp;number=4&amp;sourceID=14","4")</f>
        <v>4</v>
      </c>
      <c r="G174" s="4" t="str">
        <f>HYPERLINK("http://141.218.60.56/~jnz1568/getInfo.php?workbook=17_01.xlsx&amp;sheet=U0&amp;row=174&amp;col=7&amp;number=0.000223&amp;sourceID=14","0.000223")</f>
        <v>0.000223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HYPERLINK("http://141.218.60.56/~jnz1568/getInfo.php?workbook=17_01.xlsx&amp;sheet=U0&amp;row=175&amp;col=6&amp;number=4.1&amp;sourceID=14","4.1")</f>
        <v>4.1</v>
      </c>
      <c r="G175" s="4" t="str">
        <f>HYPERLINK("http://141.218.60.56/~jnz1568/getInfo.php?workbook=17_01.xlsx&amp;sheet=U0&amp;row=175&amp;col=7&amp;number=0.000223&amp;sourceID=14","0.000223")</f>
        <v>0.000223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HYPERLINK("http://141.218.60.56/~jnz1568/getInfo.php?workbook=17_01.xlsx&amp;sheet=U0&amp;row=176&amp;col=6&amp;number=4.2&amp;sourceID=14","4.2")</f>
        <v>4.2</v>
      </c>
      <c r="G176" s="4" t="str">
        <f>HYPERLINK("http://141.218.60.56/~jnz1568/getInfo.php?workbook=17_01.xlsx&amp;sheet=U0&amp;row=176&amp;col=7&amp;number=0.000223&amp;sourceID=14","0.000223")</f>
        <v>0.000223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HYPERLINK("http://141.218.60.56/~jnz1568/getInfo.php?workbook=17_01.xlsx&amp;sheet=U0&amp;row=177&amp;col=6&amp;number=4.3&amp;sourceID=14","4.3")</f>
        <v>4.3</v>
      </c>
      <c r="G177" s="4" t="str">
        <f>HYPERLINK("http://141.218.60.56/~jnz1568/getInfo.php?workbook=17_01.xlsx&amp;sheet=U0&amp;row=177&amp;col=7&amp;number=0.000223&amp;sourceID=14","0.000223")</f>
        <v>0.000223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HYPERLINK("http://141.218.60.56/~jnz1568/getInfo.php?workbook=17_01.xlsx&amp;sheet=U0&amp;row=178&amp;col=6&amp;number=4.4&amp;sourceID=14","4.4")</f>
        <v>4.4</v>
      </c>
      <c r="G178" s="4" t="str">
        <f>HYPERLINK("http://141.218.60.56/~jnz1568/getInfo.php?workbook=17_01.xlsx&amp;sheet=U0&amp;row=178&amp;col=7&amp;number=0.000222&amp;sourceID=14","0.000222")</f>
        <v>0.000222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HYPERLINK("http://141.218.60.56/~jnz1568/getInfo.php?workbook=17_01.xlsx&amp;sheet=U0&amp;row=179&amp;col=6&amp;number=4.5&amp;sourceID=14","4.5")</f>
        <v>4.5</v>
      </c>
      <c r="G179" s="4" t="str">
        <f>HYPERLINK("http://141.218.60.56/~jnz1568/getInfo.php?workbook=17_01.xlsx&amp;sheet=U0&amp;row=179&amp;col=7&amp;number=0.000222&amp;sourceID=14","0.000222")</f>
        <v>0.000222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HYPERLINK("http://141.218.60.56/~jnz1568/getInfo.php?workbook=17_01.xlsx&amp;sheet=U0&amp;row=180&amp;col=6&amp;number=4.6&amp;sourceID=14","4.6")</f>
        <v>4.6</v>
      </c>
      <c r="G180" s="4" t="str">
        <f>HYPERLINK("http://141.218.60.56/~jnz1568/getInfo.php?workbook=17_01.xlsx&amp;sheet=U0&amp;row=180&amp;col=7&amp;number=0.000222&amp;sourceID=14","0.000222")</f>
        <v>0.000222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HYPERLINK("http://141.218.60.56/~jnz1568/getInfo.php?workbook=17_01.xlsx&amp;sheet=U0&amp;row=181&amp;col=6&amp;number=4.7&amp;sourceID=14","4.7")</f>
        <v>4.7</v>
      </c>
      <c r="G181" s="4" t="str">
        <f>HYPERLINK("http://141.218.60.56/~jnz1568/getInfo.php?workbook=17_01.xlsx&amp;sheet=U0&amp;row=181&amp;col=7&amp;number=0.000221&amp;sourceID=14","0.000221")</f>
        <v>0.000221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HYPERLINK("http://141.218.60.56/~jnz1568/getInfo.php?workbook=17_01.xlsx&amp;sheet=U0&amp;row=182&amp;col=6&amp;number=4.8&amp;sourceID=14","4.8")</f>
        <v>4.8</v>
      </c>
      <c r="G182" s="4" t="str">
        <f>HYPERLINK("http://141.218.60.56/~jnz1568/getInfo.php?workbook=17_01.xlsx&amp;sheet=U0&amp;row=182&amp;col=7&amp;number=0.00022&amp;sourceID=14","0.00022")</f>
        <v>0.00022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HYPERLINK("http://141.218.60.56/~jnz1568/getInfo.php?workbook=17_01.xlsx&amp;sheet=U0&amp;row=183&amp;col=6&amp;number=4.9&amp;sourceID=14","4.9")</f>
        <v>4.9</v>
      </c>
      <c r="G183" s="4" t="str">
        <f>HYPERLINK("http://141.218.60.56/~jnz1568/getInfo.php?workbook=17_01.xlsx&amp;sheet=U0&amp;row=183&amp;col=7&amp;number=0.00022&amp;sourceID=14","0.00022")</f>
        <v>0.00022</v>
      </c>
    </row>
    <row r="184" spans="1:7">
      <c r="A184" s="3">
        <v>17</v>
      </c>
      <c r="B184" s="3">
        <v>1</v>
      </c>
      <c r="C184" s="3" t="s">
        <v>41</v>
      </c>
      <c r="D184" s="3">
        <v>1</v>
      </c>
      <c r="E184" s="3">
        <v>1</v>
      </c>
      <c r="F184" s="4" t="str">
        <f>HYPERLINK("http://141.218.60.56/~jnz1568/getInfo.php?workbook=17_01.xlsx&amp;sheet=U0&amp;row=184&amp;col=6&amp;number=3&amp;sourceID=14","3")</f>
        <v>3</v>
      </c>
      <c r="G184" s="4" t="str">
        <f>HYPERLINK("http://141.218.60.56/~jnz1568/getInfo.php?workbook=17_01.xlsx&amp;sheet=U0&amp;row=184&amp;col=7&amp;number=0.000299&amp;sourceID=14","0.000299")</f>
        <v>0.000299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HYPERLINK("http://141.218.60.56/~jnz1568/getInfo.php?workbook=17_01.xlsx&amp;sheet=U0&amp;row=185&amp;col=6&amp;number=3.1&amp;sourceID=14","3.1")</f>
        <v>3.1</v>
      </c>
      <c r="G185" s="4" t="str">
        <f>HYPERLINK("http://141.218.60.56/~jnz1568/getInfo.php?workbook=17_01.xlsx&amp;sheet=U0&amp;row=185&amp;col=7&amp;number=0.000299&amp;sourceID=14","0.000299")</f>
        <v>0.000299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HYPERLINK("http://141.218.60.56/~jnz1568/getInfo.php?workbook=17_01.xlsx&amp;sheet=U0&amp;row=186&amp;col=6&amp;number=3.2&amp;sourceID=14","3.2")</f>
        <v>3.2</v>
      </c>
      <c r="G186" s="4" t="str">
        <f>HYPERLINK("http://141.218.60.56/~jnz1568/getInfo.php?workbook=17_01.xlsx&amp;sheet=U0&amp;row=186&amp;col=7&amp;number=0.000299&amp;sourceID=14","0.000299")</f>
        <v>0.000299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HYPERLINK("http://141.218.60.56/~jnz1568/getInfo.php?workbook=17_01.xlsx&amp;sheet=U0&amp;row=187&amp;col=6&amp;number=3.3&amp;sourceID=14","3.3")</f>
        <v>3.3</v>
      </c>
      <c r="G187" s="4" t="str">
        <f>HYPERLINK("http://141.218.60.56/~jnz1568/getInfo.php?workbook=17_01.xlsx&amp;sheet=U0&amp;row=187&amp;col=7&amp;number=0.000299&amp;sourceID=14","0.000299")</f>
        <v>0.000299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HYPERLINK("http://141.218.60.56/~jnz1568/getInfo.php?workbook=17_01.xlsx&amp;sheet=U0&amp;row=188&amp;col=6&amp;number=3.4&amp;sourceID=14","3.4")</f>
        <v>3.4</v>
      </c>
      <c r="G188" s="4" t="str">
        <f>HYPERLINK("http://141.218.60.56/~jnz1568/getInfo.php?workbook=17_01.xlsx&amp;sheet=U0&amp;row=188&amp;col=7&amp;number=0.000299&amp;sourceID=14","0.000299")</f>
        <v>0.000299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HYPERLINK("http://141.218.60.56/~jnz1568/getInfo.php?workbook=17_01.xlsx&amp;sheet=U0&amp;row=189&amp;col=6&amp;number=3.5&amp;sourceID=14","3.5")</f>
        <v>3.5</v>
      </c>
      <c r="G189" s="4" t="str">
        <f>HYPERLINK("http://141.218.60.56/~jnz1568/getInfo.php?workbook=17_01.xlsx&amp;sheet=U0&amp;row=189&amp;col=7&amp;number=0.000299&amp;sourceID=14","0.000299")</f>
        <v>0.000299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HYPERLINK("http://141.218.60.56/~jnz1568/getInfo.php?workbook=17_01.xlsx&amp;sheet=U0&amp;row=190&amp;col=6&amp;number=3.6&amp;sourceID=14","3.6")</f>
        <v>3.6</v>
      </c>
      <c r="G190" s="4" t="str">
        <f>HYPERLINK("http://141.218.60.56/~jnz1568/getInfo.php?workbook=17_01.xlsx&amp;sheet=U0&amp;row=190&amp;col=7&amp;number=0.000299&amp;sourceID=14","0.000299")</f>
        <v>0.000299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HYPERLINK("http://141.218.60.56/~jnz1568/getInfo.php?workbook=17_01.xlsx&amp;sheet=U0&amp;row=191&amp;col=6&amp;number=3.7&amp;sourceID=14","3.7")</f>
        <v>3.7</v>
      </c>
      <c r="G191" s="4" t="str">
        <f>HYPERLINK("http://141.218.60.56/~jnz1568/getInfo.php?workbook=17_01.xlsx&amp;sheet=U0&amp;row=191&amp;col=7&amp;number=0.000299&amp;sourceID=14","0.000299")</f>
        <v>0.000299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HYPERLINK("http://141.218.60.56/~jnz1568/getInfo.php?workbook=17_01.xlsx&amp;sheet=U0&amp;row=192&amp;col=6&amp;number=3.8&amp;sourceID=14","3.8")</f>
        <v>3.8</v>
      </c>
      <c r="G192" s="4" t="str">
        <f>HYPERLINK("http://141.218.60.56/~jnz1568/getInfo.php?workbook=17_01.xlsx&amp;sheet=U0&amp;row=192&amp;col=7&amp;number=0.000299&amp;sourceID=14","0.000299")</f>
        <v>0.000299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HYPERLINK("http://141.218.60.56/~jnz1568/getInfo.php?workbook=17_01.xlsx&amp;sheet=U0&amp;row=193&amp;col=6&amp;number=3.9&amp;sourceID=14","3.9")</f>
        <v>3.9</v>
      </c>
      <c r="G193" s="4" t="str">
        <f>HYPERLINK("http://141.218.60.56/~jnz1568/getInfo.php?workbook=17_01.xlsx&amp;sheet=U0&amp;row=193&amp;col=7&amp;number=0.000299&amp;sourceID=14","0.000299")</f>
        <v>0.000299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HYPERLINK("http://141.218.60.56/~jnz1568/getInfo.php?workbook=17_01.xlsx&amp;sheet=U0&amp;row=194&amp;col=6&amp;number=4&amp;sourceID=14","4")</f>
        <v>4</v>
      </c>
      <c r="G194" s="4" t="str">
        <f>HYPERLINK("http://141.218.60.56/~jnz1568/getInfo.php?workbook=17_01.xlsx&amp;sheet=U0&amp;row=194&amp;col=7&amp;number=0.000299&amp;sourceID=14","0.000299")</f>
        <v>0.000299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HYPERLINK("http://141.218.60.56/~jnz1568/getInfo.php?workbook=17_01.xlsx&amp;sheet=U0&amp;row=195&amp;col=6&amp;number=4.1&amp;sourceID=14","4.1")</f>
        <v>4.1</v>
      </c>
      <c r="G195" s="4" t="str">
        <f>HYPERLINK("http://141.218.60.56/~jnz1568/getInfo.php?workbook=17_01.xlsx&amp;sheet=U0&amp;row=195&amp;col=7&amp;number=0.000299&amp;sourceID=14","0.000299")</f>
        <v>0.000299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HYPERLINK("http://141.218.60.56/~jnz1568/getInfo.php?workbook=17_01.xlsx&amp;sheet=U0&amp;row=196&amp;col=6&amp;number=4.2&amp;sourceID=14","4.2")</f>
        <v>4.2</v>
      </c>
      <c r="G196" s="4" t="str">
        <f>HYPERLINK("http://141.218.60.56/~jnz1568/getInfo.php?workbook=17_01.xlsx&amp;sheet=U0&amp;row=196&amp;col=7&amp;number=0.000298&amp;sourceID=14","0.000298")</f>
        <v>0.000298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HYPERLINK("http://141.218.60.56/~jnz1568/getInfo.php?workbook=17_01.xlsx&amp;sheet=U0&amp;row=197&amp;col=6&amp;number=4.3&amp;sourceID=14","4.3")</f>
        <v>4.3</v>
      </c>
      <c r="G197" s="4" t="str">
        <f>HYPERLINK("http://141.218.60.56/~jnz1568/getInfo.php?workbook=17_01.xlsx&amp;sheet=U0&amp;row=197&amp;col=7&amp;number=0.000298&amp;sourceID=14","0.000298")</f>
        <v>0.000298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HYPERLINK("http://141.218.60.56/~jnz1568/getInfo.php?workbook=17_01.xlsx&amp;sheet=U0&amp;row=198&amp;col=6&amp;number=4.4&amp;sourceID=14","4.4")</f>
        <v>4.4</v>
      </c>
      <c r="G198" s="4" t="str">
        <f>HYPERLINK("http://141.218.60.56/~jnz1568/getInfo.php?workbook=17_01.xlsx&amp;sheet=U0&amp;row=198&amp;col=7&amp;number=0.000298&amp;sourceID=14","0.000298")</f>
        <v>0.000298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HYPERLINK("http://141.218.60.56/~jnz1568/getInfo.php?workbook=17_01.xlsx&amp;sheet=U0&amp;row=199&amp;col=6&amp;number=4.5&amp;sourceID=14","4.5")</f>
        <v>4.5</v>
      </c>
      <c r="G199" s="4" t="str">
        <f>HYPERLINK("http://141.218.60.56/~jnz1568/getInfo.php?workbook=17_01.xlsx&amp;sheet=U0&amp;row=199&amp;col=7&amp;number=0.000298&amp;sourceID=14","0.000298")</f>
        <v>0.000298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HYPERLINK("http://141.218.60.56/~jnz1568/getInfo.php?workbook=17_01.xlsx&amp;sheet=U0&amp;row=200&amp;col=6&amp;number=4.6&amp;sourceID=14","4.6")</f>
        <v>4.6</v>
      </c>
      <c r="G200" s="4" t="str">
        <f>HYPERLINK("http://141.218.60.56/~jnz1568/getInfo.php?workbook=17_01.xlsx&amp;sheet=U0&amp;row=200&amp;col=7&amp;number=0.000298&amp;sourceID=14","0.000298")</f>
        <v>0.000298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HYPERLINK("http://141.218.60.56/~jnz1568/getInfo.php?workbook=17_01.xlsx&amp;sheet=U0&amp;row=201&amp;col=6&amp;number=4.7&amp;sourceID=14","4.7")</f>
        <v>4.7</v>
      </c>
      <c r="G201" s="4" t="str">
        <f>HYPERLINK("http://141.218.60.56/~jnz1568/getInfo.php?workbook=17_01.xlsx&amp;sheet=U0&amp;row=201&amp;col=7&amp;number=0.000298&amp;sourceID=14","0.000298")</f>
        <v>0.000298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HYPERLINK("http://141.218.60.56/~jnz1568/getInfo.php?workbook=17_01.xlsx&amp;sheet=U0&amp;row=202&amp;col=6&amp;number=4.8&amp;sourceID=14","4.8")</f>
        <v>4.8</v>
      </c>
      <c r="G202" s="4" t="str">
        <f>HYPERLINK("http://141.218.60.56/~jnz1568/getInfo.php?workbook=17_01.xlsx&amp;sheet=U0&amp;row=202&amp;col=7&amp;number=0.000298&amp;sourceID=14","0.000298")</f>
        <v>0.000298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HYPERLINK("http://141.218.60.56/~jnz1568/getInfo.php?workbook=17_01.xlsx&amp;sheet=U0&amp;row=203&amp;col=6&amp;number=4.9&amp;sourceID=14","4.9")</f>
        <v>4.9</v>
      </c>
      <c r="G203" s="4" t="str">
        <f>HYPERLINK("http://141.218.60.56/~jnz1568/getInfo.php?workbook=17_01.xlsx&amp;sheet=U0&amp;row=203&amp;col=7&amp;number=0.000297&amp;sourceID=14","0.000297")</f>
        <v>0.000297</v>
      </c>
    </row>
    <row r="204" spans="1:7">
      <c r="A204" s="3">
        <v>17</v>
      </c>
      <c r="B204" s="3">
        <v>1</v>
      </c>
      <c r="C204" s="3" t="s">
        <v>41</v>
      </c>
      <c r="D204" s="3">
        <v>2</v>
      </c>
      <c r="E204" s="3">
        <v>1</v>
      </c>
      <c r="F204" s="4" t="str">
        <f>HYPERLINK("http://141.218.60.56/~jnz1568/getInfo.php?workbook=17_01.xlsx&amp;sheet=U0&amp;row=204&amp;col=6&amp;number=3&amp;sourceID=14","3")</f>
        <v>3</v>
      </c>
      <c r="G204" s="4" t="str">
        <f>HYPERLINK("http://141.218.60.56/~jnz1568/getInfo.php?workbook=17_01.xlsx&amp;sheet=U0&amp;row=204&amp;col=7&amp;number=0.000603&amp;sourceID=14","0.000603")</f>
        <v>0.000603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HYPERLINK("http://141.218.60.56/~jnz1568/getInfo.php?workbook=17_01.xlsx&amp;sheet=U0&amp;row=205&amp;col=6&amp;number=3.1&amp;sourceID=14","3.1")</f>
        <v>3.1</v>
      </c>
      <c r="G205" s="4" t="str">
        <f>HYPERLINK("http://141.218.60.56/~jnz1568/getInfo.php?workbook=17_01.xlsx&amp;sheet=U0&amp;row=205&amp;col=7&amp;number=0.000603&amp;sourceID=14","0.000603")</f>
        <v>0.000603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HYPERLINK("http://141.218.60.56/~jnz1568/getInfo.php?workbook=17_01.xlsx&amp;sheet=U0&amp;row=206&amp;col=6&amp;number=3.2&amp;sourceID=14","3.2")</f>
        <v>3.2</v>
      </c>
      <c r="G206" s="4" t="str">
        <f>HYPERLINK("http://141.218.60.56/~jnz1568/getInfo.php?workbook=17_01.xlsx&amp;sheet=U0&amp;row=206&amp;col=7&amp;number=0.000603&amp;sourceID=14","0.000603")</f>
        <v>0.000603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HYPERLINK("http://141.218.60.56/~jnz1568/getInfo.php?workbook=17_01.xlsx&amp;sheet=U0&amp;row=207&amp;col=6&amp;number=3.3&amp;sourceID=14","3.3")</f>
        <v>3.3</v>
      </c>
      <c r="G207" s="4" t="str">
        <f>HYPERLINK("http://141.218.60.56/~jnz1568/getInfo.php?workbook=17_01.xlsx&amp;sheet=U0&amp;row=207&amp;col=7&amp;number=0.000603&amp;sourceID=14","0.000603")</f>
        <v>0.000603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HYPERLINK("http://141.218.60.56/~jnz1568/getInfo.php?workbook=17_01.xlsx&amp;sheet=U0&amp;row=208&amp;col=6&amp;number=3.4&amp;sourceID=14","3.4")</f>
        <v>3.4</v>
      </c>
      <c r="G208" s="4" t="str">
        <f>HYPERLINK("http://141.218.60.56/~jnz1568/getInfo.php?workbook=17_01.xlsx&amp;sheet=U0&amp;row=208&amp;col=7&amp;number=0.000603&amp;sourceID=14","0.000603")</f>
        <v>0.000603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HYPERLINK("http://141.218.60.56/~jnz1568/getInfo.php?workbook=17_01.xlsx&amp;sheet=U0&amp;row=209&amp;col=6&amp;number=3.5&amp;sourceID=14","3.5")</f>
        <v>3.5</v>
      </c>
      <c r="G209" s="4" t="str">
        <f>HYPERLINK("http://141.218.60.56/~jnz1568/getInfo.php?workbook=17_01.xlsx&amp;sheet=U0&amp;row=209&amp;col=7&amp;number=0.000603&amp;sourceID=14","0.000603")</f>
        <v>0.000603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HYPERLINK("http://141.218.60.56/~jnz1568/getInfo.php?workbook=17_01.xlsx&amp;sheet=U0&amp;row=210&amp;col=6&amp;number=3.6&amp;sourceID=14","3.6")</f>
        <v>3.6</v>
      </c>
      <c r="G210" s="4" t="str">
        <f>HYPERLINK("http://141.218.60.56/~jnz1568/getInfo.php?workbook=17_01.xlsx&amp;sheet=U0&amp;row=210&amp;col=7&amp;number=0.000603&amp;sourceID=14","0.000603")</f>
        <v>0.000603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HYPERLINK("http://141.218.60.56/~jnz1568/getInfo.php?workbook=17_01.xlsx&amp;sheet=U0&amp;row=211&amp;col=6&amp;number=3.7&amp;sourceID=14","3.7")</f>
        <v>3.7</v>
      </c>
      <c r="G211" s="4" t="str">
        <f>HYPERLINK("http://141.218.60.56/~jnz1568/getInfo.php?workbook=17_01.xlsx&amp;sheet=U0&amp;row=211&amp;col=7&amp;number=0.000603&amp;sourceID=14","0.000603")</f>
        <v>0.000603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HYPERLINK("http://141.218.60.56/~jnz1568/getInfo.php?workbook=17_01.xlsx&amp;sheet=U0&amp;row=212&amp;col=6&amp;number=3.8&amp;sourceID=14","3.8")</f>
        <v>3.8</v>
      </c>
      <c r="G212" s="4" t="str">
        <f>HYPERLINK("http://141.218.60.56/~jnz1568/getInfo.php?workbook=17_01.xlsx&amp;sheet=U0&amp;row=212&amp;col=7&amp;number=0.000603&amp;sourceID=14","0.000603")</f>
        <v>0.000603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HYPERLINK("http://141.218.60.56/~jnz1568/getInfo.php?workbook=17_01.xlsx&amp;sheet=U0&amp;row=213&amp;col=6&amp;number=3.9&amp;sourceID=14","3.9")</f>
        <v>3.9</v>
      </c>
      <c r="G213" s="4" t="str">
        <f>HYPERLINK("http://141.218.60.56/~jnz1568/getInfo.php?workbook=17_01.xlsx&amp;sheet=U0&amp;row=213&amp;col=7&amp;number=0.000602&amp;sourceID=14","0.000602")</f>
        <v>0.000602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HYPERLINK("http://141.218.60.56/~jnz1568/getInfo.php?workbook=17_01.xlsx&amp;sheet=U0&amp;row=214&amp;col=6&amp;number=4&amp;sourceID=14","4")</f>
        <v>4</v>
      </c>
      <c r="G214" s="4" t="str">
        <f>HYPERLINK("http://141.218.60.56/~jnz1568/getInfo.php?workbook=17_01.xlsx&amp;sheet=U0&amp;row=214&amp;col=7&amp;number=0.000602&amp;sourceID=14","0.000602")</f>
        <v>0.000602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HYPERLINK("http://141.218.60.56/~jnz1568/getInfo.php?workbook=17_01.xlsx&amp;sheet=U0&amp;row=215&amp;col=6&amp;number=4.1&amp;sourceID=14","4.1")</f>
        <v>4.1</v>
      </c>
      <c r="G215" s="4" t="str">
        <f>HYPERLINK("http://141.218.60.56/~jnz1568/getInfo.php?workbook=17_01.xlsx&amp;sheet=U0&amp;row=215&amp;col=7&amp;number=0.000602&amp;sourceID=14","0.000602")</f>
        <v>0.000602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HYPERLINK("http://141.218.60.56/~jnz1568/getInfo.php?workbook=17_01.xlsx&amp;sheet=U0&amp;row=216&amp;col=6&amp;number=4.2&amp;sourceID=14","4.2")</f>
        <v>4.2</v>
      </c>
      <c r="G216" s="4" t="str">
        <f>HYPERLINK("http://141.218.60.56/~jnz1568/getInfo.php?workbook=17_01.xlsx&amp;sheet=U0&amp;row=216&amp;col=7&amp;number=0.000602&amp;sourceID=14","0.000602")</f>
        <v>0.000602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HYPERLINK("http://141.218.60.56/~jnz1568/getInfo.php?workbook=17_01.xlsx&amp;sheet=U0&amp;row=217&amp;col=6&amp;number=4.3&amp;sourceID=14","4.3")</f>
        <v>4.3</v>
      </c>
      <c r="G217" s="4" t="str">
        <f>HYPERLINK("http://141.218.60.56/~jnz1568/getInfo.php?workbook=17_01.xlsx&amp;sheet=U0&amp;row=217&amp;col=7&amp;number=0.000602&amp;sourceID=14","0.000602")</f>
        <v>0.000602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HYPERLINK("http://141.218.60.56/~jnz1568/getInfo.php?workbook=17_01.xlsx&amp;sheet=U0&amp;row=218&amp;col=6&amp;number=4.4&amp;sourceID=14","4.4")</f>
        <v>4.4</v>
      </c>
      <c r="G218" s="4" t="str">
        <f>HYPERLINK("http://141.218.60.56/~jnz1568/getInfo.php?workbook=17_01.xlsx&amp;sheet=U0&amp;row=218&amp;col=7&amp;number=0.000602&amp;sourceID=14","0.000602")</f>
        <v>0.000602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HYPERLINK("http://141.218.60.56/~jnz1568/getInfo.php?workbook=17_01.xlsx&amp;sheet=U0&amp;row=219&amp;col=6&amp;number=4.5&amp;sourceID=14","4.5")</f>
        <v>4.5</v>
      </c>
      <c r="G219" s="4" t="str">
        <f>HYPERLINK("http://141.218.60.56/~jnz1568/getInfo.php?workbook=17_01.xlsx&amp;sheet=U0&amp;row=219&amp;col=7&amp;number=0.000601&amp;sourceID=14","0.000601")</f>
        <v>0.000601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HYPERLINK("http://141.218.60.56/~jnz1568/getInfo.php?workbook=17_01.xlsx&amp;sheet=U0&amp;row=220&amp;col=6&amp;number=4.6&amp;sourceID=14","4.6")</f>
        <v>4.6</v>
      </c>
      <c r="G220" s="4" t="str">
        <f>HYPERLINK("http://141.218.60.56/~jnz1568/getInfo.php?workbook=17_01.xlsx&amp;sheet=U0&amp;row=220&amp;col=7&amp;number=0.000601&amp;sourceID=14","0.000601")</f>
        <v>0.000601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HYPERLINK("http://141.218.60.56/~jnz1568/getInfo.php?workbook=17_01.xlsx&amp;sheet=U0&amp;row=221&amp;col=6&amp;number=4.7&amp;sourceID=14","4.7")</f>
        <v>4.7</v>
      </c>
      <c r="G221" s="4" t="str">
        <f>HYPERLINK("http://141.218.60.56/~jnz1568/getInfo.php?workbook=17_01.xlsx&amp;sheet=U0&amp;row=221&amp;col=7&amp;number=0.0006&amp;sourceID=14","0.0006")</f>
        <v>0.0006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HYPERLINK("http://141.218.60.56/~jnz1568/getInfo.php?workbook=17_01.xlsx&amp;sheet=U0&amp;row=222&amp;col=6&amp;number=4.8&amp;sourceID=14","4.8")</f>
        <v>4.8</v>
      </c>
      <c r="G222" s="4" t="str">
        <f>HYPERLINK("http://141.218.60.56/~jnz1568/getInfo.php?workbook=17_01.xlsx&amp;sheet=U0&amp;row=222&amp;col=7&amp;number=0.0006&amp;sourceID=14","0.0006")</f>
        <v>0.0006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HYPERLINK("http://141.218.60.56/~jnz1568/getInfo.php?workbook=17_01.xlsx&amp;sheet=U0&amp;row=223&amp;col=6&amp;number=4.9&amp;sourceID=14","4.9")</f>
        <v>4.9</v>
      </c>
      <c r="G223" s="4" t="str">
        <f>HYPERLINK("http://141.218.60.56/~jnz1568/getInfo.php?workbook=17_01.xlsx&amp;sheet=U0&amp;row=223&amp;col=7&amp;number=0.000599&amp;sourceID=14","0.000599")</f>
        <v>0.000599</v>
      </c>
    </row>
    <row r="224" spans="1:7">
      <c r="A224" s="3">
        <v>17</v>
      </c>
      <c r="B224" s="3">
        <v>1</v>
      </c>
      <c r="C224" s="3" t="s">
        <v>41</v>
      </c>
      <c r="D224" s="3">
        <v>3</v>
      </c>
      <c r="E224" s="3">
        <v>1</v>
      </c>
      <c r="F224" s="4" t="str">
        <f>HYPERLINK("http://141.218.60.56/~jnz1568/getInfo.php?workbook=17_01.xlsx&amp;sheet=U0&amp;row=224&amp;col=6&amp;number=3&amp;sourceID=14","3")</f>
        <v>3</v>
      </c>
      <c r="G224" s="4" t="str">
        <f>HYPERLINK("http://141.218.60.56/~jnz1568/getInfo.php?workbook=17_01.xlsx&amp;sheet=U0&amp;row=224&amp;col=7&amp;number=0.000116&amp;sourceID=14","0.000116")</f>
        <v>0.000116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HYPERLINK("http://141.218.60.56/~jnz1568/getInfo.php?workbook=17_01.xlsx&amp;sheet=U0&amp;row=225&amp;col=6&amp;number=3.1&amp;sourceID=14","3.1")</f>
        <v>3.1</v>
      </c>
      <c r="G225" s="4" t="str">
        <f>HYPERLINK("http://141.218.60.56/~jnz1568/getInfo.php?workbook=17_01.xlsx&amp;sheet=U0&amp;row=225&amp;col=7&amp;number=0.000116&amp;sourceID=14","0.000116")</f>
        <v>0.000116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HYPERLINK("http://141.218.60.56/~jnz1568/getInfo.php?workbook=17_01.xlsx&amp;sheet=U0&amp;row=226&amp;col=6&amp;number=3.2&amp;sourceID=14","3.2")</f>
        <v>3.2</v>
      </c>
      <c r="G226" s="4" t="str">
        <f>HYPERLINK("http://141.218.60.56/~jnz1568/getInfo.php?workbook=17_01.xlsx&amp;sheet=U0&amp;row=226&amp;col=7&amp;number=0.000116&amp;sourceID=14","0.000116")</f>
        <v>0.000116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HYPERLINK("http://141.218.60.56/~jnz1568/getInfo.php?workbook=17_01.xlsx&amp;sheet=U0&amp;row=227&amp;col=6&amp;number=3.3&amp;sourceID=14","3.3")</f>
        <v>3.3</v>
      </c>
      <c r="G227" s="4" t="str">
        <f>HYPERLINK("http://141.218.60.56/~jnz1568/getInfo.php?workbook=17_01.xlsx&amp;sheet=U0&amp;row=227&amp;col=7&amp;number=0.000116&amp;sourceID=14","0.000116")</f>
        <v>0.000116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HYPERLINK("http://141.218.60.56/~jnz1568/getInfo.php?workbook=17_01.xlsx&amp;sheet=U0&amp;row=228&amp;col=6&amp;number=3.4&amp;sourceID=14","3.4")</f>
        <v>3.4</v>
      </c>
      <c r="G228" s="4" t="str">
        <f>HYPERLINK("http://141.218.60.56/~jnz1568/getInfo.php?workbook=17_01.xlsx&amp;sheet=U0&amp;row=228&amp;col=7&amp;number=0.000116&amp;sourceID=14","0.000116")</f>
        <v>0.000116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HYPERLINK("http://141.218.60.56/~jnz1568/getInfo.php?workbook=17_01.xlsx&amp;sheet=U0&amp;row=229&amp;col=6&amp;number=3.5&amp;sourceID=14","3.5")</f>
        <v>3.5</v>
      </c>
      <c r="G229" s="4" t="str">
        <f>HYPERLINK("http://141.218.60.56/~jnz1568/getInfo.php?workbook=17_01.xlsx&amp;sheet=U0&amp;row=229&amp;col=7&amp;number=0.000116&amp;sourceID=14","0.000116")</f>
        <v>0.000116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HYPERLINK("http://141.218.60.56/~jnz1568/getInfo.php?workbook=17_01.xlsx&amp;sheet=U0&amp;row=230&amp;col=6&amp;number=3.6&amp;sourceID=14","3.6")</f>
        <v>3.6</v>
      </c>
      <c r="G230" s="4" t="str">
        <f>HYPERLINK("http://141.218.60.56/~jnz1568/getInfo.php?workbook=17_01.xlsx&amp;sheet=U0&amp;row=230&amp;col=7&amp;number=0.000116&amp;sourceID=14","0.000116")</f>
        <v>0.000116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HYPERLINK("http://141.218.60.56/~jnz1568/getInfo.php?workbook=17_01.xlsx&amp;sheet=U0&amp;row=231&amp;col=6&amp;number=3.7&amp;sourceID=14","3.7")</f>
        <v>3.7</v>
      </c>
      <c r="G231" s="4" t="str">
        <f>HYPERLINK("http://141.218.60.56/~jnz1568/getInfo.php?workbook=17_01.xlsx&amp;sheet=U0&amp;row=231&amp;col=7&amp;number=0.000116&amp;sourceID=14","0.000116")</f>
        <v>0.000116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HYPERLINK("http://141.218.60.56/~jnz1568/getInfo.php?workbook=17_01.xlsx&amp;sheet=U0&amp;row=232&amp;col=6&amp;number=3.8&amp;sourceID=14","3.8")</f>
        <v>3.8</v>
      </c>
      <c r="G232" s="4" t="str">
        <f>HYPERLINK("http://141.218.60.56/~jnz1568/getInfo.php?workbook=17_01.xlsx&amp;sheet=U0&amp;row=232&amp;col=7&amp;number=0.000116&amp;sourceID=14","0.000116")</f>
        <v>0.000116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HYPERLINK("http://141.218.60.56/~jnz1568/getInfo.php?workbook=17_01.xlsx&amp;sheet=U0&amp;row=233&amp;col=6&amp;number=3.9&amp;sourceID=14","3.9")</f>
        <v>3.9</v>
      </c>
      <c r="G233" s="4" t="str">
        <f>HYPERLINK("http://141.218.60.56/~jnz1568/getInfo.php?workbook=17_01.xlsx&amp;sheet=U0&amp;row=233&amp;col=7&amp;number=0.000116&amp;sourceID=14","0.000116")</f>
        <v>0.000116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HYPERLINK("http://141.218.60.56/~jnz1568/getInfo.php?workbook=17_01.xlsx&amp;sheet=U0&amp;row=234&amp;col=6&amp;number=4&amp;sourceID=14","4")</f>
        <v>4</v>
      </c>
      <c r="G234" s="4" t="str">
        <f>HYPERLINK("http://141.218.60.56/~jnz1568/getInfo.php?workbook=17_01.xlsx&amp;sheet=U0&amp;row=234&amp;col=7&amp;number=0.000115&amp;sourceID=14","0.000115")</f>
        <v>0.000115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HYPERLINK("http://141.218.60.56/~jnz1568/getInfo.php?workbook=17_01.xlsx&amp;sheet=U0&amp;row=235&amp;col=6&amp;number=4.1&amp;sourceID=14","4.1")</f>
        <v>4.1</v>
      </c>
      <c r="G235" s="4" t="str">
        <f>HYPERLINK("http://141.218.60.56/~jnz1568/getInfo.php?workbook=17_01.xlsx&amp;sheet=U0&amp;row=235&amp;col=7&amp;number=0.000115&amp;sourceID=14","0.000115")</f>
        <v>0.000115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HYPERLINK("http://141.218.60.56/~jnz1568/getInfo.php?workbook=17_01.xlsx&amp;sheet=U0&amp;row=236&amp;col=6&amp;number=4.2&amp;sourceID=14","4.2")</f>
        <v>4.2</v>
      </c>
      <c r="G236" s="4" t="str">
        <f>HYPERLINK("http://141.218.60.56/~jnz1568/getInfo.php?workbook=17_01.xlsx&amp;sheet=U0&amp;row=236&amp;col=7&amp;number=0.000115&amp;sourceID=14","0.000115")</f>
        <v>0.000115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HYPERLINK("http://141.218.60.56/~jnz1568/getInfo.php?workbook=17_01.xlsx&amp;sheet=U0&amp;row=237&amp;col=6&amp;number=4.3&amp;sourceID=14","4.3")</f>
        <v>4.3</v>
      </c>
      <c r="G237" s="4" t="str">
        <f>HYPERLINK("http://141.218.60.56/~jnz1568/getInfo.php?workbook=17_01.xlsx&amp;sheet=U0&amp;row=237&amp;col=7&amp;number=0.000115&amp;sourceID=14","0.000115")</f>
        <v>0.000115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HYPERLINK("http://141.218.60.56/~jnz1568/getInfo.php?workbook=17_01.xlsx&amp;sheet=U0&amp;row=238&amp;col=6&amp;number=4.4&amp;sourceID=14","4.4")</f>
        <v>4.4</v>
      </c>
      <c r="G238" s="4" t="str">
        <f>HYPERLINK("http://141.218.60.56/~jnz1568/getInfo.php?workbook=17_01.xlsx&amp;sheet=U0&amp;row=238&amp;col=7&amp;number=0.000114&amp;sourceID=14","0.000114")</f>
        <v>0.000114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HYPERLINK("http://141.218.60.56/~jnz1568/getInfo.php?workbook=17_01.xlsx&amp;sheet=U0&amp;row=239&amp;col=6&amp;number=4.5&amp;sourceID=14","4.5")</f>
        <v>4.5</v>
      </c>
      <c r="G239" s="4" t="str">
        <f>HYPERLINK("http://141.218.60.56/~jnz1568/getInfo.php?workbook=17_01.xlsx&amp;sheet=U0&amp;row=239&amp;col=7&amp;number=0.000114&amp;sourceID=14","0.000114")</f>
        <v>0.000114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HYPERLINK("http://141.218.60.56/~jnz1568/getInfo.php?workbook=17_01.xlsx&amp;sheet=U0&amp;row=240&amp;col=6&amp;number=4.6&amp;sourceID=14","4.6")</f>
        <v>4.6</v>
      </c>
      <c r="G240" s="4" t="str">
        <f>HYPERLINK("http://141.218.60.56/~jnz1568/getInfo.php?workbook=17_01.xlsx&amp;sheet=U0&amp;row=240&amp;col=7&amp;number=0.000114&amp;sourceID=14","0.000114")</f>
        <v>0.000114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HYPERLINK("http://141.218.60.56/~jnz1568/getInfo.php?workbook=17_01.xlsx&amp;sheet=U0&amp;row=241&amp;col=6&amp;number=4.7&amp;sourceID=14","4.7")</f>
        <v>4.7</v>
      </c>
      <c r="G241" s="4" t="str">
        <f>HYPERLINK("http://141.218.60.56/~jnz1568/getInfo.php?workbook=17_01.xlsx&amp;sheet=U0&amp;row=241&amp;col=7&amp;number=0.000113&amp;sourceID=14","0.000113")</f>
        <v>0.000113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HYPERLINK("http://141.218.60.56/~jnz1568/getInfo.php?workbook=17_01.xlsx&amp;sheet=U0&amp;row=242&amp;col=6&amp;number=4.8&amp;sourceID=14","4.8")</f>
        <v>4.8</v>
      </c>
      <c r="G242" s="4" t="str">
        <f>HYPERLINK("http://141.218.60.56/~jnz1568/getInfo.php?workbook=17_01.xlsx&amp;sheet=U0&amp;row=242&amp;col=7&amp;number=0.000112&amp;sourceID=14","0.000112")</f>
        <v>0.000112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HYPERLINK("http://141.218.60.56/~jnz1568/getInfo.php?workbook=17_01.xlsx&amp;sheet=U0&amp;row=243&amp;col=6&amp;number=4.9&amp;sourceID=14","4.9")</f>
        <v>4.9</v>
      </c>
      <c r="G243" s="4" t="str">
        <f>HYPERLINK("http://141.218.60.56/~jnz1568/getInfo.php?workbook=17_01.xlsx&amp;sheet=U0&amp;row=243&amp;col=7&amp;number=0.000111&amp;sourceID=14","0.000111")</f>
        <v>0.000111</v>
      </c>
    </row>
    <row r="244" spans="1:7">
      <c r="A244" s="3">
        <v>17</v>
      </c>
      <c r="B244" s="3">
        <v>1</v>
      </c>
      <c r="C244" s="3" t="s">
        <v>41</v>
      </c>
      <c r="D244" s="3">
        <v>4</v>
      </c>
      <c r="E244" s="3">
        <v>1</v>
      </c>
      <c r="F244" s="4" t="str">
        <f>HYPERLINK("http://141.218.60.56/~jnz1568/getInfo.php?workbook=17_01.xlsx&amp;sheet=U0&amp;row=244&amp;col=6&amp;number=3&amp;sourceID=14","3")</f>
        <v>3</v>
      </c>
      <c r="G244" s="4" t="str">
        <f>HYPERLINK("http://141.218.60.56/~jnz1568/getInfo.php?workbook=17_01.xlsx&amp;sheet=U0&amp;row=244&amp;col=7&amp;number=0.000175&amp;sourceID=14","0.000175")</f>
        <v>0.000175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HYPERLINK("http://141.218.60.56/~jnz1568/getInfo.php?workbook=17_01.xlsx&amp;sheet=U0&amp;row=245&amp;col=6&amp;number=3.1&amp;sourceID=14","3.1")</f>
        <v>3.1</v>
      </c>
      <c r="G245" s="4" t="str">
        <f>HYPERLINK("http://141.218.60.56/~jnz1568/getInfo.php?workbook=17_01.xlsx&amp;sheet=U0&amp;row=245&amp;col=7&amp;number=0.000175&amp;sourceID=14","0.000175")</f>
        <v>0.000175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HYPERLINK("http://141.218.60.56/~jnz1568/getInfo.php?workbook=17_01.xlsx&amp;sheet=U0&amp;row=246&amp;col=6&amp;number=3.2&amp;sourceID=14","3.2")</f>
        <v>3.2</v>
      </c>
      <c r="G246" s="4" t="str">
        <f>HYPERLINK("http://141.218.60.56/~jnz1568/getInfo.php?workbook=17_01.xlsx&amp;sheet=U0&amp;row=246&amp;col=7&amp;number=0.000175&amp;sourceID=14","0.000175")</f>
        <v>0.000175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HYPERLINK("http://141.218.60.56/~jnz1568/getInfo.php?workbook=17_01.xlsx&amp;sheet=U0&amp;row=247&amp;col=6&amp;number=3.3&amp;sourceID=14","3.3")</f>
        <v>3.3</v>
      </c>
      <c r="G247" s="4" t="str">
        <f>HYPERLINK("http://141.218.60.56/~jnz1568/getInfo.php?workbook=17_01.xlsx&amp;sheet=U0&amp;row=247&amp;col=7&amp;number=0.000175&amp;sourceID=14","0.000175")</f>
        <v>0.000175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HYPERLINK("http://141.218.60.56/~jnz1568/getInfo.php?workbook=17_01.xlsx&amp;sheet=U0&amp;row=248&amp;col=6&amp;number=3.4&amp;sourceID=14","3.4")</f>
        <v>3.4</v>
      </c>
      <c r="G248" s="4" t="str">
        <f>HYPERLINK("http://141.218.60.56/~jnz1568/getInfo.php?workbook=17_01.xlsx&amp;sheet=U0&amp;row=248&amp;col=7&amp;number=0.000175&amp;sourceID=14","0.000175")</f>
        <v>0.000175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HYPERLINK("http://141.218.60.56/~jnz1568/getInfo.php?workbook=17_01.xlsx&amp;sheet=U0&amp;row=249&amp;col=6&amp;number=3.5&amp;sourceID=14","3.5")</f>
        <v>3.5</v>
      </c>
      <c r="G249" s="4" t="str">
        <f>HYPERLINK("http://141.218.60.56/~jnz1568/getInfo.php?workbook=17_01.xlsx&amp;sheet=U0&amp;row=249&amp;col=7&amp;number=0.000175&amp;sourceID=14","0.000175")</f>
        <v>0.000175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HYPERLINK("http://141.218.60.56/~jnz1568/getInfo.php?workbook=17_01.xlsx&amp;sheet=U0&amp;row=250&amp;col=6&amp;number=3.6&amp;sourceID=14","3.6")</f>
        <v>3.6</v>
      </c>
      <c r="G250" s="4" t="str">
        <f>HYPERLINK("http://141.218.60.56/~jnz1568/getInfo.php?workbook=17_01.xlsx&amp;sheet=U0&amp;row=250&amp;col=7&amp;number=0.000175&amp;sourceID=14","0.000175")</f>
        <v>0.000175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HYPERLINK("http://141.218.60.56/~jnz1568/getInfo.php?workbook=17_01.xlsx&amp;sheet=U0&amp;row=251&amp;col=6&amp;number=3.7&amp;sourceID=14","3.7")</f>
        <v>3.7</v>
      </c>
      <c r="G251" s="4" t="str">
        <f>HYPERLINK("http://141.218.60.56/~jnz1568/getInfo.php?workbook=17_01.xlsx&amp;sheet=U0&amp;row=251&amp;col=7&amp;number=0.000175&amp;sourceID=14","0.000175")</f>
        <v>0.000175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HYPERLINK("http://141.218.60.56/~jnz1568/getInfo.php?workbook=17_01.xlsx&amp;sheet=U0&amp;row=252&amp;col=6&amp;number=3.8&amp;sourceID=14","3.8")</f>
        <v>3.8</v>
      </c>
      <c r="G252" s="4" t="str">
        <f>HYPERLINK("http://141.218.60.56/~jnz1568/getInfo.php?workbook=17_01.xlsx&amp;sheet=U0&amp;row=252&amp;col=7&amp;number=0.000175&amp;sourceID=14","0.000175")</f>
        <v>0.000175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HYPERLINK("http://141.218.60.56/~jnz1568/getInfo.php?workbook=17_01.xlsx&amp;sheet=U0&amp;row=253&amp;col=6&amp;number=3.9&amp;sourceID=14","3.9")</f>
        <v>3.9</v>
      </c>
      <c r="G253" s="4" t="str">
        <f>HYPERLINK("http://141.218.60.56/~jnz1568/getInfo.php?workbook=17_01.xlsx&amp;sheet=U0&amp;row=253&amp;col=7&amp;number=0.000174&amp;sourceID=14","0.000174")</f>
        <v>0.000174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HYPERLINK("http://141.218.60.56/~jnz1568/getInfo.php?workbook=17_01.xlsx&amp;sheet=U0&amp;row=254&amp;col=6&amp;number=4&amp;sourceID=14","4")</f>
        <v>4</v>
      </c>
      <c r="G254" s="4" t="str">
        <f>HYPERLINK("http://141.218.60.56/~jnz1568/getInfo.php?workbook=17_01.xlsx&amp;sheet=U0&amp;row=254&amp;col=7&amp;number=0.000174&amp;sourceID=14","0.000174")</f>
        <v>0.000174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HYPERLINK("http://141.218.60.56/~jnz1568/getInfo.php?workbook=17_01.xlsx&amp;sheet=U0&amp;row=255&amp;col=6&amp;number=4.1&amp;sourceID=14","4.1")</f>
        <v>4.1</v>
      </c>
      <c r="G255" s="4" t="str">
        <f>HYPERLINK("http://141.218.60.56/~jnz1568/getInfo.php?workbook=17_01.xlsx&amp;sheet=U0&amp;row=255&amp;col=7&amp;number=0.000174&amp;sourceID=14","0.000174")</f>
        <v>0.000174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HYPERLINK("http://141.218.60.56/~jnz1568/getInfo.php?workbook=17_01.xlsx&amp;sheet=U0&amp;row=256&amp;col=6&amp;number=4.2&amp;sourceID=14","4.2")</f>
        <v>4.2</v>
      </c>
      <c r="G256" s="4" t="str">
        <f>HYPERLINK("http://141.218.60.56/~jnz1568/getInfo.php?workbook=17_01.xlsx&amp;sheet=U0&amp;row=256&amp;col=7&amp;number=0.000174&amp;sourceID=14","0.000174")</f>
        <v>0.000174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HYPERLINK("http://141.218.60.56/~jnz1568/getInfo.php?workbook=17_01.xlsx&amp;sheet=U0&amp;row=257&amp;col=6&amp;number=4.3&amp;sourceID=14","4.3")</f>
        <v>4.3</v>
      </c>
      <c r="G257" s="4" t="str">
        <f>HYPERLINK("http://141.218.60.56/~jnz1568/getInfo.php?workbook=17_01.xlsx&amp;sheet=U0&amp;row=257&amp;col=7&amp;number=0.000173&amp;sourceID=14","0.000173")</f>
        <v>0.000173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HYPERLINK("http://141.218.60.56/~jnz1568/getInfo.php?workbook=17_01.xlsx&amp;sheet=U0&amp;row=258&amp;col=6&amp;number=4.4&amp;sourceID=14","4.4")</f>
        <v>4.4</v>
      </c>
      <c r="G258" s="4" t="str">
        <f>HYPERLINK("http://141.218.60.56/~jnz1568/getInfo.php?workbook=17_01.xlsx&amp;sheet=U0&amp;row=258&amp;col=7&amp;number=0.000173&amp;sourceID=14","0.000173")</f>
        <v>0.000173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HYPERLINK("http://141.218.60.56/~jnz1568/getInfo.php?workbook=17_01.xlsx&amp;sheet=U0&amp;row=259&amp;col=6&amp;number=4.5&amp;sourceID=14","4.5")</f>
        <v>4.5</v>
      </c>
      <c r="G259" s="4" t="str">
        <f>HYPERLINK("http://141.218.60.56/~jnz1568/getInfo.php?workbook=17_01.xlsx&amp;sheet=U0&amp;row=259&amp;col=7&amp;number=0.000172&amp;sourceID=14","0.000172")</f>
        <v>0.000172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HYPERLINK("http://141.218.60.56/~jnz1568/getInfo.php?workbook=17_01.xlsx&amp;sheet=U0&amp;row=260&amp;col=6&amp;number=4.6&amp;sourceID=14","4.6")</f>
        <v>4.6</v>
      </c>
      <c r="G260" s="4" t="str">
        <f>HYPERLINK("http://141.218.60.56/~jnz1568/getInfo.php?workbook=17_01.xlsx&amp;sheet=U0&amp;row=260&amp;col=7&amp;number=0.000171&amp;sourceID=14","0.000171")</f>
        <v>0.000171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HYPERLINK("http://141.218.60.56/~jnz1568/getInfo.php?workbook=17_01.xlsx&amp;sheet=U0&amp;row=261&amp;col=6&amp;number=4.7&amp;sourceID=14","4.7")</f>
        <v>4.7</v>
      </c>
      <c r="G261" s="4" t="str">
        <f>HYPERLINK("http://141.218.60.56/~jnz1568/getInfo.php?workbook=17_01.xlsx&amp;sheet=U0&amp;row=261&amp;col=7&amp;number=0.000171&amp;sourceID=14","0.000171")</f>
        <v>0.000171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HYPERLINK("http://141.218.60.56/~jnz1568/getInfo.php?workbook=17_01.xlsx&amp;sheet=U0&amp;row=262&amp;col=6&amp;number=4.8&amp;sourceID=14","4.8")</f>
        <v>4.8</v>
      </c>
      <c r="G262" s="4" t="str">
        <f>HYPERLINK("http://141.218.60.56/~jnz1568/getInfo.php?workbook=17_01.xlsx&amp;sheet=U0&amp;row=262&amp;col=7&amp;number=0.000169&amp;sourceID=14","0.000169")</f>
        <v>0.000169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HYPERLINK("http://141.218.60.56/~jnz1568/getInfo.php?workbook=17_01.xlsx&amp;sheet=U0&amp;row=263&amp;col=6&amp;number=4.9&amp;sourceID=14","4.9")</f>
        <v>4.9</v>
      </c>
      <c r="G263" s="4" t="str">
        <f>HYPERLINK("http://141.218.60.56/~jnz1568/getInfo.php?workbook=17_01.xlsx&amp;sheet=U0&amp;row=263&amp;col=7&amp;number=0.000168&amp;sourceID=14","0.000168")</f>
        <v>0.000168</v>
      </c>
    </row>
    <row r="264" spans="1:7">
      <c r="A264" s="3">
        <v>17</v>
      </c>
      <c r="B264" s="3">
        <v>1</v>
      </c>
      <c r="C264" s="3" t="s">
        <v>41</v>
      </c>
      <c r="D264" s="3">
        <v>5</v>
      </c>
      <c r="E264" s="3">
        <v>1</v>
      </c>
      <c r="F264" s="4" t="str">
        <f>HYPERLINK("http://141.218.60.56/~jnz1568/getInfo.php?workbook=17_01.xlsx&amp;sheet=U0&amp;row=264&amp;col=6&amp;number=3&amp;sourceID=14","3")</f>
        <v>3</v>
      </c>
      <c r="G264" s="4" t="str">
        <f>HYPERLINK("http://141.218.60.56/~jnz1568/getInfo.php?workbook=17_01.xlsx&amp;sheet=U0&amp;row=264&amp;col=7&amp;number=3.63e-05&amp;sourceID=14","3.63e-05")</f>
        <v>3.63e-05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HYPERLINK("http://141.218.60.56/~jnz1568/getInfo.php?workbook=17_01.xlsx&amp;sheet=U0&amp;row=265&amp;col=6&amp;number=3.1&amp;sourceID=14","3.1")</f>
        <v>3.1</v>
      </c>
      <c r="G265" s="4" t="str">
        <f>HYPERLINK("http://141.218.60.56/~jnz1568/getInfo.php?workbook=17_01.xlsx&amp;sheet=U0&amp;row=265&amp;col=7&amp;number=3.63e-05&amp;sourceID=14","3.63e-05")</f>
        <v>3.63e-05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HYPERLINK("http://141.218.60.56/~jnz1568/getInfo.php?workbook=17_01.xlsx&amp;sheet=U0&amp;row=266&amp;col=6&amp;number=3.2&amp;sourceID=14","3.2")</f>
        <v>3.2</v>
      </c>
      <c r="G266" s="4" t="str">
        <f>HYPERLINK("http://141.218.60.56/~jnz1568/getInfo.php?workbook=17_01.xlsx&amp;sheet=U0&amp;row=266&amp;col=7&amp;number=3.63e-05&amp;sourceID=14","3.63e-05")</f>
        <v>3.63e-05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HYPERLINK("http://141.218.60.56/~jnz1568/getInfo.php?workbook=17_01.xlsx&amp;sheet=U0&amp;row=267&amp;col=6&amp;number=3.3&amp;sourceID=14","3.3")</f>
        <v>3.3</v>
      </c>
      <c r="G267" s="4" t="str">
        <f>HYPERLINK("http://141.218.60.56/~jnz1568/getInfo.php?workbook=17_01.xlsx&amp;sheet=U0&amp;row=267&amp;col=7&amp;number=3.63e-05&amp;sourceID=14","3.63e-05")</f>
        <v>3.63e-05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HYPERLINK("http://141.218.60.56/~jnz1568/getInfo.php?workbook=17_01.xlsx&amp;sheet=U0&amp;row=268&amp;col=6&amp;number=3.4&amp;sourceID=14","3.4")</f>
        <v>3.4</v>
      </c>
      <c r="G268" s="4" t="str">
        <f>HYPERLINK("http://141.218.60.56/~jnz1568/getInfo.php?workbook=17_01.xlsx&amp;sheet=U0&amp;row=268&amp;col=7&amp;number=3.63e-05&amp;sourceID=14","3.63e-05")</f>
        <v>3.63e-05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HYPERLINK("http://141.218.60.56/~jnz1568/getInfo.php?workbook=17_01.xlsx&amp;sheet=U0&amp;row=269&amp;col=6&amp;number=3.5&amp;sourceID=14","3.5")</f>
        <v>3.5</v>
      </c>
      <c r="G269" s="4" t="str">
        <f>HYPERLINK("http://141.218.60.56/~jnz1568/getInfo.php?workbook=17_01.xlsx&amp;sheet=U0&amp;row=269&amp;col=7&amp;number=3.63e-05&amp;sourceID=14","3.63e-05")</f>
        <v>3.63e-05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HYPERLINK("http://141.218.60.56/~jnz1568/getInfo.php?workbook=17_01.xlsx&amp;sheet=U0&amp;row=270&amp;col=6&amp;number=3.6&amp;sourceID=14","3.6")</f>
        <v>3.6</v>
      </c>
      <c r="G270" s="4" t="str">
        <f>HYPERLINK("http://141.218.60.56/~jnz1568/getInfo.php?workbook=17_01.xlsx&amp;sheet=U0&amp;row=270&amp;col=7&amp;number=3.63e-05&amp;sourceID=14","3.63e-05")</f>
        <v>3.63e-05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HYPERLINK("http://141.218.60.56/~jnz1568/getInfo.php?workbook=17_01.xlsx&amp;sheet=U0&amp;row=271&amp;col=6&amp;number=3.7&amp;sourceID=14","3.7")</f>
        <v>3.7</v>
      </c>
      <c r="G271" s="4" t="str">
        <f>HYPERLINK("http://141.218.60.56/~jnz1568/getInfo.php?workbook=17_01.xlsx&amp;sheet=U0&amp;row=271&amp;col=7&amp;number=3.63e-05&amp;sourceID=14","3.63e-05")</f>
        <v>3.63e-05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HYPERLINK("http://141.218.60.56/~jnz1568/getInfo.php?workbook=17_01.xlsx&amp;sheet=U0&amp;row=272&amp;col=6&amp;number=3.8&amp;sourceID=14","3.8")</f>
        <v>3.8</v>
      </c>
      <c r="G272" s="4" t="str">
        <f>HYPERLINK("http://141.218.60.56/~jnz1568/getInfo.php?workbook=17_01.xlsx&amp;sheet=U0&amp;row=272&amp;col=7&amp;number=3.63e-05&amp;sourceID=14","3.63e-05")</f>
        <v>3.63e-05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HYPERLINK("http://141.218.60.56/~jnz1568/getInfo.php?workbook=17_01.xlsx&amp;sheet=U0&amp;row=273&amp;col=6&amp;number=3.9&amp;sourceID=14","3.9")</f>
        <v>3.9</v>
      </c>
      <c r="G273" s="4" t="str">
        <f>HYPERLINK("http://141.218.60.56/~jnz1568/getInfo.php?workbook=17_01.xlsx&amp;sheet=U0&amp;row=273&amp;col=7&amp;number=3.63e-05&amp;sourceID=14","3.63e-05")</f>
        <v>3.63e-05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HYPERLINK("http://141.218.60.56/~jnz1568/getInfo.php?workbook=17_01.xlsx&amp;sheet=U0&amp;row=274&amp;col=6&amp;number=4&amp;sourceID=14","4")</f>
        <v>4</v>
      </c>
      <c r="G274" s="4" t="str">
        <f>HYPERLINK("http://141.218.60.56/~jnz1568/getInfo.php?workbook=17_01.xlsx&amp;sheet=U0&amp;row=274&amp;col=7&amp;number=3.63e-05&amp;sourceID=14","3.63e-05")</f>
        <v>3.63e-05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HYPERLINK("http://141.218.60.56/~jnz1568/getInfo.php?workbook=17_01.xlsx&amp;sheet=U0&amp;row=275&amp;col=6&amp;number=4.1&amp;sourceID=14","4.1")</f>
        <v>4.1</v>
      </c>
      <c r="G275" s="4" t="str">
        <f>HYPERLINK("http://141.218.60.56/~jnz1568/getInfo.php?workbook=17_01.xlsx&amp;sheet=U0&amp;row=275&amp;col=7&amp;number=3.63e-05&amp;sourceID=14","3.63e-05")</f>
        <v>3.63e-05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HYPERLINK("http://141.218.60.56/~jnz1568/getInfo.php?workbook=17_01.xlsx&amp;sheet=U0&amp;row=276&amp;col=6&amp;number=4.2&amp;sourceID=14","4.2")</f>
        <v>4.2</v>
      </c>
      <c r="G276" s="4" t="str">
        <f>HYPERLINK("http://141.218.60.56/~jnz1568/getInfo.php?workbook=17_01.xlsx&amp;sheet=U0&amp;row=276&amp;col=7&amp;number=3.62e-05&amp;sourceID=14","3.62e-05")</f>
        <v>3.62e-05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HYPERLINK("http://141.218.60.56/~jnz1568/getInfo.php?workbook=17_01.xlsx&amp;sheet=U0&amp;row=277&amp;col=6&amp;number=4.3&amp;sourceID=14","4.3")</f>
        <v>4.3</v>
      </c>
      <c r="G277" s="4" t="str">
        <f>HYPERLINK("http://141.218.60.56/~jnz1568/getInfo.php?workbook=17_01.xlsx&amp;sheet=U0&amp;row=277&amp;col=7&amp;number=3.62e-05&amp;sourceID=14","3.62e-05")</f>
        <v>3.62e-05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HYPERLINK("http://141.218.60.56/~jnz1568/getInfo.php?workbook=17_01.xlsx&amp;sheet=U0&amp;row=278&amp;col=6&amp;number=4.4&amp;sourceID=14","4.4")</f>
        <v>4.4</v>
      </c>
      <c r="G278" s="4" t="str">
        <f>HYPERLINK("http://141.218.60.56/~jnz1568/getInfo.php?workbook=17_01.xlsx&amp;sheet=U0&amp;row=278&amp;col=7&amp;number=3.62e-05&amp;sourceID=14","3.62e-05")</f>
        <v>3.62e-05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HYPERLINK("http://141.218.60.56/~jnz1568/getInfo.php?workbook=17_01.xlsx&amp;sheet=U0&amp;row=279&amp;col=6&amp;number=4.5&amp;sourceID=14","4.5")</f>
        <v>4.5</v>
      </c>
      <c r="G279" s="4" t="str">
        <f>HYPERLINK("http://141.218.60.56/~jnz1568/getInfo.php?workbook=17_01.xlsx&amp;sheet=U0&amp;row=279&amp;col=7&amp;number=3.61e-05&amp;sourceID=14","3.61e-05")</f>
        <v>3.61e-05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HYPERLINK("http://141.218.60.56/~jnz1568/getInfo.php?workbook=17_01.xlsx&amp;sheet=U0&amp;row=280&amp;col=6&amp;number=4.6&amp;sourceID=14","4.6")</f>
        <v>4.6</v>
      </c>
      <c r="G280" s="4" t="str">
        <f>HYPERLINK("http://141.218.60.56/~jnz1568/getInfo.php?workbook=17_01.xlsx&amp;sheet=U0&amp;row=280&amp;col=7&amp;number=3.61e-05&amp;sourceID=14","3.61e-05")</f>
        <v>3.61e-05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HYPERLINK("http://141.218.60.56/~jnz1568/getInfo.php?workbook=17_01.xlsx&amp;sheet=U0&amp;row=281&amp;col=6&amp;number=4.7&amp;sourceID=14","4.7")</f>
        <v>4.7</v>
      </c>
      <c r="G281" s="4" t="str">
        <f>HYPERLINK("http://141.218.60.56/~jnz1568/getInfo.php?workbook=17_01.xlsx&amp;sheet=U0&amp;row=281&amp;col=7&amp;number=3.6e-05&amp;sourceID=14","3.6e-05")</f>
        <v>3.6e-05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HYPERLINK("http://141.218.60.56/~jnz1568/getInfo.php?workbook=17_01.xlsx&amp;sheet=U0&amp;row=282&amp;col=6&amp;number=4.8&amp;sourceID=14","4.8")</f>
        <v>4.8</v>
      </c>
      <c r="G282" s="4" t="str">
        <f>HYPERLINK("http://141.218.60.56/~jnz1568/getInfo.php?workbook=17_01.xlsx&amp;sheet=U0&amp;row=282&amp;col=7&amp;number=3.59e-05&amp;sourceID=14","3.59e-05")</f>
        <v>3.59e-05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HYPERLINK("http://141.218.60.56/~jnz1568/getInfo.php?workbook=17_01.xlsx&amp;sheet=U0&amp;row=283&amp;col=6&amp;number=4.9&amp;sourceID=14","4.9")</f>
        <v>4.9</v>
      </c>
      <c r="G283" s="4" t="str">
        <f>HYPERLINK("http://141.218.60.56/~jnz1568/getInfo.php?workbook=17_01.xlsx&amp;sheet=U0&amp;row=283&amp;col=7&amp;number=3.58e-05&amp;sourceID=14","3.58e-05")</f>
        <v>3.58e-05</v>
      </c>
    </row>
    <row r="284" spans="1:7">
      <c r="A284" s="3">
        <v>17</v>
      </c>
      <c r="B284" s="3">
        <v>1</v>
      </c>
      <c r="C284" s="3" t="s">
        <v>41</v>
      </c>
      <c r="D284" s="3">
        <v>6</v>
      </c>
      <c r="E284" s="3">
        <v>1</v>
      </c>
      <c r="F284" s="4" t="str">
        <f>HYPERLINK("http://141.218.60.56/~jnz1568/getInfo.php?workbook=17_01.xlsx&amp;sheet=U0&amp;row=284&amp;col=6&amp;number=3&amp;sourceID=14","3")</f>
        <v>3</v>
      </c>
      <c r="G284" s="4" t="str">
        <f>HYPERLINK("http://141.218.60.56/~jnz1568/getInfo.php?workbook=17_01.xlsx&amp;sheet=U0&amp;row=284&amp;col=7&amp;number=4.67e-05&amp;sourceID=14","4.67e-05")</f>
        <v>4.67e-05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HYPERLINK("http://141.218.60.56/~jnz1568/getInfo.php?workbook=17_01.xlsx&amp;sheet=U0&amp;row=285&amp;col=6&amp;number=3.1&amp;sourceID=14","3.1")</f>
        <v>3.1</v>
      </c>
      <c r="G285" s="4" t="str">
        <f>HYPERLINK("http://141.218.60.56/~jnz1568/getInfo.php?workbook=17_01.xlsx&amp;sheet=U0&amp;row=285&amp;col=7&amp;number=4.67e-05&amp;sourceID=14","4.67e-05")</f>
        <v>4.67e-05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HYPERLINK("http://141.218.60.56/~jnz1568/getInfo.php?workbook=17_01.xlsx&amp;sheet=U0&amp;row=286&amp;col=6&amp;number=3.2&amp;sourceID=14","3.2")</f>
        <v>3.2</v>
      </c>
      <c r="G286" s="4" t="str">
        <f>HYPERLINK("http://141.218.60.56/~jnz1568/getInfo.php?workbook=17_01.xlsx&amp;sheet=U0&amp;row=286&amp;col=7&amp;number=4.67e-05&amp;sourceID=14","4.67e-05")</f>
        <v>4.67e-05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HYPERLINK("http://141.218.60.56/~jnz1568/getInfo.php?workbook=17_01.xlsx&amp;sheet=U0&amp;row=287&amp;col=6&amp;number=3.3&amp;sourceID=14","3.3")</f>
        <v>3.3</v>
      </c>
      <c r="G287" s="4" t="str">
        <f>HYPERLINK("http://141.218.60.56/~jnz1568/getInfo.php?workbook=17_01.xlsx&amp;sheet=U0&amp;row=287&amp;col=7&amp;number=4.67e-05&amp;sourceID=14","4.67e-05")</f>
        <v>4.67e-05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HYPERLINK("http://141.218.60.56/~jnz1568/getInfo.php?workbook=17_01.xlsx&amp;sheet=U0&amp;row=288&amp;col=6&amp;number=3.4&amp;sourceID=14","3.4")</f>
        <v>3.4</v>
      </c>
      <c r="G288" s="4" t="str">
        <f>HYPERLINK("http://141.218.60.56/~jnz1568/getInfo.php?workbook=17_01.xlsx&amp;sheet=U0&amp;row=288&amp;col=7&amp;number=4.67e-05&amp;sourceID=14","4.67e-05")</f>
        <v>4.67e-05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HYPERLINK("http://141.218.60.56/~jnz1568/getInfo.php?workbook=17_01.xlsx&amp;sheet=U0&amp;row=289&amp;col=6&amp;number=3.5&amp;sourceID=14","3.5")</f>
        <v>3.5</v>
      </c>
      <c r="G289" s="4" t="str">
        <f>HYPERLINK("http://141.218.60.56/~jnz1568/getInfo.php?workbook=17_01.xlsx&amp;sheet=U0&amp;row=289&amp;col=7&amp;number=4.67e-05&amp;sourceID=14","4.67e-05")</f>
        <v>4.67e-05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HYPERLINK("http://141.218.60.56/~jnz1568/getInfo.php?workbook=17_01.xlsx&amp;sheet=U0&amp;row=290&amp;col=6&amp;number=3.6&amp;sourceID=14","3.6")</f>
        <v>3.6</v>
      </c>
      <c r="G290" s="4" t="str">
        <f>HYPERLINK("http://141.218.60.56/~jnz1568/getInfo.php?workbook=17_01.xlsx&amp;sheet=U0&amp;row=290&amp;col=7&amp;number=4.67e-05&amp;sourceID=14","4.67e-05")</f>
        <v>4.67e-05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HYPERLINK("http://141.218.60.56/~jnz1568/getInfo.php?workbook=17_01.xlsx&amp;sheet=U0&amp;row=291&amp;col=6&amp;number=3.7&amp;sourceID=14","3.7")</f>
        <v>3.7</v>
      </c>
      <c r="G291" s="4" t="str">
        <f>HYPERLINK("http://141.218.60.56/~jnz1568/getInfo.php?workbook=17_01.xlsx&amp;sheet=U0&amp;row=291&amp;col=7&amp;number=4.67e-05&amp;sourceID=14","4.67e-05")</f>
        <v>4.67e-05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HYPERLINK("http://141.218.60.56/~jnz1568/getInfo.php?workbook=17_01.xlsx&amp;sheet=U0&amp;row=292&amp;col=6&amp;number=3.8&amp;sourceID=14","3.8")</f>
        <v>3.8</v>
      </c>
      <c r="G292" s="4" t="str">
        <f>HYPERLINK("http://141.218.60.56/~jnz1568/getInfo.php?workbook=17_01.xlsx&amp;sheet=U0&amp;row=292&amp;col=7&amp;number=4.67e-05&amp;sourceID=14","4.67e-05")</f>
        <v>4.67e-05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HYPERLINK("http://141.218.60.56/~jnz1568/getInfo.php?workbook=17_01.xlsx&amp;sheet=U0&amp;row=293&amp;col=6&amp;number=3.9&amp;sourceID=14","3.9")</f>
        <v>3.9</v>
      </c>
      <c r="G293" s="4" t="str">
        <f>HYPERLINK("http://141.218.60.56/~jnz1568/getInfo.php?workbook=17_01.xlsx&amp;sheet=U0&amp;row=293&amp;col=7&amp;number=4.67e-05&amp;sourceID=14","4.67e-05")</f>
        <v>4.67e-05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HYPERLINK("http://141.218.60.56/~jnz1568/getInfo.php?workbook=17_01.xlsx&amp;sheet=U0&amp;row=294&amp;col=6&amp;number=4&amp;sourceID=14","4")</f>
        <v>4</v>
      </c>
      <c r="G294" s="4" t="str">
        <f>HYPERLINK("http://141.218.60.56/~jnz1568/getInfo.php?workbook=17_01.xlsx&amp;sheet=U0&amp;row=294&amp;col=7&amp;number=4.67e-05&amp;sourceID=14","4.67e-05")</f>
        <v>4.67e-05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HYPERLINK("http://141.218.60.56/~jnz1568/getInfo.php?workbook=17_01.xlsx&amp;sheet=U0&amp;row=295&amp;col=6&amp;number=4.1&amp;sourceID=14","4.1")</f>
        <v>4.1</v>
      </c>
      <c r="G295" s="4" t="str">
        <f>HYPERLINK("http://141.218.60.56/~jnz1568/getInfo.php?workbook=17_01.xlsx&amp;sheet=U0&amp;row=295&amp;col=7&amp;number=4.66e-05&amp;sourceID=14","4.66e-05")</f>
        <v>4.66e-05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HYPERLINK("http://141.218.60.56/~jnz1568/getInfo.php?workbook=17_01.xlsx&amp;sheet=U0&amp;row=296&amp;col=6&amp;number=4.2&amp;sourceID=14","4.2")</f>
        <v>4.2</v>
      </c>
      <c r="G296" s="4" t="str">
        <f>HYPERLINK("http://141.218.60.56/~jnz1568/getInfo.php?workbook=17_01.xlsx&amp;sheet=U0&amp;row=296&amp;col=7&amp;number=4.66e-05&amp;sourceID=14","4.66e-05")</f>
        <v>4.66e-05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HYPERLINK("http://141.218.60.56/~jnz1568/getInfo.php?workbook=17_01.xlsx&amp;sheet=U0&amp;row=297&amp;col=6&amp;number=4.3&amp;sourceID=14","4.3")</f>
        <v>4.3</v>
      </c>
      <c r="G297" s="4" t="str">
        <f>HYPERLINK("http://141.218.60.56/~jnz1568/getInfo.php?workbook=17_01.xlsx&amp;sheet=U0&amp;row=297&amp;col=7&amp;number=4.66e-05&amp;sourceID=14","4.66e-05")</f>
        <v>4.66e-05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HYPERLINK("http://141.218.60.56/~jnz1568/getInfo.php?workbook=17_01.xlsx&amp;sheet=U0&amp;row=298&amp;col=6&amp;number=4.4&amp;sourceID=14","4.4")</f>
        <v>4.4</v>
      </c>
      <c r="G298" s="4" t="str">
        <f>HYPERLINK("http://141.218.60.56/~jnz1568/getInfo.php?workbook=17_01.xlsx&amp;sheet=U0&amp;row=298&amp;col=7&amp;number=4.66e-05&amp;sourceID=14","4.66e-05")</f>
        <v>4.66e-05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HYPERLINK("http://141.218.60.56/~jnz1568/getInfo.php?workbook=17_01.xlsx&amp;sheet=U0&amp;row=299&amp;col=6&amp;number=4.5&amp;sourceID=14","4.5")</f>
        <v>4.5</v>
      </c>
      <c r="G299" s="4" t="str">
        <f>HYPERLINK("http://141.218.60.56/~jnz1568/getInfo.php?workbook=17_01.xlsx&amp;sheet=U0&amp;row=299&amp;col=7&amp;number=4.66e-05&amp;sourceID=14","4.66e-05")</f>
        <v>4.66e-05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HYPERLINK("http://141.218.60.56/~jnz1568/getInfo.php?workbook=17_01.xlsx&amp;sheet=U0&amp;row=300&amp;col=6&amp;number=4.6&amp;sourceID=14","4.6")</f>
        <v>4.6</v>
      </c>
      <c r="G300" s="4" t="str">
        <f>HYPERLINK("http://141.218.60.56/~jnz1568/getInfo.php?workbook=17_01.xlsx&amp;sheet=U0&amp;row=300&amp;col=7&amp;number=4.65e-05&amp;sourceID=14","4.65e-05")</f>
        <v>4.65e-05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HYPERLINK("http://141.218.60.56/~jnz1568/getInfo.php?workbook=17_01.xlsx&amp;sheet=U0&amp;row=301&amp;col=6&amp;number=4.7&amp;sourceID=14","4.7")</f>
        <v>4.7</v>
      </c>
      <c r="G301" s="4" t="str">
        <f>HYPERLINK("http://141.218.60.56/~jnz1568/getInfo.php?workbook=17_01.xlsx&amp;sheet=U0&amp;row=301&amp;col=7&amp;number=4.65e-05&amp;sourceID=14","4.65e-05")</f>
        <v>4.65e-05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HYPERLINK("http://141.218.60.56/~jnz1568/getInfo.php?workbook=17_01.xlsx&amp;sheet=U0&amp;row=302&amp;col=6&amp;number=4.8&amp;sourceID=14","4.8")</f>
        <v>4.8</v>
      </c>
      <c r="G302" s="4" t="str">
        <f>HYPERLINK("http://141.218.60.56/~jnz1568/getInfo.php?workbook=17_01.xlsx&amp;sheet=U0&amp;row=302&amp;col=7&amp;number=4.64e-05&amp;sourceID=14","4.64e-05")</f>
        <v>4.64e-05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HYPERLINK("http://141.218.60.56/~jnz1568/getInfo.php?workbook=17_01.xlsx&amp;sheet=U0&amp;row=303&amp;col=6&amp;number=4.9&amp;sourceID=14","4.9")</f>
        <v>4.9</v>
      </c>
      <c r="G303" s="4" t="str">
        <f>HYPERLINK("http://141.218.60.56/~jnz1568/getInfo.php?workbook=17_01.xlsx&amp;sheet=U0&amp;row=303&amp;col=7&amp;number=4.64e-05&amp;sourceID=14","4.64e-05")</f>
        <v>4.64e-05</v>
      </c>
    </row>
    <row r="304" spans="1:7">
      <c r="A304" s="3">
        <v>17</v>
      </c>
      <c r="B304" s="3">
        <v>1</v>
      </c>
      <c r="C304" s="3" t="s">
        <v>41</v>
      </c>
      <c r="D304" s="3">
        <v>7</v>
      </c>
      <c r="E304" s="3">
        <v>1</v>
      </c>
      <c r="F304" s="4" t="str">
        <f>HYPERLINK("http://141.218.60.56/~jnz1568/getInfo.php?workbook=17_01.xlsx&amp;sheet=U0&amp;row=304&amp;col=6&amp;number=3&amp;sourceID=14","3")</f>
        <v>3</v>
      </c>
      <c r="G304" s="4" t="str">
        <f>HYPERLINK("http://141.218.60.56/~jnz1568/getInfo.php?workbook=17_01.xlsx&amp;sheet=U0&amp;row=304&amp;col=7&amp;number=9.43e-05&amp;sourceID=14","9.43e-05")</f>
        <v>9.43e-05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HYPERLINK("http://141.218.60.56/~jnz1568/getInfo.php?workbook=17_01.xlsx&amp;sheet=U0&amp;row=305&amp;col=6&amp;number=3.1&amp;sourceID=14","3.1")</f>
        <v>3.1</v>
      </c>
      <c r="G305" s="4" t="str">
        <f>HYPERLINK("http://141.218.60.56/~jnz1568/getInfo.php?workbook=17_01.xlsx&amp;sheet=U0&amp;row=305&amp;col=7&amp;number=9.43e-05&amp;sourceID=14","9.43e-05")</f>
        <v>9.43e-05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HYPERLINK("http://141.218.60.56/~jnz1568/getInfo.php?workbook=17_01.xlsx&amp;sheet=U0&amp;row=306&amp;col=6&amp;number=3.2&amp;sourceID=14","3.2")</f>
        <v>3.2</v>
      </c>
      <c r="G306" s="4" t="str">
        <f>HYPERLINK("http://141.218.60.56/~jnz1568/getInfo.php?workbook=17_01.xlsx&amp;sheet=U0&amp;row=306&amp;col=7&amp;number=9.43e-05&amp;sourceID=14","9.43e-05")</f>
        <v>9.43e-05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HYPERLINK("http://141.218.60.56/~jnz1568/getInfo.php?workbook=17_01.xlsx&amp;sheet=U0&amp;row=307&amp;col=6&amp;number=3.3&amp;sourceID=14","3.3")</f>
        <v>3.3</v>
      </c>
      <c r="G307" s="4" t="str">
        <f>HYPERLINK("http://141.218.60.56/~jnz1568/getInfo.php?workbook=17_01.xlsx&amp;sheet=U0&amp;row=307&amp;col=7&amp;number=9.43e-05&amp;sourceID=14","9.43e-05")</f>
        <v>9.43e-05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HYPERLINK("http://141.218.60.56/~jnz1568/getInfo.php?workbook=17_01.xlsx&amp;sheet=U0&amp;row=308&amp;col=6&amp;number=3.4&amp;sourceID=14","3.4")</f>
        <v>3.4</v>
      </c>
      <c r="G308" s="4" t="str">
        <f>HYPERLINK("http://141.218.60.56/~jnz1568/getInfo.php?workbook=17_01.xlsx&amp;sheet=U0&amp;row=308&amp;col=7&amp;number=9.43e-05&amp;sourceID=14","9.43e-05")</f>
        <v>9.43e-05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HYPERLINK("http://141.218.60.56/~jnz1568/getInfo.php?workbook=17_01.xlsx&amp;sheet=U0&amp;row=309&amp;col=6&amp;number=3.5&amp;sourceID=14","3.5")</f>
        <v>3.5</v>
      </c>
      <c r="G309" s="4" t="str">
        <f>HYPERLINK("http://141.218.60.56/~jnz1568/getInfo.php?workbook=17_01.xlsx&amp;sheet=U0&amp;row=309&amp;col=7&amp;number=9.43e-05&amp;sourceID=14","9.43e-05")</f>
        <v>9.43e-05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HYPERLINK("http://141.218.60.56/~jnz1568/getInfo.php?workbook=17_01.xlsx&amp;sheet=U0&amp;row=310&amp;col=6&amp;number=3.6&amp;sourceID=14","3.6")</f>
        <v>3.6</v>
      </c>
      <c r="G310" s="4" t="str">
        <f>HYPERLINK("http://141.218.60.56/~jnz1568/getInfo.php?workbook=17_01.xlsx&amp;sheet=U0&amp;row=310&amp;col=7&amp;number=9.43e-05&amp;sourceID=14","9.43e-05")</f>
        <v>9.43e-05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HYPERLINK("http://141.218.60.56/~jnz1568/getInfo.php?workbook=17_01.xlsx&amp;sheet=U0&amp;row=311&amp;col=6&amp;number=3.7&amp;sourceID=14","3.7")</f>
        <v>3.7</v>
      </c>
      <c r="G311" s="4" t="str">
        <f>HYPERLINK("http://141.218.60.56/~jnz1568/getInfo.php?workbook=17_01.xlsx&amp;sheet=U0&amp;row=311&amp;col=7&amp;number=9.43e-05&amp;sourceID=14","9.43e-05")</f>
        <v>9.43e-05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HYPERLINK("http://141.218.60.56/~jnz1568/getInfo.php?workbook=17_01.xlsx&amp;sheet=U0&amp;row=312&amp;col=6&amp;number=3.8&amp;sourceID=14","3.8")</f>
        <v>3.8</v>
      </c>
      <c r="G312" s="4" t="str">
        <f>HYPERLINK("http://141.218.60.56/~jnz1568/getInfo.php?workbook=17_01.xlsx&amp;sheet=U0&amp;row=312&amp;col=7&amp;number=9.43e-05&amp;sourceID=14","9.43e-05")</f>
        <v>9.43e-05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HYPERLINK("http://141.218.60.56/~jnz1568/getInfo.php?workbook=17_01.xlsx&amp;sheet=U0&amp;row=313&amp;col=6&amp;number=3.9&amp;sourceID=14","3.9")</f>
        <v>3.9</v>
      </c>
      <c r="G313" s="4" t="str">
        <f>HYPERLINK("http://141.218.60.56/~jnz1568/getInfo.php?workbook=17_01.xlsx&amp;sheet=U0&amp;row=313&amp;col=7&amp;number=9.43e-05&amp;sourceID=14","9.43e-05")</f>
        <v>9.43e-05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HYPERLINK("http://141.218.60.56/~jnz1568/getInfo.php?workbook=17_01.xlsx&amp;sheet=U0&amp;row=314&amp;col=6&amp;number=4&amp;sourceID=14","4")</f>
        <v>4</v>
      </c>
      <c r="G314" s="4" t="str">
        <f>HYPERLINK("http://141.218.60.56/~jnz1568/getInfo.php?workbook=17_01.xlsx&amp;sheet=U0&amp;row=314&amp;col=7&amp;number=9.43e-05&amp;sourceID=14","9.43e-05")</f>
        <v>9.43e-05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HYPERLINK("http://141.218.60.56/~jnz1568/getInfo.php?workbook=17_01.xlsx&amp;sheet=U0&amp;row=315&amp;col=6&amp;number=4.1&amp;sourceID=14","4.1")</f>
        <v>4.1</v>
      </c>
      <c r="G315" s="4" t="str">
        <f>HYPERLINK("http://141.218.60.56/~jnz1568/getInfo.php?workbook=17_01.xlsx&amp;sheet=U0&amp;row=315&amp;col=7&amp;number=9.43e-05&amp;sourceID=14","9.43e-05")</f>
        <v>9.43e-05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HYPERLINK("http://141.218.60.56/~jnz1568/getInfo.php?workbook=17_01.xlsx&amp;sheet=U0&amp;row=316&amp;col=6&amp;number=4.2&amp;sourceID=14","4.2")</f>
        <v>4.2</v>
      </c>
      <c r="G316" s="4" t="str">
        <f>HYPERLINK("http://141.218.60.56/~jnz1568/getInfo.php?workbook=17_01.xlsx&amp;sheet=U0&amp;row=316&amp;col=7&amp;number=9.44e-05&amp;sourceID=14","9.44e-05")</f>
        <v>9.44e-05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HYPERLINK("http://141.218.60.56/~jnz1568/getInfo.php?workbook=17_01.xlsx&amp;sheet=U0&amp;row=317&amp;col=6&amp;number=4.3&amp;sourceID=14","4.3")</f>
        <v>4.3</v>
      </c>
      <c r="G317" s="4" t="str">
        <f>HYPERLINK("http://141.218.60.56/~jnz1568/getInfo.php?workbook=17_01.xlsx&amp;sheet=U0&amp;row=317&amp;col=7&amp;number=9.44e-05&amp;sourceID=14","9.44e-05")</f>
        <v>9.44e-05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HYPERLINK("http://141.218.60.56/~jnz1568/getInfo.php?workbook=17_01.xlsx&amp;sheet=U0&amp;row=318&amp;col=6&amp;number=4.4&amp;sourceID=14","4.4")</f>
        <v>4.4</v>
      </c>
      <c r="G318" s="4" t="str">
        <f>HYPERLINK("http://141.218.60.56/~jnz1568/getInfo.php?workbook=17_01.xlsx&amp;sheet=U0&amp;row=318&amp;col=7&amp;number=9.44e-05&amp;sourceID=14","9.44e-05")</f>
        <v>9.44e-05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HYPERLINK("http://141.218.60.56/~jnz1568/getInfo.php?workbook=17_01.xlsx&amp;sheet=U0&amp;row=319&amp;col=6&amp;number=4.5&amp;sourceID=14","4.5")</f>
        <v>4.5</v>
      </c>
      <c r="G319" s="4" t="str">
        <f>HYPERLINK("http://141.218.60.56/~jnz1568/getInfo.php?workbook=17_01.xlsx&amp;sheet=U0&amp;row=319&amp;col=7&amp;number=9.44e-05&amp;sourceID=14","9.44e-05")</f>
        <v>9.44e-05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HYPERLINK("http://141.218.60.56/~jnz1568/getInfo.php?workbook=17_01.xlsx&amp;sheet=U0&amp;row=320&amp;col=6&amp;number=4.6&amp;sourceID=14","4.6")</f>
        <v>4.6</v>
      </c>
      <c r="G320" s="4" t="str">
        <f>HYPERLINK("http://141.218.60.56/~jnz1568/getInfo.php?workbook=17_01.xlsx&amp;sheet=U0&amp;row=320&amp;col=7&amp;number=9.45e-05&amp;sourceID=14","9.45e-05")</f>
        <v>9.45e-05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HYPERLINK("http://141.218.60.56/~jnz1568/getInfo.php?workbook=17_01.xlsx&amp;sheet=U0&amp;row=321&amp;col=6&amp;number=4.7&amp;sourceID=14","4.7")</f>
        <v>4.7</v>
      </c>
      <c r="G321" s="4" t="str">
        <f>HYPERLINK("http://141.218.60.56/~jnz1568/getInfo.php?workbook=17_01.xlsx&amp;sheet=U0&amp;row=321&amp;col=7&amp;number=9.45e-05&amp;sourceID=14","9.45e-05")</f>
        <v>9.45e-05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HYPERLINK("http://141.218.60.56/~jnz1568/getInfo.php?workbook=17_01.xlsx&amp;sheet=U0&amp;row=322&amp;col=6&amp;number=4.8&amp;sourceID=14","4.8")</f>
        <v>4.8</v>
      </c>
      <c r="G322" s="4" t="str">
        <f>HYPERLINK("http://141.218.60.56/~jnz1568/getInfo.php?workbook=17_01.xlsx&amp;sheet=U0&amp;row=322&amp;col=7&amp;number=9.46e-05&amp;sourceID=14","9.46e-05")</f>
        <v>9.46e-05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HYPERLINK("http://141.218.60.56/~jnz1568/getInfo.php?workbook=17_01.xlsx&amp;sheet=U0&amp;row=323&amp;col=6&amp;number=4.9&amp;sourceID=14","4.9")</f>
        <v>4.9</v>
      </c>
      <c r="G323" s="4" t="str">
        <f>HYPERLINK("http://141.218.60.56/~jnz1568/getInfo.php?workbook=17_01.xlsx&amp;sheet=U0&amp;row=323&amp;col=7&amp;number=9.47e-05&amp;sourceID=14","9.47e-05")</f>
        <v>9.47e-05</v>
      </c>
    </row>
    <row r="324" spans="1:7">
      <c r="A324" s="3">
        <v>17</v>
      </c>
      <c r="B324" s="3">
        <v>1</v>
      </c>
      <c r="C324" s="3" t="s">
        <v>41</v>
      </c>
      <c r="D324" s="3">
        <v>8</v>
      </c>
      <c r="E324" s="3">
        <v>1</v>
      </c>
      <c r="F324" s="4" t="str">
        <f>HYPERLINK("http://141.218.60.56/~jnz1568/getInfo.php?workbook=17_01.xlsx&amp;sheet=U0&amp;row=324&amp;col=6&amp;number=3&amp;sourceID=14","3")</f>
        <v>3</v>
      </c>
      <c r="G324" s="4" t="str">
        <f>HYPERLINK("http://141.218.60.56/~jnz1568/getInfo.php?workbook=17_01.xlsx&amp;sheet=U0&amp;row=324&amp;col=7&amp;number=0.000147&amp;sourceID=14","0.000147")</f>
        <v>0.000147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HYPERLINK("http://141.218.60.56/~jnz1568/getInfo.php?workbook=17_01.xlsx&amp;sheet=U0&amp;row=325&amp;col=6&amp;number=3.1&amp;sourceID=14","3.1")</f>
        <v>3.1</v>
      </c>
      <c r="G325" s="4" t="str">
        <f>HYPERLINK("http://141.218.60.56/~jnz1568/getInfo.php?workbook=17_01.xlsx&amp;sheet=U0&amp;row=325&amp;col=7&amp;number=0.000147&amp;sourceID=14","0.000147")</f>
        <v>0.000147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HYPERLINK("http://141.218.60.56/~jnz1568/getInfo.php?workbook=17_01.xlsx&amp;sheet=U0&amp;row=326&amp;col=6&amp;number=3.2&amp;sourceID=14","3.2")</f>
        <v>3.2</v>
      </c>
      <c r="G326" s="4" t="str">
        <f>HYPERLINK("http://141.218.60.56/~jnz1568/getInfo.php?workbook=17_01.xlsx&amp;sheet=U0&amp;row=326&amp;col=7&amp;number=0.000147&amp;sourceID=14","0.000147")</f>
        <v>0.000147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HYPERLINK("http://141.218.60.56/~jnz1568/getInfo.php?workbook=17_01.xlsx&amp;sheet=U0&amp;row=327&amp;col=6&amp;number=3.3&amp;sourceID=14","3.3")</f>
        <v>3.3</v>
      </c>
      <c r="G327" s="4" t="str">
        <f>HYPERLINK("http://141.218.60.56/~jnz1568/getInfo.php?workbook=17_01.xlsx&amp;sheet=U0&amp;row=327&amp;col=7&amp;number=0.000147&amp;sourceID=14","0.000147")</f>
        <v>0.000147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HYPERLINK("http://141.218.60.56/~jnz1568/getInfo.php?workbook=17_01.xlsx&amp;sheet=U0&amp;row=328&amp;col=6&amp;number=3.4&amp;sourceID=14","3.4")</f>
        <v>3.4</v>
      </c>
      <c r="G328" s="4" t="str">
        <f>HYPERLINK("http://141.218.60.56/~jnz1568/getInfo.php?workbook=17_01.xlsx&amp;sheet=U0&amp;row=328&amp;col=7&amp;number=0.000147&amp;sourceID=14","0.000147")</f>
        <v>0.000147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HYPERLINK("http://141.218.60.56/~jnz1568/getInfo.php?workbook=17_01.xlsx&amp;sheet=U0&amp;row=329&amp;col=6&amp;number=3.5&amp;sourceID=14","3.5")</f>
        <v>3.5</v>
      </c>
      <c r="G329" s="4" t="str">
        <f>HYPERLINK("http://141.218.60.56/~jnz1568/getInfo.php?workbook=17_01.xlsx&amp;sheet=U0&amp;row=329&amp;col=7&amp;number=0.000147&amp;sourceID=14","0.000147")</f>
        <v>0.000147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HYPERLINK("http://141.218.60.56/~jnz1568/getInfo.php?workbook=17_01.xlsx&amp;sheet=U0&amp;row=330&amp;col=6&amp;number=3.6&amp;sourceID=14","3.6")</f>
        <v>3.6</v>
      </c>
      <c r="G330" s="4" t="str">
        <f>HYPERLINK("http://141.218.60.56/~jnz1568/getInfo.php?workbook=17_01.xlsx&amp;sheet=U0&amp;row=330&amp;col=7&amp;number=0.000147&amp;sourceID=14","0.000147")</f>
        <v>0.000147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HYPERLINK("http://141.218.60.56/~jnz1568/getInfo.php?workbook=17_01.xlsx&amp;sheet=U0&amp;row=331&amp;col=6&amp;number=3.7&amp;sourceID=14","3.7")</f>
        <v>3.7</v>
      </c>
      <c r="G331" s="4" t="str">
        <f>HYPERLINK("http://141.218.60.56/~jnz1568/getInfo.php?workbook=17_01.xlsx&amp;sheet=U0&amp;row=331&amp;col=7&amp;number=0.000147&amp;sourceID=14","0.000147")</f>
        <v>0.000147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HYPERLINK("http://141.218.60.56/~jnz1568/getInfo.php?workbook=17_01.xlsx&amp;sheet=U0&amp;row=332&amp;col=6&amp;number=3.8&amp;sourceID=14","3.8")</f>
        <v>3.8</v>
      </c>
      <c r="G332" s="4" t="str">
        <f>HYPERLINK("http://141.218.60.56/~jnz1568/getInfo.php?workbook=17_01.xlsx&amp;sheet=U0&amp;row=332&amp;col=7&amp;number=0.000147&amp;sourceID=14","0.000147")</f>
        <v>0.000147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HYPERLINK("http://141.218.60.56/~jnz1568/getInfo.php?workbook=17_01.xlsx&amp;sheet=U0&amp;row=333&amp;col=6&amp;number=3.9&amp;sourceID=14","3.9")</f>
        <v>3.9</v>
      </c>
      <c r="G333" s="4" t="str">
        <f>HYPERLINK("http://141.218.60.56/~jnz1568/getInfo.php?workbook=17_01.xlsx&amp;sheet=U0&amp;row=333&amp;col=7&amp;number=0.000147&amp;sourceID=14","0.000147")</f>
        <v>0.000147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HYPERLINK("http://141.218.60.56/~jnz1568/getInfo.php?workbook=17_01.xlsx&amp;sheet=U0&amp;row=334&amp;col=6&amp;number=4&amp;sourceID=14","4")</f>
        <v>4</v>
      </c>
      <c r="G334" s="4" t="str">
        <f>HYPERLINK("http://141.218.60.56/~jnz1568/getInfo.php?workbook=17_01.xlsx&amp;sheet=U0&amp;row=334&amp;col=7&amp;number=0.000147&amp;sourceID=14","0.000147")</f>
        <v>0.000147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HYPERLINK("http://141.218.60.56/~jnz1568/getInfo.php?workbook=17_01.xlsx&amp;sheet=U0&amp;row=335&amp;col=6&amp;number=4.1&amp;sourceID=14","4.1")</f>
        <v>4.1</v>
      </c>
      <c r="G335" s="4" t="str">
        <f>HYPERLINK("http://141.218.60.56/~jnz1568/getInfo.php?workbook=17_01.xlsx&amp;sheet=U0&amp;row=335&amp;col=7&amp;number=0.000147&amp;sourceID=14","0.000147")</f>
        <v>0.000147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HYPERLINK("http://141.218.60.56/~jnz1568/getInfo.php?workbook=17_01.xlsx&amp;sheet=U0&amp;row=336&amp;col=6&amp;number=4.2&amp;sourceID=14","4.2")</f>
        <v>4.2</v>
      </c>
      <c r="G336" s="4" t="str">
        <f>HYPERLINK("http://141.218.60.56/~jnz1568/getInfo.php?workbook=17_01.xlsx&amp;sheet=U0&amp;row=336&amp;col=7&amp;number=0.000147&amp;sourceID=14","0.000147")</f>
        <v>0.000147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HYPERLINK("http://141.218.60.56/~jnz1568/getInfo.php?workbook=17_01.xlsx&amp;sheet=U0&amp;row=337&amp;col=6&amp;number=4.3&amp;sourceID=14","4.3")</f>
        <v>4.3</v>
      </c>
      <c r="G337" s="4" t="str">
        <f>HYPERLINK("http://141.218.60.56/~jnz1568/getInfo.php?workbook=17_01.xlsx&amp;sheet=U0&amp;row=337&amp;col=7&amp;number=0.000147&amp;sourceID=14","0.000147")</f>
        <v>0.000147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HYPERLINK("http://141.218.60.56/~jnz1568/getInfo.php?workbook=17_01.xlsx&amp;sheet=U0&amp;row=338&amp;col=6&amp;number=4.4&amp;sourceID=14","4.4")</f>
        <v>4.4</v>
      </c>
      <c r="G338" s="4" t="str">
        <f>HYPERLINK("http://141.218.60.56/~jnz1568/getInfo.php?workbook=17_01.xlsx&amp;sheet=U0&amp;row=338&amp;col=7&amp;number=0.000147&amp;sourceID=14","0.000147")</f>
        <v>0.000147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HYPERLINK("http://141.218.60.56/~jnz1568/getInfo.php?workbook=17_01.xlsx&amp;sheet=U0&amp;row=339&amp;col=6&amp;number=4.5&amp;sourceID=14","4.5")</f>
        <v>4.5</v>
      </c>
      <c r="G339" s="4" t="str">
        <f>HYPERLINK("http://141.218.60.56/~jnz1568/getInfo.php?workbook=17_01.xlsx&amp;sheet=U0&amp;row=339&amp;col=7&amp;number=0.000147&amp;sourceID=14","0.000147")</f>
        <v>0.000147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HYPERLINK("http://141.218.60.56/~jnz1568/getInfo.php?workbook=17_01.xlsx&amp;sheet=U0&amp;row=340&amp;col=6&amp;number=4.6&amp;sourceID=14","4.6")</f>
        <v>4.6</v>
      </c>
      <c r="G340" s="4" t="str">
        <f>HYPERLINK("http://141.218.60.56/~jnz1568/getInfo.php?workbook=17_01.xlsx&amp;sheet=U0&amp;row=340&amp;col=7&amp;number=0.000147&amp;sourceID=14","0.000147")</f>
        <v>0.000147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HYPERLINK("http://141.218.60.56/~jnz1568/getInfo.php?workbook=17_01.xlsx&amp;sheet=U0&amp;row=341&amp;col=6&amp;number=4.7&amp;sourceID=14","4.7")</f>
        <v>4.7</v>
      </c>
      <c r="G341" s="4" t="str">
        <f>HYPERLINK("http://141.218.60.56/~jnz1568/getInfo.php?workbook=17_01.xlsx&amp;sheet=U0&amp;row=341&amp;col=7&amp;number=0.000147&amp;sourceID=14","0.000147")</f>
        <v>0.000147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HYPERLINK("http://141.218.60.56/~jnz1568/getInfo.php?workbook=17_01.xlsx&amp;sheet=U0&amp;row=342&amp;col=6&amp;number=4.8&amp;sourceID=14","4.8")</f>
        <v>4.8</v>
      </c>
      <c r="G342" s="4" t="str">
        <f>HYPERLINK("http://141.218.60.56/~jnz1568/getInfo.php?workbook=17_01.xlsx&amp;sheet=U0&amp;row=342&amp;col=7&amp;number=0.000147&amp;sourceID=14","0.000147")</f>
        <v>0.000147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HYPERLINK("http://141.218.60.56/~jnz1568/getInfo.php?workbook=17_01.xlsx&amp;sheet=U0&amp;row=343&amp;col=6&amp;number=4.9&amp;sourceID=14","4.9")</f>
        <v>4.9</v>
      </c>
      <c r="G343" s="4" t="str">
        <f>HYPERLINK("http://141.218.60.56/~jnz1568/getInfo.php?workbook=17_01.xlsx&amp;sheet=U0&amp;row=343&amp;col=7&amp;number=0.000147&amp;sourceID=14","0.000147")</f>
        <v>0.000147</v>
      </c>
    </row>
    <row r="344" spans="1:7">
      <c r="A344" s="3">
        <v>17</v>
      </c>
      <c r="B344" s="3">
        <v>1</v>
      </c>
      <c r="C344" s="3" t="s">
        <v>41</v>
      </c>
      <c r="D344" s="3">
        <v>9</v>
      </c>
      <c r="E344" s="3">
        <v>1</v>
      </c>
      <c r="F344" s="4" t="str">
        <f>HYPERLINK("http://141.218.60.56/~jnz1568/getInfo.php?workbook=17_01.xlsx&amp;sheet=U0&amp;row=344&amp;col=6&amp;number=3&amp;sourceID=14","3")</f>
        <v>3</v>
      </c>
      <c r="G344" s="4" t="str">
        <f>HYPERLINK("http://141.218.60.56/~jnz1568/getInfo.php?workbook=17_01.xlsx&amp;sheet=U0&amp;row=344&amp;col=7&amp;number=0.000294&amp;sourceID=14","0.000294")</f>
        <v>0.000294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HYPERLINK("http://141.218.60.56/~jnz1568/getInfo.php?workbook=17_01.xlsx&amp;sheet=U0&amp;row=345&amp;col=6&amp;number=3.1&amp;sourceID=14","3.1")</f>
        <v>3.1</v>
      </c>
      <c r="G345" s="4" t="str">
        <f>HYPERLINK("http://141.218.60.56/~jnz1568/getInfo.php?workbook=17_01.xlsx&amp;sheet=U0&amp;row=345&amp;col=7&amp;number=0.000294&amp;sourceID=14","0.000294")</f>
        <v>0.000294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HYPERLINK("http://141.218.60.56/~jnz1568/getInfo.php?workbook=17_01.xlsx&amp;sheet=U0&amp;row=346&amp;col=6&amp;number=3.2&amp;sourceID=14","3.2")</f>
        <v>3.2</v>
      </c>
      <c r="G346" s="4" t="str">
        <f>HYPERLINK("http://141.218.60.56/~jnz1568/getInfo.php?workbook=17_01.xlsx&amp;sheet=U0&amp;row=346&amp;col=7&amp;number=0.000294&amp;sourceID=14","0.000294")</f>
        <v>0.000294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HYPERLINK("http://141.218.60.56/~jnz1568/getInfo.php?workbook=17_01.xlsx&amp;sheet=U0&amp;row=347&amp;col=6&amp;number=3.3&amp;sourceID=14","3.3")</f>
        <v>3.3</v>
      </c>
      <c r="G347" s="4" t="str">
        <f>HYPERLINK("http://141.218.60.56/~jnz1568/getInfo.php?workbook=17_01.xlsx&amp;sheet=U0&amp;row=347&amp;col=7&amp;number=0.000294&amp;sourceID=14","0.000294")</f>
        <v>0.000294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HYPERLINK("http://141.218.60.56/~jnz1568/getInfo.php?workbook=17_01.xlsx&amp;sheet=U0&amp;row=348&amp;col=6&amp;number=3.4&amp;sourceID=14","3.4")</f>
        <v>3.4</v>
      </c>
      <c r="G348" s="4" t="str">
        <f>HYPERLINK("http://141.218.60.56/~jnz1568/getInfo.php?workbook=17_01.xlsx&amp;sheet=U0&amp;row=348&amp;col=7&amp;number=0.000294&amp;sourceID=14","0.000294")</f>
        <v>0.000294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HYPERLINK("http://141.218.60.56/~jnz1568/getInfo.php?workbook=17_01.xlsx&amp;sheet=U0&amp;row=349&amp;col=6&amp;number=3.5&amp;sourceID=14","3.5")</f>
        <v>3.5</v>
      </c>
      <c r="G349" s="4" t="str">
        <f>HYPERLINK("http://141.218.60.56/~jnz1568/getInfo.php?workbook=17_01.xlsx&amp;sheet=U0&amp;row=349&amp;col=7&amp;number=0.000294&amp;sourceID=14","0.000294")</f>
        <v>0.000294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HYPERLINK("http://141.218.60.56/~jnz1568/getInfo.php?workbook=17_01.xlsx&amp;sheet=U0&amp;row=350&amp;col=6&amp;number=3.6&amp;sourceID=14","3.6")</f>
        <v>3.6</v>
      </c>
      <c r="G350" s="4" t="str">
        <f>HYPERLINK("http://141.218.60.56/~jnz1568/getInfo.php?workbook=17_01.xlsx&amp;sheet=U0&amp;row=350&amp;col=7&amp;number=0.000294&amp;sourceID=14","0.000294")</f>
        <v>0.000294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HYPERLINK("http://141.218.60.56/~jnz1568/getInfo.php?workbook=17_01.xlsx&amp;sheet=U0&amp;row=351&amp;col=6&amp;number=3.7&amp;sourceID=14","3.7")</f>
        <v>3.7</v>
      </c>
      <c r="G351" s="4" t="str">
        <f>HYPERLINK("http://141.218.60.56/~jnz1568/getInfo.php?workbook=17_01.xlsx&amp;sheet=U0&amp;row=351&amp;col=7&amp;number=0.000294&amp;sourceID=14","0.000294")</f>
        <v>0.000294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HYPERLINK("http://141.218.60.56/~jnz1568/getInfo.php?workbook=17_01.xlsx&amp;sheet=U0&amp;row=352&amp;col=6&amp;number=3.8&amp;sourceID=14","3.8")</f>
        <v>3.8</v>
      </c>
      <c r="G352" s="4" t="str">
        <f>HYPERLINK("http://141.218.60.56/~jnz1568/getInfo.php?workbook=17_01.xlsx&amp;sheet=U0&amp;row=352&amp;col=7&amp;number=0.000294&amp;sourceID=14","0.000294")</f>
        <v>0.000294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HYPERLINK("http://141.218.60.56/~jnz1568/getInfo.php?workbook=17_01.xlsx&amp;sheet=U0&amp;row=353&amp;col=6&amp;number=3.9&amp;sourceID=14","3.9")</f>
        <v>3.9</v>
      </c>
      <c r="G353" s="4" t="str">
        <f>HYPERLINK("http://141.218.60.56/~jnz1568/getInfo.php?workbook=17_01.xlsx&amp;sheet=U0&amp;row=353&amp;col=7&amp;number=0.000294&amp;sourceID=14","0.000294")</f>
        <v>0.000294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HYPERLINK("http://141.218.60.56/~jnz1568/getInfo.php?workbook=17_01.xlsx&amp;sheet=U0&amp;row=354&amp;col=6&amp;number=4&amp;sourceID=14","4")</f>
        <v>4</v>
      </c>
      <c r="G354" s="4" t="str">
        <f>HYPERLINK("http://141.218.60.56/~jnz1568/getInfo.php?workbook=17_01.xlsx&amp;sheet=U0&amp;row=354&amp;col=7&amp;number=0.000294&amp;sourceID=14","0.000294")</f>
        <v>0.000294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HYPERLINK("http://141.218.60.56/~jnz1568/getInfo.php?workbook=17_01.xlsx&amp;sheet=U0&amp;row=355&amp;col=6&amp;number=4.1&amp;sourceID=14","4.1")</f>
        <v>4.1</v>
      </c>
      <c r="G355" s="4" t="str">
        <f>HYPERLINK("http://141.218.60.56/~jnz1568/getInfo.php?workbook=17_01.xlsx&amp;sheet=U0&amp;row=355&amp;col=7&amp;number=0.000294&amp;sourceID=14","0.000294")</f>
        <v>0.000294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HYPERLINK("http://141.218.60.56/~jnz1568/getInfo.php?workbook=17_01.xlsx&amp;sheet=U0&amp;row=356&amp;col=6&amp;number=4.2&amp;sourceID=14","4.2")</f>
        <v>4.2</v>
      </c>
      <c r="G356" s="4" t="str">
        <f>HYPERLINK("http://141.218.60.56/~jnz1568/getInfo.php?workbook=17_01.xlsx&amp;sheet=U0&amp;row=356&amp;col=7&amp;number=0.000294&amp;sourceID=14","0.000294")</f>
        <v>0.000294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HYPERLINK("http://141.218.60.56/~jnz1568/getInfo.php?workbook=17_01.xlsx&amp;sheet=U0&amp;row=357&amp;col=6&amp;number=4.3&amp;sourceID=14","4.3")</f>
        <v>4.3</v>
      </c>
      <c r="G357" s="4" t="str">
        <f>HYPERLINK("http://141.218.60.56/~jnz1568/getInfo.php?workbook=17_01.xlsx&amp;sheet=U0&amp;row=357&amp;col=7&amp;number=0.000294&amp;sourceID=14","0.000294")</f>
        <v>0.000294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HYPERLINK("http://141.218.60.56/~jnz1568/getInfo.php?workbook=17_01.xlsx&amp;sheet=U0&amp;row=358&amp;col=6&amp;number=4.4&amp;sourceID=14","4.4")</f>
        <v>4.4</v>
      </c>
      <c r="G358" s="4" t="str">
        <f>HYPERLINK("http://141.218.60.56/~jnz1568/getInfo.php?workbook=17_01.xlsx&amp;sheet=U0&amp;row=358&amp;col=7&amp;number=0.000294&amp;sourceID=14","0.000294")</f>
        <v>0.000294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HYPERLINK("http://141.218.60.56/~jnz1568/getInfo.php?workbook=17_01.xlsx&amp;sheet=U0&amp;row=359&amp;col=6&amp;number=4.5&amp;sourceID=14","4.5")</f>
        <v>4.5</v>
      </c>
      <c r="G359" s="4" t="str">
        <f>HYPERLINK("http://141.218.60.56/~jnz1568/getInfo.php?workbook=17_01.xlsx&amp;sheet=U0&amp;row=359&amp;col=7&amp;number=0.000294&amp;sourceID=14","0.000294")</f>
        <v>0.000294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HYPERLINK("http://141.218.60.56/~jnz1568/getInfo.php?workbook=17_01.xlsx&amp;sheet=U0&amp;row=360&amp;col=6&amp;number=4.6&amp;sourceID=14","4.6")</f>
        <v>4.6</v>
      </c>
      <c r="G360" s="4" t="str">
        <f>HYPERLINK("http://141.218.60.56/~jnz1568/getInfo.php?workbook=17_01.xlsx&amp;sheet=U0&amp;row=360&amp;col=7&amp;number=0.000294&amp;sourceID=14","0.000294")</f>
        <v>0.000294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HYPERLINK("http://141.218.60.56/~jnz1568/getInfo.php?workbook=17_01.xlsx&amp;sheet=U0&amp;row=361&amp;col=6&amp;number=4.7&amp;sourceID=14","4.7")</f>
        <v>4.7</v>
      </c>
      <c r="G361" s="4" t="str">
        <f>HYPERLINK("http://141.218.60.56/~jnz1568/getInfo.php?workbook=17_01.xlsx&amp;sheet=U0&amp;row=361&amp;col=7&amp;number=0.000294&amp;sourceID=14","0.000294")</f>
        <v>0.000294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HYPERLINK("http://141.218.60.56/~jnz1568/getInfo.php?workbook=17_01.xlsx&amp;sheet=U0&amp;row=362&amp;col=6&amp;number=4.8&amp;sourceID=14","4.8")</f>
        <v>4.8</v>
      </c>
      <c r="G362" s="4" t="str">
        <f>HYPERLINK("http://141.218.60.56/~jnz1568/getInfo.php?workbook=17_01.xlsx&amp;sheet=U0&amp;row=362&amp;col=7&amp;number=0.000294&amp;sourceID=14","0.000294")</f>
        <v>0.000294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HYPERLINK("http://141.218.60.56/~jnz1568/getInfo.php?workbook=17_01.xlsx&amp;sheet=U0&amp;row=363&amp;col=6&amp;number=4.9&amp;sourceID=14","4.9")</f>
        <v>4.9</v>
      </c>
      <c r="G363" s="4" t="str">
        <f>HYPERLINK("http://141.218.60.56/~jnz1568/getInfo.php?workbook=17_01.xlsx&amp;sheet=U0&amp;row=363&amp;col=7&amp;number=0.000294&amp;sourceID=14","0.000294")</f>
        <v>0.000294</v>
      </c>
    </row>
    <row r="364" spans="1:7">
      <c r="A364" s="3">
        <v>17</v>
      </c>
      <c r="B364" s="3">
        <v>1</v>
      </c>
      <c r="C364" s="3" t="s">
        <v>42</v>
      </c>
      <c r="D364" s="3">
        <v>0</v>
      </c>
      <c r="E364" s="3">
        <v>1</v>
      </c>
      <c r="F364" s="4" t="str">
        <f>HYPERLINK("http://141.218.60.56/~jnz1568/getInfo.php?workbook=17_01.xlsx&amp;sheet=U0&amp;row=364&amp;col=6&amp;number=3&amp;sourceID=14","3")</f>
        <v>3</v>
      </c>
      <c r="G364" s="4" t="str">
        <f>HYPERLINK("http://141.218.60.56/~jnz1568/getInfo.php?workbook=17_01.xlsx&amp;sheet=U0&amp;row=364&amp;col=7&amp;number=4.25e-05&amp;sourceID=14","4.25e-05")</f>
        <v>4.25e-05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HYPERLINK("http://141.218.60.56/~jnz1568/getInfo.php?workbook=17_01.xlsx&amp;sheet=U0&amp;row=365&amp;col=6&amp;number=3.1&amp;sourceID=14","3.1")</f>
        <v>3.1</v>
      </c>
      <c r="G365" s="4" t="str">
        <f>HYPERLINK("http://141.218.60.56/~jnz1568/getInfo.php?workbook=17_01.xlsx&amp;sheet=U0&amp;row=365&amp;col=7&amp;number=4.25e-05&amp;sourceID=14","4.25e-05")</f>
        <v>4.25e-05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HYPERLINK("http://141.218.60.56/~jnz1568/getInfo.php?workbook=17_01.xlsx&amp;sheet=U0&amp;row=366&amp;col=6&amp;number=3.2&amp;sourceID=14","3.2")</f>
        <v>3.2</v>
      </c>
      <c r="G366" s="4" t="str">
        <f>HYPERLINK("http://141.218.60.56/~jnz1568/getInfo.php?workbook=17_01.xlsx&amp;sheet=U0&amp;row=366&amp;col=7&amp;number=4.25e-05&amp;sourceID=14","4.25e-05")</f>
        <v>4.25e-05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HYPERLINK("http://141.218.60.56/~jnz1568/getInfo.php?workbook=17_01.xlsx&amp;sheet=U0&amp;row=367&amp;col=6&amp;number=3.3&amp;sourceID=14","3.3")</f>
        <v>3.3</v>
      </c>
      <c r="G367" s="4" t="str">
        <f>HYPERLINK("http://141.218.60.56/~jnz1568/getInfo.php?workbook=17_01.xlsx&amp;sheet=U0&amp;row=367&amp;col=7&amp;number=4.25e-05&amp;sourceID=14","4.25e-05")</f>
        <v>4.25e-05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HYPERLINK("http://141.218.60.56/~jnz1568/getInfo.php?workbook=17_01.xlsx&amp;sheet=U0&amp;row=368&amp;col=6&amp;number=3.4&amp;sourceID=14","3.4")</f>
        <v>3.4</v>
      </c>
      <c r="G368" s="4" t="str">
        <f>HYPERLINK("http://141.218.60.56/~jnz1568/getInfo.php?workbook=17_01.xlsx&amp;sheet=U0&amp;row=368&amp;col=7&amp;number=4.25e-05&amp;sourceID=14","4.25e-05")</f>
        <v>4.25e-05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HYPERLINK("http://141.218.60.56/~jnz1568/getInfo.php?workbook=17_01.xlsx&amp;sheet=U0&amp;row=369&amp;col=6&amp;number=3.5&amp;sourceID=14","3.5")</f>
        <v>3.5</v>
      </c>
      <c r="G369" s="4" t="str">
        <f>HYPERLINK("http://141.218.60.56/~jnz1568/getInfo.php?workbook=17_01.xlsx&amp;sheet=U0&amp;row=369&amp;col=7&amp;number=4.25e-05&amp;sourceID=14","4.25e-05")</f>
        <v>4.25e-05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HYPERLINK("http://141.218.60.56/~jnz1568/getInfo.php?workbook=17_01.xlsx&amp;sheet=U0&amp;row=370&amp;col=6&amp;number=3.6&amp;sourceID=14","3.6")</f>
        <v>3.6</v>
      </c>
      <c r="G370" s="4" t="str">
        <f>HYPERLINK("http://141.218.60.56/~jnz1568/getInfo.php?workbook=17_01.xlsx&amp;sheet=U0&amp;row=370&amp;col=7&amp;number=4.25e-05&amp;sourceID=14","4.25e-05")</f>
        <v>4.25e-05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HYPERLINK("http://141.218.60.56/~jnz1568/getInfo.php?workbook=17_01.xlsx&amp;sheet=U0&amp;row=371&amp;col=6&amp;number=3.7&amp;sourceID=14","3.7")</f>
        <v>3.7</v>
      </c>
      <c r="G371" s="4" t="str">
        <f>HYPERLINK("http://141.218.60.56/~jnz1568/getInfo.php?workbook=17_01.xlsx&amp;sheet=U0&amp;row=371&amp;col=7&amp;number=4.25e-05&amp;sourceID=14","4.25e-05")</f>
        <v>4.25e-05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HYPERLINK("http://141.218.60.56/~jnz1568/getInfo.php?workbook=17_01.xlsx&amp;sheet=U0&amp;row=372&amp;col=6&amp;number=3.8&amp;sourceID=14","3.8")</f>
        <v>3.8</v>
      </c>
      <c r="G372" s="4" t="str">
        <f>HYPERLINK("http://141.218.60.56/~jnz1568/getInfo.php?workbook=17_01.xlsx&amp;sheet=U0&amp;row=372&amp;col=7&amp;number=4.25e-05&amp;sourceID=14","4.25e-05")</f>
        <v>4.25e-05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HYPERLINK("http://141.218.60.56/~jnz1568/getInfo.php?workbook=17_01.xlsx&amp;sheet=U0&amp;row=373&amp;col=6&amp;number=3.9&amp;sourceID=14","3.9")</f>
        <v>3.9</v>
      </c>
      <c r="G373" s="4" t="str">
        <f>HYPERLINK("http://141.218.60.56/~jnz1568/getInfo.php?workbook=17_01.xlsx&amp;sheet=U0&amp;row=373&amp;col=7&amp;number=4.25e-05&amp;sourceID=14","4.25e-05")</f>
        <v>4.25e-05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HYPERLINK("http://141.218.60.56/~jnz1568/getInfo.php?workbook=17_01.xlsx&amp;sheet=U0&amp;row=374&amp;col=6&amp;number=4&amp;sourceID=14","4")</f>
        <v>4</v>
      </c>
      <c r="G374" s="4" t="str">
        <f>HYPERLINK("http://141.218.60.56/~jnz1568/getInfo.php?workbook=17_01.xlsx&amp;sheet=U0&amp;row=374&amp;col=7&amp;number=4.25e-05&amp;sourceID=14","4.25e-05")</f>
        <v>4.25e-05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HYPERLINK("http://141.218.60.56/~jnz1568/getInfo.php?workbook=17_01.xlsx&amp;sheet=U0&amp;row=375&amp;col=6&amp;number=4.1&amp;sourceID=14","4.1")</f>
        <v>4.1</v>
      </c>
      <c r="G375" s="4" t="str">
        <f>HYPERLINK("http://141.218.60.56/~jnz1568/getInfo.php?workbook=17_01.xlsx&amp;sheet=U0&amp;row=375&amp;col=7&amp;number=4.25e-05&amp;sourceID=14","4.25e-05")</f>
        <v>4.25e-05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HYPERLINK("http://141.218.60.56/~jnz1568/getInfo.php?workbook=17_01.xlsx&amp;sheet=U0&amp;row=376&amp;col=6&amp;number=4.2&amp;sourceID=14","4.2")</f>
        <v>4.2</v>
      </c>
      <c r="G376" s="4" t="str">
        <f>HYPERLINK("http://141.218.60.56/~jnz1568/getInfo.php?workbook=17_01.xlsx&amp;sheet=U0&amp;row=376&amp;col=7&amp;number=4.25e-05&amp;sourceID=14","4.25e-05")</f>
        <v>4.25e-05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HYPERLINK("http://141.218.60.56/~jnz1568/getInfo.php?workbook=17_01.xlsx&amp;sheet=U0&amp;row=377&amp;col=6&amp;number=4.3&amp;sourceID=14","4.3")</f>
        <v>4.3</v>
      </c>
      <c r="G377" s="4" t="str">
        <f>HYPERLINK("http://141.218.60.56/~jnz1568/getInfo.php?workbook=17_01.xlsx&amp;sheet=U0&amp;row=377&amp;col=7&amp;number=4.25e-05&amp;sourceID=14","4.25e-05")</f>
        <v>4.25e-05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HYPERLINK("http://141.218.60.56/~jnz1568/getInfo.php?workbook=17_01.xlsx&amp;sheet=U0&amp;row=378&amp;col=6&amp;number=4.4&amp;sourceID=14","4.4")</f>
        <v>4.4</v>
      </c>
      <c r="G378" s="4" t="str">
        <f>HYPERLINK("http://141.218.60.56/~jnz1568/getInfo.php?workbook=17_01.xlsx&amp;sheet=U0&amp;row=378&amp;col=7&amp;number=4.25e-05&amp;sourceID=14","4.25e-05")</f>
        <v>4.25e-05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HYPERLINK("http://141.218.60.56/~jnz1568/getInfo.php?workbook=17_01.xlsx&amp;sheet=U0&amp;row=379&amp;col=6&amp;number=4.5&amp;sourceID=14","4.5")</f>
        <v>4.5</v>
      </c>
      <c r="G379" s="4" t="str">
        <f>HYPERLINK("http://141.218.60.56/~jnz1568/getInfo.php?workbook=17_01.xlsx&amp;sheet=U0&amp;row=379&amp;col=7&amp;number=4.25e-05&amp;sourceID=14","4.25e-05")</f>
        <v>4.25e-05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HYPERLINK("http://141.218.60.56/~jnz1568/getInfo.php?workbook=17_01.xlsx&amp;sheet=U0&amp;row=380&amp;col=6&amp;number=4.6&amp;sourceID=14","4.6")</f>
        <v>4.6</v>
      </c>
      <c r="G380" s="4" t="str">
        <f>HYPERLINK("http://141.218.60.56/~jnz1568/getInfo.php?workbook=17_01.xlsx&amp;sheet=U0&amp;row=380&amp;col=7&amp;number=4.25e-05&amp;sourceID=14","4.25e-05")</f>
        <v>4.25e-05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HYPERLINK("http://141.218.60.56/~jnz1568/getInfo.php?workbook=17_01.xlsx&amp;sheet=U0&amp;row=381&amp;col=6&amp;number=4.7&amp;sourceID=14","4.7")</f>
        <v>4.7</v>
      </c>
      <c r="G381" s="4" t="str">
        <f>HYPERLINK("http://141.218.60.56/~jnz1568/getInfo.php?workbook=17_01.xlsx&amp;sheet=U0&amp;row=381&amp;col=7&amp;number=4.25e-05&amp;sourceID=14","4.25e-05")</f>
        <v>4.25e-05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HYPERLINK("http://141.218.60.56/~jnz1568/getInfo.php?workbook=17_01.xlsx&amp;sheet=U0&amp;row=382&amp;col=6&amp;number=4.8&amp;sourceID=14","4.8")</f>
        <v>4.8</v>
      </c>
      <c r="G382" s="4" t="str">
        <f>HYPERLINK("http://141.218.60.56/~jnz1568/getInfo.php?workbook=17_01.xlsx&amp;sheet=U0&amp;row=382&amp;col=7&amp;number=4.25e-05&amp;sourceID=14","4.25e-05")</f>
        <v>4.25e-05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HYPERLINK("http://141.218.60.56/~jnz1568/getInfo.php?workbook=17_01.xlsx&amp;sheet=U0&amp;row=383&amp;col=6&amp;number=4.9&amp;sourceID=14","4.9")</f>
        <v>4.9</v>
      </c>
      <c r="G383" s="4" t="str">
        <f>HYPERLINK("http://141.218.60.56/~jnz1568/getInfo.php?workbook=17_01.xlsx&amp;sheet=U0&amp;row=383&amp;col=7&amp;number=4.25e-05&amp;sourceID=14","4.25e-05")</f>
        <v>4.25e-05</v>
      </c>
    </row>
    <row r="384" spans="1:7">
      <c r="A384" s="3">
        <v>17</v>
      </c>
      <c r="B384" s="3">
        <v>1</v>
      </c>
      <c r="C384" s="3" t="s">
        <v>42</v>
      </c>
      <c r="D384" s="3">
        <v>1</v>
      </c>
      <c r="E384" s="3">
        <v>1</v>
      </c>
      <c r="F384" s="4" t="str">
        <f>HYPERLINK("http://141.218.60.56/~jnz1568/getInfo.php?workbook=17_01.xlsx&amp;sheet=U0&amp;row=384&amp;col=6&amp;number=3&amp;sourceID=14","3")</f>
        <v>3</v>
      </c>
      <c r="G384" s="4" t="str">
        <f>HYPERLINK("http://141.218.60.56/~jnz1568/getInfo.php?workbook=17_01.xlsx&amp;sheet=U0&amp;row=384&amp;col=7&amp;number=6.39e-05&amp;sourceID=14","6.39e-05")</f>
        <v>6.39e-05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HYPERLINK("http://141.218.60.56/~jnz1568/getInfo.php?workbook=17_01.xlsx&amp;sheet=U0&amp;row=385&amp;col=6&amp;number=3.1&amp;sourceID=14","3.1")</f>
        <v>3.1</v>
      </c>
      <c r="G385" s="4" t="str">
        <f>HYPERLINK("http://141.218.60.56/~jnz1568/getInfo.php?workbook=17_01.xlsx&amp;sheet=U0&amp;row=385&amp;col=7&amp;number=6.39e-05&amp;sourceID=14","6.39e-05")</f>
        <v>6.39e-05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HYPERLINK("http://141.218.60.56/~jnz1568/getInfo.php?workbook=17_01.xlsx&amp;sheet=U0&amp;row=386&amp;col=6&amp;number=3.2&amp;sourceID=14","3.2")</f>
        <v>3.2</v>
      </c>
      <c r="G386" s="4" t="str">
        <f>HYPERLINK("http://141.218.60.56/~jnz1568/getInfo.php?workbook=17_01.xlsx&amp;sheet=U0&amp;row=386&amp;col=7&amp;number=6.39e-05&amp;sourceID=14","6.39e-05")</f>
        <v>6.39e-05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HYPERLINK("http://141.218.60.56/~jnz1568/getInfo.php?workbook=17_01.xlsx&amp;sheet=U0&amp;row=387&amp;col=6&amp;number=3.3&amp;sourceID=14","3.3")</f>
        <v>3.3</v>
      </c>
      <c r="G387" s="4" t="str">
        <f>HYPERLINK("http://141.218.60.56/~jnz1568/getInfo.php?workbook=17_01.xlsx&amp;sheet=U0&amp;row=387&amp;col=7&amp;number=6.39e-05&amp;sourceID=14","6.39e-05")</f>
        <v>6.39e-05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HYPERLINK("http://141.218.60.56/~jnz1568/getInfo.php?workbook=17_01.xlsx&amp;sheet=U0&amp;row=388&amp;col=6&amp;number=3.4&amp;sourceID=14","3.4")</f>
        <v>3.4</v>
      </c>
      <c r="G388" s="4" t="str">
        <f>HYPERLINK("http://141.218.60.56/~jnz1568/getInfo.php?workbook=17_01.xlsx&amp;sheet=U0&amp;row=388&amp;col=7&amp;number=6.39e-05&amp;sourceID=14","6.39e-05")</f>
        <v>6.39e-05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HYPERLINK("http://141.218.60.56/~jnz1568/getInfo.php?workbook=17_01.xlsx&amp;sheet=U0&amp;row=389&amp;col=6&amp;number=3.5&amp;sourceID=14","3.5")</f>
        <v>3.5</v>
      </c>
      <c r="G389" s="4" t="str">
        <f>HYPERLINK("http://141.218.60.56/~jnz1568/getInfo.php?workbook=17_01.xlsx&amp;sheet=U0&amp;row=389&amp;col=7&amp;number=6.39e-05&amp;sourceID=14","6.39e-05")</f>
        <v>6.39e-05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HYPERLINK("http://141.218.60.56/~jnz1568/getInfo.php?workbook=17_01.xlsx&amp;sheet=U0&amp;row=390&amp;col=6&amp;number=3.6&amp;sourceID=14","3.6")</f>
        <v>3.6</v>
      </c>
      <c r="G390" s="4" t="str">
        <f>HYPERLINK("http://141.218.60.56/~jnz1568/getInfo.php?workbook=17_01.xlsx&amp;sheet=U0&amp;row=390&amp;col=7&amp;number=6.39e-05&amp;sourceID=14","6.39e-05")</f>
        <v>6.39e-05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HYPERLINK("http://141.218.60.56/~jnz1568/getInfo.php?workbook=17_01.xlsx&amp;sheet=U0&amp;row=391&amp;col=6&amp;number=3.7&amp;sourceID=14","3.7")</f>
        <v>3.7</v>
      </c>
      <c r="G391" s="4" t="str">
        <f>HYPERLINK("http://141.218.60.56/~jnz1568/getInfo.php?workbook=17_01.xlsx&amp;sheet=U0&amp;row=391&amp;col=7&amp;number=6.39e-05&amp;sourceID=14","6.39e-05")</f>
        <v>6.39e-05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HYPERLINK("http://141.218.60.56/~jnz1568/getInfo.php?workbook=17_01.xlsx&amp;sheet=U0&amp;row=392&amp;col=6&amp;number=3.8&amp;sourceID=14","3.8")</f>
        <v>3.8</v>
      </c>
      <c r="G392" s="4" t="str">
        <f>HYPERLINK("http://141.218.60.56/~jnz1568/getInfo.php?workbook=17_01.xlsx&amp;sheet=U0&amp;row=392&amp;col=7&amp;number=6.39e-05&amp;sourceID=14","6.39e-05")</f>
        <v>6.39e-05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HYPERLINK("http://141.218.60.56/~jnz1568/getInfo.php?workbook=17_01.xlsx&amp;sheet=U0&amp;row=393&amp;col=6&amp;number=3.9&amp;sourceID=14","3.9")</f>
        <v>3.9</v>
      </c>
      <c r="G393" s="4" t="str">
        <f>HYPERLINK("http://141.218.60.56/~jnz1568/getInfo.php?workbook=17_01.xlsx&amp;sheet=U0&amp;row=393&amp;col=7&amp;number=6.39e-05&amp;sourceID=14","6.39e-05")</f>
        <v>6.39e-05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HYPERLINK("http://141.218.60.56/~jnz1568/getInfo.php?workbook=17_01.xlsx&amp;sheet=U0&amp;row=394&amp;col=6&amp;number=4&amp;sourceID=14","4")</f>
        <v>4</v>
      </c>
      <c r="G394" s="4" t="str">
        <f>HYPERLINK("http://141.218.60.56/~jnz1568/getInfo.php?workbook=17_01.xlsx&amp;sheet=U0&amp;row=394&amp;col=7&amp;number=6.39e-05&amp;sourceID=14","6.39e-05")</f>
        <v>6.39e-05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HYPERLINK("http://141.218.60.56/~jnz1568/getInfo.php?workbook=17_01.xlsx&amp;sheet=U0&amp;row=395&amp;col=6&amp;number=4.1&amp;sourceID=14","4.1")</f>
        <v>4.1</v>
      </c>
      <c r="G395" s="4" t="str">
        <f>HYPERLINK("http://141.218.60.56/~jnz1568/getInfo.php?workbook=17_01.xlsx&amp;sheet=U0&amp;row=395&amp;col=7&amp;number=6.39e-05&amp;sourceID=14","6.39e-05")</f>
        <v>6.39e-05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HYPERLINK("http://141.218.60.56/~jnz1568/getInfo.php?workbook=17_01.xlsx&amp;sheet=U0&amp;row=396&amp;col=6&amp;number=4.2&amp;sourceID=14","4.2")</f>
        <v>4.2</v>
      </c>
      <c r="G396" s="4" t="str">
        <f>HYPERLINK("http://141.218.60.56/~jnz1568/getInfo.php?workbook=17_01.xlsx&amp;sheet=U0&amp;row=396&amp;col=7&amp;number=6.39e-05&amp;sourceID=14","6.39e-05")</f>
        <v>6.39e-05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HYPERLINK("http://141.218.60.56/~jnz1568/getInfo.php?workbook=17_01.xlsx&amp;sheet=U0&amp;row=397&amp;col=6&amp;number=4.3&amp;sourceID=14","4.3")</f>
        <v>4.3</v>
      </c>
      <c r="G397" s="4" t="str">
        <f>HYPERLINK("http://141.218.60.56/~jnz1568/getInfo.php?workbook=17_01.xlsx&amp;sheet=U0&amp;row=397&amp;col=7&amp;number=6.39e-05&amp;sourceID=14","6.39e-05")</f>
        <v>6.39e-05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HYPERLINK("http://141.218.60.56/~jnz1568/getInfo.php?workbook=17_01.xlsx&amp;sheet=U0&amp;row=398&amp;col=6&amp;number=4.4&amp;sourceID=14","4.4")</f>
        <v>4.4</v>
      </c>
      <c r="G398" s="4" t="str">
        <f>HYPERLINK("http://141.218.60.56/~jnz1568/getInfo.php?workbook=17_01.xlsx&amp;sheet=U0&amp;row=398&amp;col=7&amp;number=6.39e-05&amp;sourceID=14","6.39e-05")</f>
        <v>6.39e-05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HYPERLINK("http://141.218.60.56/~jnz1568/getInfo.php?workbook=17_01.xlsx&amp;sheet=U0&amp;row=399&amp;col=6&amp;number=4.5&amp;sourceID=14","4.5")</f>
        <v>4.5</v>
      </c>
      <c r="G399" s="4" t="str">
        <f>HYPERLINK("http://141.218.60.56/~jnz1568/getInfo.php?workbook=17_01.xlsx&amp;sheet=U0&amp;row=399&amp;col=7&amp;number=6.39e-05&amp;sourceID=14","6.39e-05")</f>
        <v>6.39e-05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HYPERLINK("http://141.218.60.56/~jnz1568/getInfo.php?workbook=17_01.xlsx&amp;sheet=U0&amp;row=400&amp;col=6&amp;number=4.6&amp;sourceID=14","4.6")</f>
        <v>4.6</v>
      </c>
      <c r="G400" s="4" t="str">
        <f>HYPERLINK("http://141.218.60.56/~jnz1568/getInfo.php?workbook=17_01.xlsx&amp;sheet=U0&amp;row=400&amp;col=7&amp;number=6.39e-05&amp;sourceID=14","6.39e-05")</f>
        <v>6.39e-05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HYPERLINK("http://141.218.60.56/~jnz1568/getInfo.php?workbook=17_01.xlsx&amp;sheet=U0&amp;row=401&amp;col=6&amp;number=4.7&amp;sourceID=14","4.7")</f>
        <v>4.7</v>
      </c>
      <c r="G401" s="4" t="str">
        <f>HYPERLINK("http://141.218.60.56/~jnz1568/getInfo.php?workbook=17_01.xlsx&amp;sheet=U0&amp;row=401&amp;col=7&amp;number=6.39e-05&amp;sourceID=14","6.39e-05")</f>
        <v>6.39e-05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HYPERLINK("http://141.218.60.56/~jnz1568/getInfo.php?workbook=17_01.xlsx&amp;sheet=U0&amp;row=402&amp;col=6&amp;number=4.8&amp;sourceID=14","4.8")</f>
        <v>4.8</v>
      </c>
      <c r="G402" s="4" t="str">
        <f>HYPERLINK("http://141.218.60.56/~jnz1568/getInfo.php?workbook=17_01.xlsx&amp;sheet=U0&amp;row=402&amp;col=7&amp;number=6.39e-05&amp;sourceID=14","6.39e-05")</f>
        <v>6.39e-05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HYPERLINK("http://141.218.60.56/~jnz1568/getInfo.php?workbook=17_01.xlsx&amp;sheet=U0&amp;row=403&amp;col=6&amp;number=4.9&amp;sourceID=14","4.9")</f>
        <v>4.9</v>
      </c>
      <c r="G403" s="4" t="str">
        <f>HYPERLINK("http://141.218.60.56/~jnz1568/getInfo.php?workbook=17_01.xlsx&amp;sheet=U0&amp;row=403&amp;col=7&amp;number=6.39e-05&amp;sourceID=14","6.39e-05")</f>
        <v>6.39e-05</v>
      </c>
    </row>
    <row r="404" spans="1:7">
      <c r="A404" s="3">
        <v>17</v>
      </c>
      <c r="B404" s="3">
        <v>1</v>
      </c>
      <c r="C404" s="3" t="s">
        <v>42</v>
      </c>
      <c r="D404" s="3">
        <v>2</v>
      </c>
      <c r="E404" s="3">
        <v>1</v>
      </c>
      <c r="F404" s="4" t="str">
        <f>HYPERLINK("http://141.218.60.56/~jnz1568/getInfo.php?workbook=17_01.xlsx&amp;sheet=U0&amp;row=404&amp;col=6&amp;number=3&amp;sourceID=14","3")</f>
        <v>3</v>
      </c>
      <c r="G404" s="4" t="str">
        <f>HYPERLINK("http://141.218.60.56/~jnz1568/getInfo.php?workbook=17_01.xlsx&amp;sheet=U0&amp;row=404&amp;col=7&amp;number=3.88e-06&amp;sourceID=14","3.88e-06")</f>
        <v>3.88e-06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HYPERLINK("http://141.218.60.56/~jnz1568/getInfo.php?workbook=17_01.xlsx&amp;sheet=U0&amp;row=405&amp;col=6&amp;number=3.1&amp;sourceID=14","3.1")</f>
        <v>3.1</v>
      </c>
      <c r="G405" s="4" t="str">
        <f>HYPERLINK("http://141.218.60.56/~jnz1568/getInfo.php?workbook=17_01.xlsx&amp;sheet=U0&amp;row=405&amp;col=7&amp;number=3.88e-06&amp;sourceID=14","3.88e-06")</f>
        <v>3.88e-06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HYPERLINK("http://141.218.60.56/~jnz1568/getInfo.php?workbook=17_01.xlsx&amp;sheet=U0&amp;row=406&amp;col=6&amp;number=3.2&amp;sourceID=14","3.2")</f>
        <v>3.2</v>
      </c>
      <c r="G406" s="4" t="str">
        <f>HYPERLINK("http://141.218.60.56/~jnz1568/getInfo.php?workbook=17_01.xlsx&amp;sheet=U0&amp;row=406&amp;col=7&amp;number=3.88e-06&amp;sourceID=14","3.88e-06")</f>
        <v>3.88e-06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HYPERLINK("http://141.218.60.56/~jnz1568/getInfo.php?workbook=17_01.xlsx&amp;sheet=U0&amp;row=407&amp;col=6&amp;number=3.3&amp;sourceID=14","3.3")</f>
        <v>3.3</v>
      </c>
      <c r="G407" s="4" t="str">
        <f>HYPERLINK("http://141.218.60.56/~jnz1568/getInfo.php?workbook=17_01.xlsx&amp;sheet=U0&amp;row=407&amp;col=7&amp;number=3.88e-06&amp;sourceID=14","3.88e-06")</f>
        <v>3.88e-06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HYPERLINK("http://141.218.60.56/~jnz1568/getInfo.php?workbook=17_01.xlsx&amp;sheet=U0&amp;row=408&amp;col=6&amp;number=3.4&amp;sourceID=14","3.4")</f>
        <v>3.4</v>
      </c>
      <c r="G408" s="4" t="str">
        <f>HYPERLINK("http://141.218.60.56/~jnz1568/getInfo.php?workbook=17_01.xlsx&amp;sheet=U0&amp;row=408&amp;col=7&amp;number=3.88e-06&amp;sourceID=14","3.88e-06")</f>
        <v>3.88e-06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HYPERLINK("http://141.218.60.56/~jnz1568/getInfo.php?workbook=17_01.xlsx&amp;sheet=U0&amp;row=409&amp;col=6&amp;number=3.5&amp;sourceID=14","3.5")</f>
        <v>3.5</v>
      </c>
      <c r="G409" s="4" t="str">
        <f>HYPERLINK("http://141.218.60.56/~jnz1568/getInfo.php?workbook=17_01.xlsx&amp;sheet=U0&amp;row=409&amp;col=7&amp;number=3.88e-06&amp;sourceID=14","3.88e-06")</f>
        <v>3.88e-06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HYPERLINK("http://141.218.60.56/~jnz1568/getInfo.php?workbook=17_01.xlsx&amp;sheet=U0&amp;row=410&amp;col=6&amp;number=3.6&amp;sourceID=14","3.6")</f>
        <v>3.6</v>
      </c>
      <c r="G410" s="4" t="str">
        <f>HYPERLINK("http://141.218.60.56/~jnz1568/getInfo.php?workbook=17_01.xlsx&amp;sheet=U0&amp;row=410&amp;col=7&amp;number=3.88e-06&amp;sourceID=14","3.88e-06")</f>
        <v>3.88e-06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HYPERLINK("http://141.218.60.56/~jnz1568/getInfo.php?workbook=17_01.xlsx&amp;sheet=U0&amp;row=411&amp;col=6&amp;number=3.7&amp;sourceID=14","3.7")</f>
        <v>3.7</v>
      </c>
      <c r="G411" s="4" t="str">
        <f>HYPERLINK("http://141.218.60.56/~jnz1568/getInfo.php?workbook=17_01.xlsx&amp;sheet=U0&amp;row=411&amp;col=7&amp;number=3.88e-06&amp;sourceID=14","3.88e-06")</f>
        <v>3.88e-06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HYPERLINK("http://141.218.60.56/~jnz1568/getInfo.php?workbook=17_01.xlsx&amp;sheet=U0&amp;row=412&amp;col=6&amp;number=3.8&amp;sourceID=14","3.8")</f>
        <v>3.8</v>
      </c>
      <c r="G412" s="4" t="str">
        <f>HYPERLINK("http://141.218.60.56/~jnz1568/getInfo.php?workbook=17_01.xlsx&amp;sheet=U0&amp;row=412&amp;col=7&amp;number=3.88e-06&amp;sourceID=14","3.88e-06")</f>
        <v>3.88e-06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HYPERLINK("http://141.218.60.56/~jnz1568/getInfo.php?workbook=17_01.xlsx&amp;sheet=U0&amp;row=413&amp;col=6&amp;number=3.9&amp;sourceID=14","3.9")</f>
        <v>3.9</v>
      </c>
      <c r="G413" s="4" t="str">
        <f>HYPERLINK("http://141.218.60.56/~jnz1568/getInfo.php?workbook=17_01.xlsx&amp;sheet=U0&amp;row=413&amp;col=7&amp;number=3.88e-06&amp;sourceID=14","3.88e-06")</f>
        <v>3.88e-06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HYPERLINK("http://141.218.60.56/~jnz1568/getInfo.php?workbook=17_01.xlsx&amp;sheet=U0&amp;row=414&amp;col=6&amp;number=4&amp;sourceID=14","4")</f>
        <v>4</v>
      </c>
      <c r="G414" s="4" t="str">
        <f>HYPERLINK("http://141.218.60.56/~jnz1568/getInfo.php?workbook=17_01.xlsx&amp;sheet=U0&amp;row=414&amp;col=7&amp;number=3.89e-06&amp;sourceID=14","3.89e-06")</f>
        <v>3.89e-06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HYPERLINK("http://141.218.60.56/~jnz1568/getInfo.php?workbook=17_01.xlsx&amp;sheet=U0&amp;row=415&amp;col=6&amp;number=4.1&amp;sourceID=14","4.1")</f>
        <v>4.1</v>
      </c>
      <c r="G415" s="4" t="str">
        <f>HYPERLINK("http://141.218.60.56/~jnz1568/getInfo.php?workbook=17_01.xlsx&amp;sheet=U0&amp;row=415&amp;col=7&amp;number=3.89e-06&amp;sourceID=14","3.89e-06")</f>
        <v>3.89e-06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HYPERLINK("http://141.218.60.56/~jnz1568/getInfo.php?workbook=17_01.xlsx&amp;sheet=U0&amp;row=416&amp;col=6&amp;number=4.2&amp;sourceID=14","4.2")</f>
        <v>4.2</v>
      </c>
      <c r="G416" s="4" t="str">
        <f>HYPERLINK("http://141.218.60.56/~jnz1568/getInfo.php?workbook=17_01.xlsx&amp;sheet=U0&amp;row=416&amp;col=7&amp;number=3.89e-06&amp;sourceID=14","3.89e-06")</f>
        <v>3.89e-06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HYPERLINK("http://141.218.60.56/~jnz1568/getInfo.php?workbook=17_01.xlsx&amp;sheet=U0&amp;row=417&amp;col=6&amp;number=4.3&amp;sourceID=14","4.3")</f>
        <v>4.3</v>
      </c>
      <c r="G417" s="4" t="str">
        <f>HYPERLINK("http://141.218.60.56/~jnz1568/getInfo.php?workbook=17_01.xlsx&amp;sheet=U0&amp;row=417&amp;col=7&amp;number=3.89e-06&amp;sourceID=14","3.89e-06")</f>
        <v>3.89e-06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HYPERLINK("http://141.218.60.56/~jnz1568/getInfo.php?workbook=17_01.xlsx&amp;sheet=U0&amp;row=418&amp;col=6&amp;number=4.4&amp;sourceID=14","4.4")</f>
        <v>4.4</v>
      </c>
      <c r="G418" s="4" t="str">
        <f>HYPERLINK("http://141.218.60.56/~jnz1568/getInfo.php?workbook=17_01.xlsx&amp;sheet=U0&amp;row=418&amp;col=7&amp;number=3.9e-06&amp;sourceID=14","3.9e-06")</f>
        <v>3.9e-06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HYPERLINK("http://141.218.60.56/~jnz1568/getInfo.php?workbook=17_01.xlsx&amp;sheet=U0&amp;row=419&amp;col=6&amp;number=4.5&amp;sourceID=14","4.5")</f>
        <v>4.5</v>
      </c>
      <c r="G419" s="4" t="str">
        <f>HYPERLINK("http://141.218.60.56/~jnz1568/getInfo.php?workbook=17_01.xlsx&amp;sheet=U0&amp;row=419&amp;col=7&amp;number=3.9e-06&amp;sourceID=14","3.9e-06")</f>
        <v>3.9e-06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HYPERLINK("http://141.218.60.56/~jnz1568/getInfo.php?workbook=17_01.xlsx&amp;sheet=U0&amp;row=420&amp;col=6&amp;number=4.6&amp;sourceID=14","4.6")</f>
        <v>4.6</v>
      </c>
      <c r="G420" s="4" t="str">
        <f>HYPERLINK("http://141.218.60.56/~jnz1568/getInfo.php?workbook=17_01.xlsx&amp;sheet=U0&amp;row=420&amp;col=7&amp;number=3.9e-06&amp;sourceID=14","3.9e-06")</f>
        <v>3.9e-06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HYPERLINK("http://141.218.60.56/~jnz1568/getInfo.php?workbook=17_01.xlsx&amp;sheet=U0&amp;row=421&amp;col=6&amp;number=4.7&amp;sourceID=14","4.7")</f>
        <v>4.7</v>
      </c>
      <c r="G421" s="4" t="str">
        <f>HYPERLINK("http://141.218.60.56/~jnz1568/getInfo.php?workbook=17_01.xlsx&amp;sheet=U0&amp;row=421&amp;col=7&amp;number=3.91e-06&amp;sourceID=14","3.91e-06")</f>
        <v>3.91e-06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HYPERLINK("http://141.218.60.56/~jnz1568/getInfo.php?workbook=17_01.xlsx&amp;sheet=U0&amp;row=422&amp;col=6&amp;number=4.8&amp;sourceID=14","4.8")</f>
        <v>4.8</v>
      </c>
      <c r="G422" s="4" t="str">
        <f>HYPERLINK("http://141.218.60.56/~jnz1568/getInfo.php?workbook=17_01.xlsx&amp;sheet=U0&amp;row=422&amp;col=7&amp;number=3.92e-06&amp;sourceID=14","3.92e-06")</f>
        <v>3.92e-06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HYPERLINK("http://141.218.60.56/~jnz1568/getInfo.php?workbook=17_01.xlsx&amp;sheet=U0&amp;row=423&amp;col=6&amp;number=4.9&amp;sourceID=14","4.9")</f>
        <v>4.9</v>
      </c>
      <c r="G423" s="4" t="str">
        <f>HYPERLINK("http://141.218.60.56/~jnz1568/getInfo.php?workbook=17_01.xlsx&amp;sheet=U0&amp;row=423&amp;col=7&amp;number=3.93e-06&amp;sourceID=14","3.93e-06")</f>
        <v>3.93e-06</v>
      </c>
    </row>
    <row r="424" spans="1:7">
      <c r="A424" s="3">
        <v>17</v>
      </c>
      <c r="B424" s="3">
        <v>1</v>
      </c>
      <c r="C424" s="3" t="s">
        <v>42</v>
      </c>
      <c r="D424" s="3">
        <v>3</v>
      </c>
      <c r="E424" s="3">
        <v>1</v>
      </c>
      <c r="F424" s="4" t="str">
        <f>HYPERLINK("http://141.218.60.56/~jnz1568/getInfo.php?workbook=17_01.xlsx&amp;sheet=U0&amp;row=424&amp;col=6&amp;number=3&amp;sourceID=14","3")</f>
        <v>3</v>
      </c>
      <c r="G424" s="4" t="str">
        <f>HYPERLINK("http://141.218.60.56/~jnz1568/getInfo.php?workbook=17_01.xlsx&amp;sheet=U0&amp;row=424&amp;col=7&amp;number=5.51e-06&amp;sourceID=14","5.51e-06")</f>
        <v>5.51e-06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HYPERLINK("http://141.218.60.56/~jnz1568/getInfo.php?workbook=17_01.xlsx&amp;sheet=U0&amp;row=425&amp;col=6&amp;number=3.1&amp;sourceID=14","3.1")</f>
        <v>3.1</v>
      </c>
      <c r="G425" s="4" t="str">
        <f>HYPERLINK("http://141.218.60.56/~jnz1568/getInfo.php?workbook=17_01.xlsx&amp;sheet=U0&amp;row=425&amp;col=7&amp;number=5.51e-06&amp;sourceID=14","5.51e-06")</f>
        <v>5.51e-06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HYPERLINK("http://141.218.60.56/~jnz1568/getInfo.php?workbook=17_01.xlsx&amp;sheet=U0&amp;row=426&amp;col=6&amp;number=3.2&amp;sourceID=14","3.2")</f>
        <v>3.2</v>
      </c>
      <c r="G426" s="4" t="str">
        <f>HYPERLINK("http://141.218.60.56/~jnz1568/getInfo.php?workbook=17_01.xlsx&amp;sheet=U0&amp;row=426&amp;col=7&amp;number=5.51e-06&amp;sourceID=14","5.51e-06")</f>
        <v>5.51e-06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HYPERLINK("http://141.218.60.56/~jnz1568/getInfo.php?workbook=17_01.xlsx&amp;sheet=U0&amp;row=427&amp;col=6&amp;number=3.3&amp;sourceID=14","3.3")</f>
        <v>3.3</v>
      </c>
      <c r="G427" s="4" t="str">
        <f>HYPERLINK("http://141.218.60.56/~jnz1568/getInfo.php?workbook=17_01.xlsx&amp;sheet=U0&amp;row=427&amp;col=7&amp;number=5.51e-06&amp;sourceID=14","5.51e-06")</f>
        <v>5.51e-06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HYPERLINK("http://141.218.60.56/~jnz1568/getInfo.php?workbook=17_01.xlsx&amp;sheet=U0&amp;row=428&amp;col=6&amp;number=3.4&amp;sourceID=14","3.4")</f>
        <v>3.4</v>
      </c>
      <c r="G428" s="4" t="str">
        <f>HYPERLINK("http://141.218.60.56/~jnz1568/getInfo.php?workbook=17_01.xlsx&amp;sheet=U0&amp;row=428&amp;col=7&amp;number=5.51e-06&amp;sourceID=14","5.51e-06")</f>
        <v>5.51e-06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HYPERLINK("http://141.218.60.56/~jnz1568/getInfo.php?workbook=17_01.xlsx&amp;sheet=U0&amp;row=429&amp;col=6&amp;number=3.5&amp;sourceID=14","3.5")</f>
        <v>3.5</v>
      </c>
      <c r="G429" s="4" t="str">
        <f>HYPERLINK("http://141.218.60.56/~jnz1568/getInfo.php?workbook=17_01.xlsx&amp;sheet=U0&amp;row=429&amp;col=7&amp;number=5.51e-06&amp;sourceID=14","5.51e-06")</f>
        <v>5.51e-06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HYPERLINK("http://141.218.60.56/~jnz1568/getInfo.php?workbook=17_01.xlsx&amp;sheet=U0&amp;row=430&amp;col=6&amp;number=3.6&amp;sourceID=14","3.6")</f>
        <v>3.6</v>
      </c>
      <c r="G430" s="4" t="str">
        <f>HYPERLINK("http://141.218.60.56/~jnz1568/getInfo.php?workbook=17_01.xlsx&amp;sheet=U0&amp;row=430&amp;col=7&amp;number=5.51e-06&amp;sourceID=14","5.51e-06")</f>
        <v>5.51e-06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HYPERLINK("http://141.218.60.56/~jnz1568/getInfo.php?workbook=17_01.xlsx&amp;sheet=U0&amp;row=431&amp;col=6&amp;number=3.7&amp;sourceID=14","3.7")</f>
        <v>3.7</v>
      </c>
      <c r="G431" s="4" t="str">
        <f>HYPERLINK("http://141.218.60.56/~jnz1568/getInfo.php?workbook=17_01.xlsx&amp;sheet=U0&amp;row=431&amp;col=7&amp;number=5.51e-06&amp;sourceID=14","5.51e-06")</f>
        <v>5.51e-06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HYPERLINK("http://141.218.60.56/~jnz1568/getInfo.php?workbook=17_01.xlsx&amp;sheet=U0&amp;row=432&amp;col=6&amp;number=3.8&amp;sourceID=14","3.8")</f>
        <v>3.8</v>
      </c>
      <c r="G432" s="4" t="str">
        <f>HYPERLINK("http://141.218.60.56/~jnz1568/getInfo.php?workbook=17_01.xlsx&amp;sheet=U0&amp;row=432&amp;col=7&amp;number=5.51e-06&amp;sourceID=14","5.51e-06")</f>
        <v>5.51e-06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HYPERLINK("http://141.218.60.56/~jnz1568/getInfo.php?workbook=17_01.xlsx&amp;sheet=U0&amp;row=433&amp;col=6&amp;number=3.9&amp;sourceID=14","3.9")</f>
        <v>3.9</v>
      </c>
      <c r="G433" s="4" t="str">
        <f>HYPERLINK("http://141.218.60.56/~jnz1568/getInfo.php?workbook=17_01.xlsx&amp;sheet=U0&amp;row=433&amp;col=7&amp;number=5.52e-06&amp;sourceID=14","5.52e-06")</f>
        <v>5.52e-06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HYPERLINK("http://141.218.60.56/~jnz1568/getInfo.php?workbook=17_01.xlsx&amp;sheet=U0&amp;row=434&amp;col=6&amp;number=4&amp;sourceID=14","4")</f>
        <v>4</v>
      </c>
      <c r="G434" s="4" t="str">
        <f>HYPERLINK("http://141.218.60.56/~jnz1568/getInfo.php?workbook=17_01.xlsx&amp;sheet=U0&amp;row=434&amp;col=7&amp;number=5.52e-06&amp;sourceID=14","5.52e-06")</f>
        <v>5.52e-06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HYPERLINK("http://141.218.60.56/~jnz1568/getInfo.php?workbook=17_01.xlsx&amp;sheet=U0&amp;row=435&amp;col=6&amp;number=4.1&amp;sourceID=14","4.1")</f>
        <v>4.1</v>
      </c>
      <c r="G435" s="4" t="str">
        <f>HYPERLINK("http://141.218.60.56/~jnz1568/getInfo.php?workbook=17_01.xlsx&amp;sheet=U0&amp;row=435&amp;col=7&amp;number=5.52e-06&amp;sourceID=14","5.52e-06")</f>
        <v>5.52e-06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HYPERLINK("http://141.218.60.56/~jnz1568/getInfo.php?workbook=17_01.xlsx&amp;sheet=U0&amp;row=436&amp;col=6&amp;number=4.2&amp;sourceID=14","4.2")</f>
        <v>4.2</v>
      </c>
      <c r="G436" s="4" t="str">
        <f>HYPERLINK("http://141.218.60.56/~jnz1568/getInfo.php?workbook=17_01.xlsx&amp;sheet=U0&amp;row=436&amp;col=7&amp;number=5.52e-06&amp;sourceID=14","5.52e-06")</f>
        <v>5.52e-06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HYPERLINK("http://141.218.60.56/~jnz1568/getInfo.php?workbook=17_01.xlsx&amp;sheet=U0&amp;row=437&amp;col=6&amp;number=4.3&amp;sourceID=14","4.3")</f>
        <v>4.3</v>
      </c>
      <c r="G437" s="4" t="str">
        <f>HYPERLINK("http://141.218.60.56/~jnz1568/getInfo.php?workbook=17_01.xlsx&amp;sheet=U0&amp;row=437&amp;col=7&amp;number=5.52e-06&amp;sourceID=14","5.52e-06")</f>
        <v>5.52e-06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HYPERLINK("http://141.218.60.56/~jnz1568/getInfo.php?workbook=17_01.xlsx&amp;sheet=U0&amp;row=438&amp;col=6&amp;number=4.4&amp;sourceID=14","4.4")</f>
        <v>4.4</v>
      </c>
      <c r="G438" s="4" t="str">
        <f>HYPERLINK("http://141.218.60.56/~jnz1568/getInfo.php?workbook=17_01.xlsx&amp;sheet=U0&amp;row=438&amp;col=7&amp;number=5.53e-06&amp;sourceID=14","5.53e-06")</f>
        <v>5.53e-06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HYPERLINK("http://141.218.60.56/~jnz1568/getInfo.php?workbook=17_01.xlsx&amp;sheet=U0&amp;row=439&amp;col=6&amp;number=4.5&amp;sourceID=14","4.5")</f>
        <v>4.5</v>
      </c>
      <c r="G439" s="4" t="str">
        <f>HYPERLINK("http://141.218.60.56/~jnz1568/getInfo.php?workbook=17_01.xlsx&amp;sheet=U0&amp;row=439&amp;col=7&amp;number=5.53e-06&amp;sourceID=14","5.53e-06")</f>
        <v>5.53e-06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HYPERLINK("http://141.218.60.56/~jnz1568/getInfo.php?workbook=17_01.xlsx&amp;sheet=U0&amp;row=440&amp;col=6&amp;number=4.6&amp;sourceID=14","4.6")</f>
        <v>4.6</v>
      </c>
      <c r="G440" s="4" t="str">
        <f>HYPERLINK("http://141.218.60.56/~jnz1568/getInfo.php?workbook=17_01.xlsx&amp;sheet=U0&amp;row=440&amp;col=7&amp;number=5.53e-06&amp;sourceID=14","5.53e-06")</f>
        <v>5.53e-06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HYPERLINK("http://141.218.60.56/~jnz1568/getInfo.php?workbook=17_01.xlsx&amp;sheet=U0&amp;row=441&amp;col=6&amp;number=4.7&amp;sourceID=14","4.7")</f>
        <v>4.7</v>
      </c>
      <c r="G441" s="4" t="str">
        <f>HYPERLINK("http://141.218.60.56/~jnz1568/getInfo.php?workbook=17_01.xlsx&amp;sheet=U0&amp;row=441&amp;col=7&amp;number=5.54e-06&amp;sourceID=14","5.54e-06")</f>
        <v>5.54e-06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HYPERLINK("http://141.218.60.56/~jnz1568/getInfo.php?workbook=17_01.xlsx&amp;sheet=U0&amp;row=442&amp;col=6&amp;number=4.8&amp;sourceID=14","4.8")</f>
        <v>4.8</v>
      </c>
      <c r="G442" s="4" t="str">
        <f>HYPERLINK("http://141.218.60.56/~jnz1568/getInfo.php?workbook=17_01.xlsx&amp;sheet=U0&amp;row=442&amp;col=7&amp;number=5.55e-06&amp;sourceID=14","5.55e-06")</f>
        <v>5.55e-06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HYPERLINK("http://141.218.60.56/~jnz1568/getInfo.php?workbook=17_01.xlsx&amp;sheet=U0&amp;row=443&amp;col=6&amp;number=4.9&amp;sourceID=14","4.9")</f>
        <v>4.9</v>
      </c>
      <c r="G443" s="4" t="str">
        <f>HYPERLINK("http://141.218.60.56/~jnz1568/getInfo.php?workbook=17_01.xlsx&amp;sheet=U0&amp;row=443&amp;col=7&amp;number=5.56e-06&amp;sourceID=14","5.56e-06")</f>
        <v>5.56e-06</v>
      </c>
    </row>
    <row r="444" spans="1:7">
      <c r="A444" s="3">
        <v>17</v>
      </c>
      <c r="B444" s="3">
        <v>1</v>
      </c>
      <c r="C444" s="3" t="s">
        <v>42</v>
      </c>
      <c r="D444" s="3">
        <v>4</v>
      </c>
      <c r="E444" s="3">
        <v>1</v>
      </c>
      <c r="F444" s="4" t="str">
        <f>HYPERLINK("http://141.218.60.56/~jnz1568/getInfo.php?workbook=17_01.xlsx&amp;sheet=U0&amp;row=444&amp;col=6&amp;number=3&amp;sourceID=14","3")</f>
        <v>3</v>
      </c>
      <c r="G444" s="4" t="str">
        <f>HYPERLINK("http://141.218.60.56/~jnz1568/getInfo.php?workbook=17_01.xlsx&amp;sheet=U0&amp;row=444&amp;col=7&amp;number=2.63e-08&amp;sourceID=14","2.63e-08")</f>
        <v>2.63e-08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HYPERLINK("http://141.218.60.56/~jnz1568/getInfo.php?workbook=17_01.xlsx&amp;sheet=U0&amp;row=445&amp;col=6&amp;number=3.1&amp;sourceID=14","3.1")</f>
        <v>3.1</v>
      </c>
      <c r="G445" s="4" t="str">
        <f>HYPERLINK("http://141.218.60.56/~jnz1568/getInfo.php?workbook=17_01.xlsx&amp;sheet=U0&amp;row=445&amp;col=7&amp;number=2.63e-08&amp;sourceID=14","2.63e-08")</f>
        <v>2.63e-08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HYPERLINK("http://141.218.60.56/~jnz1568/getInfo.php?workbook=17_01.xlsx&amp;sheet=U0&amp;row=446&amp;col=6&amp;number=3.2&amp;sourceID=14","3.2")</f>
        <v>3.2</v>
      </c>
      <c r="G446" s="4" t="str">
        <f>HYPERLINK("http://141.218.60.56/~jnz1568/getInfo.php?workbook=17_01.xlsx&amp;sheet=U0&amp;row=446&amp;col=7&amp;number=2.63e-08&amp;sourceID=14","2.63e-08")</f>
        <v>2.63e-08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HYPERLINK("http://141.218.60.56/~jnz1568/getInfo.php?workbook=17_01.xlsx&amp;sheet=U0&amp;row=447&amp;col=6&amp;number=3.3&amp;sourceID=14","3.3")</f>
        <v>3.3</v>
      </c>
      <c r="G447" s="4" t="str">
        <f>HYPERLINK("http://141.218.60.56/~jnz1568/getInfo.php?workbook=17_01.xlsx&amp;sheet=U0&amp;row=447&amp;col=7&amp;number=2.63e-08&amp;sourceID=14","2.63e-08")</f>
        <v>2.63e-08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HYPERLINK("http://141.218.60.56/~jnz1568/getInfo.php?workbook=17_01.xlsx&amp;sheet=U0&amp;row=448&amp;col=6&amp;number=3.4&amp;sourceID=14","3.4")</f>
        <v>3.4</v>
      </c>
      <c r="G448" s="4" t="str">
        <f>HYPERLINK("http://141.218.60.56/~jnz1568/getInfo.php?workbook=17_01.xlsx&amp;sheet=U0&amp;row=448&amp;col=7&amp;number=2.63e-08&amp;sourceID=14","2.63e-08")</f>
        <v>2.63e-08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HYPERLINK("http://141.218.60.56/~jnz1568/getInfo.php?workbook=17_01.xlsx&amp;sheet=U0&amp;row=449&amp;col=6&amp;number=3.5&amp;sourceID=14","3.5")</f>
        <v>3.5</v>
      </c>
      <c r="G449" s="4" t="str">
        <f>HYPERLINK("http://141.218.60.56/~jnz1568/getInfo.php?workbook=17_01.xlsx&amp;sheet=U0&amp;row=449&amp;col=7&amp;number=2.63e-08&amp;sourceID=14","2.63e-08")</f>
        <v>2.63e-08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HYPERLINK("http://141.218.60.56/~jnz1568/getInfo.php?workbook=17_01.xlsx&amp;sheet=U0&amp;row=450&amp;col=6&amp;number=3.6&amp;sourceID=14","3.6")</f>
        <v>3.6</v>
      </c>
      <c r="G450" s="4" t="str">
        <f>HYPERLINK("http://141.218.60.56/~jnz1568/getInfo.php?workbook=17_01.xlsx&amp;sheet=U0&amp;row=450&amp;col=7&amp;number=2.64e-08&amp;sourceID=14","2.64e-08")</f>
        <v>2.64e-08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HYPERLINK("http://141.218.60.56/~jnz1568/getInfo.php?workbook=17_01.xlsx&amp;sheet=U0&amp;row=451&amp;col=6&amp;number=3.7&amp;sourceID=14","3.7")</f>
        <v>3.7</v>
      </c>
      <c r="G451" s="4" t="str">
        <f>HYPERLINK("http://141.218.60.56/~jnz1568/getInfo.php?workbook=17_01.xlsx&amp;sheet=U0&amp;row=451&amp;col=7&amp;number=2.64e-08&amp;sourceID=14","2.64e-08")</f>
        <v>2.64e-08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HYPERLINK("http://141.218.60.56/~jnz1568/getInfo.php?workbook=17_01.xlsx&amp;sheet=U0&amp;row=452&amp;col=6&amp;number=3.8&amp;sourceID=14","3.8")</f>
        <v>3.8</v>
      </c>
      <c r="G452" s="4" t="str">
        <f>HYPERLINK("http://141.218.60.56/~jnz1568/getInfo.php?workbook=17_01.xlsx&amp;sheet=U0&amp;row=452&amp;col=7&amp;number=2.64e-08&amp;sourceID=14","2.64e-08")</f>
        <v>2.64e-08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HYPERLINK("http://141.218.60.56/~jnz1568/getInfo.php?workbook=17_01.xlsx&amp;sheet=U0&amp;row=453&amp;col=6&amp;number=3.9&amp;sourceID=14","3.9")</f>
        <v>3.9</v>
      </c>
      <c r="G453" s="4" t="str">
        <f>HYPERLINK("http://141.218.60.56/~jnz1568/getInfo.php?workbook=17_01.xlsx&amp;sheet=U0&amp;row=453&amp;col=7&amp;number=2.65e-08&amp;sourceID=14","2.65e-08")</f>
        <v>2.65e-08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HYPERLINK("http://141.218.60.56/~jnz1568/getInfo.php?workbook=17_01.xlsx&amp;sheet=U0&amp;row=454&amp;col=6&amp;number=4&amp;sourceID=14","4")</f>
        <v>4</v>
      </c>
      <c r="G454" s="4" t="str">
        <f>HYPERLINK("http://141.218.60.56/~jnz1568/getInfo.php?workbook=17_01.xlsx&amp;sheet=U0&amp;row=454&amp;col=7&amp;number=2.66e-08&amp;sourceID=14","2.66e-08")</f>
        <v>2.66e-08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HYPERLINK("http://141.218.60.56/~jnz1568/getInfo.php?workbook=17_01.xlsx&amp;sheet=U0&amp;row=455&amp;col=6&amp;number=4.1&amp;sourceID=14","4.1")</f>
        <v>4.1</v>
      </c>
      <c r="G455" s="4" t="str">
        <f>HYPERLINK("http://141.218.60.56/~jnz1568/getInfo.php?workbook=17_01.xlsx&amp;sheet=U0&amp;row=455&amp;col=7&amp;number=2.67e-08&amp;sourceID=14","2.67e-08")</f>
        <v>2.67e-08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HYPERLINK("http://141.218.60.56/~jnz1568/getInfo.php?workbook=17_01.xlsx&amp;sheet=U0&amp;row=456&amp;col=6&amp;number=4.2&amp;sourceID=14","4.2")</f>
        <v>4.2</v>
      </c>
      <c r="G456" s="4" t="str">
        <f>HYPERLINK("http://141.218.60.56/~jnz1568/getInfo.php?workbook=17_01.xlsx&amp;sheet=U0&amp;row=456&amp;col=7&amp;number=2.68e-08&amp;sourceID=14","2.68e-08")</f>
        <v>2.68e-08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HYPERLINK("http://141.218.60.56/~jnz1568/getInfo.php?workbook=17_01.xlsx&amp;sheet=U0&amp;row=457&amp;col=6&amp;number=4.3&amp;sourceID=14","4.3")</f>
        <v>4.3</v>
      </c>
      <c r="G457" s="4" t="str">
        <f>HYPERLINK("http://141.218.60.56/~jnz1568/getInfo.php?workbook=17_01.xlsx&amp;sheet=U0&amp;row=457&amp;col=7&amp;number=2.69e-08&amp;sourceID=14","2.69e-08")</f>
        <v>2.69e-08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HYPERLINK("http://141.218.60.56/~jnz1568/getInfo.php?workbook=17_01.xlsx&amp;sheet=U0&amp;row=458&amp;col=6&amp;number=4.4&amp;sourceID=14","4.4")</f>
        <v>4.4</v>
      </c>
      <c r="G458" s="4" t="str">
        <f>HYPERLINK("http://141.218.60.56/~jnz1568/getInfo.php?workbook=17_01.xlsx&amp;sheet=U0&amp;row=458&amp;col=7&amp;number=2.71e-08&amp;sourceID=14","2.71e-08")</f>
        <v>2.71e-08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HYPERLINK("http://141.218.60.56/~jnz1568/getInfo.php?workbook=17_01.xlsx&amp;sheet=U0&amp;row=459&amp;col=6&amp;number=4.5&amp;sourceID=14","4.5")</f>
        <v>4.5</v>
      </c>
      <c r="G459" s="4" t="str">
        <f>HYPERLINK("http://141.218.60.56/~jnz1568/getInfo.php?workbook=17_01.xlsx&amp;sheet=U0&amp;row=459&amp;col=7&amp;number=2.73e-08&amp;sourceID=14","2.73e-08")</f>
        <v>2.73e-08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HYPERLINK("http://141.218.60.56/~jnz1568/getInfo.php?workbook=17_01.xlsx&amp;sheet=U0&amp;row=460&amp;col=6&amp;number=4.6&amp;sourceID=14","4.6")</f>
        <v>4.6</v>
      </c>
      <c r="G460" s="4" t="str">
        <f>HYPERLINK("http://141.218.60.56/~jnz1568/getInfo.php?workbook=17_01.xlsx&amp;sheet=U0&amp;row=460&amp;col=7&amp;number=2.75e-08&amp;sourceID=14","2.75e-08")</f>
        <v>2.75e-08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HYPERLINK("http://141.218.60.56/~jnz1568/getInfo.php?workbook=17_01.xlsx&amp;sheet=U0&amp;row=461&amp;col=6&amp;number=4.7&amp;sourceID=14","4.7")</f>
        <v>4.7</v>
      </c>
      <c r="G461" s="4" t="str">
        <f>HYPERLINK("http://141.218.60.56/~jnz1568/getInfo.php?workbook=17_01.xlsx&amp;sheet=U0&amp;row=461&amp;col=7&amp;number=2.79e-08&amp;sourceID=14","2.79e-08")</f>
        <v>2.79e-08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HYPERLINK("http://141.218.60.56/~jnz1568/getInfo.php?workbook=17_01.xlsx&amp;sheet=U0&amp;row=462&amp;col=6&amp;number=4.8&amp;sourceID=14","4.8")</f>
        <v>4.8</v>
      </c>
      <c r="G462" s="4" t="str">
        <f>HYPERLINK("http://141.218.60.56/~jnz1568/getInfo.php?workbook=17_01.xlsx&amp;sheet=U0&amp;row=462&amp;col=7&amp;number=2.83e-08&amp;sourceID=14","2.83e-08")</f>
        <v>2.83e-08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HYPERLINK("http://141.218.60.56/~jnz1568/getInfo.php?workbook=17_01.xlsx&amp;sheet=U0&amp;row=463&amp;col=6&amp;number=4.9&amp;sourceID=14","4.9")</f>
        <v>4.9</v>
      </c>
      <c r="G463" s="4" t="str">
        <f>HYPERLINK("http://141.218.60.56/~jnz1568/getInfo.php?workbook=17_01.xlsx&amp;sheet=U0&amp;row=463&amp;col=7&amp;number=2.88e-08&amp;sourceID=14","2.88e-08")</f>
        <v>2.88e-08</v>
      </c>
    </row>
    <row r="464" spans="1:7">
      <c r="A464" s="3">
        <v>17</v>
      </c>
      <c r="B464" s="3">
        <v>1</v>
      </c>
      <c r="C464" s="3" t="s">
        <v>42</v>
      </c>
      <c r="D464" s="3">
        <v>5</v>
      </c>
      <c r="E464" s="3">
        <v>1</v>
      </c>
      <c r="F464" s="4" t="str">
        <f>HYPERLINK("http://141.218.60.56/~jnz1568/getInfo.php?workbook=17_01.xlsx&amp;sheet=U0&amp;row=464&amp;col=6&amp;number=3&amp;sourceID=14","3")</f>
        <v>3</v>
      </c>
      <c r="G464" s="4" t="str">
        <f>HYPERLINK("http://141.218.60.56/~jnz1568/getInfo.php?workbook=17_01.xlsx&amp;sheet=U0&amp;row=464&amp;col=7&amp;number=5.35e-08&amp;sourceID=14","5.35e-08")</f>
        <v>5.35e-08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HYPERLINK("http://141.218.60.56/~jnz1568/getInfo.php?workbook=17_01.xlsx&amp;sheet=U0&amp;row=465&amp;col=6&amp;number=3.1&amp;sourceID=14","3.1")</f>
        <v>3.1</v>
      </c>
      <c r="G465" s="4" t="str">
        <f>HYPERLINK("http://141.218.60.56/~jnz1568/getInfo.php?workbook=17_01.xlsx&amp;sheet=U0&amp;row=465&amp;col=7&amp;number=5.35e-08&amp;sourceID=14","5.35e-08")</f>
        <v>5.35e-08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HYPERLINK("http://141.218.60.56/~jnz1568/getInfo.php?workbook=17_01.xlsx&amp;sheet=U0&amp;row=466&amp;col=6&amp;number=3.2&amp;sourceID=14","3.2")</f>
        <v>3.2</v>
      </c>
      <c r="G466" s="4" t="str">
        <f>HYPERLINK("http://141.218.60.56/~jnz1568/getInfo.php?workbook=17_01.xlsx&amp;sheet=U0&amp;row=466&amp;col=7&amp;number=5.35e-08&amp;sourceID=14","5.35e-08")</f>
        <v>5.35e-08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HYPERLINK("http://141.218.60.56/~jnz1568/getInfo.php?workbook=17_01.xlsx&amp;sheet=U0&amp;row=467&amp;col=6&amp;number=3.3&amp;sourceID=14","3.3")</f>
        <v>3.3</v>
      </c>
      <c r="G467" s="4" t="str">
        <f>HYPERLINK("http://141.218.60.56/~jnz1568/getInfo.php?workbook=17_01.xlsx&amp;sheet=U0&amp;row=467&amp;col=7&amp;number=5.36e-08&amp;sourceID=14","5.36e-08")</f>
        <v>5.36e-08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HYPERLINK("http://141.218.60.56/~jnz1568/getInfo.php?workbook=17_01.xlsx&amp;sheet=U0&amp;row=468&amp;col=6&amp;number=3.4&amp;sourceID=14","3.4")</f>
        <v>3.4</v>
      </c>
      <c r="G468" s="4" t="str">
        <f>HYPERLINK("http://141.218.60.56/~jnz1568/getInfo.php?workbook=17_01.xlsx&amp;sheet=U0&amp;row=468&amp;col=7&amp;number=5.36e-08&amp;sourceID=14","5.36e-08")</f>
        <v>5.36e-08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HYPERLINK("http://141.218.60.56/~jnz1568/getInfo.php?workbook=17_01.xlsx&amp;sheet=U0&amp;row=469&amp;col=6&amp;number=3.5&amp;sourceID=14","3.5")</f>
        <v>3.5</v>
      </c>
      <c r="G469" s="4" t="str">
        <f>HYPERLINK("http://141.218.60.56/~jnz1568/getInfo.php?workbook=17_01.xlsx&amp;sheet=U0&amp;row=469&amp;col=7&amp;number=5.36e-08&amp;sourceID=14","5.36e-08")</f>
        <v>5.36e-08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HYPERLINK("http://141.218.60.56/~jnz1568/getInfo.php?workbook=17_01.xlsx&amp;sheet=U0&amp;row=470&amp;col=6&amp;number=3.6&amp;sourceID=14","3.6")</f>
        <v>3.6</v>
      </c>
      <c r="G470" s="4" t="str">
        <f>HYPERLINK("http://141.218.60.56/~jnz1568/getInfo.php?workbook=17_01.xlsx&amp;sheet=U0&amp;row=470&amp;col=7&amp;number=5.37e-08&amp;sourceID=14","5.37e-08")</f>
        <v>5.37e-08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HYPERLINK("http://141.218.60.56/~jnz1568/getInfo.php?workbook=17_01.xlsx&amp;sheet=U0&amp;row=471&amp;col=6&amp;number=3.7&amp;sourceID=14","3.7")</f>
        <v>3.7</v>
      </c>
      <c r="G471" s="4" t="str">
        <f>HYPERLINK("http://141.218.60.56/~jnz1568/getInfo.php?workbook=17_01.xlsx&amp;sheet=U0&amp;row=471&amp;col=7&amp;number=5.38e-08&amp;sourceID=14","5.38e-08")</f>
        <v>5.38e-08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HYPERLINK("http://141.218.60.56/~jnz1568/getInfo.php?workbook=17_01.xlsx&amp;sheet=U0&amp;row=472&amp;col=6&amp;number=3.8&amp;sourceID=14","3.8")</f>
        <v>3.8</v>
      </c>
      <c r="G472" s="4" t="str">
        <f>HYPERLINK("http://141.218.60.56/~jnz1568/getInfo.php?workbook=17_01.xlsx&amp;sheet=U0&amp;row=472&amp;col=7&amp;number=5.39e-08&amp;sourceID=14","5.39e-08")</f>
        <v>5.39e-08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HYPERLINK("http://141.218.60.56/~jnz1568/getInfo.php?workbook=17_01.xlsx&amp;sheet=U0&amp;row=473&amp;col=6&amp;number=3.9&amp;sourceID=14","3.9")</f>
        <v>3.9</v>
      </c>
      <c r="G473" s="4" t="str">
        <f>HYPERLINK("http://141.218.60.56/~jnz1568/getInfo.php?workbook=17_01.xlsx&amp;sheet=U0&amp;row=473&amp;col=7&amp;number=5.4e-08&amp;sourceID=14","5.4e-08")</f>
        <v>5.4e-08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HYPERLINK("http://141.218.60.56/~jnz1568/getInfo.php?workbook=17_01.xlsx&amp;sheet=U0&amp;row=474&amp;col=6&amp;number=4&amp;sourceID=14","4")</f>
        <v>4</v>
      </c>
      <c r="G474" s="4" t="str">
        <f>HYPERLINK("http://141.218.60.56/~jnz1568/getInfo.php?workbook=17_01.xlsx&amp;sheet=U0&amp;row=474&amp;col=7&amp;number=5.41e-08&amp;sourceID=14","5.41e-08")</f>
        <v>5.41e-08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HYPERLINK("http://141.218.60.56/~jnz1568/getInfo.php?workbook=17_01.xlsx&amp;sheet=U0&amp;row=475&amp;col=6&amp;number=4.1&amp;sourceID=14","4.1")</f>
        <v>4.1</v>
      </c>
      <c r="G475" s="4" t="str">
        <f>HYPERLINK("http://141.218.60.56/~jnz1568/getInfo.php?workbook=17_01.xlsx&amp;sheet=U0&amp;row=475&amp;col=7&amp;number=5.43e-08&amp;sourceID=14","5.43e-08")</f>
        <v>5.43e-08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HYPERLINK("http://141.218.60.56/~jnz1568/getInfo.php?workbook=17_01.xlsx&amp;sheet=U0&amp;row=476&amp;col=6&amp;number=4.2&amp;sourceID=14","4.2")</f>
        <v>4.2</v>
      </c>
      <c r="G476" s="4" t="str">
        <f>HYPERLINK("http://141.218.60.56/~jnz1568/getInfo.php?workbook=17_01.xlsx&amp;sheet=U0&amp;row=476&amp;col=7&amp;number=5.45e-08&amp;sourceID=14","5.45e-08")</f>
        <v>5.45e-08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HYPERLINK("http://141.218.60.56/~jnz1568/getInfo.php?workbook=17_01.xlsx&amp;sheet=U0&amp;row=477&amp;col=6&amp;number=4.3&amp;sourceID=14","4.3")</f>
        <v>4.3</v>
      </c>
      <c r="G477" s="4" t="str">
        <f>HYPERLINK("http://141.218.60.56/~jnz1568/getInfo.php?workbook=17_01.xlsx&amp;sheet=U0&amp;row=477&amp;col=7&amp;number=5.48e-08&amp;sourceID=14","5.48e-08")</f>
        <v>5.48e-08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HYPERLINK("http://141.218.60.56/~jnz1568/getInfo.php?workbook=17_01.xlsx&amp;sheet=U0&amp;row=478&amp;col=6&amp;number=4.4&amp;sourceID=14","4.4")</f>
        <v>4.4</v>
      </c>
      <c r="G478" s="4" t="str">
        <f>HYPERLINK("http://141.218.60.56/~jnz1568/getInfo.php?workbook=17_01.xlsx&amp;sheet=U0&amp;row=478&amp;col=7&amp;number=5.51e-08&amp;sourceID=14","5.51e-08")</f>
        <v>5.51e-08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HYPERLINK("http://141.218.60.56/~jnz1568/getInfo.php?workbook=17_01.xlsx&amp;sheet=U0&amp;row=479&amp;col=6&amp;number=4.5&amp;sourceID=14","4.5")</f>
        <v>4.5</v>
      </c>
      <c r="G479" s="4" t="str">
        <f>HYPERLINK("http://141.218.60.56/~jnz1568/getInfo.php?workbook=17_01.xlsx&amp;sheet=U0&amp;row=479&amp;col=7&amp;number=5.56e-08&amp;sourceID=14","5.56e-08")</f>
        <v>5.56e-08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HYPERLINK("http://141.218.60.56/~jnz1568/getInfo.php?workbook=17_01.xlsx&amp;sheet=U0&amp;row=480&amp;col=6&amp;number=4.6&amp;sourceID=14","4.6")</f>
        <v>4.6</v>
      </c>
      <c r="G480" s="4" t="str">
        <f>HYPERLINK("http://141.218.60.56/~jnz1568/getInfo.php?workbook=17_01.xlsx&amp;sheet=U0&amp;row=480&amp;col=7&amp;number=5.61e-08&amp;sourceID=14","5.61e-08")</f>
        <v>5.61e-08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HYPERLINK("http://141.218.60.56/~jnz1568/getInfo.php?workbook=17_01.xlsx&amp;sheet=U0&amp;row=481&amp;col=6&amp;number=4.7&amp;sourceID=14","4.7")</f>
        <v>4.7</v>
      </c>
      <c r="G481" s="4" t="str">
        <f>HYPERLINK("http://141.218.60.56/~jnz1568/getInfo.php?workbook=17_01.xlsx&amp;sheet=U0&amp;row=481&amp;col=7&amp;number=5.68e-08&amp;sourceID=14","5.68e-08")</f>
        <v>5.68e-08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HYPERLINK("http://141.218.60.56/~jnz1568/getInfo.php?workbook=17_01.xlsx&amp;sheet=U0&amp;row=482&amp;col=6&amp;number=4.8&amp;sourceID=14","4.8")</f>
        <v>4.8</v>
      </c>
      <c r="G482" s="4" t="str">
        <f>HYPERLINK("http://141.218.60.56/~jnz1568/getInfo.php?workbook=17_01.xlsx&amp;sheet=U0&amp;row=482&amp;col=7&amp;number=5.77e-08&amp;sourceID=14","5.77e-08")</f>
        <v>5.77e-08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HYPERLINK("http://141.218.60.56/~jnz1568/getInfo.php?workbook=17_01.xlsx&amp;sheet=U0&amp;row=483&amp;col=6&amp;number=4.9&amp;sourceID=14","4.9")</f>
        <v>4.9</v>
      </c>
      <c r="G483" s="4" t="str">
        <f>HYPERLINK("http://141.218.60.56/~jnz1568/getInfo.php?workbook=17_01.xlsx&amp;sheet=U0&amp;row=483&amp;col=7&amp;number=5.87e-08&amp;sourceID=14","5.87e-08")</f>
        <v>5.87e-08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2015-04-20T08:05:58Z</dcterms:created>
  <dcterms:modified xsi:type="dcterms:W3CDTF">2015-04-20T08:05:58Z</dcterms:modified>
</cp:coreProperties>
</file>