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<sst xmlns="http://schemas.openxmlformats.org/spreadsheetml/2006/main" count="130" uniqueCount="46">
  <si>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Cl XVI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</si>
  <si>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</si>
  <si>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</si>
  <si>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</si>
  <si>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</si>
  <si>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</si>
  <si>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</si>
  <si>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</si>
  <si>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</si>
  <si>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</si>
  <si>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</si>
  <si>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</si>
  <si>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</si>
  <si>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</si>
  <si>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</si>
  <si>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</si>
  <si>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</si>
  <si>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</si>
  <si>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</si>
  <si>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</si>
  <si>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</si>
  <si>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</si>
  <si>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</si>
  <si>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</si>
  <si>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</si>
  <si>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</si>
  <si>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</si>
  <si>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</si>
  <si>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</si>
  <si>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</si>
  <si>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</si>
  <si>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</si>
  <si>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</si>
  <si>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</si>
  <si>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</si>
  <si>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</si>
  <si>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</si>
  <si>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Cl XVI</t>
  </si>
  <si>
    <t>k</t>
  </si>
  <si>
    <t>WL Vac (A)</t>
  </si>
  <si>
    <t>A (s-1)</t>
  </si>
  <si>
    <t>A2E1(s-1)</t>
  </si>
  <si>
    <t>Effective Collision Strengths for Cl XVI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</si>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</sst>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17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HYPERLINK("http://141.218.60.56/~jnz1568/getInfo.php?workbook=17_02.xlsx&amp;sheet=E0&amp;row=4&amp;col=10&amp;number=0&amp;sourceID=14","0")</f>
        <v>0</v>
      </c>
    </row>
    <row r="5" spans="1:10">
      <c r="A5" s="3">
        <v>17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HYPERLINK("http://141.218.60.56/~jnz1568/getInfo.php?workbook=17_02.xlsx&amp;sheet=E0&amp;row=5&amp;col=10&amp;number=22236180&amp;sourceID=14","22236180")</f>
        <v>22236180</v>
      </c>
    </row>
    <row r="6" spans="1:10">
      <c r="A6" s="3">
        <v>17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HYPERLINK("http://141.218.60.56/~jnz1568/getInfo.php?workbook=17_02.xlsx&amp;sheet=E0&amp;row=6&amp;col=10&amp;number=22390000&amp;sourceID=14","22390000")</f>
        <v>22390000</v>
      </c>
    </row>
    <row r="7" spans="1:10">
      <c r="A7" s="3">
        <v>17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HYPERLINK("http://141.218.60.56/~jnz1568/getInfo.php?workbook=17_02.xlsx&amp;sheet=E0&amp;row=7&amp;col=10&amp;number=22377820&amp;sourceID=14","22377820")</f>
        <v>22377820</v>
      </c>
    </row>
    <row r="8" spans="1:10">
      <c r="A8" s="3">
        <v>17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HYPERLINK("http://141.218.60.56/~jnz1568/getInfo.php?workbook=17_02.xlsx&amp;sheet=E0&amp;row=8&amp;col=10&amp;number=22381940&amp;sourceID=14","22381940")</f>
        <v>22381940</v>
      </c>
    </row>
    <row r="9" spans="1:10">
      <c r="A9" s="3">
        <v>17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HYPERLINK("http://141.218.60.56/~jnz1568/getInfo.php?workbook=17_02.xlsx&amp;sheet=E0&amp;row=9&amp;col=10&amp;number=22399100&amp;sourceID=14","22399100")</f>
        <v>22399100</v>
      </c>
    </row>
    <row r="10" spans="1:10">
      <c r="A10" s="3">
        <v>17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HYPERLINK("http://141.218.60.56/~jnz1568/getInfo.php?workbook=17_02.xlsx&amp;sheet=E0&amp;row=10&amp;col=10&amp;number=22500680&amp;sourceID=14","22500680")</f>
        <v>22500680</v>
      </c>
    </row>
    <row r="11" spans="1:10">
      <c r="A11" s="3">
        <v>17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HYPERLINK("http://141.218.60.56/~jnz1568/getInfo.php?workbook=17_02.xlsx&amp;sheet=E0&amp;row=11&amp;col=10&amp;number=26314360&amp;sourceID=14","26314360")</f>
        <v>26314360</v>
      </c>
    </row>
    <row r="12" spans="1:10">
      <c r="A12" s="3">
        <v>17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HYPERLINK("http://141.218.60.56/~jnz1568/getInfo.php?workbook=17_02.xlsx&amp;sheet=E0&amp;row=12&amp;col=10&amp;number=26355050&amp;sourceID=14","26355050")</f>
        <v>26355050</v>
      </c>
    </row>
    <row r="13" spans="1:10">
      <c r="A13" s="3">
        <v>17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HYPERLINK("http://141.218.60.56/~jnz1568/getInfo.php?workbook=17_02.xlsx&amp;sheet=E0&amp;row=13&amp;col=10&amp;number=26353380&amp;sourceID=14","26353380")</f>
        <v>26353380</v>
      </c>
    </row>
    <row r="14" spans="1:10">
      <c r="A14" s="3">
        <v>17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HYPERLINK("http://141.218.60.56/~jnz1568/getInfo.php?workbook=17_02.xlsx&amp;sheet=E0&amp;row=14&amp;col=10&amp;number=26354630&amp;sourceID=14","26354630")</f>
        <v>26354630</v>
      </c>
    </row>
    <row r="15" spans="1:10">
      <c r="A15" s="3">
        <v>17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HYPERLINK("http://141.218.60.56/~jnz1568/getInfo.php?workbook=17_02.xlsx&amp;sheet=E0&amp;row=15&amp;col=10&amp;number=26359730&amp;sourceID=14","26359730")</f>
        <v>26359730</v>
      </c>
    </row>
    <row r="16" spans="1:10">
      <c r="A16" s="3">
        <v>17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HYPERLINK("http://141.218.60.56/~jnz1568/getInfo.php?workbook=17_02.xlsx&amp;sheet=E0&amp;row=16&amp;col=10&amp;number=26387270&amp;sourceID=14","26387270")</f>
        <v>26387270</v>
      </c>
    </row>
    <row r="17" spans="1:10">
      <c r="A17" s="3">
        <v>17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HYPERLINK("http://141.218.60.56/~jnz1568/getInfo.php?workbook=17_02.xlsx&amp;sheet=E0&amp;row=17&amp;col=10&amp;number=26381370&amp;sourceID=14","26381370")</f>
        <v>26381370</v>
      </c>
    </row>
    <row r="18" spans="1:10">
      <c r="A18" s="3">
        <v>17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HYPERLINK("http://141.218.60.56/~jnz1568/getInfo.php?workbook=17_02.xlsx&amp;sheet=E0&amp;row=18&amp;col=10&amp;number=26381390&amp;sourceID=14","26381390")</f>
        <v>26381390</v>
      </c>
    </row>
    <row r="19" spans="1:10">
      <c r="A19" s="3">
        <v>17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HYPERLINK("http://141.218.60.56/~jnz1568/getInfo.php?workbook=17_02.xlsx&amp;sheet=E0&amp;row=19&amp;col=10&amp;number=26383410&amp;sourceID=14","26383410")</f>
        <v>26383410</v>
      </c>
    </row>
    <row r="20" spans="1:10">
      <c r="A20" s="3">
        <v>17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HYPERLINK("http://141.218.60.56/~jnz1568/getInfo.php?workbook=17_02.xlsx&amp;sheet=E0&amp;row=20&amp;col=10&amp;number=26384530&amp;sourceID=14","26384530")</f>
        <v>26384530</v>
      </c>
    </row>
    <row r="21" spans="1:10">
      <c r="A21" s="3">
        <v>17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HYPERLINK("http://141.218.60.56/~jnz1568/getInfo.php?workbook=17_02.xlsx&amp;sheet=E0&amp;row=21&amp;col=10&amp;number=27720900&amp;sourceID=14","27720900")</f>
        <v>27720900</v>
      </c>
    </row>
    <row r="22" spans="1:10">
      <c r="A22" s="3">
        <v>17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HYPERLINK("http://141.218.60.56/~jnz1568/getInfo.php?workbook=17_02.xlsx&amp;sheet=E0&amp;row=22&amp;col=10&amp;number=27738000&amp;sourceID=14","27738000")</f>
        <v>27738000</v>
      </c>
    </row>
    <row r="23" spans="1:10">
      <c r="A23" s="3">
        <v>17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HYPERLINK("http://141.218.60.56/~jnz1568/getInfo.php?workbook=17_02.xlsx&amp;sheet=E0&amp;row=23&amp;col=10&amp;number=27737300&amp;sourceID=14","27737300")</f>
        <v>27737300</v>
      </c>
    </row>
    <row r="24" spans="1:10">
      <c r="A24" s="3">
        <v>17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HYPERLINK("http://141.218.60.56/~jnz1568/getInfo.php?workbook=17_02.xlsx&amp;sheet=E0&amp;row=24&amp;col=10&amp;number=27737800&amp;sourceID=14","27737800")</f>
        <v>27737800</v>
      </c>
    </row>
    <row r="25" spans="1:10">
      <c r="A25" s="3">
        <v>17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HYPERLINK("http://141.218.60.56/~jnz1568/getInfo.php?workbook=17_02.xlsx&amp;sheet=E0&amp;row=25&amp;col=10&amp;number=27740000&amp;sourceID=14","27740000")</f>
        <v>27740000</v>
      </c>
    </row>
    <row r="26" spans="1:10">
      <c r="A26" s="3">
        <v>17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HYPERLINK("http://141.218.60.56/~jnz1568/getInfo.php?workbook=17_02.xlsx&amp;sheet=E0&amp;row=26&amp;col=10&amp;number=27751600&amp;sourceID=14","27751600")</f>
        <v>27751600</v>
      </c>
    </row>
    <row r="27" spans="1:10">
      <c r="A27" s="3">
        <v>17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HYPERLINK("http://141.218.60.56/~jnz1568/getInfo.php?workbook=17_02.xlsx&amp;sheet=E0&amp;row=27&amp;col=10&amp;number=27749100&amp;sourceID=14","27749100")</f>
        <v>27749100</v>
      </c>
    </row>
    <row r="28" spans="1:10">
      <c r="A28" s="3">
        <v>17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HYPERLINK("http://141.218.60.56/~jnz1568/getInfo.php?workbook=17_02.xlsx&amp;sheet=E0&amp;row=28&amp;col=10&amp;number=27749100&amp;sourceID=14","27749100")</f>
        <v>27749100</v>
      </c>
    </row>
    <row r="29" spans="1:10">
      <c r="A29" s="3">
        <v>17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HYPERLINK("http://141.218.60.56/~jnz1568/getInfo.php?workbook=17_02.xlsx&amp;sheet=E0&amp;row=29&amp;col=10&amp;number=27750000&amp;sourceID=14","27750000")</f>
        <v>27750000</v>
      </c>
    </row>
    <row r="30" spans="1:10">
      <c r="A30" s="3">
        <v>17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HYPERLINK("http://141.218.60.56/~jnz1568/getInfo.php?workbook=17_02.xlsx&amp;sheet=E0&amp;row=30&amp;col=10&amp;number=27750400&amp;sourceID=14","27750400")</f>
        <v>27750400</v>
      </c>
    </row>
    <row r="31" spans="1:10">
      <c r="A31" s="3">
        <v>17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HYPERLINK("http://141.218.60.56/~jnz1568/getInfo.php?workbook=17_02.xlsx&amp;sheet=E0&amp;row=31&amp;col=10&amp;number=27757446&amp;sourceID=14","27757446")</f>
        <v>27757446</v>
      </c>
    </row>
    <row r="32" spans="1:10">
      <c r="A32" s="3">
        <v>17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HYPERLINK("http://141.218.60.56/~jnz1568/getInfo.php?workbook=17_02.xlsx&amp;sheet=E0&amp;row=32&amp;col=10&amp;number=27757446&amp;sourceID=14","27757446")</f>
        <v>27757446</v>
      </c>
    </row>
    <row r="33" spans="1:10">
      <c r="A33" s="3">
        <v>17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HYPERLINK("http://141.218.60.56/~jnz1568/getInfo.php?workbook=17_02.xlsx&amp;sheet=E0&amp;row=33&amp;col=10&amp;number=27757178&amp;sourceID=14","27757178")</f>
        <v>27757178</v>
      </c>
    </row>
    <row r="34" spans="1:10">
      <c r="A34" s="3">
        <v>17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HYPERLINK("http://141.218.60.56/~jnz1568/getInfo.php?workbook=17_02.xlsx&amp;sheet=E0&amp;row=34&amp;col=10&amp;number=27757178&amp;sourceID=14","27757178")</f>
        <v>27757178</v>
      </c>
    </row>
    <row r="35" spans="1:10">
      <c r="A35" s="3">
        <v>17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HYPERLINK("http://141.218.60.56/~jnz1568/getInfo.php?workbook=17_02.xlsx&amp;sheet=E0&amp;row=35&amp;col=10&amp;number=28367700&amp;sourceID=14","28367700")</f>
        <v>28367700</v>
      </c>
    </row>
    <row r="36" spans="1:10">
      <c r="A36" s="3">
        <v>17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HYPERLINK("http://141.218.60.56/~jnz1568/getInfo.php?workbook=17_02.xlsx&amp;sheet=E0&amp;row=36&amp;col=10&amp;number=28376500&amp;sourceID=14","28376500")</f>
        <v>28376500</v>
      </c>
    </row>
    <row r="37" spans="1:10">
      <c r="A37" s="3">
        <v>17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HYPERLINK("http://141.218.60.56/~jnz1568/getInfo.php?workbook=17_02.xlsx&amp;sheet=E0&amp;row=37&amp;col=10&amp;number=28376100&amp;sourceID=14","28376100")</f>
        <v>28376100</v>
      </c>
    </row>
    <row r="38" spans="1:10">
      <c r="A38" s="3">
        <v>17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HYPERLINK("http://141.218.60.56/~jnz1568/getInfo.php?workbook=17_02.xlsx&amp;sheet=E0&amp;row=38&amp;col=10&amp;number=28376400&amp;sourceID=14","28376400")</f>
        <v>28376400</v>
      </c>
    </row>
    <row r="39" spans="1:10">
      <c r="A39" s="3">
        <v>17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HYPERLINK("http://141.218.60.56/~jnz1568/getInfo.php?workbook=17_02.xlsx&amp;sheet=E0&amp;row=39&amp;col=10&amp;number=28377500&amp;sourceID=14","28377500")</f>
        <v>28377500</v>
      </c>
    </row>
    <row r="40" spans="1:10">
      <c r="A40" s="3">
        <v>17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HYPERLINK("http://141.218.60.56/~jnz1568/getInfo.php?workbook=17_02.xlsx&amp;sheet=E0&amp;row=40&amp;col=10&amp;number=28383400&amp;sourceID=14","28383400")</f>
        <v>28383400</v>
      </c>
    </row>
    <row r="41" spans="1:10">
      <c r="A41" s="3">
        <v>17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HYPERLINK("http://141.218.60.56/~jnz1568/getInfo.php?workbook=17_02.xlsx&amp;sheet=E0&amp;row=41&amp;col=10&amp;number=28382100&amp;sourceID=14","28382100")</f>
        <v>28382100</v>
      </c>
    </row>
    <row r="42" spans="1:10">
      <c r="A42" s="3">
        <v>17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HYPERLINK("http://141.218.60.56/~jnz1568/getInfo.php?workbook=17_02.xlsx&amp;sheet=E0&amp;row=42&amp;col=10&amp;number=28382100&amp;sourceID=14","28382100")</f>
        <v>28382100</v>
      </c>
    </row>
    <row r="43" spans="1:10">
      <c r="A43" s="3">
        <v>17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HYPERLINK("http://141.218.60.56/~jnz1568/getInfo.php?workbook=17_02.xlsx&amp;sheet=E0&amp;row=43&amp;col=10&amp;number=28382500&amp;sourceID=14","28382500")</f>
        <v>28382500</v>
      </c>
    </row>
    <row r="44" spans="1:10">
      <c r="A44" s="3">
        <v>17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HYPERLINK("http://141.218.60.56/~jnz1568/getInfo.php?workbook=17_02.xlsx&amp;sheet=E0&amp;row=44&amp;col=10&amp;number=28382800&amp;sourceID=14","28382800")</f>
        <v>28382800</v>
      </c>
    </row>
    <row r="45" spans="1:10">
      <c r="A45" s="3">
        <v>17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HYPERLINK("http://141.218.60.56/~jnz1568/getInfo.php?workbook=17_02.xlsx&amp;sheet=E0&amp;row=45&amp;col=10&amp;number=0&amp;sourceID=14","0")</f>
        <v>0</v>
      </c>
    </row>
    <row r="46" spans="1:10">
      <c r="A46" s="3">
        <v>17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HYPERLINK("http://141.218.60.56/~jnz1568/getInfo.php?workbook=17_02.xlsx&amp;sheet=E0&amp;row=46&amp;col=10&amp;number=0&amp;sourceID=14","0")</f>
        <v>0</v>
      </c>
    </row>
    <row r="47" spans="1:10">
      <c r="A47" s="3">
        <v>17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HYPERLINK("http://141.218.60.56/~jnz1568/getInfo.php?workbook=17_02.xlsx&amp;sheet=E0&amp;row=47&amp;col=10&amp;number=0&amp;sourceID=14","0")</f>
        <v>0</v>
      </c>
    </row>
    <row r="48" spans="1:10">
      <c r="A48" s="3">
        <v>17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HYPERLINK("http://141.218.60.56/~jnz1568/getInfo.php?workbook=17_02.xlsx&amp;sheet=E0&amp;row=48&amp;col=10&amp;number=0&amp;sourceID=14","0")</f>
        <v>0</v>
      </c>
    </row>
    <row r="49" spans="1:10">
      <c r="A49" s="3">
        <v>17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HYPERLINK("http://141.218.60.56/~jnz1568/getInfo.php?workbook=17_02.xlsx&amp;sheet=E0&amp;row=49&amp;col=10&amp;number=0&amp;sourceID=14","0")</f>
        <v>0</v>
      </c>
    </row>
    <row r="50" spans="1:10">
      <c r="A50" s="3">
        <v>17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HYPERLINK("http://141.218.60.56/~jnz1568/getInfo.php?workbook=17_02.xlsx&amp;sheet=E0&amp;row=50&amp;col=10&amp;number=0&amp;sourceID=14","0")</f>
        <v>0</v>
      </c>
    </row>
    <row r="51" spans="1:10">
      <c r="A51" s="3">
        <v>17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HYPERLINK("http://141.218.60.56/~jnz1568/getInfo.php?workbook=17_02.xlsx&amp;sheet=E0&amp;row=51&amp;col=10&amp;number=0&amp;sourceID=14","0")</f>
        <v>0</v>
      </c>
    </row>
    <row r="52" spans="1:10">
      <c r="A52" s="3">
        <v>17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HYPERLINK("http://141.218.60.56/~jnz1568/getInfo.php?workbook=17_02.xlsx&amp;sheet=E0&amp;row=52&amp;col=10&amp;number=0&amp;sourceID=14","0")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0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17</v>
      </c>
      <c r="B4" s="3">
        <v>2</v>
      </c>
      <c r="C4" s="3">
        <v>2</v>
      </c>
      <c r="D4" s="3">
        <v>1</v>
      </c>
      <c r="E4" s="3">
        <v>4.497</v>
      </c>
      <c r="F4" s="4" t="str">
        <f>HYPERLINK("http://141.218.60.56/~jnz1568/getInfo.php?workbook=17_02.xlsx&amp;sheet=A0&amp;row=4&amp;col=6&amp;number=2679000&amp;sourceID=14","2679000")</f>
        <v>2679000</v>
      </c>
      <c r="G4" s="4" t="str">
        <f>HYPERLINK("http://141.218.60.56/~jnz1568/getInfo.php?workbook=17_02.xlsx&amp;sheet=A0&amp;row=4&amp;col=7&amp;number=0&amp;sourceID=14","0")</f>
        <v>0</v>
      </c>
    </row>
    <row r="5" spans="1:7">
      <c r="A5" s="3">
        <v>17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HYPERLINK("http://141.218.60.56/~jnz1568/getInfo.php?workbook=17_02.xlsx&amp;sheet=A0&amp;row=5&amp;col=6&amp;number=0&amp;sourceID=14","0")</f>
        <v>0</v>
      </c>
      <c r="G5" s="4" t="str">
        <f>HYPERLINK("http://141.218.60.56/~jnz1568/getInfo.php?workbook=17_02.xlsx&amp;sheet=A0&amp;row=5&amp;col=7&amp;number=294800000&amp;sourceID=14","294800000")</f>
        <v>294800000</v>
      </c>
    </row>
    <row r="6" spans="1:7">
      <c r="A6" s="3">
        <v>17</v>
      </c>
      <c r="B6" s="3">
        <v>2</v>
      </c>
      <c r="C6" s="3">
        <v>5</v>
      </c>
      <c r="D6" s="3">
        <v>1</v>
      </c>
      <c r="E6" s="3">
        <v>4.468</v>
      </c>
      <c r="F6" s="4" t="str">
        <f>HYPERLINK("http://141.218.60.56/~jnz1568/getInfo.php?workbook=17_02.xlsx&amp;sheet=A0&amp;row=6&amp;col=6&amp;number=1056000000000&amp;sourceID=14","1056000000000")</f>
        <v>1056000000000</v>
      </c>
      <c r="G6" s="4" t="str">
        <f>HYPERLINK("http://141.218.60.56/~jnz1568/getInfo.php?workbook=17_02.xlsx&amp;sheet=A0&amp;row=6&amp;col=7&amp;number=0&amp;sourceID=14","0")</f>
        <v>0</v>
      </c>
    </row>
    <row r="7" spans="1:7">
      <c r="A7" s="3">
        <v>17</v>
      </c>
      <c r="B7" s="3">
        <v>2</v>
      </c>
      <c r="C7" s="3">
        <v>6</v>
      </c>
      <c r="D7" s="3">
        <v>1</v>
      </c>
      <c r="E7" s="3">
        <v>4.465</v>
      </c>
      <c r="F7" s="4" t="str">
        <f>HYPERLINK("http://141.218.60.56/~jnz1568/getInfo.php?workbook=17_02.xlsx&amp;sheet=A0&amp;row=7&amp;col=6&amp;number=197200000&amp;sourceID=14","197200000")</f>
        <v>197200000</v>
      </c>
      <c r="G7" s="4" t="str">
        <f>HYPERLINK("http://141.218.60.56/~jnz1568/getInfo.php?workbook=17_02.xlsx&amp;sheet=A0&amp;row=7&amp;col=7&amp;number=0&amp;sourceID=14","0")</f>
        <v>0</v>
      </c>
    </row>
    <row r="8" spans="1:7">
      <c r="A8" s="3">
        <v>17</v>
      </c>
      <c r="B8" s="3">
        <v>2</v>
      </c>
      <c r="C8" s="3">
        <v>7</v>
      </c>
      <c r="D8" s="3">
        <v>1</v>
      </c>
      <c r="E8" s="3">
        <v>4.444</v>
      </c>
      <c r="F8" s="4" t="str">
        <f>HYPERLINK("http://141.218.60.56/~jnz1568/getInfo.php?workbook=17_02.xlsx&amp;sheet=A0&amp;row=8&amp;col=6&amp;number=84720000000000&amp;sourceID=14","84720000000000")</f>
        <v>84720000000000</v>
      </c>
      <c r="G8" s="4" t="str">
        <f>HYPERLINK("http://141.218.60.56/~jnz1568/getInfo.php?workbook=17_02.xlsx&amp;sheet=A0&amp;row=8&amp;col=7&amp;number=0&amp;sourceID=14","0")</f>
        <v>0</v>
      </c>
    </row>
    <row r="9" spans="1:7">
      <c r="A9" s="3">
        <v>17</v>
      </c>
      <c r="B9" s="3">
        <v>2</v>
      </c>
      <c r="C9" s="3">
        <v>11</v>
      </c>
      <c r="D9" s="3">
        <v>1</v>
      </c>
      <c r="E9" s="3">
        <v>3.794</v>
      </c>
      <c r="F9" s="4" t="str">
        <f>HYPERLINK("http://141.218.60.56/~jnz1568/getInfo.php?workbook=17_02.xlsx&amp;sheet=A0&amp;row=9&amp;col=6&amp;number=294400000000&amp;sourceID=14","294400000000")</f>
        <v>294400000000</v>
      </c>
      <c r="G9" s="4" t="str">
        <f>HYPERLINK("http://141.218.60.56/~jnz1568/getInfo.php?workbook=17_02.xlsx&amp;sheet=A0&amp;row=9&amp;col=7&amp;number=0&amp;sourceID=14","0")</f>
        <v>0</v>
      </c>
    </row>
    <row r="10" spans="1:7">
      <c r="A10" s="3">
        <v>17</v>
      </c>
      <c r="B10" s="3">
        <v>2</v>
      </c>
      <c r="C10" s="3">
        <v>13</v>
      </c>
      <c r="D10" s="3">
        <v>1</v>
      </c>
      <c r="E10" s="3">
        <v>3.79</v>
      </c>
      <c r="F10" s="4" t="str">
        <f>HYPERLINK("http://141.218.60.56/~jnz1568/getInfo.php?workbook=17_02.xlsx&amp;sheet=A0&amp;row=10&amp;col=6&amp;number=22470000000000&amp;sourceID=14","22470000000000")</f>
        <v>22470000000000</v>
      </c>
      <c r="G10" s="4" t="str">
        <f>HYPERLINK("http://141.218.60.56/~jnz1568/getInfo.php?workbook=17_02.xlsx&amp;sheet=A0&amp;row=10&amp;col=7&amp;number=0&amp;sourceID=14","0")</f>
        <v>0</v>
      </c>
    </row>
    <row r="11" spans="1:7">
      <c r="A11" s="3">
        <v>17</v>
      </c>
      <c r="B11" s="3">
        <v>2</v>
      </c>
      <c r="C11" s="3">
        <v>21</v>
      </c>
      <c r="D11" s="3">
        <v>1</v>
      </c>
      <c r="E11" s="3">
        <v>3.605</v>
      </c>
      <c r="F11" s="4" t="str">
        <f>HYPERLINK("http://141.218.60.56/~jnz1568/getInfo.php?workbook=17_02.xlsx&amp;sheet=A0&amp;row=11&amp;col=6&amp;number=126500000000&amp;sourceID=14","126500000000")</f>
        <v>126500000000</v>
      </c>
      <c r="G11" s="4" t="str">
        <f>HYPERLINK("http://141.218.60.56/~jnz1568/getInfo.php?workbook=17_02.xlsx&amp;sheet=A0&amp;row=11&amp;col=7&amp;number=0&amp;sourceID=14","0")</f>
        <v>0</v>
      </c>
    </row>
    <row r="12" spans="1:7">
      <c r="A12" s="3">
        <v>17</v>
      </c>
      <c r="B12" s="3">
        <v>2</v>
      </c>
      <c r="C12" s="3">
        <v>23</v>
      </c>
      <c r="D12" s="3">
        <v>1</v>
      </c>
      <c r="E12" s="3">
        <v>3.603</v>
      </c>
      <c r="F12" s="4" t="str">
        <f>HYPERLINK("http://141.218.60.56/~jnz1568/getInfo.php?workbook=17_02.xlsx&amp;sheet=A0&amp;row=12&amp;col=6&amp;number=9088000000000&amp;sourceID=14","9088000000000")</f>
        <v>9088000000000</v>
      </c>
      <c r="G12" s="4" t="str">
        <f>HYPERLINK("http://141.218.60.56/~jnz1568/getInfo.php?workbook=17_02.xlsx&amp;sheet=A0&amp;row=12&amp;col=7&amp;number=0&amp;sourceID=14","0")</f>
        <v>0</v>
      </c>
    </row>
    <row r="13" spans="1:7">
      <c r="A13" s="3">
        <v>17</v>
      </c>
      <c r="B13" s="3">
        <v>2</v>
      </c>
      <c r="C13" s="3">
        <v>35</v>
      </c>
      <c r="D13" s="3">
        <v>1</v>
      </c>
      <c r="E13" s="3">
        <v>3.524</v>
      </c>
      <c r="F13" s="4" t="str">
        <f>HYPERLINK("http://141.218.60.56/~jnz1568/getInfo.php?workbook=17_02.xlsx&amp;sheet=A0&amp;row=13&amp;col=6&amp;number=65780000000&amp;sourceID=14","65780000000")</f>
        <v>65780000000</v>
      </c>
      <c r="G13" s="4" t="str">
        <f>HYPERLINK("http://141.218.60.56/~jnz1568/getInfo.php?workbook=17_02.xlsx&amp;sheet=A0&amp;row=13&amp;col=7&amp;number=0&amp;sourceID=14","0")</f>
        <v>0</v>
      </c>
    </row>
    <row r="14" spans="1:7">
      <c r="A14" s="3">
        <v>17</v>
      </c>
      <c r="B14" s="3">
        <v>2</v>
      </c>
      <c r="C14" s="3">
        <v>37</v>
      </c>
      <c r="D14" s="3">
        <v>1</v>
      </c>
      <c r="E14" s="3">
        <v>3.523</v>
      </c>
      <c r="F14" s="4" t="str">
        <f>HYPERLINK("http://141.218.60.56/~jnz1568/getInfo.php?workbook=17_02.xlsx&amp;sheet=A0&amp;row=14&amp;col=6&amp;number=4526000000000&amp;sourceID=14","4526000000000")</f>
        <v>4526000000000</v>
      </c>
      <c r="G14" s="4" t="str">
        <f>HYPERLINK("http://141.218.60.56/~jnz1568/getInfo.php?workbook=17_02.xlsx&amp;sheet=A0&amp;row=14&amp;col=7&amp;number=0&amp;sourceID=14","0")</f>
        <v>0</v>
      </c>
    </row>
    <row r="15" spans="1:7">
      <c r="A15" s="3">
        <v>17</v>
      </c>
      <c r="B15" s="3">
        <v>2</v>
      </c>
      <c r="C15" s="3">
        <v>4</v>
      </c>
      <c r="D15" s="3">
        <v>2</v>
      </c>
      <c r="E15" s="3">
        <v>706.016</v>
      </c>
      <c r="F15" s="4" t="str">
        <f>HYPERLINK("http://141.218.60.56/~jnz1568/getInfo.php?workbook=17_02.xlsx&amp;sheet=A0&amp;row=15&amp;col=6&amp;number=202600000&amp;sourceID=14","202600000")</f>
        <v>202600000</v>
      </c>
      <c r="G15" s="4" t="str">
        <f>HYPERLINK("http://141.218.60.56/~jnz1568/getInfo.php?workbook=17_02.xlsx&amp;sheet=A0&amp;row=15&amp;col=7&amp;number=0&amp;sourceID=14","0")</f>
        <v>0</v>
      </c>
    </row>
    <row r="16" spans="1:7">
      <c r="A16" s="3">
        <v>17</v>
      </c>
      <c r="B16" s="3">
        <v>2</v>
      </c>
      <c r="C16" s="3">
        <v>5</v>
      </c>
      <c r="D16" s="3">
        <v>2</v>
      </c>
      <c r="E16" s="3">
        <v>686.061</v>
      </c>
      <c r="F16" s="4" t="str">
        <f>HYPERLINK("http://141.218.60.56/~jnz1568/getInfo.php?workbook=17_02.xlsx&amp;sheet=A0&amp;row=16&amp;col=6&amp;number=217100000&amp;sourceID=14","217100000")</f>
        <v>217100000</v>
      </c>
      <c r="G16" s="4" t="str">
        <f>HYPERLINK("http://141.218.60.56/~jnz1568/getInfo.php?workbook=17_02.xlsx&amp;sheet=A0&amp;row=16&amp;col=7&amp;number=0&amp;sourceID=14","0")</f>
        <v>0</v>
      </c>
    </row>
    <row r="17" spans="1:7">
      <c r="A17" s="3">
        <v>17</v>
      </c>
      <c r="B17" s="3">
        <v>2</v>
      </c>
      <c r="C17" s="3">
        <v>6</v>
      </c>
      <c r="D17" s="3">
        <v>2</v>
      </c>
      <c r="E17" s="3">
        <v>613.799</v>
      </c>
      <c r="F17" s="4" t="str">
        <f>HYPERLINK("http://141.218.60.56/~jnz1568/getInfo.php?workbook=17_02.xlsx&amp;sheet=A0&amp;row=17&amp;col=6&amp;number=309400000&amp;sourceID=14","309400000")</f>
        <v>309400000</v>
      </c>
      <c r="G17" s="4" t="str">
        <f>HYPERLINK("http://141.218.60.56/~jnz1568/getInfo.php?workbook=17_02.xlsx&amp;sheet=A0&amp;row=17&amp;col=7&amp;number=0&amp;sourceID=14","0")</f>
        <v>0</v>
      </c>
    </row>
    <row r="18" spans="1:7">
      <c r="A18" s="3">
        <v>17</v>
      </c>
      <c r="B18" s="3">
        <v>2</v>
      </c>
      <c r="C18" s="3">
        <v>10</v>
      </c>
      <c r="D18" s="3">
        <v>2</v>
      </c>
      <c r="E18" s="3">
        <v>24.288</v>
      </c>
      <c r="F18" s="4" t="str">
        <f>HYPERLINK("http://141.218.60.56/~jnz1568/getInfo.php?workbook=17_02.xlsx&amp;sheet=A0&amp;row=18&amp;col=6&amp;number=1381000000000&amp;sourceID=14","1381000000000")</f>
        <v>1381000000000</v>
      </c>
      <c r="G18" s="4" t="str">
        <f>HYPERLINK("http://141.218.60.56/~jnz1568/getInfo.php?workbook=17_02.xlsx&amp;sheet=A0&amp;row=18&amp;col=7&amp;number=0&amp;sourceID=14","0")</f>
        <v>0</v>
      </c>
    </row>
    <row r="19" spans="1:7">
      <c r="A19" s="3">
        <v>17</v>
      </c>
      <c r="B19" s="3">
        <v>2</v>
      </c>
      <c r="C19" s="3">
        <v>11</v>
      </c>
      <c r="D19" s="3">
        <v>2</v>
      </c>
      <c r="E19" s="3">
        <v>24.281</v>
      </c>
      <c r="F19" s="4" t="str">
        <f>HYPERLINK("http://141.218.60.56/~jnz1568/getInfo.php?workbook=17_02.xlsx&amp;sheet=A0&amp;row=19&amp;col=6&amp;number=1366000000000&amp;sourceID=14","1366000000000")</f>
        <v>1366000000000</v>
      </c>
      <c r="G19" s="4" t="str">
        <f>HYPERLINK("http://141.218.60.56/~jnz1568/getInfo.php?workbook=17_02.xlsx&amp;sheet=A0&amp;row=19&amp;col=7&amp;number=0&amp;sourceID=14","0")</f>
        <v>0</v>
      </c>
    </row>
    <row r="20" spans="1:7">
      <c r="A20" s="3">
        <v>17</v>
      </c>
      <c r="B20" s="3">
        <v>2</v>
      </c>
      <c r="C20" s="3">
        <v>12</v>
      </c>
      <c r="D20" s="3">
        <v>2</v>
      </c>
      <c r="E20" s="3">
        <v>24.251</v>
      </c>
      <c r="F20" s="4" t="str">
        <f>HYPERLINK("http://141.218.60.56/~jnz1568/getInfo.php?workbook=17_02.xlsx&amp;sheet=A0&amp;row=20&amp;col=6&amp;number=1389000000000&amp;sourceID=14","1389000000000")</f>
        <v>1389000000000</v>
      </c>
      <c r="G20" s="4" t="str">
        <f>HYPERLINK("http://141.218.60.56/~jnz1568/getInfo.php?workbook=17_02.xlsx&amp;sheet=A0&amp;row=20&amp;col=7&amp;number=0&amp;sourceID=14","0")</f>
        <v>0</v>
      </c>
    </row>
    <row r="21" spans="1:7">
      <c r="A21" s="3">
        <v>17</v>
      </c>
      <c r="B21" s="3">
        <v>2</v>
      </c>
      <c r="C21" s="3">
        <v>13</v>
      </c>
      <c r="D21" s="3">
        <v>2</v>
      </c>
      <c r="E21" s="3">
        <v>24.09</v>
      </c>
      <c r="F21" s="4" t="str">
        <f>HYPERLINK("http://141.218.60.56/~jnz1568/getInfo.php?workbook=17_02.xlsx&amp;sheet=A0&amp;row=21&amp;col=6&amp;number=18280000000&amp;sourceID=14","18280000000")</f>
        <v>18280000000</v>
      </c>
      <c r="G21" s="4" t="str">
        <f>HYPERLINK("http://141.218.60.56/~jnz1568/getInfo.php?workbook=17_02.xlsx&amp;sheet=A0&amp;row=21&amp;col=7&amp;number=0&amp;sourceID=14","0")</f>
        <v>0</v>
      </c>
    </row>
    <row r="22" spans="1:7">
      <c r="A22" s="3">
        <v>17</v>
      </c>
      <c r="B22" s="3">
        <v>2</v>
      </c>
      <c r="C22" s="3">
        <v>20</v>
      </c>
      <c r="D22" s="3">
        <v>2</v>
      </c>
      <c r="E22" s="3">
        <v>18.178</v>
      </c>
      <c r="F22" s="4" t="str">
        <f>HYPERLINK("http://141.218.60.56/~jnz1568/getInfo.php?workbook=17_02.xlsx&amp;sheet=A0&amp;row=22&amp;col=6&amp;number=617500000000&amp;sourceID=14","617500000000")</f>
        <v>617500000000</v>
      </c>
      <c r="G22" s="4" t="str">
        <f>HYPERLINK("http://141.218.60.56/~jnz1568/getInfo.php?workbook=17_02.xlsx&amp;sheet=A0&amp;row=22&amp;col=7&amp;number=0&amp;sourceID=14","0")</f>
        <v>0</v>
      </c>
    </row>
    <row r="23" spans="1:7">
      <c r="A23" s="3">
        <v>17</v>
      </c>
      <c r="B23" s="3">
        <v>2</v>
      </c>
      <c r="C23" s="3">
        <v>21</v>
      </c>
      <c r="D23" s="3">
        <v>2</v>
      </c>
      <c r="E23" s="3">
        <v>18.177</v>
      </c>
      <c r="F23" s="4" t="str">
        <f>HYPERLINK("http://141.218.60.56/~jnz1568/getInfo.php?workbook=17_02.xlsx&amp;sheet=A0&amp;row=23&amp;col=6&amp;number=609000000000&amp;sourceID=14","609000000000")</f>
        <v>609000000000</v>
      </c>
      <c r="G23" s="4" t="str">
        <f>HYPERLINK("http://141.218.60.56/~jnz1568/getInfo.php?workbook=17_02.xlsx&amp;sheet=A0&amp;row=23&amp;col=7&amp;number=0&amp;sourceID=14","0")</f>
        <v>0</v>
      </c>
    </row>
    <row r="24" spans="1:7">
      <c r="A24" s="3">
        <v>17</v>
      </c>
      <c r="B24" s="3">
        <v>2</v>
      </c>
      <c r="C24" s="3">
        <v>22</v>
      </c>
      <c r="D24" s="3">
        <v>2</v>
      </c>
      <c r="E24" s="3">
        <v>18.169</v>
      </c>
      <c r="F24" s="4" t="str">
        <f>HYPERLINK("http://141.218.60.56/~jnz1568/getInfo.php?workbook=17_02.xlsx&amp;sheet=A0&amp;row=24&amp;col=6&amp;number=618200000000&amp;sourceID=14","618200000000")</f>
        <v>618200000000</v>
      </c>
      <c r="G24" s="4" t="str">
        <f>HYPERLINK("http://141.218.60.56/~jnz1568/getInfo.php?workbook=17_02.xlsx&amp;sheet=A0&amp;row=24&amp;col=7&amp;number=0&amp;sourceID=14","0")</f>
        <v>0</v>
      </c>
    </row>
    <row r="25" spans="1:7">
      <c r="A25" s="3">
        <v>17</v>
      </c>
      <c r="B25" s="3">
        <v>2</v>
      </c>
      <c r="C25" s="3">
        <v>23</v>
      </c>
      <c r="D25" s="3">
        <v>2</v>
      </c>
      <c r="E25" s="3">
        <v>18.131</v>
      </c>
      <c r="F25" s="4" t="str">
        <f>HYPERLINK("http://141.218.60.56/~jnz1568/getInfo.php?workbook=17_02.xlsx&amp;sheet=A0&amp;row=25&amp;col=6&amp;number=8551000000&amp;sourceID=14","8551000000")</f>
        <v>8551000000</v>
      </c>
      <c r="G25" s="4" t="str">
        <f>HYPERLINK("http://141.218.60.56/~jnz1568/getInfo.php?workbook=17_02.xlsx&amp;sheet=A0&amp;row=25&amp;col=7&amp;number=0&amp;sourceID=14","0")</f>
        <v>0</v>
      </c>
    </row>
    <row r="26" spans="1:7">
      <c r="A26" s="3">
        <v>17</v>
      </c>
      <c r="B26" s="3">
        <v>2</v>
      </c>
      <c r="C26" s="3">
        <v>34</v>
      </c>
      <c r="D26" s="3">
        <v>2</v>
      </c>
      <c r="E26" s="3">
        <v>16.287</v>
      </c>
      <c r="F26" s="4" t="str">
        <f>HYPERLINK("http://141.218.60.56/~jnz1568/getInfo.php?workbook=17_02.xlsx&amp;sheet=A0&amp;row=26&amp;col=6&amp;number=312500000000&amp;sourceID=14","312500000000")</f>
        <v>312500000000</v>
      </c>
      <c r="G26" s="4" t="str">
        <f>HYPERLINK("http://141.218.60.56/~jnz1568/getInfo.php?workbook=17_02.xlsx&amp;sheet=A0&amp;row=26&amp;col=7&amp;number=0&amp;sourceID=14","0")</f>
        <v>0</v>
      </c>
    </row>
    <row r="27" spans="1:7">
      <c r="A27" s="3">
        <v>17</v>
      </c>
      <c r="B27" s="3">
        <v>2</v>
      </c>
      <c r="C27" s="3">
        <v>35</v>
      </c>
      <c r="D27" s="3">
        <v>2</v>
      </c>
      <c r="E27" s="3">
        <v>16.286</v>
      </c>
      <c r="F27" s="4" t="str">
        <f>HYPERLINK("http://141.218.60.56/~jnz1568/getInfo.php?workbook=17_02.xlsx&amp;sheet=A0&amp;row=27&amp;col=6&amp;number=308300000000&amp;sourceID=14","308300000000")</f>
        <v>308300000000</v>
      </c>
      <c r="G27" s="4" t="str">
        <f>HYPERLINK("http://141.218.60.56/~jnz1568/getInfo.php?workbook=17_02.xlsx&amp;sheet=A0&amp;row=27&amp;col=7&amp;number=0&amp;sourceID=14","0")</f>
        <v>0</v>
      </c>
    </row>
    <row r="28" spans="1:7">
      <c r="A28" s="3">
        <v>17</v>
      </c>
      <c r="B28" s="3">
        <v>2</v>
      </c>
      <c r="C28" s="3">
        <v>36</v>
      </c>
      <c r="D28" s="3">
        <v>2</v>
      </c>
      <c r="E28" s="3">
        <v>16.283</v>
      </c>
      <c r="F28" s="4" t="str">
        <f>HYPERLINK("http://141.218.60.56/~jnz1568/getInfo.php?workbook=17_02.xlsx&amp;sheet=A0&amp;row=28&amp;col=6&amp;number=312800000000&amp;sourceID=14","312800000000")</f>
        <v>312800000000</v>
      </c>
      <c r="G28" s="4" t="str">
        <f>HYPERLINK("http://141.218.60.56/~jnz1568/getInfo.php?workbook=17_02.xlsx&amp;sheet=A0&amp;row=28&amp;col=7&amp;number=0&amp;sourceID=14","0")</f>
        <v>0</v>
      </c>
    </row>
    <row r="29" spans="1:7">
      <c r="A29" s="3">
        <v>17</v>
      </c>
      <c r="B29" s="3">
        <v>2</v>
      </c>
      <c r="C29" s="3">
        <v>37</v>
      </c>
      <c r="D29" s="3">
        <v>2</v>
      </c>
      <c r="E29" s="3">
        <v>16.267</v>
      </c>
      <c r="F29" s="4" t="str">
        <f>HYPERLINK("http://141.218.60.56/~jnz1568/getInfo.php?workbook=17_02.xlsx&amp;sheet=A0&amp;row=29&amp;col=6&amp;number=4437000000&amp;sourceID=14","4437000000")</f>
        <v>4437000000</v>
      </c>
      <c r="G29" s="4" t="str">
        <f>HYPERLINK("http://141.218.60.56/~jnz1568/getInfo.php?workbook=17_02.xlsx&amp;sheet=A0&amp;row=29&amp;col=7&amp;number=0&amp;sourceID=14","0")</f>
        <v>0</v>
      </c>
    </row>
    <row r="30" spans="1:7">
      <c r="A30" s="3">
        <v>17</v>
      </c>
      <c r="B30" s="3">
        <v>2</v>
      </c>
      <c r="C30" s="3">
        <v>7</v>
      </c>
      <c r="D30" s="3">
        <v>3</v>
      </c>
      <c r="E30" s="3">
        <v>903.507</v>
      </c>
      <c r="F30" s="4" t="str">
        <f>HYPERLINK("http://141.218.60.56/~jnz1568/getInfo.php?workbook=17_02.xlsx&amp;sheet=A0&amp;row=30&amp;col=6&amp;number=142200000&amp;sourceID=14","142200000")</f>
        <v>142200000</v>
      </c>
      <c r="G30" s="4" t="str">
        <f>HYPERLINK("http://141.218.60.56/~jnz1568/getInfo.php?workbook=17_02.xlsx&amp;sheet=A0&amp;row=30&amp;col=7&amp;number=0&amp;sourceID=14","0")</f>
        <v>0</v>
      </c>
    </row>
    <row r="31" spans="1:7">
      <c r="A31" s="3">
        <v>17</v>
      </c>
      <c r="B31" s="3">
        <v>2</v>
      </c>
      <c r="C31" s="3">
        <v>11</v>
      </c>
      <c r="D31" s="3">
        <v>3</v>
      </c>
      <c r="E31" s="3">
        <v>25.223</v>
      </c>
      <c r="F31" s="4" t="str">
        <f>HYPERLINK("http://141.218.60.56/~jnz1568/getInfo.php?workbook=17_02.xlsx&amp;sheet=A0&amp;row=31&amp;col=6&amp;number=15870000000&amp;sourceID=14","15870000000")</f>
        <v>15870000000</v>
      </c>
      <c r="G31" s="4" t="str">
        <f>HYPERLINK("http://141.218.60.56/~jnz1568/getInfo.php?workbook=17_02.xlsx&amp;sheet=A0&amp;row=31&amp;col=7&amp;number=0&amp;sourceID=14","0")</f>
        <v>0</v>
      </c>
    </row>
    <row r="32" spans="1:7">
      <c r="A32" s="3">
        <v>17</v>
      </c>
      <c r="B32" s="3">
        <v>2</v>
      </c>
      <c r="C32" s="3">
        <v>13</v>
      </c>
      <c r="D32" s="3">
        <v>3</v>
      </c>
      <c r="E32" s="3">
        <v>25.017</v>
      </c>
      <c r="F32" s="4" t="str">
        <f>HYPERLINK("http://141.218.60.56/~jnz1568/getInfo.php?workbook=17_02.xlsx&amp;sheet=A0&amp;row=32&amp;col=6&amp;number=1247000000000&amp;sourceID=14","1247000000000")</f>
        <v>1247000000000</v>
      </c>
      <c r="G32" s="4" t="str">
        <f>HYPERLINK("http://141.218.60.56/~jnz1568/getInfo.php?workbook=17_02.xlsx&amp;sheet=A0&amp;row=32&amp;col=7&amp;number=0&amp;sourceID=14","0")</f>
        <v>0</v>
      </c>
    </row>
    <row r="33" spans="1:7">
      <c r="A33" s="3">
        <v>17</v>
      </c>
      <c r="B33" s="3">
        <v>2</v>
      </c>
      <c r="C33" s="3">
        <v>21</v>
      </c>
      <c r="D33" s="3">
        <v>3</v>
      </c>
      <c r="E33" s="3">
        <v>18.699</v>
      </c>
      <c r="F33" s="4" t="str">
        <f>HYPERLINK("http://141.218.60.56/~jnz1568/getInfo.php?workbook=17_02.xlsx&amp;sheet=A0&amp;row=33&amp;col=6&amp;number=7779000000&amp;sourceID=14","7779000000")</f>
        <v>7779000000</v>
      </c>
      <c r="G33" s="4" t="str">
        <f>HYPERLINK("http://141.218.60.56/~jnz1568/getInfo.php?workbook=17_02.xlsx&amp;sheet=A0&amp;row=33&amp;col=7&amp;number=0&amp;sourceID=14","0")</f>
        <v>0</v>
      </c>
    </row>
    <row r="34" spans="1:7">
      <c r="A34" s="3">
        <v>17</v>
      </c>
      <c r="B34" s="3">
        <v>2</v>
      </c>
      <c r="C34" s="3">
        <v>23</v>
      </c>
      <c r="D34" s="3">
        <v>3</v>
      </c>
      <c r="E34" s="3">
        <v>18.651</v>
      </c>
      <c r="F34" s="4" t="str">
        <f>HYPERLINK("http://141.218.60.56/~jnz1568/getInfo.php?workbook=17_02.xlsx&amp;sheet=A0&amp;row=34&amp;col=6&amp;number=562900000000&amp;sourceID=14","562900000000")</f>
        <v>562900000000</v>
      </c>
      <c r="G34" s="4" t="str">
        <f>HYPERLINK("http://141.218.60.56/~jnz1568/getInfo.php?workbook=17_02.xlsx&amp;sheet=A0&amp;row=34&amp;col=7&amp;number=0&amp;sourceID=14","0")</f>
        <v>0</v>
      </c>
    </row>
    <row r="35" spans="1:7">
      <c r="A35" s="3">
        <v>17</v>
      </c>
      <c r="B35" s="3">
        <v>2</v>
      </c>
      <c r="C35" s="3">
        <v>35</v>
      </c>
      <c r="D35" s="3">
        <v>3</v>
      </c>
      <c r="E35" s="3">
        <v>16.705</v>
      </c>
      <c r="F35" s="4" t="str">
        <f>HYPERLINK("http://141.218.60.56/~jnz1568/getInfo.php?workbook=17_02.xlsx&amp;sheet=A0&amp;row=35&amp;col=6&amp;number=4091000000&amp;sourceID=14","4091000000")</f>
        <v>4091000000</v>
      </c>
      <c r="G35" s="4" t="str">
        <f>HYPERLINK("http://141.218.60.56/~jnz1568/getInfo.php?workbook=17_02.xlsx&amp;sheet=A0&amp;row=35&amp;col=7&amp;number=0&amp;sourceID=14","0")</f>
        <v>0</v>
      </c>
    </row>
    <row r="36" spans="1:7">
      <c r="A36" s="3">
        <v>17</v>
      </c>
      <c r="B36" s="3">
        <v>2</v>
      </c>
      <c r="C36" s="3">
        <v>37</v>
      </c>
      <c r="D36" s="3">
        <v>3</v>
      </c>
      <c r="E36" s="3">
        <v>16.685</v>
      </c>
      <c r="F36" s="4" t="str">
        <f>HYPERLINK("http://141.218.60.56/~jnz1568/getInfo.php?workbook=17_02.xlsx&amp;sheet=A0&amp;row=36&amp;col=6&amp;number=286200000000&amp;sourceID=14","286200000000")</f>
        <v>286200000000</v>
      </c>
      <c r="G36" s="4" t="str">
        <f>HYPERLINK("http://141.218.60.56/~jnz1568/getInfo.php?workbook=17_02.xlsx&amp;sheet=A0&amp;row=36&amp;col=7&amp;number=0&amp;sourceID=14","0")</f>
        <v>0</v>
      </c>
    </row>
    <row r="37" spans="1:7">
      <c r="A37" s="3">
        <v>17</v>
      </c>
      <c r="B37" s="3">
        <v>2</v>
      </c>
      <c r="C37" s="3">
        <v>8</v>
      </c>
      <c r="D37" s="3">
        <v>4</v>
      </c>
      <c r="E37" s="3">
        <v>25.403</v>
      </c>
      <c r="F37" s="4" t="str">
        <f>HYPERLINK("http://141.218.60.56/~jnz1568/getInfo.php?workbook=17_02.xlsx&amp;sheet=A0&amp;row=37&amp;col=6&amp;number=5193000000&amp;sourceID=14","5193000000")</f>
        <v>5193000000</v>
      </c>
      <c r="G37" s="4" t="str">
        <f>HYPERLINK("http://141.218.60.56/~jnz1568/getInfo.php?workbook=17_02.xlsx&amp;sheet=A0&amp;row=37&amp;col=7&amp;number=0&amp;sourceID=14","0")</f>
        <v>0</v>
      </c>
    </row>
    <row r="38" spans="1:7">
      <c r="A38" s="3">
        <v>17</v>
      </c>
      <c r="B38" s="3">
        <v>2</v>
      </c>
      <c r="C38" s="3">
        <v>14</v>
      </c>
      <c r="D38" s="3">
        <v>4</v>
      </c>
      <c r="E38" s="3">
        <v>24.978</v>
      </c>
      <c r="F38" s="4" t="str">
        <f>HYPERLINK("http://141.218.60.56/~jnz1568/getInfo.php?workbook=17_02.xlsx&amp;sheet=A0&amp;row=38&amp;col=6&amp;number=277200000000&amp;sourceID=14","277200000000")</f>
        <v>277200000000</v>
      </c>
      <c r="G38" s="4" t="str">
        <f>HYPERLINK("http://141.218.60.56/~jnz1568/getInfo.php?workbook=17_02.xlsx&amp;sheet=A0&amp;row=38&amp;col=7&amp;number=0&amp;sourceID=14","0")</f>
        <v>0</v>
      </c>
    </row>
    <row r="39" spans="1:7">
      <c r="A39" s="3">
        <v>17</v>
      </c>
      <c r="B39" s="3">
        <v>2</v>
      </c>
      <c r="C39" s="3">
        <v>18</v>
      </c>
      <c r="D39" s="3">
        <v>4</v>
      </c>
      <c r="E39" s="3">
        <v>18.716</v>
      </c>
      <c r="F39" s="4" t="str">
        <f>HYPERLINK("http://141.218.60.56/~jnz1568/getInfo.php?workbook=17_02.xlsx&amp;sheet=A0&amp;row=39&amp;col=6&amp;number=2144000000&amp;sourceID=14","2144000000")</f>
        <v>2144000000</v>
      </c>
      <c r="G39" s="4" t="str">
        <f>HYPERLINK("http://141.218.60.56/~jnz1568/getInfo.php?workbook=17_02.xlsx&amp;sheet=A0&amp;row=39&amp;col=7&amp;number=0&amp;sourceID=14","0")</f>
        <v>0</v>
      </c>
    </row>
    <row r="40" spans="1:7">
      <c r="A40" s="3">
        <v>17</v>
      </c>
      <c r="B40" s="3">
        <v>2</v>
      </c>
      <c r="C40" s="3">
        <v>24</v>
      </c>
      <c r="D40" s="3">
        <v>4</v>
      </c>
      <c r="E40" s="3">
        <v>18.618</v>
      </c>
      <c r="F40" s="4" t="str">
        <f>HYPERLINK("http://141.218.60.56/~jnz1568/getInfo.php?workbook=17_02.xlsx&amp;sheet=A0&amp;row=40&amp;col=6&amp;number=86680000000&amp;sourceID=14","86680000000")</f>
        <v>86680000000</v>
      </c>
      <c r="G40" s="4" t="str">
        <f>HYPERLINK("http://141.218.60.56/~jnz1568/getInfo.php?workbook=17_02.xlsx&amp;sheet=A0&amp;row=40&amp;col=7&amp;number=0&amp;sourceID=14","0")</f>
        <v>0</v>
      </c>
    </row>
    <row r="41" spans="1:7">
      <c r="A41" s="3">
        <v>17</v>
      </c>
      <c r="B41" s="3">
        <v>2</v>
      </c>
      <c r="C41" s="3">
        <v>32</v>
      </c>
      <c r="D41" s="3">
        <v>4</v>
      </c>
      <c r="E41" s="3">
        <v>16.695</v>
      </c>
      <c r="F41" s="4" t="str">
        <f>HYPERLINK("http://141.218.60.56/~jnz1568/getInfo.php?workbook=17_02.xlsx&amp;sheet=A0&amp;row=41&amp;col=6&amp;number=1073000000&amp;sourceID=14","1073000000")</f>
        <v>1073000000</v>
      </c>
      <c r="G41" s="4" t="str">
        <f>HYPERLINK("http://141.218.60.56/~jnz1568/getInfo.php?workbook=17_02.xlsx&amp;sheet=A0&amp;row=41&amp;col=7&amp;number=0&amp;sourceID=14","0")</f>
        <v>0</v>
      </c>
    </row>
    <row r="42" spans="1:7">
      <c r="A42" s="3">
        <v>17</v>
      </c>
      <c r="B42" s="3">
        <v>2</v>
      </c>
      <c r="C42" s="3">
        <v>38</v>
      </c>
      <c r="D42" s="3">
        <v>4</v>
      </c>
      <c r="E42" s="3">
        <v>16.655</v>
      </c>
      <c r="F42" s="4" t="str">
        <f>HYPERLINK("http://141.218.60.56/~jnz1568/getInfo.php?workbook=17_02.xlsx&amp;sheet=A0&amp;row=42&amp;col=6&amp;number=39460000000&amp;sourceID=14","39460000000")</f>
        <v>39460000000</v>
      </c>
      <c r="G42" s="4" t="str">
        <f>HYPERLINK("http://141.218.60.56/~jnz1568/getInfo.php?workbook=17_02.xlsx&amp;sheet=A0&amp;row=42&amp;col=7&amp;number=0&amp;sourceID=14","0")</f>
        <v>0</v>
      </c>
    </row>
    <row r="43" spans="1:7">
      <c r="A43" s="3">
        <v>17</v>
      </c>
      <c r="B43" s="3">
        <v>2</v>
      </c>
      <c r="C43" s="3">
        <v>8</v>
      </c>
      <c r="D43" s="3">
        <v>5</v>
      </c>
      <c r="E43" s="3">
        <v>25.43</v>
      </c>
      <c r="F43" s="4" t="str">
        <f>HYPERLINK("http://141.218.60.56/~jnz1568/getInfo.php?workbook=17_02.xlsx&amp;sheet=A0&amp;row=43&amp;col=6&amp;number=47230000000&amp;sourceID=14","47230000000")</f>
        <v>47230000000</v>
      </c>
      <c r="G43" s="4" t="str">
        <f>HYPERLINK("http://141.218.60.56/~jnz1568/getInfo.php?workbook=17_02.xlsx&amp;sheet=A0&amp;row=43&amp;col=7&amp;number=0&amp;sourceID=14","0")</f>
        <v>0</v>
      </c>
    </row>
    <row r="44" spans="1:7">
      <c r="A44" s="3">
        <v>17</v>
      </c>
      <c r="B44" s="3">
        <v>2</v>
      </c>
      <c r="C44" s="3">
        <v>14</v>
      </c>
      <c r="D44" s="3">
        <v>5</v>
      </c>
      <c r="E44" s="3">
        <v>25.004</v>
      </c>
      <c r="F44" s="4" t="str">
        <f>HYPERLINK("http://141.218.60.56/~jnz1568/getInfo.php?workbook=17_02.xlsx&amp;sheet=A0&amp;row=44&amp;col=6&amp;number=619300000000&amp;sourceID=14","619300000000")</f>
        <v>619300000000</v>
      </c>
      <c r="G44" s="4" t="str">
        <f>HYPERLINK("http://141.218.60.56/~jnz1568/getInfo.php?workbook=17_02.xlsx&amp;sheet=A0&amp;row=44&amp;col=7&amp;number=0&amp;sourceID=14","0")</f>
        <v>0</v>
      </c>
    </row>
    <row r="45" spans="1:7">
      <c r="A45" s="3">
        <v>17</v>
      </c>
      <c r="B45" s="3">
        <v>2</v>
      </c>
      <c r="C45" s="3">
        <v>15</v>
      </c>
      <c r="D45" s="3">
        <v>5</v>
      </c>
      <c r="E45" s="3">
        <v>25.003</v>
      </c>
      <c r="F45" s="4" t="str">
        <f>HYPERLINK("http://141.218.60.56/~jnz1568/getInfo.php?workbook=17_02.xlsx&amp;sheet=A0&amp;row=45&amp;col=6&amp;number=1115000000000&amp;sourceID=14","1115000000000")</f>
        <v>1115000000000</v>
      </c>
      <c r="G45" s="4" t="str">
        <f>HYPERLINK("http://141.218.60.56/~jnz1568/getInfo.php?workbook=17_02.xlsx&amp;sheet=A0&amp;row=45&amp;col=7&amp;number=0&amp;sourceID=14","0")</f>
        <v>0</v>
      </c>
    </row>
    <row r="46" spans="1:7">
      <c r="A46" s="3">
        <v>17</v>
      </c>
      <c r="B46" s="3">
        <v>2</v>
      </c>
      <c r="C46" s="3">
        <v>18</v>
      </c>
      <c r="D46" s="3">
        <v>5</v>
      </c>
      <c r="E46" s="3">
        <v>18.73</v>
      </c>
      <c r="F46" s="4" t="str">
        <f>HYPERLINK("http://141.218.60.56/~jnz1568/getInfo.php?workbook=17_02.xlsx&amp;sheet=A0&amp;row=46&amp;col=6&amp;number=19480000000&amp;sourceID=14","19480000000")</f>
        <v>19480000000</v>
      </c>
      <c r="G46" s="4" t="str">
        <f>HYPERLINK("http://141.218.60.56/~jnz1568/getInfo.php?workbook=17_02.xlsx&amp;sheet=A0&amp;row=46&amp;col=7&amp;number=0&amp;sourceID=14","0")</f>
        <v>0</v>
      </c>
    </row>
    <row r="47" spans="1:7">
      <c r="A47" s="3">
        <v>17</v>
      </c>
      <c r="B47" s="3">
        <v>2</v>
      </c>
      <c r="C47" s="3">
        <v>24</v>
      </c>
      <c r="D47" s="3">
        <v>5</v>
      </c>
      <c r="E47" s="3">
        <v>18.632</v>
      </c>
      <c r="F47" s="4" t="str">
        <f>HYPERLINK("http://141.218.60.56/~jnz1568/getInfo.php?workbook=17_02.xlsx&amp;sheet=A0&amp;row=47&amp;col=6&amp;number=194700000000&amp;sourceID=14","194700000000")</f>
        <v>194700000000</v>
      </c>
      <c r="G47" s="4" t="str">
        <f>HYPERLINK("http://141.218.60.56/~jnz1568/getInfo.php?workbook=17_02.xlsx&amp;sheet=A0&amp;row=47&amp;col=7&amp;number=0&amp;sourceID=14","0")</f>
        <v>0</v>
      </c>
    </row>
    <row r="48" spans="1:7">
      <c r="A48" s="3">
        <v>17</v>
      </c>
      <c r="B48" s="3">
        <v>2</v>
      </c>
      <c r="C48" s="3">
        <v>25</v>
      </c>
      <c r="D48" s="3">
        <v>5</v>
      </c>
      <c r="E48" s="3">
        <v>18.632</v>
      </c>
      <c r="F48" s="4" t="str">
        <f>HYPERLINK("http://141.218.60.56/~jnz1568/getInfo.php?workbook=17_02.xlsx&amp;sheet=A0&amp;row=48&amp;col=6&amp;number=350500000000&amp;sourceID=14","350500000000")</f>
        <v>350500000000</v>
      </c>
      <c r="G48" s="4" t="str">
        <f>HYPERLINK("http://141.218.60.56/~jnz1568/getInfo.php?workbook=17_02.xlsx&amp;sheet=A0&amp;row=48&amp;col=7&amp;number=0&amp;sourceID=14","0")</f>
        <v>0</v>
      </c>
    </row>
    <row r="49" spans="1:7">
      <c r="A49" s="3">
        <v>17</v>
      </c>
      <c r="B49" s="3">
        <v>2</v>
      </c>
      <c r="C49" s="3">
        <v>32</v>
      </c>
      <c r="D49" s="3">
        <v>5</v>
      </c>
      <c r="E49" s="3">
        <v>16.706</v>
      </c>
      <c r="F49" s="4" t="str">
        <f>HYPERLINK("http://141.218.60.56/~jnz1568/getInfo.php?workbook=17_02.xlsx&amp;sheet=A0&amp;row=49&amp;col=6&amp;number=9754000000&amp;sourceID=14","9754000000")</f>
        <v>9754000000</v>
      </c>
      <c r="G49" s="4" t="str">
        <f>HYPERLINK("http://141.218.60.56/~jnz1568/getInfo.php?workbook=17_02.xlsx&amp;sheet=A0&amp;row=49&amp;col=7&amp;number=0&amp;sourceID=14","0")</f>
        <v>0</v>
      </c>
    </row>
    <row r="50" spans="1:7">
      <c r="A50" s="3">
        <v>17</v>
      </c>
      <c r="B50" s="3">
        <v>2</v>
      </c>
      <c r="C50" s="3">
        <v>38</v>
      </c>
      <c r="D50" s="3">
        <v>5</v>
      </c>
      <c r="E50" s="3">
        <v>16.666</v>
      </c>
      <c r="F50" s="4" t="str">
        <f>HYPERLINK("http://141.218.60.56/~jnz1568/getInfo.php?workbook=17_02.xlsx&amp;sheet=A0&amp;row=50&amp;col=6&amp;number=88660000000&amp;sourceID=14","88660000000")</f>
        <v>88660000000</v>
      </c>
      <c r="G50" s="4" t="str">
        <f>HYPERLINK("http://141.218.60.56/~jnz1568/getInfo.php?workbook=17_02.xlsx&amp;sheet=A0&amp;row=50&amp;col=7&amp;number=0&amp;sourceID=14","0")</f>
        <v>0</v>
      </c>
    </row>
    <row r="51" spans="1:7">
      <c r="A51" s="3">
        <v>17</v>
      </c>
      <c r="B51" s="3">
        <v>2</v>
      </c>
      <c r="C51" s="3">
        <v>39</v>
      </c>
      <c r="D51" s="3">
        <v>5</v>
      </c>
      <c r="E51" s="3">
        <v>16.666</v>
      </c>
      <c r="F51" s="4" t="str">
        <f>HYPERLINK("http://141.218.60.56/~jnz1568/getInfo.php?workbook=17_02.xlsx&amp;sheet=A0&amp;row=51&amp;col=6&amp;number=159500000000&amp;sourceID=14","159500000000")</f>
        <v>159500000000</v>
      </c>
      <c r="G51" s="4" t="str">
        <f>HYPERLINK("http://141.218.60.56/~jnz1568/getInfo.php?workbook=17_02.xlsx&amp;sheet=A0&amp;row=51&amp;col=7&amp;number=0&amp;sourceID=14","0")</f>
        <v>0</v>
      </c>
    </row>
    <row r="52" spans="1:7">
      <c r="A52" s="3">
        <v>17</v>
      </c>
      <c r="B52" s="3">
        <v>2</v>
      </c>
      <c r="C52" s="3">
        <v>8</v>
      </c>
      <c r="D52" s="3">
        <v>6</v>
      </c>
      <c r="E52" s="3">
        <v>25.541</v>
      </c>
      <c r="F52" s="4" t="str">
        <f>HYPERLINK("http://141.218.60.56/~jnz1568/getInfo.php?workbook=17_02.xlsx&amp;sheet=A0&amp;row=52&amp;col=6&amp;number=128700000000&amp;sourceID=14","128700000000")</f>
        <v>128700000000</v>
      </c>
      <c r="G52" s="4" t="str">
        <f>HYPERLINK("http://141.218.60.56/~jnz1568/getInfo.php?workbook=17_02.xlsx&amp;sheet=A0&amp;row=52&amp;col=7&amp;number=0&amp;sourceID=14","0")</f>
        <v>0</v>
      </c>
    </row>
    <row r="53" spans="1:7">
      <c r="A53" s="3">
        <v>17</v>
      </c>
      <c r="B53" s="3">
        <v>2</v>
      </c>
      <c r="C53" s="3">
        <v>14</v>
      </c>
      <c r="D53" s="3">
        <v>6</v>
      </c>
      <c r="E53" s="3">
        <v>25.111</v>
      </c>
      <c r="F53" s="4" t="str">
        <f>HYPERLINK("http://141.218.60.56/~jnz1568/getInfo.php?workbook=17_02.xlsx&amp;sheet=A0&amp;row=53&amp;col=6&amp;number=3060000000000&amp;sourceID=14","3060000000000")</f>
        <v>3060000000000</v>
      </c>
      <c r="G53" s="4" t="str">
        <f>HYPERLINK("http://141.218.60.56/~jnz1568/getInfo.php?workbook=17_02.xlsx&amp;sheet=A0&amp;row=53&amp;col=7&amp;number=0&amp;sourceID=14","0")</f>
        <v>0</v>
      </c>
    </row>
    <row r="54" spans="1:7">
      <c r="A54" s="3">
        <v>17</v>
      </c>
      <c r="B54" s="3">
        <v>2</v>
      </c>
      <c r="C54" s="3">
        <v>15</v>
      </c>
      <c r="D54" s="3">
        <v>6</v>
      </c>
      <c r="E54" s="3">
        <v>25.111</v>
      </c>
      <c r="F54" s="4" t="str">
        <f>HYPERLINK("http://141.218.60.56/~jnz1568/getInfo.php?workbook=17_02.xlsx&amp;sheet=A0&amp;row=54&amp;col=6&amp;number=612500000000&amp;sourceID=14","612500000000")</f>
        <v>612500000000</v>
      </c>
      <c r="G54" s="4" t="str">
        <f>HYPERLINK("http://141.218.60.56/~jnz1568/getInfo.php?workbook=17_02.xlsx&amp;sheet=A0&amp;row=54&amp;col=7&amp;number=0&amp;sourceID=14","0")</f>
        <v>0</v>
      </c>
    </row>
    <row r="55" spans="1:7">
      <c r="A55" s="3">
        <v>17</v>
      </c>
      <c r="B55" s="3">
        <v>2</v>
      </c>
      <c r="C55" s="3">
        <v>16</v>
      </c>
      <c r="D55" s="3">
        <v>6</v>
      </c>
      <c r="E55" s="3">
        <v>25.099</v>
      </c>
      <c r="F55" s="4" t="str">
        <f>HYPERLINK("http://141.218.60.56/~jnz1568/getInfo.php?workbook=17_02.xlsx&amp;sheet=A0&amp;row=55&amp;col=6&amp;number=2459000000000&amp;sourceID=14","2459000000000")</f>
        <v>2459000000000</v>
      </c>
      <c r="G55" s="4" t="str">
        <f>HYPERLINK("http://141.218.60.56/~jnz1568/getInfo.php?workbook=17_02.xlsx&amp;sheet=A0&amp;row=55&amp;col=7&amp;number=0&amp;sourceID=14","0")</f>
        <v>0</v>
      </c>
    </row>
    <row r="56" spans="1:7">
      <c r="A56" s="3">
        <v>17</v>
      </c>
      <c r="B56" s="3">
        <v>2</v>
      </c>
      <c r="C56" s="3">
        <v>18</v>
      </c>
      <c r="D56" s="3">
        <v>6</v>
      </c>
      <c r="E56" s="3">
        <v>18.791</v>
      </c>
      <c r="F56" s="4" t="str">
        <f>HYPERLINK("http://141.218.60.56/~jnz1568/getInfo.php?workbook=17_02.xlsx&amp;sheet=A0&amp;row=56&amp;col=6&amp;number=53280000000&amp;sourceID=14","53280000000")</f>
        <v>53280000000</v>
      </c>
      <c r="G56" s="4" t="str">
        <f>HYPERLINK("http://141.218.60.56/~jnz1568/getInfo.php?workbook=17_02.xlsx&amp;sheet=A0&amp;row=56&amp;col=7&amp;number=0&amp;sourceID=14","0")</f>
        <v>0</v>
      </c>
    </row>
    <row r="57" spans="1:7">
      <c r="A57" s="3">
        <v>17</v>
      </c>
      <c r="B57" s="3">
        <v>2</v>
      </c>
      <c r="C57" s="3">
        <v>24</v>
      </c>
      <c r="D57" s="3">
        <v>6</v>
      </c>
      <c r="E57" s="3">
        <v>18.692</v>
      </c>
      <c r="F57" s="4" t="str">
        <f>HYPERLINK("http://141.218.60.56/~jnz1568/getInfo.php?workbook=17_02.xlsx&amp;sheet=A0&amp;row=57&amp;col=6&amp;number=966400000000&amp;sourceID=14","966400000000")</f>
        <v>966400000000</v>
      </c>
      <c r="G57" s="4" t="str">
        <f>HYPERLINK("http://141.218.60.56/~jnz1568/getInfo.php?workbook=17_02.xlsx&amp;sheet=A0&amp;row=57&amp;col=7&amp;number=0&amp;sourceID=14","0")</f>
        <v>0</v>
      </c>
    </row>
    <row r="58" spans="1:7">
      <c r="A58" s="3">
        <v>17</v>
      </c>
      <c r="B58" s="3">
        <v>2</v>
      </c>
      <c r="C58" s="3">
        <v>25</v>
      </c>
      <c r="D58" s="3">
        <v>6</v>
      </c>
      <c r="E58" s="3">
        <v>18.692</v>
      </c>
      <c r="F58" s="4" t="str">
        <f>HYPERLINK("http://141.218.60.56/~jnz1568/getInfo.php?workbook=17_02.xlsx&amp;sheet=A0&amp;row=58&amp;col=6&amp;number=193000000000&amp;sourceID=14","193000000000")</f>
        <v>193000000000</v>
      </c>
      <c r="G58" s="4" t="str">
        <f>HYPERLINK("http://141.218.60.56/~jnz1568/getInfo.php?workbook=17_02.xlsx&amp;sheet=A0&amp;row=58&amp;col=7&amp;number=0&amp;sourceID=14","0")</f>
        <v>0</v>
      </c>
    </row>
    <row r="59" spans="1:7">
      <c r="A59" s="3">
        <v>17</v>
      </c>
      <c r="B59" s="3">
        <v>2</v>
      </c>
      <c r="C59" s="3">
        <v>26</v>
      </c>
      <c r="D59" s="3">
        <v>6</v>
      </c>
      <c r="E59" s="3">
        <v>18.689</v>
      </c>
      <c r="F59" s="4" t="str">
        <f>HYPERLINK("http://141.218.60.56/~jnz1568/getInfo.php?workbook=17_02.xlsx&amp;sheet=A0&amp;row=59&amp;col=6&amp;number=774700000000&amp;sourceID=14","774700000000")</f>
        <v>774700000000</v>
      </c>
      <c r="G59" s="4" t="str">
        <f>HYPERLINK("http://141.218.60.56/~jnz1568/getInfo.php?workbook=17_02.xlsx&amp;sheet=A0&amp;row=59&amp;col=7&amp;number=0&amp;sourceID=14","0")</f>
        <v>0</v>
      </c>
    </row>
    <row r="60" spans="1:7">
      <c r="A60" s="3">
        <v>17</v>
      </c>
      <c r="B60" s="3">
        <v>2</v>
      </c>
      <c r="C60" s="3">
        <v>32</v>
      </c>
      <c r="D60" s="3">
        <v>6</v>
      </c>
      <c r="E60" s="3">
        <v>16.754</v>
      </c>
      <c r="F60" s="4" t="str">
        <f>HYPERLINK("http://141.218.60.56/~jnz1568/getInfo.php?workbook=17_02.xlsx&amp;sheet=A0&amp;row=60&amp;col=6&amp;number=26700000000&amp;sourceID=14","26700000000")</f>
        <v>26700000000</v>
      </c>
      <c r="G60" s="4" t="str">
        <f>HYPERLINK("http://141.218.60.56/~jnz1568/getInfo.php?workbook=17_02.xlsx&amp;sheet=A0&amp;row=60&amp;col=7&amp;number=0&amp;sourceID=14","0")</f>
        <v>0</v>
      </c>
    </row>
    <row r="61" spans="1:7">
      <c r="A61" s="3">
        <v>17</v>
      </c>
      <c r="B61" s="3">
        <v>2</v>
      </c>
      <c r="C61" s="3">
        <v>38</v>
      </c>
      <c r="D61" s="3">
        <v>6</v>
      </c>
      <c r="E61" s="3">
        <v>16.714</v>
      </c>
      <c r="F61" s="4" t="str">
        <f>HYPERLINK("http://141.218.60.56/~jnz1568/getInfo.php?workbook=17_02.xlsx&amp;sheet=A0&amp;row=61&amp;col=6&amp;number=440600000000&amp;sourceID=14","440600000000")</f>
        <v>440600000000</v>
      </c>
      <c r="G61" s="4" t="str">
        <f>HYPERLINK("http://141.218.60.56/~jnz1568/getInfo.php?workbook=17_02.xlsx&amp;sheet=A0&amp;row=61&amp;col=7&amp;number=0&amp;sourceID=14","0")</f>
        <v>0</v>
      </c>
    </row>
    <row r="62" spans="1:7">
      <c r="A62" s="3">
        <v>17</v>
      </c>
      <c r="B62" s="3">
        <v>2</v>
      </c>
      <c r="C62" s="3">
        <v>39</v>
      </c>
      <c r="D62" s="3">
        <v>6</v>
      </c>
      <c r="E62" s="3">
        <v>16.714</v>
      </c>
      <c r="F62" s="4" t="str">
        <f>HYPERLINK("http://141.218.60.56/~jnz1568/getInfo.php?workbook=17_02.xlsx&amp;sheet=A0&amp;row=62&amp;col=6&amp;number=87940000000&amp;sourceID=14","87940000000")</f>
        <v>87940000000</v>
      </c>
      <c r="G62" s="4" t="str">
        <f>HYPERLINK("http://141.218.60.56/~jnz1568/getInfo.php?workbook=17_02.xlsx&amp;sheet=A0&amp;row=62&amp;col=7&amp;number=0&amp;sourceID=14","0")</f>
        <v>0</v>
      </c>
    </row>
    <row r="63" spans="1:7">
      <c r="A63" s="3">
        <v>17</v>
      </c>
      <c r="B63" s="3">
        <v>2</v>
      </c>
      <c r="C63" s="3">
        <v>40</v>
      </c>
      <c r="D63" s="3">
        <v>6</v>
      </c>
      <c r="E63" s="3">
        <v>16.713</v>
      </c>
      <c r="F63" s="4" t="str">
        <f>HYPERLINK("http://141.218.60.56/~jnz1568/getInfo.php?workbook=17_02.xlsx&amp;sheet=A0&amp;row=63&amp;col=6&amp;number=352800000000&amp;sourceID=14","352800000000")</f>
        <v>352800000000</v>
      </c>
      <c r="G63" s="4" t="str">
        <f>HYPERLINK("http://141.218.60.56/~jnz1568/getInfo.php?workbook=17_02.xlsx&amp;sheet=A0&amp;row=63&amp;col=7&amp;number=0&amp;sourceID=14","0")</f>
        <v>0</v>
      </c>
    </row>
    <row r="64" spans="1:7">
      <c r="A64" s="3">
        <v>17</v>
      </c>
      <c r="B64" s="3">
        <v>2</v>
      </c>
      <c r="C64" s="3">
        <v>9</v>
      </c>
      <c r="D64" s="3">
        <v>7</v>
      </c>
      <c r="E64" s="3">
        <v>25.945</v>
      </c>
      <c r="F64" s="4" t="str">
        <f>HYPERLINK("http://141.218.60.56/~jnz1568/getInfo.php?workbook=17_02.xlsx&amp;sheet=A0&amp;row=64&amp;col=6&amp;number=403800000000&amp;sourceID=14","403800000000")</f>
        <v>403800000000</v>
      </c>
      <c r="G64" s="4" t="str">
        <f>HYPERLINK("http://141.218.60.56/~jnz1568/getInfo.php?workbook=17_02.xlsx&amp;sheet=A0&amp;row=64&amp;col=7&amp;number=0&amp;sourceID=14","0")</f>
        <v>0</v>
      </c>
    </row>
    <row r="65" spans="1:7">
      <c r="A65" s="3">
        <v>17</v>
      </c>
      <c r="B65" s="3">
        <v>2</v>
      </c>
      <c r="C65" s="3">
        <v>17</v>
      </c>
      <c r="D65" s="3">
        <v>7</v>
      </c>
      <c r="E65" s="3">
        <v>25.748</v>
      </c>
      <c r="F65" s="4" t="str">
        <f>HYPERLINK("http://141.218.60.56/~jnz1568/getInfo.php?workbook=17_02.xlsx&amp;sheet=A0&amp;row=65&amp;col=6&amp;number=4203000000000&amp;sourceID=14","4203000000000")</f>
        <v>4203000000000</v>
      </c>
      <c r="G65" s="4" t="str">
        <f>HYPERLINK("http://141.218.60.56/~jnz1568/getInfo.php?workbook=17_02.xlsx&amp;sheet=A0&amp;row=65&amp;col=7&amp;number=0&amp;sourceID=14","0")</f>
        <v>0</v>
      </c>
    </row>
    <row r="66" spans="1:7">
      <c r="A66" s="3">
        <v>17</v>
      </c>
      <c r="B66" s="3">
        <v>2</v>
      </c>
      <c r="C66" s="3">
        <v>19</v>
      </c>
      <c r="D66" s="3">
        <v>7</v>
      </c>
      <c r="E66" s="3">
        <v>19.094</v>
      </c>
      <c r="F66" s="4" t="str">
        <f>HYPERLINK("http://141.218.60.56/~jnz1568/getInfo.php?workbook=17_02.xlsx&amp;sheet=A0&amp;row=66&amp;col=6&amp;number=167000000000&amp;sourceID=14","167000000000")</f>
        <v>167000000000</v>
      </c>
      <c r="G66" s="4" t="str">
        <f>HYPERLINK("http://141.218.60.56/~jnz1568/getInfo.php?workbook=17_02.xlsx&amp;sheet=A0&amp;row=66&amp;col=7&amp;number=0&amp;sourceID=14","0")</f>
        <v>0</v>
      </c>
    </row>
    <row r="67" spans="1:7">
      <c r="A67" s="3">
        <v>17</v>
      </c>
      <c r="B67" s="3">
        <v>2</v>
      </c>
      <c r="C67" s="3">
        <v>27</v>
      </c>
      <c r="D67" s="3">
        <v>7</v>
      </c>
      <c r="E67" s="3">
        <v>19.049</v>
      </c>
      <c r="F67" s="4" t="str">
        <f>HYPERLINK("http://141.218.60.56/~jnz1568/getInfo.php?workbook=17_02.xlsx&amp;sheet=A0&amp;row=67&amp;col=6&amp;number=1337000000000&amp;sourceID=14","1337000000000")</f>
        <v>1337000000000</v>
      </c>
      <c r="G67" s="4" t="str">
        <f>HYPERLINK("http://141.218.60.56/~jnz1568/getInfo.php?workbook=17_02.xlsx&amp;sheet=A0&amp;row=67&amp;col=7&amp;number=0&amp;sourceID=14","0")</f>
        <v>0</v>
      </c>
    </row>
    <row r="68" spans="1:7">
      <c r="A68" s="3">
        <v>17</v>
      </c>
      <c r="B68" s="3">
        <v>2</v>
      </c>
      <c r="C68" s="3">
        <v>33</v>
      </c>
      <c r="D68" s="3">
        <v>7</v>
      </c>
      <c r="E68" s="3">
        <v>17.019</v>
      </c>
      <c r="F68" s="4" t="str">
        <f>HYPERLINK("http://141.218.60.56/~jnz1568/getInfo.php?workbook=17_02.xlsx&amp;sheet=A0&amp;row=68&amp;col=6&amp;number=83730000000&amp;sourceID=14","83730000000")</f>
        <v>83730000000</v>
      </c>
      <c r="G68" s="4" t="str">
        <f>HYPERLINK("http://141.218.60.56/~jnz1568/getInfo.php?workbook=17_02.xlsx&amp;sheet=A0&amp;row=68&amp;col=7&amp;number=0&amp;sourceID=14","0")</f>
        <v>0</v>
      </c>
    </row>
    <row r="69" spans="1:7">
      <c r="A69" s="3">
        <v>17</v>
      </c>
      <c r="B69" s="3">
        <v>2</v>
      </c>
      <c r="C69" s="3">
        <v>41</v>
      </c>
      <c r="D69" s="3">
        <v>7</v>
      </c>
      <c r="E69" s="3">
        <v>17.001</v>
      </c>
      <c r="F69" s="4" t="str">
        <f>HYPERLINK("http://141.218.60.56/~jnz1568/getInfo.php?workbook=17_02.xlsx&amp;sheet=A0&amp;row=69&amp;col=6&amp;number=611400000000&amp;sourceID=14","611400000000")</f>
        <v>611400000000</v>
      </c>
      <c r="G69" s="4" t="str">
        <f>HYPERLINK("http://141.218.60.56/~jnz1568/getInfo.php?workbook=17_02.xlsx&amp;sheet=A0&amp;row=69&amp;col=7&amp;number=0&amp;sourceID=14","0")</f>
        <v>0</v>
      </c>
    </row>
    <row r="70" spans="1:7">
      <c r="A70" s="3">
        <v>17</v>
      </c>
      <c r="B70" s="3">
        <v>2</v>
      </c>
      <c r="C70" s="3">
        <v>20</v>
      </c>
      <c r="D70" s="3">
        <v>8</v>
      </c>
      <c r="E70" s="3">
        <v>70.277</v>
      </c>
      <c r="F70" s="4" t="str">
        <f>HYPERLINK("http://141.218.60.56/~jnz1568/getInfo.php?workbook=17_02.xlsx&amp;sheet=A0&amp;row=70&amp;col=6&amp;number=217900000000&amp;sourceID=14","217900000000")</f>
        <v>217900000000</v>
      </c>
      <c r="G70" s="4" t="str">
        <f>HYPERLINK("http://141.218.60.56/~jnz1568/getInfo.php?workbook=17_02.xlsx&amp;sheet=A0&amp;row=70&amp;col=7&amp;number=0&amp;sourceID=14","0")</f>
        <v>0</v>
      </c>
    </row>
    <row r="71" spans="1:7">
      <c r="A71" s="3">
        <v>17</v>
      </c>
      <c r="B71" s="3">
        <v>2</v>
      </c>
      <c r="C71" s="3">
        <v>21</v>
      </c>
      <c r="D71" s="3">
        <v>8</v>
      </c>
      <c r="E71" s="3">
        <v>70.252</v>
      </c>
      <c r="F71" s="4" t="str">
        <f>HYPERLINK("http://141.218.60.56/~jnz1568/getInfo.php?workbook=17_02.xlsx&amp;sheet=A0&amp;row=71&amp;col=6&amp;number=217800000000&amp;sourceID=14","217800000000")</f>
        <v>217800000000</v>
      </c>
      <c r="G71" s="4" t="str">
        <f>HYPERLINK("http://141.218.60.56/~jnz1568/getInfo.php?workbook=17_02.xlsx&amp;sheet=A0&amp;row=71&amp;col=7&amp;number=0&amp;sourceID=14","0")</f>
        <v>0</v>
      </c>
    </row>
    <row r="72" spans="1:7">
      <c r="A72" s="3">
        <v>17</v>
      </c>
      <c r="B72" s="3">
        <v>2</v>
      </c>
      <c r="C72" s="3">
        <v>22</v>
      </c>
      <c r="D72" s="3">
        <v>8</v>
      </c>
      <c r="E72" s="3">
        <v>70.144</v>
      </c>
      <c r="F72" s="4" t="str">
        <f>HYPERLINK("http://141.218.60.56/~jnz1568/getInfo.php?workbook=17_02.xlsx&amp;sheet=A0&amp;row=72&amp;col=6&amp;number=219100000000&amp;sourceID=14","219100000000")</f>
        <v>219100000000</v>
      </c>
      <c r="G72" s="4" t="str">
        <f>HYPERLINK("http://141.218.60.56/~jnz1568/getInfo.php?workbook=17_02.xlsx&amp;sheet=A0&amp;row=72&amp;col=7&amp;number=0&amp;sourceID=14","0")</f>
        <v>0</v>
      </c>
    </row>
    <row r="73" spans="1:7">
      <c r="A73" s="3">
        <v>17</v>
      </c>
      <c r="B73" s="3">
        <v>2</v>
      </c>
      <c r="C73" s="3">
        <v>34</v>
      </c>
      <c r="D73" s="3">
        <v>8</v>
      </c>
      <c r="E73" s="3">
        <v>48.503</v>
      </c>
      <c r="F73" s="4" t="str">
        <f>HYPERLINK("http://141.218.60.56/~jnz1568/getInfo.php?workbook=17_02.xlsx&amp;sheet=A0&amp;row=73&amp;col=6&amp;number=114200000000&amp;sourceID=14","114200000000")</f>
        <v>114200000000</v>
      </c>
      <c r="G73" s="4" t="str">
        <f>HYPERLINK("http://141.218.60.56/~jnz1568/getInfo.php?workbook=17_02.xlsx&amp;sheet=A0&amp;row=73&amp;col=7&amp;number=0&amp;sourceID=14","0")</f>
        <v>0</v>
      </c>
    </row>
    <row r="74" spans="1:7">
      <c r="A74" s="3">
        <v>17</v>
      </c>
      <c r="B74" s="3">
        <v>2</v>
      </c>
      <c r="C74" s="3">
        <v>35</v>
      </c>
      <c r="D74" s="3">
        <v>8</v>
      </c>
      <c r="E74" s="3">
        <v>48.496</v>
      </c>
      <c r="F74" s="4" t="str">
        <f>HYPERLINK("http://141.218.60.56/~jnz1568/getInfo.php?workbook=17_02.xlsx&amp;sheet=A0&amp;row=74&amp;col=6&amp;number=114200000000&amp;sourceID=14","114200000000")</f>
        <v>114200000000</v>
      </c>
      <c r="G74" s="4" t="str">
        <f>HYPERLINK("http://141.218.60.56/~jnz1568/getInfo.php?workbook=17_02.xlsx&amp;sheet=A0&amp;row=74&amp;col=7&amp;number=0&amp;sourceID=14","0")</f>
        <v>0</v>
      </c>
    </row>
    <row r="75" spans="1:7">
      <c r="A75" s="3">
        <v>17</v>
      </c>
      <c r="B75" s="3">
        <v>2</v>
      </c>
      <c r="C75" s="3">
        <v>36</v>
      </c>
      <c r="D75" s="3">
        <v>8</v>
      </c>
      <c r="E75" s="3">
        <v>48.47</v>
      </c>
      <c r="F75" s="4" t="str">
        <f>HYPERLINK("http://141.218.60.56/~jnz1568/getInfo.php?workbook=17_02.xlsx&amp;sheet=A0&amp;row=75&amp;col=6&amp;number=114500000000&amp;sourceID=14","114500000000")</f>
        <v>114500000000</v>
      </c>
      <c r="G75" s="4" t="str">
        <f>HYPERLINK("http://141.218.60.56/~jnz1568/getInfo.php?workbook=17_02.xlsx&amp;sheet=A0&amp;row=75&amp;col=7&amp;number=0&amp;sourceID=14","0")</f>
        <v>0</v>
      </c>
    </row>
    <row r="76" spans="1:7">
      <c r="A76" s="3">
        <v>17</v>
      </c>
      <c r="B76" s="3">
        <v>2</v>
      </c>
      <c r="C76" s="3">
        <v>23</v>
      </c>
      <c r="D76" s="3">
        <v>9</v>
      </c>
      <c r="E76" s="3">
        <v>71.605</v>
      </c>
      <c r="F76" s="4" t="str">
        <f>HYPERLINK("http://141.218.60.56/~jnz1568/getInfo.php?workbook=17_02.xlsx&amp;sheet=A0&amp;row=76&amp;col=6&amp;number=209900000000&amp;sourceID=14","209900000000")</f>
        <v>209900000000</v>
      </c>
      <c r="G76" s="4" t="str">
        <f>HYPERLINK("http://141.218.60.56/~jnz1568/getInfo.php?workbook=17_02.xlsx&amp;sheet=A0&amp;row=76&amp;col=7&amp;number=0&amp;sourceID=14","0")</f>
        <v>0</v>
      </c>
    </row>
    <row r="77" spans="1:7">
      <c r="A77" s="3">
        <v>17</v>
      </c>
      <c r="B77" s="3">
        <v>2</v>
      </c>
      <c r="C77" s="3">
        <v>37</v>
      </c>
      <c r="D77" s="3">
        <v>9</v>
      </c>
      <c r="E77" s="3">
        <v>49.301</v>
      </c>
      <c r="F77" s="4" t="str">
        <f>HYPERLINK("http://141.218.60.56/~jnz1568/getInfo.php?workbook=17_02.xlsx&amp;sheet=A0&amp;row=77&amp;col=6&amp;number=110600000000&amp;sourceID=14","110600000000")</f>
        <v>110600000000</v>
      </c>
      <c r="G77" s="4" t="str">
        <f>HYPERLINK("http://141.218.60.56/~jnz1568/getInfo.php?workbook=17_02.xlsx&amp;sheet=A0&amp;row=77&amp;col=7&amp;number=0&amp;sourceID=14","0")</f>
        <v>0</v>
      </c>
    </row>
    <row r="78" spans="1:7">
      <c r="A78" s="3">
        <v>17</v>
      </c>
      <c r="B78" s="3">
        <v>2</v>
      </c>
      <c r="C78" s="3">
        <v>18</v>
      </c>
      <c r="D78" s="3">
        <v>10</v>
      </c>
      <c r="E78" s="3">
        <v>73.125</v>
      </c>
      <c r="F78" s="4" t="str">
        <f>HYPERLINK("http://141.218.60.56/~jnz1568/getInfo.php?workbook=17_02.xlsx&amp;sheet=A0&amp;row=78&amp;col=6&amp;number=1489000000&amp;sourceID=14","1489000000")</f>
        <v>1489000000</v>
      </c>
      <c r="G78" s="4" t="str">
        <f>HYPERLINK("http://141.218.60.56/~jnz1568/getInfo.php?workbook=17_02.xlsx&amp;sheet=A0&amp;row=78&amp;col=7&amp;number=0&amp;sourceID=14","0")</f>
        <v>0</v>
      </c>
    </row>
    <row r="79" spans="1:7">
      <c r="A79" s="3">
        <v>17</v>
      </c>
      <c r="B79" s="3">
        <v>2</v>
      </c>
      <c r="C79" s="3">
        <v>24</v>
      </c>
      <c r="D79" s="3">
        <v>10</v>
      </c>
      <c r="E79" s="3">
        <v>71.648</v>
      </c>
      <c r="F79" s="4" t="str">
        <f>HYPERLINK("http://141.218.60.56/~jnz1568/getInfo.php?workbook=17_02.xlsx&amp;sheet=A0&amp;row=79&amp;col=6&amp;number=29690000000&amp;sourceID=14","29690000000")</f>
        <v>29690000000</v>
      </c>
      <c r="G79" s="4" t="str">
        <f>HYPERLINK("http://141.218.60.56/~jnz1568/getInfo.php?workbook=17_02.xlsx&amp;sheet=A0&amp;row=79&amp;col=7&amp;number=0&amp;sourceID=14","0")</f>
        <v>0</v>
      </c>
    </row>
    <row r="80" spans="1:7">
      <c r="A80" s="3">
        <v>17</v>
      </c>
      <c r="B80" s="3">
        <v>2</v>
      </c>
      <c r="C80" s="3">
        <v>32</v>
      </c>
      <c r="D80" s="3">
        <v>10</v>
      </c>
      <c r="E80" s="3">
        <v>49.645</v>
      </c>
      <c r="F80" s="4" t="str">
        <f>HYPERLINK("http://141.218.60.56/~jnz1568/getInfo.php?workbook=17_02.xlsx&amp;sheet=A0&amp;row=80&amp;col=6&amp;number=743700000&amp;sourceID=14","743700000")</f>
        <v>743700000</v>
      </c>
      <c r="G80" s="4" t="str">
        <f>HYPERLINK("http://141.218.60.56/~jnz1568/getInfo.php?workbook=17_02.xlsx&amp;sheet=A0&amp;row=80&amp;col=7&amp;number=0&amp;sourceID=14","0")</f>
        <v>0</v>
      </c>
    </row>
    <row r="81" spans="1:7">
      <c r="A81" s="3">
        <v>17</v>
      </c>
      <c r="B81" s="3">
        <v>2</v>
      </c>
      <c r="C81" s="3">
        <v>38</v>
      </c>
      <c r="D81" s="3">
        <v>10</v>
      </c>
      <c r="E81" s="3">
        <v>49.292</v>
      </c>
      <c r="F81" s="4" t="str">
        <f>HYPERLINK("http://141.218.60.56/~jnz1568/getInfo.php?workbook=17_02.xlsx&amp;sheet=A0&amp;row=81&amp;col=6&amp;number=14130000000&amp;sourceID=14","14130000000")</f>
        <v>14130000000</v>
      </c>
      <c r="G81" s="4" t="str">
        <f>HYPERLINK("http://141.218.60.56/~jnz1568/getInfo.php?workbook=17_02.xlsx&amp;sheet=A0&amp;row=81&amp;col=7&amp;number=0&amp;sourceID=14","0")</f>
        <v>0</v>
      </c>
    </row>
    <row r="82" spans="1:7">
      <c r="A82" s="3">
        <v>17</v>
      </c>
      <c r="B82" s="3">
        <v>2</v>
      </c>
      <c r="C82" s="3">
        <v>18</v>
      </c>
      <c r="D82" s="3">
        <v>11</v>
      </c>
      <c r="E82" s="3">
        <v>73.192</v>
      </c>
      <c r="F82" s="4" t="str">
        <f>HYPERLINK("http://141.218.60.56/~jnz1568/getInfo.php?workbook=17_02.xlsx&amp;sheet=A0&amp;row=82&amp;col=6&amp;number=13530000000&amp;sourceID=14","13530000000")</f>
        <v>13530000000</v>
      </c>
      <c r="G82" s="4" t="str">
        <f>HYPERLINK("http://141.218.60.56/~jnz1568/getInfo.php?workbook=17_02.xlsx&amp;sheet=A0&amp;row=82&amp;col=7&amp;number=0&amp;sourceID=14","0")</f>
        <v>0</v>
      </c>
    </row>
    <row r="83" spans="1:7">
      <c r="A83" s="3">
        <v>17</v>
      </c>
      <c r="B83" s="3">
        <v>2</v>
      </c>
      <c r="C83" s="3">
        <v>24</v>
      </c>
      <c r="D83" s="3">
        <v>11</v>
      </c>
      <c r="E83" s="3">
        <v>71.712</v>
      </c>
      <c r="F83" s="4" t="str">
        <f>HYPERLINK("http://141.218.60.56/~jnz1568/getInfo.php?workbook=17_02.xlsx&amp;sheet=A0&amp;row=83&amp;col=6&amp;number=66630000000&amp;sourceID=14","66630000000")</f>
        <v>66630000000</v>
      </c>
      <c r="G83" s="4" t="str">
        <f>HYPERLINK("http://141.218.60.56/~jnz1568/getInfo.php?workbook=17_02.xlsx&amp;sheet=A0&amp;row=83&amp;col=7&amp;number=0&amp;sourceID=14","0")</f>
        <v>0</v>
      </c>
    </row>
    <row r="84" spans="1:7">
      <c r="A84" s="3">
        <v>17</v>
      </c>
      <c r="B84" s="3">
        <v>2</v>
      </c>
      <c r="C84" s="3">
        <v>25</v>
      </c>
      <c r="D84" s="3">
        <v>11</v>
      </c>
      <c r="E84" s="3">
        <v>71.712</v>
      </c>
      <c r="F84" s="4" t="str">
        <f>HYPERLINK("http://141.218.60.56/~jnz1568/getInfo.php?workbook=17_02.xlsx&amp;sheet=A0&amp;row=84&amp;col=6&amp;number=119900000000&amp;sourceID=14","119900000000")</f>
        <v>119900000000</v>
      </c>
      <c r="G84" s="4" t="str">
        <f>HYPERLINK("http://141.218.60.56/~jnz1568/getInfo.php?workbook=17_02.xlsx&amp;sheet=A0&amp;row=84&amp;col=7&amp;number=0&amp;sourceID=14","0")</f>
        <v>0</v>
      </c>
    </row>
    <row r="85" spans="1:7">
      <c r="A85" s="3">
        <v>17</v>
      </c>
      <c r="B85" s="3">
        <v>2</v>
      </c>
      <c r="C85" s="3">
        <v>32</v>
      </c>
      <c r="D85" s="3">
        <v>11</v>
      </c>
      <c r="E85" s="3">
        <v>49.675</v>
      </c>
      <c r="F85" s="4" t="str">
        <f>HYPERLINK("http://141.218.60.56/~jnz1568/getInfo.php?workbook=17_02.xlsx&amp;sheet=A0&amp;row=85&amp;col=6&amp;number=6757000000&amp;sourceID=14","6757000000")</f>
        <v>6757000000</v>
      </c>
      <c r="G85" s="4" t="str">
        <f>HYPERLINK("http://141.218.60.56/~jnz1568/getInfo.php?workbook=17_02.xlsx&amp;sheet=A0&amp;row=85&amp;col=7&amp;number=0&amp;sourceID=14","0")</f>
        <v>0</v>
      </c>
    </row>
    <row r="86" spans="1:7">
      <c r="A86" s="3">
        <v>17</v>
      </c>
      <c r="B86" s="3">
        <v>2</v>
      </c>
      <c r="C86" s="3">
        <v>38</v>
      </c>
      <c r="D86" s="3">
        <v>11</v>
      </c>
      <c r="E86" s="3">
        <v>49.323</v>
      </c>
      <c r="F86" s="4" t="str">
        <f>HYPERLINK("http://141.218.60.56/~jnz1568/getInfo.php?workbook=17_02.xlsx&amp;sheet=A0&amp;row=86&amp;col=6&amp;number=31740000000&amp;sourceID=14","31740000000")</f>
        <v>31740000000</v>
      </c>
      <c r="G86" s="4" t="str">
        <f>HYPERLINK("http://141.218.60.56/~jnz1568/getInfo.php?workbook=17_02.xlsx&amp;sheet=A0&amp;row=86&amp;col=7&amp;number=0&amp;sourceID=14","0")</f>
        <v>0</v>
      </c>
    </row>
    <row r="87" spans="1:7">
      <c r="A87" s="3">
        <v>17</v>
      </c>
      <c r="B87" s="3">
        <v>2</v>
      </c>
      <c r="C87" s="3">
        <v>39</v>
      </c>
      <c r="D87" s="3">
        <v>11</v>
      </c>
      <c r="E87" s="3">
        <v>49.323</v>
      </c>
      <c r="F87" s="4" t="str">
        <f>HYPERLINK("http://141.218.60.56/~jnz1568/getInfo.php?workbook=17_02.xlsx&amp;sheet=A0&amp;row=87&amp;col=6&amp;number=57050000000&amp;sourceID=14","57050000000")</f>
        <v>57050000000</v>
      </c>
      <c r="G87" s="4" t="str">
        <f>HYPERLINK("http://141.218.60.56/~jnz1568/getInfo.php?workbook=17_02.xlsx&amp;sheet=A0&amp;row=87&amp;col=7&amp;number=0&amp;sourceID=14","0")</f>
        <v>0</v>
      </c>
    </row>
    <row r="88" spans="1:7">
      <c r="A88" s="3">
        <v>17</v>
      </c>
      <c r="B88" s="3">
        <v>2</v>
      </c>
      <c r="C88" s="3">
        <v>18</v>
      </c>
      <c r="D88" s="3">
        <v>12</v>
      </c>
      <c r="E88" s="3">
        <v>73.466</v>
      </c>
      <c r="F88" s="4" t="str">
        <f>HYPERLINK("http://141.218.60.56/~jnz1568/getInfo.php?workbook=17_02.xlsx&amp;sheet=A0&amp;row=88&amp;col=6&amp;number=36930000000&amp;sourceID=14","36930000000")</f>
        <v>36930000000</v>
      </c>
      <c r="G88" s="4" t="str">
        <f>HYPERLINK("http://141.218.60.56/~jnz1568/getInfo.php?workbook=17_02.xlsx&amp;sheet=A0&amp;row=88&amp;col=7&amp;number=0&amp;sourceID=14","0")</f>
        <v>0</v>
      </c>
    </row>
    <row r="89" spans="1:7">
      <c r="A89" s="3">
        <v>17</v>
      </c>
      <c r="B89" s="3">
        <v>2</v>
      </c>
      <c r="C89" s="3">
        <v>24</v>
      </c>
      <c r="D89" s="3">
        <v>12</v>
      </c>
      <c r="E89" s="3">
        <v>71.975</v>
      </c>
      <c r="F89" s="4" t="str">
        <f>HYPERLINK("http://141.218.60.56/~jnz1568/getInfo.php?workbook=17_02.xlsx&amp;sheet=A0&amp;row=89&amp;col=6&amp;number=330700000000&amp;sourceID=14","330700000000")</f>
        <v>330700000000</v>
      </c>
      <c r="G89" s="4" t="str">
        <f>HYPERLINK("http://141.218.60.56/~jnz1568/getInfo.php?workbook=17_02.xlsx&amp;sheet=A0&amp;row=89&amp;col=7&amp;number=0&amp;sourceID=14","0")</f>
        <v>0</v>
      </c>
    </row>
    <row r="90" spans="1:7">
      <c r="A90" s="3">
        <v>17</v>
      </c>
      <c r="B90" s="3">
        <v>2</v>
      </c>
      <c r="C90" s="3">
        <v>25</v>
      </c>
      <c r="D90" s="3">
        <v>12</v>
      </c>
      <c r="E90" s="3">
        <v>71.975</v>
      </c>
      <c r="F90" s="4" t="str">
        <f>HYPERLINK("http://141.218.60.56/~jnz1568/getInfo.php?workbook=17_02.xlsx&amp;sheet=A0&amp;row=90&amp;col=6&amp;number=65960000000&amp;sourceID=14","65960000000")</f>
        <v>65960000000</v>
      </c>
      <c r="G90" s="4" t="str">
        <f>HYPERLINK("http://141.218.60.56/~jnz1568/getInfo.php?workbook=17_02.xlsx&amp;sheet=A0&amp;row=90&amp;col=7&amp;number=0&amp;sourceID=14","0")</f>
        <v>0</v>
      </c>
    </row>
    <row r="91" spans="1:7">
      <c r="A91" s="3">
        <v>17</v>
      </c>
      <c r="B91" s="3">
        <v>2</v>
      </c>
      <c r="C91" s="3">
        <v>26</v>
      </c>
      <c r="D91" s="3">
        <v>12</v>
      </c>
      <c r="E91" s="3">
        <v>71.929</v>
      </c>
      <c r="F91" s="4" t="str">
        <f>HYPERLINK("http://141.218.60.56/~jnz1568/getInfo.php?workbook=17_02.xlsx&amp;sheet=A0&amp;row=91&amp;col=6&amp;number=265600000000&amp;sourceID=14","265600000000")</f>
        <v>265600000000</v>
      </c>
      <c r="G91" s="4" t="str">
        <f>HYPERLINK("http://141.218.60.56/~jnz1568/getInfo.php?workbook=17_02.xlsx&amp;sheet=A0&amp;row=91&amp;col=7&amp;number=0&amp;sourceID=14","0")</f>
        <v>0</v>
      </c>
    </row>
    <row r="92" spans="1:7">
      <c r="A92" s="3">
        <v>17</v>
      </c>
      <c r="B92" s="3">
        <v>2</v>
      </c>
      <c r="C92" s="3">
        <v>32</v>
      </c>
      <c r="D92" s="3">
        <v>12</v>
      </c>
      <c r="E92" s="3">
        <v>49.802</v>
      </c>
      <c r="F92" s="4" t="str">
        <f>HYPERLINK("http://141.218.60.56/~jnz1568/getInfo.php?workbook=17_02.xlsx&amp;sheet=A0&amp;row=92&amp;col=6&amp;number=18510000000&amp;sourceID=14","18510000000")</f>
        <v>18510000000</v>
      </c>
      <c r="G92" s="4" t="str">
        <f>HYPERLINK("http://141.218.60.56/~jnz1568/getInfo.php?workbook=17_02.xlsx&amp;sheet=A0&amp;row=92&amp;col=7&amp;number=0&amp;sourceID=14","0")</f>
        <v>0</v>
      </c>
    </row>
    <row r="93" spans="1:7">
      <c r="A93" s="3">
        <v>17</v>
      </c>
      <c r="B93" s="3">
        <v>2</v>
      </c>
      <c r="C93" s="3">
        <v>38</v>
      </c>
      <c r="D93" s="3">
        <v>12</v>
      </c>
      <c r="E93" s="3">
        <v>49.447</v>
      </c>
      <c r="F93" s="4" t="str">
        <f>HYPERLINK("http://141.218.60.56/~jnz1568/getInfo.php?workbook=17_02.xlsx&amp;sheet=A0&amp;row=93&amp;col=6&amp;number=157900000000&amp;sourceID=14","157900000000")</f>
        <v>157900000000</v>
      </c>
      <c r="G93" s="4" t="str">
        <f>HYPERLINK("http://141.218.60.56/~jnz1568/getInfo.php?workbook=17_02.xlsx&amp;sheet=A0&amp;row=93&amp;col=7&amp;number=0&amp;sourceID=14","0")</f>
        <v>0</v>
      </c>
    </row>
    <row r="94" spans="1:7">
      <c r="A94" s="3">
        <v>17</v>
      </c>
      <c r="B94" s="3">
        <v>2</v>
      </c>
      <c r="C94" s="3">
        <v>39</v>
      </c>
      <c r="D94" s="3">
        <v>12</v>
      </c>
      <c r="E94" s="3">
        <v>49.447</v>
      </c>
      <c r="F94" s="4" t="str">
        <f>HYPERLINK("http://141.218.60.56/~jnz1568/getInfo.php?workbook=17_02.xlsx&amp;sheet=A0&amp;row=94&amp;col=6&amp;number=31470000000&amp;sourceID=14","31470000000")</f>
        <v>31470000000</v>
      </c>
      <c r="G94" s="4" t="str">
        <f>HYPERLINK("http://141.218.60.56/~jnz1568/getInfo.php?workbook=17_02.xlsx&amp;sheet=A0&amp;row=94&amp;col=7&amp;number=0&amp;sourceID=14","0")</f>
        <v>0</v>
      </c>
    </row>
    <row r="95" spans="1:7">
      <c r="A95" s="3">
        <v>17</v>
      </c>
      <c r="B95" s="3">
        <v>2</v>
      </c>
      <c r="C95" s="3">
        <v>40</v>
      </c>
      <c r="D95" s="3">
        <v>12</v>
      </c>
      <c r="E95" s="3">
        <v>49.437</v>
      </c>
      <c r="F95" s="4" t="str">
        <f>HYPERLINK("http://141.218.60.56/~jnz1568/getInfo.php?workbook=17_02.xlsx&amp;sheet=A0&amp;row=95&amp;col=6&amp;number=126400000000&amp;sourceID=14","126400000000")</f>
        <v>126400000000</v>
      </c>
      <c r="G95" s="4" t="str">
        <f>HYPERLINK("http://141.218.60.56/~jnz1568/getInfo.php?workbook=17_02.xlsx&amp;sheet=A0&amp;row=95&amp;col=7&amp;number=0&amp;sourceID=14","0")</f>
        <v>0</v>
      </c>
    </row>
    <row r="96" spans="1:7">
      <c r="A96" s="3">
        <v>17</v>
      </c>
      <c r="B96" s="3">
        <v>2</v>
      </c>
      <c r="C96" s="3">
        <v>19</v>
      </c>
      <c r="D96" s="3">
        <v>13</v>
      </c>
      <c r="E96" s="3">
        <v>74.034</v>
      </c>
      <c r="F96" s="4" t="str">
        <f>HYPERLINK("http://141.218.60.56/~jnz1568/getInfo.php?workbook=17_02.xlsx&amp;sheet=A0&amp;row=96&amp;col=6&amp;number=117700000000&amp;sourceID=14","117700000000")</f>
        <v>117700000000</v>
      </c>
      <c r="G96" s="4" t="str">
        <f>HYPERLINK("http://141.218.60.56/~jnz1568/getInfo.php?workbook=17_02.xlsx&amp;sheet=A0&amp;row=96&amp;col=7&amp;number=0&amp;sourceID=14","0")</f>
        <v>0</v>
      </c>
    </row>
    <row r="97" spans="1:7">
      <c r="A97" s="3">
        <v>17</v>
      </c>
      <c r="B97" s="3">
        <v>2</v>
      </c>
      <c r="C97" s="3">
        <v>27</v>
      </c>
      <c r="D97" s="3">
        <v>13</v>
      </c>
      <c r="E97" s="3">
        <v>73.361</v>
      </c>
      <c r="F97" s="4" t="str">
        <f>HYPERLINK("http://141.218.60.56/~jnz1568/getInfo.php?workbook=17_02.xlsx&amp;sheet=A0&amp;row=97&amp;col=6&amp;number=458500000000&amp;sourceID=14","458500000000")</f>
        <v>458500000000</v>
      </c>
      <c r="G97" s="4" t="str">
        <f>HYPERLINK("http://141.218.60.56/~jnz1568/getInfo.php?workbook=17_02.xlsx&amp;sheet=A0&amp;row=97&amp;col=7&amp;number=0&amp;sourceID=14","0")</f>
        <v>0</v>
      </c>
    </row>
    <row r="98" spans="1:7">
      <c r="A98" s="3">
        <v>17</v>
      </c>
      <c r="B98" s="3">
        <v>2</v>
      </c>
      <c r="C98" s="3">
        <v>33</v>
      </c>
      <c r="D98" s="3">
        <v>13</v>
      </c>
      <c r="E98" s="3">
        <v>50.271</v>
      </c>
      <c r="F98" s="4" t="str">
        <f>HYPERLINK("http://141.218.60.56/~jnz1568/getInfo.php?workbook=17_02.xlsx&amp;sheet=A0&amp;row=98&amp;col=6&amp;number=58780000000&amp;sourceID=14","58780000000")</f>
        <v>58780000000</v>
      </c>
      <c r="G98" s="4" t="str">
        <f>HYPERLINK("http://141.218.60.56/~jnz1568/getInfo.php?workbook=17_02.xlsx&amp;sheet=A0&amp;row=98&amp;col=7&amp;number=0&amp;sourceID=14","0")</f>
        <v>0</v>
      </c>
    </row>
    <row r="99" spans="1:7">
      <c r="A99" s="3">
        <v>17</v>
      </c>
      <c r="B99" s="3">
        <v>2</v>
      </c>
      <c r="C99" s="3">
        <v>41</v>
      </c>
      <c r="D99" s="3">
        <v>13</v>
      </c>
      <c r="E99" s="3">
        <v>50.112</v>
      </c>
      <c r="F99" s="4" t="str">
        <f>HYPERLINK("http://141.218.60.56/~jnz1568/getInfo.php?workbook=17_02.xlsx&amp;sheet=A0&amp;row=99&amp;col=6&amp;number=221000000000&amp;sourceID=14","221000000000")</f>
        <v>221000000000</v>
      </c>
      <c r="G99" s="4" t="str">
        <f>HYPERLINK("http://141.218.60.56/~jnz1568/getInfo.php?workbook=17_02.xlsx&amp;sheet=A0&amp;row=99&amp;col=7&amp;number=0&amp;sourceID=14","0")</f>
        <v>0</v>
      </c>
    </row>
    <row r="100" spans="1:7">
      <c r="A100" s="3">
        <v>17</v>
      </c>
      <c r="B100" s="3">
        <v>2</v>
      </c>
      <c r="C100" s="3">
        <v>20</v>
      </c>
      <c r="D100" s="3">
        <v>14</v>
      </c>
      <c r="E100" s="3">
        <v>73.75</v>
      </c>
      <c r="F100" s="4" t="str">
        <f>HYPERLINK("http://141.218.60.56/~jnz1568/getInfo.php?workbook=17_02.xlsx&amp;sheet=A0&amp;row=100&amp;col=6&amp;number=4470000000&amp;sourceID=14","4470000000")</f>
        <v>4470000000</v>
      </c>
      <c r="G100" s="4" t="str">
        <f>HYPERLINK("http://141.218.60.56/~jnz1568/getInfo.php?workbook=17_02.xlsx&amp;sheet=A0&amp;row=100&amp;col=7&amp;number=0&amp;sourceID=14","0")</f>
        <v>0</v>
      </c>
    </row>
    <row r="101" spans="1:7">
      <c r="A101" s="3">
        <v>17</v>
      </c>
      <c r="B101" s="3">
        <v>2</v>
      </c>
      <c r="C101" s="3">
        <v>21</v>
      </c>
      <c r="D101" s="3">
        <v>14</v>
      </c>
      <c r="E101" s="3">
        <v>73.723</v>
      </c>
      <c r="F101" s="4" t="str">
        <f>HYPERLINK("http://141.218.60.56/~jnz1568/getInfo.php?workbook=17_02.xlsx&amp;sheet=A0&amp;row=101&amp;col=6&amp;number=1118000000&amp;sourceID=14","1118000000")</f>
        <v>1118000000</v>
      </c>
      <c r="G101" s="4" t="str">
        <f>HYPERLINK("http://141.218.60.56/~jnz1568/getInfo.php?workbook=17_02.xlsx&amp;sheet=A0&amp;row=101&amp;col=7&amp;number=0&amp;sourceID=14","0")</f>
        <v>0</v>
      </c>
    </row>
    <row r="102" spans="1:7">
      <c r="A102" s="3">
        <v>17</v>
      </c>
      <c r="B102" s="3">
        <v>2</v>
      </c>
      <c r="C102" s="3">
        <v>22</v>
      </c>
      <c r="D102" s="3">
        <v>14</v>
      </c>
      <c r="E102" s="3">
        <v>73.604</v>
      </c>
      <c r="F102" s="4" t="str">
        <f>HYPERLINK("http://141.218.60.56/~jnz1568/getInfo.php?workbook=17_02.xlsx&amp;sheet=A0&amp;row=102&amp;col=6&amp;number=2021000000&amp;sourceID=14","2021000000")</f>
        <v>2021000000</v>
      </c>
      <c r="G102" s="4" t="str">
        <f>HYPERLINK("http://141.218.60.56/~jnz1568/getInfo.php?workbook=17_02.xlsx&amp;sheet=A0&amp;row=102&amp;col=7&amp;number=0&amp;sourceID=14","0")</f>
        <v>0</v>
      </c>
    </row>
    <row r="103" spans="1:7">
      <c r="A103" s="3">
        <v>17</v>
      </c>
      <c r="B103" s="3">
        <v>2</v>
      </c>
      <c r="C103" s="3">
        <v>28</v>
      </c>
      <c r="D103" s="3">
        <v>14</v>
      </c>
      <c r="E103" s="3">
        <v>72.671</v>
      </c>
      <c r="F103" s="4" t="str">
        <f>HYPERLINK("http://141.218.60.56/~jnz1568/getInfo.php?workbook=17_02.xlsx&amp;sheet=A0&amp;row=103&amp;col=6&amp;number=151900000000&amp;sourceID=14","151900000000")</f>
        <v>151900000000</v>
      </c>
      <c r="G103" s="4" t="str">
        <f>HYPERLINK("http://141.218.60.56/~jnz1568/getInfo.php?workbook=17_02.xlsx&amp;sheet=A0&amp;row=103&amp;col=7&amp;number=0&amp;sourceID=14","0")</f>
        <v>0</v>
      </c>
    </row>
    <row r="104" spans="1:7">
      <c r="A104" s="3">
        <v>17</v>
      </c>
      <c r="B104" s="3">
        <v>2</v>
      </c>
      <c r="C104" s="3">
        <v>34</v>
      </c>
      <c r="D104" s="3">
        <v>14</v>
      </c>
      <c r="E104" s="3">
        <v>50.132</v>
      </c>
      <c r="F104" s="4" t="str">
        <f>HYPERLINK("http://141.218.60.56/~jnz1568/getInfo.php?workbook=17_02.xlsx&amp;sheet=A0&amp;row=104&amp;col=6&amp;number=1945000000&amp;sourceID=14","1945000000")</f>
        <v>1945000000</v>
      </c>
      <c r="G104" s="4" t="str">
        <f>HYPERLINK("http://141.218.60.56/~jnz1568/getInfo.php?workbook=17_02.xlsx&amp;sheet=A0&amp;row=104&amp;col=7&amp;number=0&amp;sourceID=14","0")</f>
        <v>0</v>
      </c>
    </row>
    <row r="105" spans="1:7">
      <c r="A105" s="3">
        <v>17</v>
      </c>
      <c r="B105" s="3">
        <v>2</v>
      </c>
      <c r="C105" s="3">
        <v>35</v>
      </c>
      <c r="D105" s="3">
        <v>14</v>
      </c>
      <c r="E105" s="3">
        <v>50.125</v>
      </c>
      <c r="F105" s="4" t="str">
        <f>HYPERLINK("http://141.218.60.56/~jnz1568/getInfo.php?workbook=17_02.xlsx&amp;sheet=A0&amp;row=105&amp;col=6&amp;number=487200000&amp;sourceID=14","487200000")</f>
        <v>487200000</v>
      </c>
      <c r="G105" s="4" t="str">
        <f>HYPERLINK("http://141.218.60.56/~jnz1568/getInfo.php?workbook=17_02.xlsx&amp;sheet=A0&amp;row=105&amp;col=7&amp;number=0&amp;sourceID=14","0")</f>
        <v>0</v>
      </c>
    </row>
    <row r="106" spans="1:7">
      <c r="A106" s="3">
        <v>17</v>
      </c>
      <c r="B106" s="3">
        <v>2</v>
      </c>
      <c r="C106" s="3">
        <v>36</v>
      </c>
      <c r="D106" s="3">
        <v>14</v>
      </c>
      <c r="E106" s="3">
        <v>50.097</v>
      </c>
      <c r="F106" s="4" t="str">
        <f>HYPERLINK("http://141.218.60.56/~jnz1568/getInfo.php?workbook=17_02.xlsx&amp;sheet=A0&amp;row=106&amp;col=6&amp;number=878000000&amp;sourceID=14","878000000")</f>
        <v>878000000</v>
      </c>
      <c r="G106" s="4" t="str">
        <f>HYPERLINK("http://141.218.60.56/~jnz1568/getInfo.php?workbook=17_02.xlsx&amp;sheet=A0&amp;row=106&amp;col=7&amp;number=0&amp;sourceID=14","0")</f>
        <v>0</v>
      </c>
    </row>
    <row r="107" spans="1:7">
      <c r="A107" s="3">
        <v>17</v>
      </c>
      <c r="B107" s="3">
        <v>2</v>
      </c>
      <c r="C107" s="3">
        <v>42</v>
      </c>
      <c r="D107" s="3">
        <v>14</v>
      </c>
      <c r="E107" s="3">
        <v>-50.097</v>
      </c>
      <c r="F107" s="4" t="str">
        <f>HYPERLINK("http://141.218.60.56/~jnz1568/getInfo.php?workbook=17_02.xlsx&amp;sheet=A0&amp;row=107&amp;col=6&amp;number=49900000000&amp;sourceID=14","49900000000")</f>
        <v>49900000000</v>
      </c>
      <c r="G107" s="4" t="str">
        <f>HYPERLINK("http://141.218.60.56/~jnz1568/getInfo.php?workbook=17_02.xlsx&amp;sheet=A0&amp;row=107&amp;col=7&amp;number=0&amp;sourceID=14","0")</f>
        <v>0</v>
      </c>
    </row>
    <row r="108" spans="1:7">
      <c r="A108" s="3">
        <v>17</v>
      </c>
      <c r="B108" s="3">
        <v>2</v>
      </c>
      <c r="C108" s="3">
        <v>21</v>
      </c>
      <c r="D108" s="3">
        <v>15</v>
      </c>
      <c r="E108" s="3">
        <v>73.724</v>
      </c>
      <c r="F108" s="4" t="str">
        <f>HYPERLINK("http://141.218.60.56/~jnz1568/getInfo.php?workbook=17_02.xlsx&amp;sheet=A0&amp;row=108&amp;col=6&amp;number=5594000000&amp;sourceID=14","5594000000")</f>
        <v>5594000000</v>
      </c>
      <c r="G108" s="4" t="str">
        <f>HYPERLINK("http://141.218.60.56/~jnz1568/getInfo.php?workbook=17_02.xlsx&amp;sheet=A0&amp;row=108&amp;col=7&amp;number=0&amp;sourceID=14","0")</f>
        <v>0</v>
      </c>
    </row>
    <row r="109" spans="1:7">
      <c r="A109" s="3">
        <v>17</v>
      </c>
      <c r="B109" s="3">
        <v>2</v>
      </c>
      <c r="C109" s="3">
        <v>22</v>
      </c>
      <c r="D109" s="3">
        <v>15</v>
      </c>
      <c r="E109" s="3">
        <v>73.605</v>
      </c>
      <c r="F109" s="4" t="str">
        <f>HYPERLINK("http://141.218.60.56/~jnz1568/getInfo.php?workbook=17_02.xlsx&amp;sheet=A0&amp;row=109&amp;col=6&amp;number=1122000000&amp;sourceID=14","1122000000")</f>
        <v>1122000000</v>
      </c>
      <c r="G109" s="4" t="str">
        <f>HYPERLINK("http://141.218.60.56/~jnz1568/getInfo.php?workbook=17_02.xlsx&amp;sheet=A0&amp;row=109&amp;col=7&amp;number=0&amp;sourceID=14","0")</f>
        <v>0</v>
      </c>
    </row>
    <row r="110" spans="1:7">
      <c r="A110" s="3">
        <v>17</v>
      </c>
      <c r="B110" s="3">
        <v>2</v>
      </c>
      <c r="C110" s="3">
        <v>28</v>
      </c>
      <c r="D110" s="3">
        <v>15</v>
      </c>
      <c r="E110" s="3">
        <v>72.672</v>
      </c>
      <c r="F110" s="4" t="str">
        <f>HYPERLINK("http://141.218.60.56/~jnz1568/getInfo.php?workbook=17_02.xlsx&amp;sheet=A0&amp;row=110&amp;col=6&amp;number=46870000000&amp;sourceID=14","46870000000")</f>
        <v>46870000000</v>
      </c>
      <c r="G110" s="4" t="str">
        <f>HYPERLINK("http://141.218.60.56/~jnz1568/getInfo.php?workbook=17_02.xlsx&amp;sheet=A0&amp;row=110&amp;col=7&amp;number=0&amp;sourceID=14","0")</f>
        <v>0</v>
      </c>
    </row>
    <row r="111" spans="1:7">
      <c r="A111" s="3">
        <v>17</v>
      </c>
      <c r="B111" s="3">
        <v>2</v>
      </c>
      <c r="C111" s="3">
        <v>29</v>
      </c>
      <c r="D111" s="3">
        <v>15</v>
      </c>
      <c r="E111" s="3">
        <v>72.672</v>
      </c>
      <c r="F111" s="4" t="str">
        <f>HYPERLINK("http://141.218.60.56/~jnz1568/getInfo.php?workbook=17_02.xlsx&amp;sheet=A0&amp;row=111&amp;col=6&amp;number=268200000000&amp;sourceID=14","268200000000")</f>
        <v>268200000000</v>
      </c>
      <c r="G111" s="4" t="str">
        <f>HYPERLINK("http://141.218.60.56/~jnz1568/getInfo.php?workbook=17_02.xlsx&amp;sheet=A0&amp;row=111&amp;col=7&amp;number=0&amp;sourceID=14","0")</f>
        <v>0</v>
      </c>
    </row>
    <row r="112" spans="1:7">
      <c r="A112" s="3">
        <v>17</v>
      </c>
      <c r="B112" s="3">
        <v>2</v>
      </c>
      <c r="C112" s="3">
        <v>35</v>
      </c>
      <c r="D112" s="3">
        <v>15</v>
      </c>
      <c r="E112" s="3">
        <v>50.125</v>
      </c>
      <c r="F112" s="4" t="str">
        <f>HYPERLINK("http://141.218.60.56/~jnz1568/getInfo.php?workbook=17_02.xlsx&amp;sheet=A0&amp;row=112&amp;col=6&amp;number=2437000000&amp;sourceID=14","2437000000")</f>
        <v>2437000000</v>
      </c>
      <c r="G112" s="4" t="str">
        <f>HYPERLINK("http://141.218.60.56/~jnz1568/getInfo.php?workbook=17_02.xlsx&amp;sheet=A0&amp;row=112&amp;col=7&amp;number=0&amp;sourceID=14","0")</f>
        <v>0</v>
      </c>
    </row>
    <row r="113" spans="1:7">
      <c r="A113" s="3">
        <v>17</v>
      </c>
      <c r="B113" s="3">
        <v>2</v>
      </c>
      <c r="C113" s="3">
        <v>36</v>
      </c>
      <c r="D113" s="3">
        <v>15</v>
      </c>
      <c r="E113" s="3">
        <v>50.097</v>
      </c>
      <c r="F113" s="4" t="str">
        <f>HYPERLINK("http://141.218.60.56/~jnz1568/getInfo.php?workbook=17_02.xlsx&amp;sheet=A0&amp;row=113&amp;col=6&amp;number=487500000&amp;sourceID=14","487500000")</f>
        <v>487500000</v>
      </c>
      <c r="G113" s="4" t="str">
        <f>HYPERLINK("http://141.218.60.56/~jnz1568/getInfo.php?workbook=17_02.xlsx&amp;sheet=A0&amp;row=113&amp;col=7&amp;number=0&amp;sourceID=14","0")</f>
        <v>0</v>
      </c>
    </row>
    <row r="114" spans="1:7">
      <c r="A114" s="3">
        <v>17</v>
      </c>
      <c r="B114" s="3">
        <v>2</v>
      </c>
      <c r="C114" s="3">
        <v>42</v>
      </c>
      <c r="D114" s="3">
        <v>15</v>
      </c>
      <c r="E114" s="3">
        <v>-50.09</v>
      </c>
      <c r="F114" s="4" t="str">
        <f>HYPERLINK("http://141.218.60.56/~jnz1568/getInfo.php?workbook=17_02.xlsx&amp;sheet=A0&amp;row=114&amp;col=6&amp;number=15390000000&amp;sourceID=14","15390000000")</f>
        <v>15390000000</v>
      </c>
      <c r="G114" s="4" t="str">
        <f>HYPERLINK("http://141.218.60.56/~jnz1568/getInfo.php?workbook=17_02.xlsx&amp;sheet=A0&amp;row=114&amp;col=7&amp;number=0&amp;sourceID=14","0")</f>
        <v>0</v>
      </c>
    </row>
    <row r="115" spans="1:7">
      <c r="A115" s="3">
        <v>17</v>
      </c>
      <c r="B115" s="3">
        <v>2</v>
      </c>
      <c r="C115" s="3">
        <v>43</v>
      </c>
      <c r="D115" s="3">
        <v>15</v>
      </c>
      <c r="E115" s="3">
        <v>-50.09</v>
      </c>
      <c r="F115" s="4" t="str">
        <f>HYPERLINK("http://141.218.60.56/~jnz1568/getInfo.php?workbook=17_02.xlsx&amp;sheet=A0&amp;row=115&amp;col=6&amp;number=88060000000&amp;sourceID=14","88060000000")</f>
        <v>88060000000</v>
      </c>
      <c r="G115" s="4" t="str">
        <f>HYPERLINK("http://141.218.60.56/~jnz1568/getInfo.php?workbook=17_02.xlsx&amp;sheet=A0&amp;row=115&amp;col=7&amp;number=0&amp;sourceID=14","0")</f>
        <v>0</v>
      </c>
    </row>
    <row r="116" spans="1:7">
      <c r="A116" s="3">
        <v>17</v>
      </c>
      <c r="B116" s="3">
        <v>2</v>
      </c>
      <c r="C116" s="3">
        <v>22</v>
      </c>
      <c r="D116" s="3">
        <v>16</v>
      </c>
      <c r="E116" s="3">
        <v>73.714</v>
      </c>
      <c r="F116" s="4" t="str">
        <f>HYPERLINK("http://141.218.60.56/~jnz1568/getInfo.php?workbook=17_02.xlsx&amp;sheet=A0&amp;row=116&amp;col=6&amp;number=8797000000&amp;sourceID=14","8797000000")</f>
        <v>8797000000</v>
      </c>
      <c r="G116" s="4" t="str">
        <f>HYPERLINK("http://141.218.60.56/~jnz1568/getInfo.php?workbook=17_02.xlsx&amp;sheet=A0&amp;row=116&amp;col=7&amp;number=0&amp;sourceID=14","0")</f>
        <v>0</v>
      </c>
    </row>
    <row r="117" spans="1:7">
      <c r="A117" s="3">
        <v>17</v>
      </c>
      <c r="B117" s="3">
        <v>2</v>
      </c>
      <c r="C117" s="3">
        <v>28</v>
      </c>
      <c r="D117" s="3">
        <v>16</v>
      </c>
      <c r="E117" s="3">
        <v>72.778</v>
      </c>
      <c r="F117" s="4" t="str">
        <f>HYPERLINK("http://141.218.60.56/~jnz1568/getInfo.php?workbook=17_02.xlsx&amp;sheet=A0&amp;row=117&amp;col=6&amp;number=91360000000&amp;sourceID=14","91360000000")</f>
        <v>91360000000</v>
      </c>
      <c r="G117" s="4" t="str">
        <f>HYPERLINK("http://141.218.60.56/~jnz1568/getInfo.php?workbook=17_02.xlsx&amp;sheet=A0&amp;row=117&amp;col=7&amp;number=0&amp;sourceID=14","0")</f>
        <v>0</v>
      </c>
    </row>
    <row r="118" spans="1:7">
      <c r="A118" s="3">
        <v>17</v>
      </c>
      <c r="B118" s="3">
        <v>2</v>
      </c>
      <c r="C118" s="3">
        <v>29</v>
      </c>
      <c r="D118" s="3">
        <v>16</v>
      </c>
      <c r="E118" s="3">
        <v>72.778</v>
      </c>
      <c r="F118" s="4" t="str">
        <f>HYPERLINK("http://141.218.60.56/~jnz1568/getInfo.php?workbook=17_02.xlsx&amp;sheet=A0&amp;row=118&amp;col=6&amp;number=46650000000&amp;sourceID=14","46650000000")</f>
        <v>46650000000</v>
      </c>
      <c r="G118" s="4" t="str">
        <f>HYPERLINK("http://141.218.60.56/~jnz1568/getInfo.php?workbook=17_02.xlsx&amp;sheet=A0&amp;row=118&amp;col=7&amp;number=0&amp;sourceID=14","0")</f>
        <v>0</v>
      </c>
    </row>
    <row r="119" spans="1:7">
      <c r="A119" s="3">
        <v>17</v>
      </c>
      <c r="B119" s="3">
        <v>2</v>
      </c>
      <c r="C119" s="3">
        <v>30</v>
      </c>
      <c r="D119" s="3">
        <v>16</v>
      </c>
      <c r="E119" s="3">
        <v>72.793</v>
      </c>
      <c r="F119" s="4" t="str">
        <f>HYPERLINK("http://141.218.60.56/~jnz1568/getInfo.php?workbook=17_02.xlsx&amp;sheet=A0&amp;row=119&amp;col=6&amp;number=420100000000&amp;sourceID=14","420100000000")</f>
        <v>420100000000</v>
      </c>
      <c r="G119" s="4" t="str">
        <f>HYPERLINK("http://141.218.60.56/~jnz1568/getInfo.php?workbook=17_02.xlsx&amp;sheet=A0&amp;row=119&amp;col=7&amp;number=0&amp;sourceID=14","0")</f>
        <v>0</v>
      </c>
    </row>
    <row r="120" spans="1:7">
      <c r="A120" s="3">
        <v>17</v>
      </c>
      <c r="B120" s="3">
        <v>2</v>
      </c>
      <c r="C120" s="3">
        <v>36</v>
      </c>
      <c r="D120" s="3">
        <v>16</v>
      </c>
      <c r="E120" s="3">
        <v>50.148</v>
      </c>
      <c r="F120" s="4" t="str">
        <f>HYPERLINK("http://141.218.60.56/~jnz1568/getInfo.php?workbook=17_02.xlsx&amp;sheet=A0&amp;row=120&amp;col=6&amp;number=3825000000&amp;sourceID=14","3825000000")</f>
        <v>3825000000</v>
      </c>
      <c r="G120" s="4" t="str">
        <f>HYPERLINK("http://141.218.60.56/~jnz1568/getInfo.php?workbook=17_02.xlsx&amp;sheet=A0&amp;row=120&amp;col=7&amp;number=0&amp;sourceID=14","0")</f>
        <v>0</v>
      </c>
    </row>
    <row r="121" spans="1:7">
      <c r="A121" s="3">
        <v>17</v>
      </c>
      <c r="B121" s="3">
        <v>2</v>
      </c>
      <c r="C121" s="3">
        <v>42</v>
      </c>
      <c r="D121" s="3">
        <v>16</v>
      </c>
      <c r="E121" s="3">
        <v>-50.177</v>
      </c>
      <c r="F121" s="4" t="str">
        <f>HYPERLINK("http://141.218.60.56/~jnz1568/getInfo.php?workbook=17_02.xlsx&amp;sheet=A0&amp;row=121&amp;col=6&amp;number=30060000000&amp;sourceID=14","30060000000")</f>
        <v>30060000000</v>
      </c>
      <c r="G121" s="4" t="str">
        <f>HYPERLINK("http://141.218.60.56/~jnz1568/getInfo.php?workbook=17_02.xlsx&amp;sheet=A0&amp;row=121&amp;col=7&amp;number=0&amp;sourceID=14","0")</f>
        <v>0</v>
      </c>
    </row>
    <row r="122" spans="1:7">
      <c r="A122" s="3">
        <v>17</v>
      </c>
      <c r="B122" s="3">
        <v>2</v>
      </c>
      <c r="C122" s="3">
        <v>43</v>
      </c>
      <c r="D122" s="3">
        <v>16</v>
      </c>
      <c r="E122" s="3">
        <v>-50.177</v>
      </c>
      <c r="F122" s="4" t="str">
        <f>HYPERLINK("http://141.218.60.56/~jnz1568/getInfo.php?workbook=17_02.xlsx&amp;sheet=A0&amp;row=122&amp;col=6&amp;number=15340000000&amp;sourceID=14","15340000000")</f>
        <v>15340000000</v>
      </c>
      <c r="G122" s="4" t="str">
        <f>HYPERLINK("http://141.218.60.56/~jnz1568/getInfo.php?workbook=17_02.xlsx&amp;sheet=A0&amp;row=122&amp;col=7&amp;number=0&amp;sourceID=14","0")</f>
        <v>0</v>
      </c>
    </row>
    <row r="123" spans="1:7">
      <c r="A123" s="3">
        <v>17</v>
      </c>
      <c r="B123" s="3">
        <v>2</v>
      </c>
      <c r="C123" s="3">
        <v>44</v>
      </c>
      <c r="D123" s="3">
        <v>16</v>
      </c>
      <c r="E123" s="3">
        <v>-50.175</v>
      </c>
      <c r="F123" s="4" t="str">
        <f>HYPERLINK("http://141.218.60.56/~jnz1568/getInfo.php?workbook=17_02.xlsx&amp;sheet=A0&amp;row=123&amp;col=6&amp;number=138200000000&amp;sourceID=14","138200000000")</f>
        <v>138200000000</v>
      </c>
      <c r="G123" s="4" t="str">
        <f>HYPERLINK("http://141.218.60.56/~jnz1568/getInfo.php?workbook=17_02.xlsx&amp;sheet=A0&amp;row=123&amp;col=7&amp;number=0&amp;sourceID=14","0")</f>
        <v>0</v>
      </c>
    </row>
    <row r="124" spans="1:7">
      <c r="A124" s="3">
        <v>17</v>
      </c>
      <c r="B124" s="3">
        <v>2</v>
      </c>
      <c r="C124" s="3">
        <v>23</v>
      </c>
      <c r="D124" s="3">
        <v>17</v>
      </c>
      <c r="E124" s="3">
        <v>73.149</v>
      </c>
      <c r="F124" s="4" t="str">
        <f>HYPERLINK("http://141.218.60.56/~jnz1568/getInfo.php?workbook=17_02.xlsx&amp;sheet=A0&amp;row=124&amp;col=6&amp;number=22770000000&amp;sourceID=14","22770000000")</f>
        <v>22770000000</v>
      </c>
      <c r="G124" s="4" t="str">
        <f>HYPERLINK("http://141.218.60.56/~jnz1568/getInfo.php?workbook=17_02.xlsx&amp;sheet=A0&amp;row=124&amp;col=7&amp;number=0&amp;sourceID=14","0")</f>
        <v>0</v>
      </c>
    </row>
    <row r="125" spans="1:7">
      <c r="A125" s="3">
        <v>17</v>
      </c>
      <c r="B125" s="3">
        <v>2</v>
      </c>
      <c r="C125" s="3">
        <v>31</v>
      </c>
      <c r="D125" s="3">
        <v>17</v>
      </c>
      <c r="E125" s="3">
        <v>72.852</v>
      </c>
      <c r="F125" s="4" t="str">
        <f>HYPERLINK("http://141.218.60.56/~jnz1568/getInfo.php?workbook=17_02.xlsx&amp;sheet=A0&amp;row=125&amp;col=6&amp;number=898700000000&amp;sourceID=14","898700000000")</f>
        <v>898700000000</v>
      </c>
      <c r="G125" s="4" t="str">
        <f>HYPERLINK("http://141.218.60.56/~jnz1568/getInfo.php?workbook=17_02.xlsx&amp;sheet=A0&amp;row=125&amp;col=7&amp;number=0&amp;sourceID=14","0")</f>
        <v>0</v>
      </c>
    </row>
    <row r="126" spans="1:7">
      <c r="A126" s="3">
        <v>17</v>
      </c>
      <c r="B126" s="3">
        <v>2</v>
      </c>
      <c r="C126" s="3">
        <v>37</v>
      </c>
      <c r="D126" s="3">
        <v>17</v>
      </c>
      <c r="E126" s="3">
        <v>50.028</v>
      </c>
      <c r="F126" s="4" t="str">
        <f>HYPERLINK("http://141.218.60.56/~jnz1568/getInfo.php?workbook=17_02.xlsx&amp;sheet=A0&amp;row=126&amp;col=6&amp;number=9797000000&amp;sourceID=14","9797000000")</f>
        <v>9797000000</v>
      </c>
      <c r="G126" s="4" t="str">
        <f>HYPERLINK("http://141.218.60.56/~jnz1568/getInfo.php?workbook=17_02.xlsx&amp;sheet=A0&amp;row=126&amp;col=7&amp;number=0&amp;sourceID=14","0")</f>
        <v>0</v>
      </c>
    </row>
    <row r="127" spans="1:7">
      <c r="A127" s="3">
        <v>17</v>
      </c>
      <c r="B127" s="3">
        <v>2</v>
      </c>
      <c r="C127" s="3">
        <v>45</v>
      </c>
      <c r="D127" s="3">
        <v>17</v>
      </c>
      <c r="E127" s="3">
        <v>-50.211</v>
      </c>
      <c r="F127" s="4" t="str">
        <f>HYPERLINK("http://141.218.60.56/~jnz1568/getInfo.php?workbook=17_02.xlsx&amp;sheet=A0&amp;row=127&amp;col=6&amp;number=295700000000&amp;sourceID=14","295700000000")</f>
        <v>295700000000</v>
      </c>
      <c r="G127" s="4" t="str">
        <f>HYPERLINK("http://141.218.60.56/~jnz1568/getInfo.php?workbook=17_02.xlsx&amp;sheet=A0&amp;row=127&amp;col=7&amp;number=0&amp;sourceID=14","0")</f>
        <v>0</v>
      </c>
    </row>
    <row r="128" spans="1:7">
      <c r="A128" s="3">
        <v>17</v>
      </c>
      <c r="B128" s="3">
        <v>2</v>
      </c>
      <c r="C128" s="3">
        <v>34</v>
      </c>
      <c r="D128" s="3">
        <v>18</v>
      </c>
      <c r="E128" s="3">
        <v>152.625</v>
      </c>
      <c r="F128" s="4" t="str">
        <f>HYPERLINK("http://141.218.60.56/~jnz1568/getInfo.php?workbook=17_02.xlsx&amp;sheet=A0&amp;row=128&amp;col=6&amp;number=51810000000&amp;sourceID=14","51810000000")</f>
        <v>51810000000</v>
      </c>
      <c r="G128" s="4" t="str">
        <f>HYPERLINK("http://141.218.60.56/~jnz1568/getInfo.php?workbook=17_02.xlsx&amp;sheet=A0&amp;row=128&amp;col=7&amp;number=0&amp;sourceID=14","0")</f>
        <v>0</v>
      </c>
    </row>
    <row r="129" spans="1:7">
      <c r="A129" s="3">
        <v>17</v>
      </c>
      <c r="B129" s="3">
        <v>2</v>
      </c>
      <c r="C129" s="3">
        <v>35</v>
      </c>
      <c r="D129" s="3">
        <v>18</v>
      </c>
      <c r="E129" s="3">
        <v>152.556</v>
      </c>
      <c r="F129" s="4" t="str">
        <f>HYPERLINK("http://141.218.60.56/~jnz1568/getInfo.php?workbook=17_02.xlsx&amp;sheet=A0&amp;row=129&amp;col=6&amp;number=51820000000&amp;sourceID=14","51820000000")</f>
        <v>51820000000</v>
      </c>
      <c r="G129" s="4" t="str">
        <f>HYPERLINK("http://141.218.60.56/~jnz1568/getInfo.php?workbook=17_02.xlsx&amp;sheet=A0&amp;row=129&amp;col=7&amp;number=0&amp;sourceID=14","0")</f>
        <v>0</v>
      </c>
    </row>
    <row r="130" spans="1:7">
      <c r="A130" s="3">
        <v>17</v>
      </c>
      <c r="B130" s="3">
        <v>2</v>
      </c>
      <c r="C130" s="3">
        <v>36</v>
      </c>
      <c r="D130" s="3">
        <v>18</v>
      </c>
      <c r="E130" s="3">
        <v>152.3</v>
      </c>
      <c r="F130" s="4" t="str">
        <f>HYPERLINK("http://141.218.60.56/~jnz1568/getInfo.php?workbook=17_02.xlsx&amp;sheet=A0&amp;row=130&amp;col=6&amp;number=52120000000&amp;sourceID=14","52120000000")</f>
        <v>52120000000</v>
      </c>
      <c r="G130" s="4" t="str">
        <f>HYPERLINK("http://141.218.60.56/~jnz1568/getInfo.php?workbook=17_02.xlsx&amp;sheet=A0&amp;row=130&amp;col=7&amp;number=0&amp;sourceID=14","0")</f>
        <v>0</v>
      </c>
    </row>
    <row r="131" spans="1:7">
      <c r="A131" s="3">
        <v>17</v>
      </c>
      <c r="B131" s="3">
        <v>2</v>
      </c>
      <c r="C131" s="3">
        <v>37</v>
      </c>
      <c r="D131" s="3">
        <v>19</v>
      </c>
      <c r="E131" s="3">
        <v>154.943</v>
      </c>
      <c r="F131" s="4" t="str">
        <f>HYPERLINK("http://141.218.60.56/~jnz1568/getInfo.php?workbook=17_02.xlsx&amp;sheet=A0&amp;row=131&amp;col=6&amp;number=50350000000&amp;sourceID=14","50350000000")</f>
        <v>50350000000</v>
      </c>
      <c r="G131" s="4" t="str">
        <f>HYPERLINK("http://141.218.60.56/~jnz1568/getInfo.php?workbook=17_02.xlsx&amp;sheet=A0&amp;row=131&amp;col=7&amp;number=0&amp;sourceID=14","0")</f>
        <v>0</v>
      </c>
    </row>
    <row r="132" spans="1:7">
      <c r="A132" s="3">
        <v>17</v>
      </c>
      <c r="B132" s="3">
        <v>2</v>
      </c>
      <c r="C132" s="3">
        <v>32</v>
      </c>
      <c r="D132" s="3">
        <v>20</v>
      </c>
      <c r="E132" s="3">
        <v>158.63</v>
      </c>
      <c r="F132" s="4" t="str">
        <f>HYPERLINK("http://141.218.60.56/~jnz1568/getInfo.php?workbook=17_02.xlsx&amp;sheet=A0&amp;row=132&amp;col=6&amp;number=519000000&amp;sourceID=14","519000000")</f>
        <v>519000000</v>
      </c>
      <c r="G132" s="4" t="str">
        <f>HYPERLINK("http://141.218.60.56/~jnz1568/getInfo.php?workbook=17_02.xlsx&amp;sheet=A0&amp;row=132&amp;col=7&amp;number=0&amp;sourceID=14","0")</f>
        <v>0</v>
      </c>
    </row>
    <row r="133" spans="1:7">
      <c r="A133" s="3">
        <v>17</v>
      </c>
      <c r="B133" s="3">
        <v>2</v>
      </c>
      <c r="C133" s="3">
        <v>38</v>
      </c>
      <c r="D133" s="3">
        <v>20</v>
      </c>
      <c r="E133" s="3">
        <v>155.087</v>
      </c>
      <c r="F133" s="4" t="str">
        <f>HYPERLINK("http://141.218.60.56/~jnz1568/getInfo.php?workbook=17_02.xlsx&amp;sheet=A0&amp;row=133&amp;col=6&amp;number=6252000000&amp;sourceID=14","6252000000")</f>
        <v>6252000000</v>
      </c>
      <c r="G133" s="4" t="str">
        <f>HYPERLINK("http://141.218.60.56/~jnz1568/getInfo.php?workbook=17_02.xlsx&amp;sheet=A0&amp;row=133&amp;col=7&amp;number=0&amp;sourceID=14","0")</f>
        <v>0</v>
      </c>
    </row>
    <row r="134" spans="1:7">
      <c r="A134" s="3">
        <v>17</v>
      </c>
      <c r="B134" s="3">
        <v>2</v>
      </c>
      <c r="C134" s="3">
        <v>32</v>
      </c>
      <c r="D134" s="3">
        <v>21</v>
      </c>
      <c r="E134" s="3">
        <v>158.756</v>
      </c>
      <c r="F134" s="4" t="str">
        <f>HYPERLINK("http://141.218.60.56/~jnz1568/getInfo.php?workbook=17_02.xlsx&amp;sheet=A0&amp;row=134&amp;col=6&amp;number=4716000000&amp;sourceID=14","4716000000")</f>
        <v>4716000000</v>
      </c>
      <c r="G134" s="4" t="str">
        <f>HYPERLINK("http://141.218.60.56/~jnz1568/getInfo.php?workbook=17_02.xlsx&amp;sheet=A0&amp;row=134&amp;col=7&amp;number=0&amp;sourceID=14","0")</f>
        <v>0</v>
      </c>
    </row>
    <row r="135" spans="1:7">
      <c r="A135" s="3">
        <v>17</v>
      </c>
      <c r="B135" s="3">
        <v>2</v>
      </c>
      <c r="C135" s="3">
        <v>38</v>
      </c>
      <c r="D135" s="3">
        <v>21</v>
      </c>
      <c r="E135" s="3">
        <v>155.208</v>
      </c>
      <c r="F135" s="4" t="str">
        <f>HYPERLINK("http://141.218.60.56/~jnz1568/getInfo.php?workbook=17_02.xlsx&amp;sheet=A0&amp;row=135&amp;col=6&amp;number=14080000000&amp;sourceID=14","14080000000")</f>
        <v>14080000000</v>
      </c>
      <c r="G135" s="4" t="str">
        <f>HYPERLINK("http://141.218.60.56/~jnz1568/getInfo.php?workbook=17_02.xlsx&amp;sheet=A0&amp;row=135&amp;col=7&amp;number=0&amp;sourceID=14","0")</f>
        <v>0</v>
      </c>
    </row>
    <row r="136" spans="1:7">
      <c r="A136" s="3">
        <v>17</v>
      </c>
      <c r="B136" s="3">
        <v>2</v>
      </c>
      <c r="C136" s="3">
        <v>39</v>
      </c>
      <c r="D136" s="3">
        <v>21</v>
      </c>
      <c r="E136" s="3">
        <v>155.208</v>
      </c>
      <c r="F136" s="4" t="str">
        <f>HYPERLINK("http://141.218.60.56/~jnz1568/getInfo.php?workbook=17_02.xlsx&amp;sheet=A0&amp;row=136&amp;col=6&amp;number=25270000000&amp;sourceID=14","25270000000")</f>
        <v>25270000000</v>
      </c>
      <c r="G136" s="4" t="str">
        <f>HYPERLINK("http://141.218.60.56/~jnz1568/getInfo.php?workbook=17_02.xlsx&amp;sheet=A0&amp;row=136&amp;col=7&amp;number=0&amp;sourceID=14","0")</f>
        <v>0</v>
      </c>
    </row>
    <row r="137" spans="1:7">
      <c r="A137" s="3">
        <v>17</v>
      </c>
      <c r="B137" s="3">
        <v>2</v>
      </c>
      <c r="C137" s="3">
        <v>32</v>
      </c>
      <c r="D137" s="3">
        <v>22</v>
      </c>
      <c r="E137" s="3">
        <v>159.312</v>
      </c>
      <c r="F137" s="4" t="str">
        <f>HYPERLINK("http://141.218.60.56/~jnz1568/getInfo.php?workbook=17_02.xlsx&amp;sheet=A0&amp;row=137&amp;col=6&amp;number=12890000000&amp;sourceID=14","12890000000")</f>
        <v>12890000000</v>
      </c>
      <c r="G137" s="4" t="str">
        <f>HYPERLINK("http://141.218.60.56/~jnz1568/getInfo.php?workbook=17_02.xlsx&amp;sheet=A0&amp;row=137&amp;col=7&amp;number=0&amp;sourceID=14","0")</f>
        <v>0</v>
      </c>
    </row>
    <row r="138" spans="1:7">
      <c r="A138" s="3">
        <v>17</v>
      </c>
      <c r="B138" s="3">
        <v>2</v>
      </c>
      <c r="C138" s="3">
        <v>38</v>
      </c>
      <c r="D138" s="3">
        <v>22</v>
      </c>
      <c r="E138" s="3">
        <v>155.739</v>
      </c>
      <c r="F138" s="4" t="str">
        <f>HYPERLINK("http://141.218.60.56/~jnz1568/getInfo.php?workbook=17_02.xlsx&amp;sheet=A0&amp;row=138&amp;col=6&amp;number=69860000000&amp;sourceID=14","69860000000")</f>
        <v>69860000000</v>
      </c>
      <c r="G138" s="4" t="str">
        <f>HYPERLINK("http://141.218.60.56/~jnz1568/getInfo.php?workbook=17_02.xlsx&amp;sheet=A0&amp;row=138&amp;col=7&amp;number=0&amp;sourceID=14","0")</f>
        <v>0</v>
      </c>
    </row>
    <row r="139" spans="1:7">
      <c r="A139" s="3">
        <v>17</v>
      </c>
      <c r="B139" s="3">
        <v>2</v>
      </c>
      <c r="C139" s="3">
        <v>39</v>
      </c>
      <c r="D139" s="3">
        <v>22</v>
      </c>
      <c r="E139" s="3">
        <v>155.739</v>
      </c>
      <c r="F139" s="4" t="str">
        <f>HYPERLINK("http://141.218.60.56/~jnz1568/getInfo.php?workbook=17_02.xlsx&amp;sheet=A0&amp;row=139&amp;col=6&amp;number=13900000000&amp;sourceID=14","13900000000")</f>
        <v>13900000000</v>
      </c>
      <c r="G139" s="4" t="str">
        <f>HYPERLINK("http://141.218.60.56/~jnz1568/getInfo.php?workbook=17_02.xlsx&amp;sheet=A0&amp;row=139&amp;col=7&amp;number=0&amp;sourceID=14","0")</f>
        <v>0</v>
      </c>
    </row>
    <row r="140" spans="1:7">
      <c r="A140" s="3">
        <v>17</v>
      </c>
      <c r="B140" s="3">
        <v>2</v>
      </c>
      <c r="C140" s="3">
        <v>40</v>
      </c>
      <c r="D140" s="3">
        <v>22</v>
      </c>
      <c r="E140" s="3">
        <v>155.642</v>
      </c>
      <c r="F140" s="4" t="str">
        <f>HYPERLINK("http://141.218.60.56/~jnz1568/getInfo.php?workbook=17_02.xlsx&amp;sheet=A0&amp;row=140&amp;col=6&amp;number=55980000000&amp;sourceID=14","55980000000")</f>
        <v>55980000000</v>
      </c>
      <c r="G140" s="4" t="str">
        <f>HYPERLINK("http://141.218.60.56/~jnz1568/getInfo.php?workbook=17_02.xlsx&amp;sheet=A0&amp;row=140&amp;col=7&amp;number=0&amp;sourceID=14","0")</f>
        <v>0</v>
      </c>
    </row>
    <row r="141" spans="1:7">
      <c r="A141" s="3">
        <v>17</v>
      </c>
      <c r="B141" s="3">
        <v>2</v>
      </c>
      <c r="C141" s="3">
        <v>33</v>
      </c>
      <c r="D141" s="3">
        <v>23</v>
      </c>
      <c r="E141" s="3">
        <v>160.026</v>
      </c>
      <c r="F141" s="4" t="str">
        <f>HYPERLINK("http://141.218.60.56/~jnz1568/getInfo.php?workbook=17_02.xlsx&amp;sheet=A0&amp;row=141&amp;col=6&amp;number=41320000000&amp;sourceID=14","41320000000")</f>
        <v>41320000000</v>
      </c>
      <c r="G141" s="4" t="str">
        <f>HYPERLINK("http://141.218.60.56/~jnz1568/getInfo.php?workbook=17_02.xlsx&amp;sheet=A0&amp;row=141&amp;col=7&amp;number=0&amp;sourceID=14","0")</f>
        <v>0</v>
      </c>
    </row>
    <row r="142" spans="1:7">
      <c r="A142" s="3">
        <v>17</v>
      </c>
      <c r="B142" s="3">
        <v>2</v>
      </c>
      <c r="C142" s="3">
        <v>41</v>
      </c>
      <c r="D142" s="3">
        <v>23</v>
      </c>
      <c r="E142" s="3">
        <v>158.429</v>
      </c>
      <c r="F142" s="4" t="str">
        <f>HYPERLINK("http://141.218.60.56/~jnz1568/getInfo.php?workbook=17_02.xlsx&amp;sheet=A0&amp;row=142&amp;col=6&amp;number=96810000000&amp;sourceID=14","96810000000")</f>
        <v>96810000000</v>
      </c>
      <c r="G142" s="4" t="str">
        <f>HYPERLINK("http://141.218.60.56/~jnz1568/getInfo.php?workbook=17_02.xlsx&amp;sheet=A0&amp;row=142&amp;col=7&amp;number=0&amp;sourceID=14","0")</f>
        <v>0</v>
      </c>
    </row>
    <row r="143" spans="1:7">
      <c r="A143" s="3">
        <v>17</v>
      </c>
      <c r="B143" s="3">
        <v>2</v>
      </c>
      <c r="C143" s="3">
        <v>34</v>
      </c>
      <c r="D143" s="3">
        <v>24</v>
      </c>
      <c r="E143" s="3">
        <v>159.49</v>
      </c>
      <c r="F143" s="4" t="str">
        <f>HYPERLINK("http://141.218.60.56/~jnz1568/getInfo.php?workbook=17_02.xlsx&amp;sheet=A0&amp;row=143&amp;col=6&amp;number=2416000000&amp;sourceID=14","2416000000")</f>
        <v>2416000000</v>
      </c>
      <c r="G143" s="4" t="str">
        <f>HYPERLINK("http://141.218.60.56/~jnz1568/getInfo.php?workbook=17_02.xlsx&amp;sheet=A0&amp;row=143&amp;col=7&amp;number=0&amp;sourceID=14","0")</f>
        <v>0</v>
      </c>
    </row>
    <row r="144" spans="1:7">
      <c r="A144" s="3">
        <v>17</v>
      </c>
      <c r="B144" s="3">
        <v>2</v>
      </c>
      <c r="C144" s="3">
        <v>35</v>
      </c>
      <c r="D144" s="3">
        <v>24</v>
      </c>
      <c r="E144" s="3">
        <v>159.414</v>
      </c>
      <c r="F144" s="4" t="str">
        <f>HYPERLINK("http://141.218.60.56/~jnz1568/getInfo.php?workbook=17_02.xlsx&amp;sheet=A0&amp;row=144&amp;col=6&amp;number=607600000&amp;sourceID=14","607600000")</f>
        <v>607600000</v>
      </c>
      <c r="G144" s="4" t="str">
        <f>HYPERLINK("http://141.218.60.56/~jnz1568/getInfo.php?workbook=17_02.xlsx&amp;sheet=A0&amp;row=144&amp;col=7&amp;number=0&amp;sourceID=14","0")</f>
        <v>0</v>
      </c>
    </row>
    <row r="145" spans="1:7">
      <c r="A145" s="3">
        <v>17</v>
      </c>
      <c r="B145" s="3">
        <v>2</v>
      </c>
      <c r="C145" s="3">
        <v>36</v>
      </c>
      <c r="D145" s="3">
        <v>24</v>
      </c>
      <c r="E145" s="3">
        <v>159.135</v>
      </c>
      <c r="F145" s="4" t="str">
        <f>HYPERLINK("http://141.218.60.56/~jnz1568/getInfo.php?workbook=17_02.xlsx&amp;sheet=A0&amp;row=145&amp;col=6&amp;number=1096000000&amp;sourceID=14","1096000000")</f>
        <v>1096000000</v>
      </c>
      <c r="G145" s="4" t="str">
        <f>HYPERLINK("http://141.218.60.56/~jnz1568/getInfo.php?workbook=17_02.xlsx&amp;sheet=A0&amp;row=145&amp;col=7&amp;number=0&amp;sourceID=14","0")</f>
        <v>0</v>
      </c>
    </row>
    <row r="146" spans="1:7">
      <c r="A146" s="3">
        <v>17</v>
      </c>
      <c r="B146" s="3">
        <v>2</v>
      </c>
      <c r="C146" s="3">
        <v>42</v>
      </c>
      <c r="D146" s="3">
        <v>24</v>
      </c>
      <c r="E146" s="3">
        <v>-157.846</v>
      </c>
      <c r="F146" s="4" t="str">
        <f>HYPERLINK("http://141.218.60.56/~jnz1568/getInfo.php?workbook=17_02.xlsx&amp;sheet=A0&amp;row=146&amp;col=6&amp;number=28590000000&amp;sourceID=14","28590000000")</f>
        <v>28590000000</v>
      </c>
      <c r="G146" s="4" t="str">
        <f>HYPERLINK("http://141.218.60.56/~jnz1568/getInfo.php?workbook=17_02.xlsx&amp;sheet=A0&amp;row=146&amp;col=7&amp;number=0&amp;sourceID=14","0")</f>
        <v>0</v>
      </c>
    </row>
    <row r="147" spans="1:7">
      <c r="A147" s="3">
        <v>17</v>
      </c>
      <c r="B147" s="3">
        <v>2</v>
      </c>
      <c r="C147" s="3">
        <v>35</v>
      </c>
      <c r="D147" s="3">
        <v>25</v>
      </c>
      <c r="E147" s="3">
        <v>159.414</v>
      </c>
      <c r="F147" s="4" t="str">
        <f>HYPERLINK("http://141.218.60.56/~jnz1568/getInfo.php?workbook=17_02.xlsx&amp;sheet=A0&amp;row=147&amp;col=6&amp;number=3023000000&amp;sourceID=14","3023000000")</f>
        <v>3023000000</v>
      </c>
      <c r="G147" s="4" t="str">
        <f>HYPERLINK("http://141.218.60.56/~jnz1568/getInfo.php?workbook=17_02.xlsx&amp;sheet=A0&amp;row=147&amp;col=7&amp;number=0&amp;sourceID=14","0")</f>
        <v>0</v>
      </c>
    </row>
    <row r="148" spans="1:7">
      <c r="A148" s="3">
        <v>17</v>
      </c>
      <c r="B148" s="3">
        <v>2</v>
      </c>
      <c r="C148" s="3">
        <v>36</v>
      </c>
      <c r="D148" s="3">
        <v>25</v>
      </c>
      <c r="E148" s="3">
        <v>159.135</v>
      </c>
      <c r="F148" s="4" t="str">
        <f>HYPERLINK("http://141.218.60.56/~jnz1568/getInfo.php?workbook=17_02.xlsx&amp;sheet=A0&amp;row=148&amp;col=6&amp;number=608300000&amp;sourceID=14","608300000")</f>
        <v>608300000</v>
      </c>
      <c r="G148" s="4" t="str">
        <f>HYPERLINK("http://141.218.60.56/~jnz1568/getInfo.php?workbook=17_02.xlsx&amp;sheet=A0&amp;row=148&amp;col=7&amp;number=0&amp;sourceID=14","0")</f>
        <v>0</v>
      </c>
    </row>
    <row r="149" spans="1:7">
      <c r="A149" s="3">
        <v>17</v>
      </c>
      <c r="B149" s="3">
        <v>2</v>
      </c>
      <c r="C149" s="3">
        <v>42</v>
      </c>
      <c r="D149" s="3">
        <v>25</v>
      </c>
      <c r="E149" s="3">
        <v>-157.846</v>
      </c>
      <c r="F149" s="4" t="str">
        <f>HYPERLINK("http://141.218.60.56/~jnz1568/getInfo.php?workbook=17_02.xlsx&amp;sheet=A0&amp;row=149&amp;col=6&amp;number=8813000000&amp;sourceID=14","8813000000")</f>
        <v>8813000000</v>
      </c>
      <c r="G149" s="4" t="str">
        <f>HYPERLINK("http://141.218.60.56/~jnz1568/getInfo.php?workbook=17_02.xlsx&amp;sheet=A0&amp;row=149&amp;col=7&amp;number=0&amp;sourceID=14","0")</f>
        <v>0</v>
      </c>
    </row>
    <row r="150" spans="1:7">
      <c r="A150" s="3">
        <v>17</v>
      </c>
      <c r="B150" s="3">
        <v>2</v>
      </c>
      <c r="C150" s="3">
        <v>43</v>
      </c>
      <c r="D150" s="3">
        <v>25</v>
      </c>
      <c r="E150" s="3">
        <v>-157.846</v>
      </c>
      <c r="F150" s="4" t="str">
        <f>HYPERLINK("http://141.218.60.56/~jnz1568/getInfo.php?workbook=17_02.xlsx&amp;sheet=A0&amp;row=150&amp;col=6&amp;number=50410000000&amp;sourceID=14","50410000000")</f>
        <v>50410000000</v>
      </c>
      <c r="G150" s="4" t="str">
        <f>HYPERLINK("http://141.218.60.56/~jnz1568/getInfo.php?workbook=17_02.xlsx&amp;sheet=A0&amp;row=150&amp;col=7&amp;number=0&amp;sourceID=14","0")</f>
        <v>0</v>
      </c>
    </row>
    <row r="151" spans="1:7">
      <c r="A151" s="3">
        <v>17</v>
      </c>
      <c r="B151" s="3">
        <v>2</v>
      </c>
      <c r="C151" s="3">
        <v>36</v>
      </c>
      <c r="D151" s="3">
        <v>26</v>
      </c>
      <c r="E151" s="3">
        <v>159.363</v>
      </c>
      <c r="F151" s="4" t="str">
        <f>HYPERLINK("http://141.218.60.56/~jnz1568/getInfo.php?workbook=17_02.xlsx&amp;sheet=A0&amp;row=151&amp;col=6&amp;number=4742000000&amp;sourceID=14","4742000000")</f>
        <v>4742000000</v>
      </c>
      <c r="G151" s="4" t="str">
        <f>HYPERLINK("http://141.218.60.56/~jnz1568/getInfo.php?workbook=17_02.xlsx&amp;sheet=A0&amp;row=151&amp;col=7&amp;number=0&amp;sourceID=14","0")</f>
        <v>0</v>
      </c>
    </row>
    <row r="152" spans="1:7">
      <c r="A152" s="3">
        <v>17</v>
      </c>
      <c r="B152" s="3">
        <v>2</v>
      </c>
      <c r="C152" s="3">
        <v>42</v>
      </c>
      <c r="D152" s="3">
        <v>26</v>
      </c>
      <c r="E152" s="3">
        <v>-158.367</v>
      </c>
      <c r="F152" s="4" t="str">
        <f>HYPERLINK("http://141.218.60.56/~jnz1568/getInfo.php?workbook=17_02.xlsx&amp;sheet=A0&amp;row=152&amp;col=6&amp;number=17170000000&amp;sourceID=14","17170000000")</f>
        <v>17170000000</v>
      </c>
      <c r="G152" s="4" t="str">
        <f>HYPERLINK("http://141.218.60.56/~jnz1568/getInfo.php?workbook=17_02.xlsx&amp;sheet=A0&amp;row=152&amp;col=7&amp;number=0&amp;sourceID=14","0")</f>
        <v>0</v>
      </c>
    </row>
    <row r="153" spans="1:7">
      <c r="A153" s="3">
        <v>17</v>
      </c>
      <c r="B153" s="3">
        <v>2</v>
      </c>
      <c r="C153" s="3">
        <v>43</v>
      </c>
      <c r="D153" s="3">
        <v>26</v>
      </c>
      <c r="E153" s="3">
        <v>-158.367</v>
      </c>
      <c r="F153" s="4" t="str">
        <f>HYPERLINK("http://141.218.60.56/~jnz1568/getInfo.php?workbook=17_02.xlsx&amp;sheet=A0&amp;row=153&amp;col=6&amp;number=8763000000&amp;sourceID=14","8763000000")</f>
        <v>8763000000</v>
      </c>
      <c r="G153" s="4" t="str">
        <f>HYPERLINK("http://141.218.60.56/~jnz1568/getInfo.php?workbook=17_02.xlsx&amp;sheet=A0&amp;row=153&amp;col=7&amp;number=0&amp;sourceID=14","0")</f>
        <v>0</v>
      </c>
    </row>
    <row r="154" spans="1:7">
      <c r="A154" s="3">
        <v>17</v>
      </c>
      <c r="B154" s="3">
        <v>2</v>
      </c>
      <c r="C154" s="3">
        <v>44</v>
      </c>
      <c r="D154" s="3">
        <v>26</v>
      </c>
      <c r="E154" s="3">
        <v>-158.353</v>
      </c>
      <c r="F154" s="4" t="str">
        <f>HYPERLINK("http://141.218.60.56/~jnz1568/getInfo.php?workbook=17_02.xlsx&amp;sheet=A0&amp;row=154&amp;col=6&amp;number=78910000000&amp;sourceID=14","78910000000")</f>
        <v>78910000000</v>
      </c>
      <c r="G154" s="4" t="str">
        <f>HYPERLINK("http://141.218.60.56/~jnz1568/getInfo.php?workbook=17_02.xlsx&amp;sheet=A0&amp;row=154&amp;col=7&amp;number=0&amp;sourceID=14","0")</f>
        <v>0</v>
      </c>
    </row>
    <row r="155" spans="1:7">
      <c r="A155" s="3">
        <v>17</v>
      </c>
      <c r="B155" s="3">
        <v>2</v>
      </c>
      <c r="C155" s="3">
        <v>37</v>
      </c>
      <c r="D155" s="3">
        <v>27</v>
      </c>
      <c r="E155" s="3">
        <v>157.978</v>
      </c>
      <c r="F155" s="4" t="str">
        <f>HYPERLINK("http://141.218.60.56/~jnz1568/getInfo.php?workbook=17_02.xlsx&amp;sheet=A0&amp;row=155&amp;col=6&amp;number=12320000000&amp;sourceID=14","12320000000")</f>
        <v>12320000000</v>
      </c>
      <c r="G155" s="4" t="str">
        <f>HYPERLINK("http://141.218.60.56/~jnz1568/getInfo.php?workbook=17_02.xlsx&amp;sheet=A0&amp;row=155&amp;col=7&amp;number=0&amp;sourceID=14","0")</f>
        <v>0</v>
      </c>
    </row>
    <row r="156" spans="1:7">
      <c r="A156" s="3">
        <v>17</v>
      </c>
      <c r="B156" s="3">
        <v>2</v>
      </c>
      <c r="C156" s="3">
        <v>45</v>
      </c>
      <c r="D156" s="3">
        <v>27</v>
      </c>
      <c r="E156" s="3">
        <v>-158.795</v>
      </c>
      <c r="F156" s="4" t="str">
        <f>HYPERLINK("http://141.218.60.56/~jnz1568/getInfo.php?workbook=17_02.xlsx&amp;sheet=A0&amp;row=156&amp;col=6&amp;number=168000000000&amp;sourceID=14","168000000000")</f>
        <v>168000000000</v>
      </c>
      <c r="G156" s="4" t="str">
        <f>HYPERLINK("http://141.218.60.56/~jnz1568/getInfo.php?workbook=17_02.xlsx&amp;sheet=A0&amp;row=156&amp;col=7&amp;number=0&amp;sourceID=14","0")</f>
        <v>0</v>
      </c>
    </row>
    <row r="157" spans="1:7">
      <c r="A157" s="3">
        <v>17</v>
      </c>
      <c r="B157" s="3">
        <v>2</v>
      </c>
      <c r="C157" s="3">
        <v>38</v>
      </c>
      <c r="D157" s="3">
        <v>28</v>
      </c>
      <c r="E157" s="3">
        <v>160.089</v>
      </c>
      <c r="F157" s="4" t="str">
        <f>HYPERLINK("http://141.218.60.56/~jnz1568/getInfo.php?workbook=17_02.xlsx&amp;sheet=A0&amp;row=157&amp;col=6&amp;number=776900000&amp;sourceID=14","776900000")</f>
        <v>776900000</v>
      </c>
      <c r="G157" s="4" t="str">
        <f>HYPERLINK("http://141.218.60.56/~jnz1568/getInfo.php?workbook=17_02.xlsx&amp;sheet=A0&amp;row=157&amp;col=7&amp;number=0&amp;sourceID=14","0")</f>
        <v>0</v>
      </c>
    </row>
    <row r="158" spans="1:7">
      <c r="A158" s="3">
        <v>17</v>
      </c>
      <c r="B158" s="3">
        <v>2</v>
      </c>
      <c r="C158" s="3">
        <v>39</v>
      </c>
      <c r="D158" s="3">
        <v>28</v>
      </c>
      <c r="E158" s="3">
        <v>160.089</v>
      </c>
      <c r="F158" s="4" t="str">
        <f>HYPERLINK("http://141.218.60.56/~jnz1568/getInfo.php?workbook=17_02.xlsx&amp;sheet=A0&amp;row=158&amp;col=6&amp;number=86220000&amp;sourceID=14","86220000")</f>
        <v>86220000</v>
      </c>
      <c r="G158" s="4" t="str">
        <f>HYPERLINK("http://141.218.60.56/~jnz1568/getInfo.php?workbook=17_02.xlsx&amp;sheet=A0&amp;row=158&amp;col=7&amp;number=0&amp;sourceID=14","0")</f>
        <v>0</v>
      </c>
    </row>
    <row r="159" spans="1:7">
      <c r="A159" s="3">
        <v>17</v>
      </c>
      <c r="B159" s="3">
        <v>2</v>
      </c>
      <c r="C159" s="3">
        <v>40</v>
      </c>
      <c r="D159" s="3">
        <v>28</v>
      </c>
      <c r="E159" s="3">
        <v>159.987</v>
      </c>
      <c r="F159" s="4" t="str">
        <f>HYPERLINK("http://141.218.60.56/~jnz1568/getInfo.php?workbook=17_02.xlsx&amp;sheet=A0&amp;row=159&amp;col=6&amp;number=86780000&amp;sourceID=14","86780000")</f>
        <v>86780000</v>
      </c>
      <c r="G159" s="4" t="str">
        <f>HYPERLINK("http://141.218.60.56/~jnz1568/getInfo.php?workbook=17_02.xlsx&amp;sheet=A0&amp;row=159&amp;col=7&amp;number=0&amp;sourceID=14","0")</f>
        <v>0</v>
      </c>
    </row>
    <row r="160" spans="1:7">
      <c r="A160" s="3">
        <v>17</v>
      </c>
      <c r="B160" s="3">
        <v>2</v>
      </c>
      <c r="C160" s="3">
        <v>46</v>
      </c>
      <c r="D160" s="3">
        <v>28</v>
      </c>
      <c r="E160" s="3">
        <v>-158.778</v>
      </c>
      <c r="F160" s="4" t="str">
        <f>HYPERLINK("http://141.218.60.56/~jnz1568/getInfo.php?workbook=17_02.xlsx&amp;sheet=A0&amp;row=160&amp;col=6&amp;number=60500000000&amp;sourceID=14","60500000000")</f>
        <v>60500000000</v>
      </c>
      <c r="G160" s="4" t="str">
        <f>HYPERLINK("http://141.218.60.56/~jnz1568/getInfo.php?workbook=17_02.xlsx&amp;sheet=A0&amp;row=160&amp;col=7&amp;number=0&amp;sourceID=14","0")</f>
        <v>0</v>
      </c>
    </row>
    <row r="161" spans="1:7">
      <c r="A161" s="3">
        <v>17</v>
      </c>
      <c r="B161" s="3">
        <v>2</v>
      </c>
      <c r="C161" s="3">
        <v>39</v>
      </c>
      <c r="D161" s="3">
        <v>29</v>
      </c>
      <c r="E161" s="3">
        <v>160.089</v>
      </c>
      <c r="F161" s="4" t="str">
        <f>HYPERLINK("http://141.218.60.56/~jnz1568/getInfo.php?workbook=17_02.xlsx&amp;sheet=A0&amp;row=161&amp;col=6&amp;number=967200000&amp;sourceID=14","967200000")</f>
        <v>967200000</v>
      </c>
      <c r="G161" s="4" t="str">
        <f>HYPERLINK("http://141.218.60.56/~jnz1568/getInfo.php?workbook=17_02.xlsx&amp;sheet=A0&amp;row=161&amp;col=7&amp;number=0&amp;sourceID=14","0")</f>
        <v>0</v>
      </c>
    </row>
    <row r="162" spans="1:7">
      <c r="A162" s="3">
        <v>17</v>
      </c>
      <c r="B162" s="3">
        <v>2</v>
      </c>
      <c r="C162" s="3">
        <v>40</v>
      </c>
      <c r="D162" s="3">
        <v>29</v>
      </c>
      <c r="E162" s="3">
        <v>159.987</v>
      </c>
      <c r="F162" s="4" t="str">
        <f>HYPERLINK("http://141.218.60.56/~jnz1568/getInfo.php?workbook=17_02.xlsx&amp;sheet=A0&amp;row=162&amp;col=6&amp;number=86800000&amp;sourceID=14","86800000")</f>
        <v>86800000</v>
      </c>
      <c r="G162" s="4" t="str">
        <f>HYPERLINK("http://141.218.60.56/~jnz1568/getInfo.php?workbook=17_02.xlsx&amp;sheet=A0&amp;row=162&amp;col=7&amp;number=0&amp;sourceID=14","0")</f>
        <v>0</v>
      </c>
    </row>
    <row r="163" spans="1:7">
      <c r="A163" s="3">
        <v>17</v>
      </c>
      <c r="B163" s="3">
        <v>2</v>
      </c>
      <c r="C163" s="3">
        <v>46</v>
      </c>
      <c r="D163" s="3">
        <v>29</v>
      </c>
      <c r="E163" s="3">
        <v>-158.778</v>
      </c>
      <c r="F163" s="4" t="str">
        <f>HYPERLINK("http://141.218.60.56/~jnz1568/getInfo.php?workbook=17_02.xlsx&amp;sheet=A0&amp;row=163&amp;col=6&amp;number=7402000000&amp;sourceID=14","7402000000")</f>
        <v>7402000000</v>
      </c>
      <c r="G163" s="4" t="str">
        <f>HYPERLINK("http://141.218.60.56/~jnz1568/getInfo.php?workbook=17_02.xlsx&amp;sheet=A0&amp;row=163&amp;col=7&amp;number=0&amp;sourceID=14","0")</f>
        <v>0</v>
      </c>
    </row>
    <row r="164" spans="1:7">
      <c r="A164" s="3">
        <v>17</v>
      </c>
      <c r="B164" s="3">
        <v>2</v>
      </c>
      <c r="C164" s="3">
        <v>47</v>
      </c>
      <c r="D164" s="3">
        <v>29</v>
      </c>
      <c r="E164" s="3">
        <v>-158.778</v>
      </c>
      <c r="F164" s="4" t="str">
        <f>HYPERLINK("http://141.218.60.56/~jnz1568/getInfo.php?workbook=17_02.xlsx&amp;sheet=A0&amp;row=164&amp;col=6&amp;number=67260000000&amp;sourceID=14","67260000000")</f>
        <v>67260000000</v>
      </c>
      <c r="G164" s="4" t="str">
        <f>HYPERLINK("http://141.218.60.56/~jnz1568/getInfo.php?workbook=17_02.xlsx&amp;sheet=A0&amp;row=164&amp;col=7&amp;number=0&amp;sourceID=14","0")</f>
        <v>0</v>
      </c>
    </row>
    <row r="165" spans="1:7">
      <c r="A165" s="3">
        <v>17</v>
      </c>
      <c r="B165" s="3">
        <v>2</v>
      </c>
      <c r="C165" s="3">
        <v>40</v>
      </c>
      <c r="D165" s="3">
        <v>30</v>
      </c>
      <c r="E165" s="3">
        <v>159.918</v>
      </c>
      <c r="F165" s="4" t="str">
        <f>HYPERLINK("http://141.218.60.56/~jnz1568/getInfo.php?workbook=17_02.xlsx&amp;sheet=A0&amp;row=165&amp;col=6&amp;number=1293000000&amp;sourceID=14","1293000000")</f>
        <v>1293000000</v>
      </c>
      <c r="G165" s="4" t="str">
        <f>HYPERLINK("http://141.218.60.56/~jnz1568/getInfo.php?workbook=17_02.xlsx&amp;sheet=A0&amp;row=165&amp;col=7&amp;number=0&amp;sourceID=14","0")</f>
        <v>0</v>
      </c>
    </row>
    <row r="166" spans="1:7">
      <c r="A166" s="3">
        <v>17</v>
      </c>
      <c r="B166" s="3">
        <v>2</v>
      </c>
      <c r="C166" s="3">
        <v>46</v>
      </c>
      <c r="D166" s="3">
        <v>30</v>
      </c>
      <c r="E166" s="3">
        <v>-158.708</v>
      </c>
      <c r="F166" s="4" t="str">
        <f>HYPERLINK("http://141.218.60.56/~jnz1568/getInfo.php?workbook=17_02.xlsx&amp;sheet=A0&amp;row=166&amp;col=6&amp;number=151000000&amp;sourceID=14","151000000")</f>
        <v>151000000</v>
      </c>
      <c r="G166" s="4" t="str">
        <f>HYPERLINK("http://141.218.60.56/~jnz1568/getInfo.php?workbook=17_02.xlsx&amp;sheet=A0&amp;row=166&amp;col=7&amp;number=0&amp;sourceID=14","0")</f>
        <v>0</v>
      </c>
    </row>
    <row r="167" spans="1:7">
      <c r="A167" s="3">
        <v>17</v>
      </c>
      <c r="B167" s="3">
        <v>2</v>
      </c>
      <c r="C167" s="3">
        <v>47</v>
      </c>
      <c r="D167" s="3">
        <v>30</v>
      </c>
      <c r="E167" s="3">
        <v>-158.708</v>
      </c>
      <c r="F167" s="4" t="str">
        <f>HYPERLINK("http://141.218.60.56/~jnz1568/getInfo.php?workbook=17_02.xlsx&amp;sheet=A0&amp;row=167&amp;col=6&amp;number=4485000000&amp;sourceID=14","4485000000")</f>
        <v>4485000000</v>
      </c>
      <c r="G167" s="4" t="str">
        <f>HYPERLINK("http://141.218.60.56/~jnz1568/getInfo.php?workbook=17_02.xlsx&amp;sheet=A0&amp;row=167&amp;col=7&amp;number=0&amp;sourceID=14","0")</f>
        <v>0</v>
      </c>
    </row>
    <row r="168" spans="1:7">
      <c r="A168" s="3">
        <v>17</v>
      </c>
      <c r="B168" s="3">
        <v>2</v>
      </c>
      <c r="C168" s="3">
        <v>48</v>
      </c>
      <c r="D168" s="3">
        <v>30</v>
      </c>
      <c r="E168" s="3">
        <v>-158.708</v>
      </c>
      <c r="F168" s="4" t="str">
        <f>HYPERLINK("http://141.218.60.56/~jnz1568/getInfo.php?workbook=17_02.xlsx&amp;sheet=A0&amp;row=168&amp;col=6&amp;number=118700000000&amp;sourceID=14","118700000000")</f>
        <v>118700000000</v>
      </c>
      <c r="G168" s="4" t="str">
        <f>HYPERLINK("http://141.218.60.56/~jnz1568/getInfo.php?workbook=17_02.xlsx&amp;sheet=A0&amp;row=168&amp;col=7&amp;number=0&amp;sourceID=14","0")</f>
        <v>0</v>
      </c>
    </row>
    <row r="169" spans="1:7">
      <c r="A169" s="3">
        <v>17</v>
      </c>
      <c r="B169" s="3">
        <v>2</v>
      </c>
      <c r="C169" s="3">
        <v>41</v>
      </c>
      <c r="D169" s="3">
        <v>31</v>
      </c>
      <c r="E169" s="3">
        <v>159.841</v>
      </c>
      <c r="F169" s="4" t="str">
        <f>HYPERLINK("http://141.218.60.56/~jnz1568/getInfo.php?workbook=17_02.xlsx&amp;sheet=A0&amp;row=169&amp;col=6&amp;number=3284000000&amp;sourceID=14","3284000000")</f>
        <v>3284000000</v>
      </c>
      <c r="G169" s="4" t="str">
        <f>HYPERLINK("http://141.218.60.56/~jnz1568/getInfo.php?workbook=17_02.xlsx&amp;sheet=A0&amp;row=169&amp;col=7&amp;number=0&amp;sourceID=14","0")</f>
        <v>0</v>
      </c>
    </row>
    <row r="170" spans="1:7">
      <c r="A170" s="3">
        <v>17</v>
      </c>
      <c r="B170" s="3">
        <v>2</v>
      </c>
      <c r="C170" s="3">
        <v>49</v>
      </c>
      <c r="D170" s="3">
        <v>31</v>
      </c>
      <c r="E170" s="3">
        <v>-158.708</v>
      </c>
      <c r="F170" s="4" t="str">
        <f>HYPERLINK("http://141.218.60.56/~jnz1568/getInfo.php?workbook=17_02.xlsx&amp;sheet=A0&amp;row=170&amp;col=6&amp;number=276900000000&amp;sourceID=14","276900000000")</f>
        <v>276900000000</v>
      </c>
      <c r="G170" s="4" t="str">
        <f>HYPERLINK("http://141.218.60.56/~jnz1568/getInfo.php?workbook=17_02.xlsx&amp;sheet=A0&amp;row=170&amp;col=7&amp;number=0&amp;sourceID=14","0")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17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HYPERLINK("http://141.218.60.56/~jnz1568/getInfo.php?workbook=17_02.xlsx&amp;sheet=U0&amp;row=4&amp;col=6&amp;number=3&amp;sourceID=14","3")</f>
        <v>3</v>
      </c>
      <c r="G4" s="4" t="str">
        <f>HYPERLINK("http://141.218.60.56/~jnz1568/getInfo.php?workbook=17_02.xlsx&amp;sheet=U0&amp;row=4&amp;col=7&amp;number=0.00111&amp;sourceID=14","0.00111")</f>
        <v>0.00111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HYPERLINK("http://141.218.60.56/~jnz1568/getInfo.php?workbook=17_02.xlsx&amp;sheet=U0&amp;row=5&amp;col=6&amp;number=3.1&amp;sourceID=14","3.1")</f>
        <v>3.1</v>
      </c>
      <c r="G5" s="4" t="str">
        <f>HYPERLINK("http://141.218.60.56/~jnz1568/getInfo.php?workbook=17_02.xlsx&amp;sheet=U0&amp;row=5&amp;col=7&amp;number=0.00111&amp;sourceID=14","0.00111")</f>
        <v>0.00111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HYPERLINK("http://141.218.60.56/~jnz1568/getInfo.php?workbook=17_02.xlsx&amp;sheet=U0&amp;row=6&amp;col=6&amp;number=3.2&amp;sourceID=14","3.2")</f>
        <v>3.2</v>
      </c>
      <c r="G6" s="4" t="str">
        <f>HYPERLINK("http://141.218.60.56/~jnz1568/getInfo.php?workbook=17_02.xlsx&amp;sheet=U0&amp;row=6&amp;col=7&amp;number=0.00111&amp;sourceID=14","0.00111")</f>
        <v>0.00111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HYPERLINK("http://141.218.60.56/~jnz1568/getInfo.php?workbook=17_02.xlsx&amp;sheet=U0&amp;row=7&amp;col=6&amp;number=3.3&amp;sourceID=14","3.3")</f>
        <v>3.3</v>
      </c>
      <c r="G7" s="4" t="str">
        <f>HYPERLINK("http://141.218.60.56/~jnz1568/getInfo.php?workbook=17_02.xlsx&amp;sheet=U0&amp;row=7&amp;col=7&amp;number=0.00111&amp;sourceID=14","0.00111")</f>
        <v>0.00111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HYPERLINK("http://141.218.60.56/~jnz1568/getInfo.php?workbook=17_02.xlsx&amp;sheet=U0&amp;row=8&amp;col=6&amp;number=3.4&amp;sourceID=14","3.4")</f>
        <v>3.4</v>
      </c>
      <c r="G8" s="4" t="str">
        <f>HYPERLINK("http://141.218.60.56/~jnz1568/getInfo.php?workbook=17_02.xlsx&amp;sheet=U0&amp;row=8&amp;col=7&amp;number=0.00111&amp;sourceID=14","0.00111")</f>
        <v>0.00111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HYPERLINK("http://141.218.60.56/~jnz1568/getInfo.php?workbook=17_02.xlsx&amp;sheet=U0&amp;row=9&amp;col=6&amp;number=3.5&amp;sourceID=14","3.5")</f>
        <v>3.5</v>
      </c>
      <c r="G9" s="4" t="str">
        <f>HYPERLINK("http://141.218.60.56/~jnz1568/getInfo.php?workbook=17_02.xlsx&amp;sheet=U0&amp;row=9&amp;col=7&amp;number=0.00111&amp;sourceID=14","0.00111")</f>
        <v>0.00111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HYPERLINK("http://141.218.60.56/~jnz1568/getInfo.php?workbook=17_02.xlsx&amp;sheet=U0&amp;row=10&amp;col=6&amp;number=3.6&amp;sourceID=14","3.6")</f>
        <v>3.6</v>
      </c>
      <c r="G10" s="4" t="str">
        <f>HYPERLINK("http://141.218.60.56/~jnz1568/getInfo.php?workbook=17_02.xlsx&amp;sheet=U0&amp;row=10&amp;col=7&amp;number=0.00111&amp;sourceID=14","0.00111")</f>
        <v>0.00111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HYPERLINK("http://141.218.60.56/~jnz1568/getInfo.php?workbook=17_02.xlsx&amp;sheet=U0&amp;row=11&amp;col=6&amp;number=3.7&amp;sourceID=14","3.7")</f>
        <v>3.7</v>
      </c>
      <c r="G11" s="4" t="str">
        <f>HYPERLINK("http://141.218.60.56/~jnz1568/getInfo.php?workbook=17_02.xlsx&amp;sheet=U0&amp;row=11&amp;col=7&amp;number=0.00111&amp;sourceID=14","0.00111")</f>
        <v>0.00111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HYPERLINK("http://141.218.60.56/~jnz1568/getInfo.php?workbook=17_02.xlsx&amp;sheet=U0&amp;row=12&amp;col=6&amp;number=3.8&amp;sourceID=14","3.8")</f>
        <v>3.8</v>
      </c>
      <c r="G12" s="4" t="str">
        <f>HYPERLINK("http://141.218.60.56/~jnz1568/getInfo.php?workbook=17_02.xlsx&amp;sheet=U0&amp;row=12&amp;col=7&amp;number=0.00111&amp;sourceID=14","0.00111")</f>
        <v>0.00111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HYPERLINK("http://141.218.60.56/~jnz1568/getInfo.php?workbook=17_02.xlsx&amp;sheet=U0&amp;row=13&amp;col=6&amp;number=3.9&amp;sourceID=14","3.9")</f>
        <v>3.9</v>
      </c>
      <c r="G13" s="4" t="str">
        <f>HYPERLINK("http://141.218.60.56/~jnz1568/getInfo.php?workbook=17_02.xlsx&amp;sheet=U0&amp;row=13&amp;col=7&amp;number=0.00111&amp;sourceID=14","0.00111")</f>
        <v>0.00111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HYPERLINK("http://141.218.60.56/~jnz1568/getInfo.php?workbook=17_02.xlsx&amp;sheet=U0&amp;row=14&amp;col=6&amp;number=4&amp;sourceID=14","4")</f>
        <v>4</v>
      </c>
      <c r="G14" s="4" t="str">
        <f>HYPERLINK("http://141.218.60.56/~jnz1568/getInfo.php?workbook=17_02.xlsx&amp;sheet=U0&amp;row=14&amp;col=7&amp;number=0.00111&amp;sourceID=14","0.00111")</f>
        <v>0.00111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HYPERLINK("http://141.218.60.56/~jnz1568/getInfo.php?workbook=17_02.xlsx&amp;sheet=U0&amp;row=15&amp;col=6&amp;number=4.1&amp;sourceID=14","4.1")</f>
        <v>4.1</v>
      </c>
      <c r="G15" s="4" t="str">
        <f>HYPERLINK("http://141.218.60.56/~jnz1568/getInfo.php?workbook=17_02.xlsx&amp;sheet=U0&amp;row=15&amp;col=7&amp;number=0.00111&amp;sourceID=14","0.00111")</f>
        <v>0.00111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HYPERLINK("http://141.218.60.56/~jnz1568/getInfo.php?workbook=17_02.xlsx&amp;sheet=U0&amp;row=16&amp;col=6&amp;number=4.2&amp;sourceID=14","4.2")</f>
        <v>4.2</v>
      </c>
      <c r="G16" s="4" t="str">
        <f>HYPERLINK("http://141.218.60.56/~jnz1568/getInfo.php?workbook=17_02.xlsx&amp;sheet=U0&amp;row=16&amp;col=7&amp;number=0.00111&amp;sourceID=14","0.00111")</f>
        <v>0.00111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HYPERLINK("http://141.218.60.56/~jnz1568/getInfo.php?workbook=17_02.xlsx&amp;sheet=U0&amp;row=17&amp;col=6&amp;number=4.3&amp;sourceID=14","4.3")</f>
        <v>4.3</v>
      </c>
      <c r="G17" s="4" t="str">
        <f>HYPERLINK("http://141.218.60.56/~jnz1568/getInfo.php?workbook=17_02.xlsx&amp;sheet=U0&amp;row=17&amp;col=7&amp;number=0.00111&amp;sourceID=14","0.00111")</f>
        <v>0.00111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HYPERLINK("http://141.218.60.56/~jnz1568/getInfo.php?workbook=17_02.xlsx&amp;sheet=U0&amp;row=18&amp;col=6&amp;number=4.4&amp;sourceID=14","4.4")</f>
        <v>4.4</v>
      </c>
      <c r="G18" s="4" t="str">
        <f>HYPERLINK("http://141.218.60.56/~jnz1568/getInfo.php?workbook=17_02.xlsx&amp;sheet=U0&amp;row=18&amp;col=7&amp;number=0.00111&amp;sourceID=14","0.00111")</f>
        <v>0.00111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HYPERLINK("http://141.218.60.56/~jnz1568/getInfo.php?workbook=17_02.xlsx&amp;sheet=U0&amp;row=19&amp;col=6&amp;number=4.5&amp;sourceID=14","4.5")</f>
        <v>4.5</v>
      </c>
      <c r="G19" s="4" t="str">
        <f>HYPERLINK("http://141.218.60.56/~jnz1568/getInfo.php?workbook=17_02.xlsx&amp;sheet=U0&amp;row=19&amp;col=7&amp;number=0.00111&amp;sourceID=14","0.00111")</f>
        <v>0.00111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HYPERLINK("http://141.218.60.56/~jnz1568/getInfo.php?workbook=17_02.xlsx&amp;sheet=U0&amp;row=20&amp;col=6&amp;number=4.6&amp;sourceID=14","4.6")</f>
        <v>4.6</v>
      </c>
      <c r="G20" s="4" t="str">
        <f>HYPERLINK("http://141.218.60.56/~jnz1568/getInfo.php?workbook=17_02.xlsx&amp;sheet=U0&amp;row=20&amp;col=7&amp;number=0.00111&amp;sourceID=14","0.00111")</f>
        <v>0.00111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HYPERLINK("http://141.218.60.56/~jnz1568/getInfo.php?workbook=17_02.xlsx&amp;sheet=U0&amp;row=21&amp;col=6&amp;number=4.7&amp;sourceID=14","4.7")</f>
        <v>4.7</v>
      </c>
      <c r="G21" s="4" t="str">
        <f>HYPERLINK("http://141.218.60.56/~jnz1568/getInfo.php?workbook=17_02.xlsx&amp;sheet=U0&amp;row=21&amp;col=7&amp;number=0.00111&amp;sourceID=14","0.00111")</f>
        <v>0.00111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HYPERLINK("http://141.218.60.56/~jnz1568/getInfo.php?workbook=17_02.xlsx&amp;sheet=U0&amp;row=22&amp;col=6&amp;number=4.8&amp;sourceID=14","4.8")</f>
        <v>4.8</v>
      </c>
      <c r="G22" s="4" t="str">
        <f>HYPERLINK("http://141.218.60.56/~jnz1568/getInfo.php?workbook=17_02.xlsx&amp;sheet=U0&amp;row=22&amp;col=7&amp;number=0.00111&amp;sourceID=14","0.00111")</f>
        <v>0.00111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HYPERLINK("http://141.218.60.56/~jnz1568/getInfo.php?workbook=17_02.xlsx&amp;sheet=U0&amp;row=23&amp;col=6&amp;number=4.9&amp;sourceID=14","4.9")</f>
        <v>4.9</v>
      </c>
      <c r="G23" s="4" t="str">
        <f>HYPERLINK("http://141.218.60.56/~jnz1568/getInfo.php?workbook=17_02.xlsx&amp;sheet=U0&amp;row=23&amp;col=7&amp;number=0.00111&amp;sourceID=14","0.00111")</f>
        <v>0.00111</v>
      </c>
    </row>
    <row r="24" spans="1:7">
      <c r="A24" s="3">
        <v>17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HYPERLINK("http://141.218.60.56/~jnz1568/getInfo.php?workbook=17_02.xlsx&amp;sheet=U0&amp;row=24&amp;col=6&amp;number=3&amp;sourceID=14","3")</f>
        <v>3</v>
      </c>
      <c r="G24" s="4" t="str">
        <f>HYPERLINK("http://141.218.60.56/~jnz1568/getInfo.php?workbook=17_02.xlsx&amp;sheet=U0&amp;row=24&amp;col=7&amp;number=0.00184&amp;sourceID=14","0.00184")</f>
        <v>0.00184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HYPERLINK("http://141.218.60.56/~jnz1568/getInfo.php?workbook=17_02.xlsx&amp;sheet=U0&amp;row=25&amp;col=6&amp;number=3.1&amp;sourceID=14","3.1")</f>
        <v>3.1</v>
      </c>
      <c r="G25" s="4" t="str">
        <f>HYPERLINK("http://141.218.60.56/~jnz1568/getInfo.php?workbook=17_02.xlsx&amp;sheet=U0&amp;row=25&amp;col=7&amp;number=0.00184&amp;sourceID=14","0.00184")</f>
        <v>0.00184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HYPERLINK("http://141.218.60.56/~jnz1568/getInfo.php?workbook=17_02.xlsx&amp;sheet=U0&amp;row=26&amp;col=6&amp;number=3.2&amp;sourceID=14","3.2")</f>
        <v>3.2</v>
      </c>
      <c r="G26" s="4" t="str">
        <f>HYPERLINK("http://141.218.60.56/~jnz1568/getInfo.php?workbook=17_02.xlsx&amp;sheet=U0&amp;row=26&amp;col=7&amp;number=0.00184&amp;sourceID=14","0.00184")</f>
        <v>0.00184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HYPERLINK("http://141.218.60.56/~jnz1568/getInfo.php?workbook=17_02.xlsx&amp;sheet=U0&amp;row=27&amp;col=6&amp;number=3.3&amp;sourceID=14","3.3")</f>
        <v>3.3</v>
      </c>
      <c r="G27" s="4" t="str">
        <f>HYPERLINK("http://141.218.60.56/~jnz1568/getInfo.php?workbook=17_02.xlsx&amp;sheet=U0&amp;row=27&amp;col=7&amp;number=0.00184&amp;sourceID=14","0.00184")</f>
        <v>0.00184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HYPERLINK("http://141.218.60.56/~jnz1568/getInfo.php?workbook=17_02.xlsx&amp;sheet=U0&amp;row=28&amp;col=6&amp;number=3.4&amp;sourceID=14","3.4")</f>
        <v>3.4</v>
      </c>
      <c r="G28" s="4" t="str">
        <f>HYPERLINK("http://141.218.60.56/~jnz1568/getInfo.php?workbook=17_02.xlsx&amp;sheet=U0&amp;row=28&amp;col=7&amp;number=0.00184&amp;sourceID=14","0.00184")</f>
        <v>0.00184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HYPERLINK("http://141.218.60.56/~jnz1568/getInfo.php?workbook=17_02.xlsx&amp;sheet=U0&amp;row=29&amp;col=6&amp;number=3.5&amp;sourceID=14","3.5")</f>
        <v>3.5</v>
      </c>
      <c r="G29" s="4" t="str">
        <f>HYPERLINK("http://141.218.60.56/~jnz1568/getInfo.php?workbook=17_02.xlsx&amp;sheet=U0&amp;row=29&amp;col=7&amp;number=0.00184&amp;sourceID=14","0.00184")</f>
        <v>0.00184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HYPERLINK("http://141.218.60.56/~jnz1568/getInfo.php?workbook=17_02.xlsx&amp;sheet=U0&amp;row=30&amp;col=6&amp;number=3.6&amp;sourceID=14","3.6")</f>
        <v>3.6</v>
      </c>
      <c r="G30" s="4" t="str">
        <f>HYPERLINK("http://141.218.60.56/~jnz1568/getInfo.php?workbook=17_02.xlsx&amp;sheet=U0&amp;row=30&amp;col=7&amp;number=0.00184&amp;sourceID=14","0.00184")</f>
        <v>0.00184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HYPERLINK("http://141.218.60.56/~jnz1568/getInfo.php?workbook=17_02.xlsx&amp;sheet=U0&amp;row=31&amp;col=6&amp;number=3.7&amp;sourceID=14","3.7")</f>
        <v>3.7</v>
      </c>
      <c r="G31" s="4" t="str">
        <f>HYPERLINK("http://141.218.60.56/~jnz1568/getInfo.php?workbook=17_02.xlsx&amp;sheet=U0&amp;row=31&amp;col=7&amp;number=0.00184&amp;sourceID=14","0.00184")</f>
        <v>0.00184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HYPERLINK("http://141.218.60.56/~jnz1568/getInfo.php?workbook=17_02.xlsx&amp;sheet=U0&amp;row=32&amp;col=6&amp;number=3.8&amp;sourceID=14","3.8")</f>
        <v>3.8</v>
      </c>
      <c r="G32" s="4" t="str">
        <f>HYPERLINK("http://141.218.60.56/~jnz1568/getInfo.php?workbook=17_02.xlsx&amp;sheet=U0&amp;row=32&amp;col=7&amp;number=0.00184&amp;sourceID=14","0.00184")</f>
        <v>0.00184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HYPERLINK("http://141.218.60.56/~jnz1568/getInfo.php?workbook=17_02.xlsx&amp;sheet=U0&amp;row=33&amp;col=6&amp;number=3.9&amp;sourceID=14","3.9")</f>
        <v>3.9</v>
      </c>
      <c r="G33" s="4" t="str">
        <f>HYPERLINK("http://141.218.60.56/~jnz1568/getInfo.php?workbook=17_02.xlsx&amp;sheet=U0&amp;row=33&amp;col=7&amp;number=0.00184&amp;sourceID=14","0.00184")</f>
        <v>0.00184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HYPERLINK("http://141.218.60.56/~jnz1568/getInfo.php?workbook=17_02.xlsx&amp;sheet=U0&amp;row=34&amp;col=6&amp;number=4&amp;sourceID=14","4")</f>
        <v>4</v>
      </c>
      <c r="G34" s="4" t="str">
        <f>HYPERLINK("http://141.218.60.56/~jnz1568/getInfo.php?workbook=17_02.xlsx&amp;sheet=U0&amp;row=34&amp;col=7&amp;number=0.00184&amp;sourceID=14","0.00184")</f>
        <v>0.00184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HYPERLINK("http://141.218.60.56/~jnz1568/getInfo.php?workbook=17_02.xlsx&amp;sheet=U0&amp;row=35&amp;col=6&amp;number=4.1&amp;sourceID=14","4.1")</f>
        <v>4.1</v>
      </c>
      <c r="G35" s="4" t="str">
        <f>HYPERLINK("http://141.218.60.56/~jnz1568/getInfo.php?workbook=17_02.xlsx&amp;sheet=U0&amp;row=35&amp;col=7&amp;number=0.00184&amp;sourceID=14","0.00184")</f>
        <v>0.00184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HYPERLINK("http://141.218.60.56/~jnz1568/getInfo.php?workbook=17_02.xlsx&amp;sheet=U0&amp;row=36&amp;col=6&amp;number=4.2&amp;sourceID=14","4.2")</f>
        <v>4.2</v>
      </c>
      <c r="G36" s="4" t="str">
        <f>HYPERLINK("http://141.218.60.56/~jnz1568/getInfo.php?workbook=17_02.xlsx&amp;sheet=U0&amp;row=36&amp;col=7&amp;number=0.00184&amp;sourceID=14","0.00184")</f>
        <v>0.00184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HYPERLINK("http://141.218.60.56/~jnz1568/getInfo.php?workbook=17_02.xlsx&amp;sheet=U0&amp;row=37&amp;col=6&amp;number=4.3&amp;sourceID=14","4.3")</f>
        <v>4.3</v>
      </c>
      <c r="G37" s="4" t="str">
        <f>HYPERLINK("http://141.218.60.56/~jnz1568/getInfo.php?workbook=17_02.xlsx&amp;sheet=U0&amp;row=37&amp;col=7&amp;number=0.00184&amp;sourceID=14","0.00184")</f>
        <v>0.00184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HYPERLINK("http://141.218.60.56/~jnz1568/getInfo.php?workbook=17_02.xlsx&amp;sheet=U0&amp;row=38&amp;col=6&amp;number=4.4&amp;sourceID=14","4.4")</f>
        <v>4.4</v>
      </c>
      <c r="G38" s="4" t="str">
        <f>HYPERLINK("http://141.218.60.56/~jnz1568/getInfo.php?workbook=17_02.xlsx&amp;sheet=U0&amp;row=38&amp;col=7&amp;number=0.00184&amp;sourceID=14","0.00184")</f>
        <v>0.00184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HYPERLINK("http://141.218.60.56/~jnz1568/getInfo.php?workbook=17_02.xlsx&amp;sheet=U0&amp;row=39&amp;col=6&amp;number=4.5&amp;sourceID=14","4.5")</f>
        <v>4.5</v>
      </c>
      <c r="G39" s="4" t="str">
        <f>HYPERLINK("http://141.218.60.56/~jnz1568/getInfo.php?workbook=17_02.xlsx&amp;sheet=U0&amp;row=39&amp;col=7&amp;number=0.00184&amp;sourceID=14","0.00184")</f>
        <v>0.00184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HYPERLINK("http://141.218.60.56/~jnz1568/getInfo.php?workbook=17_02.xlsx&amp;sheet=U0&amp;row=40&amp;col=6&amp;number=4.6&amp;sourceID=14","4.6")</f>
        <v>4.6</v>
      </c>
      <c r="G40" s="4" t="str">
        <f>HYPERLINK("http://141.218.60.56/~jnz1568/getInfo.php?workbook=17_02.xlsx&amp;sheet=U0&amp;row=40&amp;col=7&amp;number=0.00184&amp;sourceID=14","0.00184")</f>
        <v>0.00184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HYPERLINK("http://141.218.60.56/~jnz1568/getInfo.php?workbook=17_02.xlsx&amp;sheet=U0&amp;row=41&amp;col=6&amp;number=4.7&amp;sourceID=14","4.7")</f>
        <v>4.7</v>
      </c>
      <c r="G41" s="4" t="str">
        <f>HYPERLINK("http://141.218.60.56/~jnz1568/getInfo.php?workbook=17_02.xlsx&amp;sheet=U0&amp;row=41&amp;col=7&amp;number=0.00184&amp;sourceID=14","0.00184")</f>
        <v>0.00184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HYPERLINK("http://141.218.60.56/~jnz1568/getInfo.php?workbook=17_02.xlsx&amp;sheet=U0&amp;row=42&amp;col=6&amp;number=4.8&amp;sourceID=14","4.8")</f>
        <v>4.8</v>
      </c>
      <c r="G42" s="4" t="str">
        <f>HYPERLINK("http://141.218.60.56/~jnz1568/getInfo.php?workbook=17_02.xlsx&amp;sheet=U0&amp;row=42&amp;col=7&amp;number=0.00184&amp;sourceID=14","0.00184")</f>
        <v>0.00184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HYPERLINK("http://141.218.60.56/~jnz1568/getInfo.php?workbook=17_02.xlsx&amp;sheet=U0&amp;row=43&amp;col=6&amp;number=4.9&amp;sourceID=14","4.9")</f>
        <v>4.9</v>
      </c>
      <c r="G43" s="4" t="str">
        <f>HYPERLINK("http://141.218.60.56/~jnz1568/getInfo.php?workbook=17_02.xlsx&amp;sheet=U0&amp;row=43&amp;col=7&amp;number=0.00184&amp;sourceID=14","0.00184")</f>
        <v>0.00184</v>
      </c>
    </row>
    <row r="44" spans="1:7">
      <c r="A44" s="3">
        <v>17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HYPERLINK("http://141.218.60.56/~jnz1568/getInfo.php?workbook=17_02.xlsx&amp;sheet=U0&amp;row=44&amp;col=6&amp;number=3&amp;sourceID=14","3")</f>
        <v>3</v>
      </c>
      <c r="G44" s="4" t="str">
        <f>HYPERLINK("http://141.218.60.56/~jnz1568/getInfo.php?workbook=17_02.xlsx&amp;sheet=U0&amp;row=44&amp;col=7&amp;number=0.000617&amp;sourceID=14","0.000617")</f>
        <v>0.000617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HYPERLINK("http://141.218.60.56/~jnz1568/getInfo.php?workbook=17_02.xlsx&amp;sheet=U0&amp;row=45&amp;col=6&amp;number=3.1&amp;sourceID=14","3.1")</f>
        <v>3.1</v>
      </c>
      <c r="G45" s="4" t="str">
        <f>HYPERLINK("http://141.218.60.56/~jnz1568/getInfo.php?workbook=17_02.xlsx&amp;sheet=U0&amp;row=45&amp;col=7&amp;number=0.000617&amp;sourceID=14","0.000617")</f>
        <v>0.000617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HYPERLINK("http://141.218.60.56/~jnz1568/getInfo.php?workbook=17_02.xlsx&amp;sheet=U0&amp;row=46&amp;col=6&amp;number=3.2&amp;sourceID=14","3.2")</f>
        <v>3.2</v>
      </c>
      <c r="G46" s="4" t="str">
        <f>HYPERLINK("http://141.218.60.56/~jnz1568/getInfo.php?workbook=17_02.xlsx&amp;sheet=U0&amp;row=46&amp;col=7&amp;number=0.000617&amp;sourceID=14","0.000617")</f>
        <v>0.000617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HYPERLINK("http://141.218.60.56/~jnz1568/getInfo.php?workbook=17_02.xlsx&amp;sheet=U0&amp;row=47&amp;col=6&amp;number=3.3&amp;sourceID=14","3.3")</f>
        <v>3.3</v>
      </c>
      <c r="G47" s="4" t="str">
        <f>HYPERLINK("http://141.218.60.56/~jnz1568/getInfo.php?workbook=17_02.xlsx&amp;sheet=U0&amp;row=47&amp;col=7&amp;number=0.000617&amp;sourceID=14","0.000617")</f>
        <v>0.000617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HYPERLINK("http://141.218.60.56/~jnz1568/getInfo.php?workbook=17_02.xlsx&amp;sheet=U0&amp;row=48&amp;col=6&amp;number=3.4&amp;sourceID=14","3.4")</f>
        <v>3.4</v>
      </c>
      <c r="G48" s="4" t="str">
        <f>HYPERLINK("http://141.218.60.56/~jnz1568/getInfo.php?workbook=17_02.xlsx&amp;sheet=U0&amp;row=48&amp;col=7&amp;number=0.000617&amp;sourceID=14","0.000617")</f>
        <v>0.000617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HYPERLINK("http://141.218.60.56/~jnz1568/getInfo.php?workbook=17_02.xlsx&amp;sheet=U0&amp;row=49&amp;col=6&amp;number=3.5&amp;sourceID=14","3.5")</f>
        <v>3.5</v>
      </c>
      <c r="G49" s="4" t="str">
        <f>HYPERLINK("http://141.218.60.56/~jnz1568/getInfo.php?workbook=17_02.xlsx&amp;sheet=U0&amp;row=49&amp;col=7&amp;number=0.000617&amp;sourceID=14","0.000617")</f>
        <v>0.000617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HYPERLINK("http://141.218.60.56/~jnz1568/getInfo.php?workbook=17_02.xlsx&amp;sheet=U0&amp;row=50&amp;col=6&amp;number=3.6&amp;sourceID=14","3.6")</f>
        <v>3.6</v>
      </c>
      <c r="G50" s="4" t="str">
        <f>HYPERLINK("http://141.218.60.56/~jnz1568/getInfo.php?workbook=17_02.xlsx&amp;sheet=U0&amp;row=50&amp;col=7&amp;number=0.000617&amp;sourceID=14","0.000617")</f>
        <v>0.000617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HYPERLINK("http://141.218.60.56/~jnz1568/getInfo.php?workbook=17_02.xlsx&amp;sheet=U0&amp;row=51&amp;col=6&amp;number=3.7&amp;sourceID=14","3.7")</f>
        <v>3.7</v>
      </c>
      <c r="G51" s="4" t="str">
        <f>HYPERLINK("http://141.218.60.56/~jnz1568/getInfo.php?workbook=17_02.xlsx&amp;sheet=U0&amp;row=51&amp;col=7&amp;number=0.000617&amp;sourceID=14","0.000617")</f>
        <v>0.000617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HYPERLINK("http://141.218.60.56/~jnz1568/getInfo.php?workbook=17_02.xlsx&amp;sheet=U0&amp;row=52&amp;col=6&amp;number=3.8&amp;sourceID=14","3.8")</f>
        <v>3.8</v>
      </c>
      <c r="G52" s="4" t="str">
        <f>HYPERLINK("http://141.218.60.56/~jnz1568/getInfo.php?workbook=17_02.xlsx&amp;sheet=U0&amp;row=52&amp;col=7&amp;number=0.000617&amp;sourceID=14","0.000617")</f>
        <v>0.000617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HYPERLINK("http://141.218.60.56/~jnz1568/getInfo.php?workbook=17_02.xlsx&amp;sheet=U0&amp;row=53&amp;col=6&amp;number=3.9&amp;sourceID=14","3.9")</f>
        <v>3.9</v>
      </c>
      <c r="G53" s="4" t="str">
        <f>HYPERLINK("http://141.218.60.56/~jnz1568/getInfo.php?workbook=17_02.xlsx&amp;sheet=U0&amp;row=53&amp;col=7&amp;number=0.000617&amp;sourceID=14","0.000617")</f>
        <v>0.000617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HYPERLINK("http://141.218.60.56/~jnz1568/getInfo.php?workbook=17_02.xlsx&amp;sheet=U0&amp;row=54&amp;col=6&amp;number=4&amp;sourceID=14","4")</f>
        <v>4</v>
      </c>
      <c r="G54" s="4" t="str">
        <f>HYPERLINK("http://141.218.60.56/~jnz1568/getInfo.php?workbook=17_02.xlsx&amp;sheet=U0&amp;row=54&amp;col=7&amp;number=0.000617&amp;sourceID=14","0.000617")</f>
        <v>0.000617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HYPERLINK("http://141.218.60.56/~jnz1568/getInfo.php?workbook=17_02.xlsx&amp;sheet=U0&amp;row=55&amp;col=6&amp;number=4.1&amp;sourceID=14","4.1")</f>
        <v>4.1</v>
      </c>
      <c r="G55" s="4" t="str">
        <f>HYPERLINK("http://141.218.60.56/~jnz1568/getInfo.php?workbook=17_02.xlsx&amp;sheet=U0&amp;row=55&amp;col=7&amp;number=0.000617&amp;sourceID=14","0.000617")</f>
        <v>0.000617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HYPERLINK("http://141.218.60.56/~jnz1568/getInfo.php?workbook=17_02.xlsx&amp;sheet=U0&amp;row=56&amp;col=6&amp;number=4.2&amp;sourceID=14","4.2")</f>
        <v>4.2</v>
      </c>
      <c r="G56" s="4" t="str">
        <f>HYPERLINK("http://141.218.60.56/~jnz1568/getInfo.php?workbook=17_02.xlsx&amp;sheet=U0&amp;row=56&amp;col=7&amp;number=0.000617&amp;sourceID=14","0.000617")</f>
        <v>0.000617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HYPERLINK("http://141.218.60.56/~jnz1568/getInfo.php?workbook=17_02.xlsx&amp;sheet=U0&amp;row=57&amp;col=6&amp;number=4.3&amp;sourceID=14","4.3")</f>
        <v>4.3</v>
      </c>
      <c r="G57" s="4" t="str">
        <f>HYPERLINK("http://141.218.60.56/~jnz1568/getInfo.php?workbook=17_02.xlsx&amp;sheet=U0&amp;row=57&amp;col=7&amp;number=0.000617&amp;sourceID=14","0.000617")</f>
        <v>0.000617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HYPERLINK("http://141.218.60.56/~jnz1568/getInfo.php?workbook=17_02.xlsx&amp;sheet=U0&amp;row=58&amp;col=6&amp;number=4.4&amp;sourceID=14","4.4")</f>
        <v>4.4</v>
      </c>
      <c r="G58" s="4" t="str">
        <f>HYPERLINK("http://141.218.60.56/~jnz1568/getInfo.php?workbook=17_02.xlsx&amp;sheet=U0&amp;row=58&amp;col=7&amp;number=0.000617&amp;sourceID=14","0.000617")</f>
        <v>0.000617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HYPERLINK("http://141.218.60.56/~jnz1568/getInfo.php?workbook=17_02.xlsx&amp;sheet=U0&amp;row=59&amp;col=6&amp;number=4.5&amp;sourceID=14","4.5")</f>
        <v>4.5</v>
      </c>
      <c r="G59" s="4" t="str">
        <f>HYPERLINK("http://141.218.60.56/~jnz1568/getInfo.php?workbook=17_02.xlsx&amp;sheet=U0&amp;row=59&amp;col=7&amp;number=0.000617&amp;sourceID=14","0.000617")</f>
        <v>0.000617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HYPERLINK("http://141.218.60.56/~jnz1568/getInfo.php?workbook=17_02.xlsx&amp;sheet=U0&amp;row=60&amp;col=6&amp;number=4.6&amp;sourceID=14","4.6")</f>
        <v>4.6</v>
      </c>
      <c r="G60" s="4" t="str">
        <f>HYPERLINK("http://141.218.60.56/~jnz1568/getInfo.php?workbook=17_02.xlsx&amp;sheet=U0&amp;row=60&amp;col=7&amp;number=0.000616&amp;sourceID=14","0.000616")</f>
        <v>0.000616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HYPERLINK("http://141.218.60.56/~jnz1568/getInfo.php?workbook=17_02.xlsx&amp;sheet=U0&amp;row=61&amp;col=6&amp;number=4.7&amp;sourceID=14","4.7")</f>
        <v>4.7</v>
      </c>
      <c r="G61" s="4" t="str">
        <f>HYPERLINK("http://141.218.60.56/~jnz1568/getInfo.php?workbook=17_02.xlsx&amp;sheet=U0&amp;row=61&amp;col=7&amp;number=0.000616&amp;sourceID=14","0.000616")</f>
        <v>0.000616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HYPERLINK("http://141.218.60.56/~jnz1568/getInfo.php?workbook=17_02.xlsx&amp;sheet=U0&amp;row=62&amp;col=6&amp;number=4.8&amp;sourceID=14","4.8")</f>
        <v>4.8</v>
      </c>
      <c r="G62" s="4" t="str">
        <f>HYPERLINK("http://141.218.60.56/~jnz1568/getInfo.php?workbook=17_02.xlsx&amp;sheet=U0&amp;row=62&amp;col=7&amp;number=0.000616&amp;sourceID=14","0.000616")</f>
        <v>0.000616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HYPERLINK("http://141.218.60.56/~jnz1568/getInfo.php?workbook=17_02.xlsx&amp;sheet=U0&amp;row=63&amp;col=6&amp;number=4.9&amp;sourceID=14","4.9")</f>
        <v>4.9</v>
      </c>
      <c r="G63" s="4" t="str">
        <f>HYPERLINK("http://141.218.60.56/~jnz1568/getInfo.php?workbook=17_02.xlsx&amp;sheet=U0&amp;row=63&amp;col=7&amp;number=0.000615&amp;sourceID=14","0.000615")</f>
        <v>0.000615</v>
      </c>
    </row>
    <row r="64" spans="1:7">
      <c r="A64" s="3">
        <v>17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HYPERLINK("http://141.218.60.56/~jnz1568/getInfo.php?workbook=17_02.xlsx&amp;sheet=U0&amp;row=64&amp;col=6&amp;number=3&amp;sourceID=14","3")</f>
        <v>3</v>
      </c>
      <c r="G64" s="4" t="str">
        <f>HYPERLINK("http://141.218.60.56/~jnz1568/getInfo.php?workbook=17_02.xlsx&amp;sheet=U0&amp;row=64&amp;col=7&amp;number=0.00179&amp;sourceID=14","0.00179")</f>
        <v>0.00179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HYPERLINK("http://141.218.60.56/~jnz1568/getInfo.php?workbook=17_02.xlsx&amp;sheet=U0&amp;row=65&amp;col=6&amp;number=3.1&amp;sourceID=14","3.1")</f>
        <v>3.1</v>
      </c>
      <c r="G65" s="4" t="str">
        <f>HYPERLINK("http://141.218.60.56/~jnz1568/getInfo.php?workbook=17_02.xlsx&amp;sheet=U0&amp;row=65&amp;col=7&amp;number=0.00179&amp;sourceID=14","0.00179")</f>
        <v>0.00179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HYPERLINK("http://141.218.60.56/~jnz1568/getInfo.php?workbook=17_02.xlsx&amp;sheet=U0&amp;row=66&amp;col=6&amp;number=3.2&amp;sourceID=14","3.2")</f>
        <v>3.2</v>
      </c>
      <c r="G66" s="4" t="str">
        <f>HYPERLINK("http://141.218.60.56/~jnz1568/getInfo.php?workbook=17_02.xlsx&amp;sheet=U0&amp;row=66&amp;col=7&amp;number=0.00179&amp;sourceID=14","0.00179")</f>
        <v>0.00179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HYPERLINK("http://141.218.60.56/~jnz1568/getInfo.php?workbook=17_02.xlsx&amp;sheet=U0&amp;row=67&amp;col=6&amp;number=3.3&amp;sourceID=14","3.3")</f>
        <v>3.3</v>
      </c>
      <c r="G67" s="4" t="str">
        <f>HYPERLINK("http://141.218.60.56/~jnz1568/getInfo.php?workbook=17_02.xlsx&amp;sheet=U0&amp;row=67&amp;col=7&amp;number=0.00179&amp;sourceID=14","0.00179")</f>
        <v>0.00179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HYPERLINK("http://141.218.60.56/~jnz1568/getInfo.php?workbook=17_02.xlsx&amp;sheet=U0&amp;row=68&amp;col=6&amp;number=3.4&amp;sourceID=14","3.4")</f>
        <v>3.4</v>
      </c>
      <c r="G68" s="4" t="str">
        <f>HYPERLINK("http://141.218.60.56/~jnz1568/getInfo.php?workbook=17_02.xlsx&amp;sheet=U0&amp;row=68&amp;col=7&amp;number=0.00179&amp;sourceID=14","0.00179")</f>
        <v>0.00179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HYPERLINK("http://141.218.60.56/~jnz1568/getInfo.php?workbook=17_02.xlsx&amp;sheet=U0&amp;row=69&amp;col=6&amp;number=3.5&amp;sourceID=14","3.5")</f>
        <v>3.5</v>
      </c>
      <c r="G69" s="4" t="str">
        <f>HYPERLINK("http://141.218.60.56/~jnz1568/getInfo.php?workbook=17_02.xlsx&amp;sheet=U0&amp;row=69&amp;col=7&amp;number=0.00179&amp;sourceID=14","0.00179")</f>
        <v>0.00179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HYPERLINK("http://141.218.60.56/~jnz1568/getInfo.php?workbook=17_02.xlsx&amp;sheet=U0&amp;row=70&amp;col=6&amp;number=3.6&amp;sourceID=14","3.6")</f>
        <v>3.6</v>
      </c>
      <c r="G70" s="4" t="str">
        <f>HYPERLINK("http://141.218.60.56/~jnz1568/getInfo.php?workbook=17_02.xlsx&amp;sheet=U0&amp;row=70&amp;col=7&amp;number=0.00179&amp;sourceID=14","0.00179")</f>
        <v>0.00179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HYPERLINK("http://141.218.60.56/~jnz1568/getInfo.php?workbook=17_02.xlsx&amp;sheet=U0&amp;row=71&amp;col=6&amp;number=3.7&amp;sourceID=14","3.7")</f>
        <v>3.7</v>
      </c>
      <c r="G71" s="4" t="str">
        <f>HYPERLINK("http://141.218.60.56/~jnz1568/getInfo.php?workbook=17_02.xlsx&amp;sheet=U0&amp;row=71&amp;col=7&amp;number=0.00179&amp;sourceID=14","0.00179")</f>
        <v>0.00179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HYPERLINK("http://141.218.60.56/~jnz1568/getInfo.php?workbook=17_02.xlsx&amp;sheet=U0&amp;row=72&amp;col=6&amp;number=3.8&amp;sourceID=14","3.8")</f>
        <v>3.8</v>
      </c>
      <c r="G72" s="4" t="str">
        <f>HYPERLINK("http://141.218.60.56/~jnz1568/getInfo.php?workbook=17_02.xlsx&amp;sheet=U0&amp;row=72&amp;col=7&amp;number=0.00179&amp;sourceID=14","0.00179")</f>
        <v>0.00179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HYPERLINK("http://141.218.60.56/~jnz1568/getInfo.php?workbook=17_02.xlsx&amp;sheet=U0&amp;row=73&amp;col=6&amp;number=3.9&amp;sourceID=14","3.9")</f>
        <v>3.9</v>
      </c>
      <c r="G73" s="4" t="str">
        <f>HYPERLINK("http://141.218.60.56/~jnz1568/getInfo.php?workbook=17_02.xlsx&amp;sheet=U0&amp;row=73&amp;col=7&amp;number=0.00179&amp;sourceID=14","0.00179")</f>
        <v>0.00179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HYPERLINK("http://141.218.60.56/~jnz1568/getInfo.php?workbook=17_02.xlsx&amp;sheet=U0&amp;row=74&amp;col=6&amp;number=4&amp;sourceID=14","4")</f>
        <v>4</v>
      </c>
      <c r="G74" s="4" t="str">
        <f>HYPERLINK("http://141.218.60.56/~jnz1568/getInfo.php?workbook=17_02.xlsx&amp;sheet=U0&amp;row=74&amp;col=7&amp;number=0.00179&amp;sourceID=14","0.00179")</f>
        <v>0.00179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HYPERLINK("http://141.218.60.56/~jnz1568/getInfo.php?workbook=17_02.xlsx&amp;sheet=U0&amp;row=75&amp;col=6&amp;number=4.1&amp;sourceID=14","4.1")</f>
        <v>4.1</v>
      </c>
      <c r="G75" s="4" t="str">
        <f>HYPERLINK("http://141.218.60.56/~jnz1568/getInfo.php?workbook=17_02.xlsx&amp;sheet=U0&amp;row=75&amp;col=7&amp;number=0.00179&amp;sourceID=14","0.00179")</f>
        <v>0.00179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HYPERLINK("http://141.218.60.56/~jnz1568/getInfo.php?workbook=17_02.xlsx&amp;sheet=U0&amp;row=76&amp;col=6&amp;number=4.2&amp;sourceID=14","4.2")</f>
        <v>4.2</v>
      </c>
      <c r="G76" s="4" t="str">
        <f>HYPERLINK("http://141.218.60.56/~jnz1568/getInfo.php?workbook=17_02.xlsx&amp;sheet=U0&amp;row=76&amp;col=7&amp;number=0.00179&amp;sourceID=14","0.00179")</f>
        <v>0.00179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HYPERLINK("http://141.218.60.56/~jnz1568/getInfo.php?workbook=17_02.xlsx&amp;sheet=U0&amp;row=77&amp;col=6&amp;number=4.3&amp;sourceID=14","4.3")</f>
        <v>4.3</v>
      </c>
      <c r="G77" s="4" t="str">
        <f>HYPERLINK("http://141.218.60.56/~jnz1568/getInfo.php?workbook=17_02.xlsx&amp;sheet=U0&amp;row=77&amp;col=7&amp;number=0.00179&amp;sourceID=14","0.00179")</f>
        <v>0.00179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HYPERLINK("http://141.218.60.56/~jnz1568/getInfo.php?workbook=17_02.xlsx&amp;sheet=U0&amp;row=78&amp;col=6&amp;number=4.4&amp;sourceID=14","4.4")</f>
        <v>4.4</v>
      </c>
      <c r="G78" s="4" t="str">
        <f>HYPERLINK("http://141.218.60.56/~jnz1568/getInfo.php?workbook=17_02.xlsx&amp;sheet=U0&amp;row=78&amp;col=7&amp;number=0.00179&amp;sourceID=14","0.00179")</f>
        <v>0.00179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HYPERLINK("http://141.218.60.56/~jnz1568/getInfo.php?workbook=17_02.xlsx&amp;sheet=U0&amp;row=79&amp;col=6&amp;number=4.5&amp;sourceID=14","4.5")</f>
        <v>4.5</v>
      </c>
      <c r="G79" s="4" t="str">
        <f>HYPERLINK("http://141.218.60.56/~jnz1568/getInfo.php?workbook=17_02.xlsx&amp;sheet=U0&amp;row=79&amp;col=7&amp;number=0.00179&amp;sourceID=14","0.00179")</f>
        <v>0.00179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HYPERLINK("http://141.218.60.56/~jnz1568/getInfo.php?workbook=17_02.xlsx&amp;sheet=U0&amp;row=80&amp;col=6&amp;number=4.6&amp;sourceID=14","4.6")</f>
        <v>4.6</v>
      </c>
      <c r="G80" s="4" t="str">
        <f>HYPERLINK("http://141.218.60.56/~jnz1568/getInfo.php?workbook=17_02.xlsx&amp;sheet=U0&amp;row=80&amp;col=7&amp;number=0.00179&amp;sourceID=14","0.00179")</f>
        <v>0.00179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HYPERLINK("http://141.218.60.56/~jnz1568/getInfo.php?workbook=17_02.xlsx&amp;sheet=U0&amp;row=81&amp;col=6&amp;number=4.7&amp;sourceID=14","4.7")</f>
        <v>4.7</v>
      </c>
      <c r="G81" s="4" t="str">
        <f>HYPERLINK("http://141.218.60.56/~jnz1568/getInfo.php?workbook=17_02.xlsx&amp;sheet=U0&amp;row=81&amp;col=7&amp;number=0.00179&amp;sourceID=14","0.00179")</f>
        <v>0.00179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HYPERLINK("http://141.218.60.56/~jnz1568/getInfo.php?workbook=17_02.xlsx&amp;sheet=U0&amp;row=82&amp;col=6&amp;number=4.8&amp;sourceID=14","4.8")</f>
        <v>4.8</v>
      </c>
      <c r="G82" s="4" t="str">
        <f>HYPERLINK("http://141.218.60.56/~jnz1568/getInfo.php?workbook=17_02.xlsx&amp;sheet=U0&amp;row=82&amp;col=7&amp;number=0.00179&amp;sourceID=14","0.00179")</f>
        <v>0.00179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HYPERLINK("http://141.218.60.56/~jnz1568/getInfo.php?workbook=17_02.xlsx&amp;sheet=U0&amp;row=83&amp;col=6&amp;number=4.9&amp;sourceID=14","4.9")</f>
        <v>4.9</v>
      </c>
      <c r="G83" s="4" t="str">
        <f>HYPERLINK("http://141.218.60.56/~jnz1568/getInfo.php?workbook=17_02.xlsx&amp;sheet=U0&amp;row=83&amp;col=7&amp;number=0.00179&amp;sourceID=14","0.00179")</f>
        <v>0.00179</v>
      </c>
    </row>
    <row r="84" spans="1:7">
      <c r="A84" s="3">
        <v>17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HYPERLINK("http://141.218.60.56/~jnz1568/getInfo.php?workbook=17_02.xlsx&amp;sheet=U0&amp;row=84&amp;col=6&amp;number=3&amp;sourceID=14","3")</f>
        <v>3</v>
      </c>
      <c r="G84" s="4" t="str">
        <f>HYPERLINK("http://141.218.60.56/~jnz1568/getInfo.php?workbook=17_02.xlsx&amp;sheet=U0&amp;row=84&amp;col=7&amp;number=0.00305&amp;sourceID=14","0.00305")</f>
        <v>0.00305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HYPERLINK("http://141.218.60.56/~jnz1568/getInfo.php?workbook=17_02.xlsx&amp;sheet=U0&amp;row=85&amp;col=6&amp;number=3.1&amp;sourceID=14","3.1")</f>
        <v>3.1</v>
      </c>
      <c r="G85" s="4" t="str">
        <f>HYPERLINK("http://141.218.60.56/~jnz1568/getInfo.php?workbook=17_02.xlsx&amp;sheet=U0&amp;row=85&amp;col=7&amp;number=0.00305&amp;sourceID=14","0.00305")</f>
        <v>0.00305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HYPERLINK("http://141.218.60.56/~jnz1568/getInfo.php?workbook=17_02.xlsx&amp;sheet=U0&amp;row=86&amp;col=6&amp;number=3.2&amp;sourceID=14","3.2")</f>
        <v>3.2</v>
      </c>
      <c r="G86" s="4" t="str">
        <f>HYPERLINK("http://141.218.60.56/~jnz1568/getInfo.php?workbook=17_02.xlsx&amp;sheet=U0&amp;row=86&amp;col=7&amp;number=0.00305&amp;sourceID=14","0.00305")</f>
        <v>0.00305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HYPERLINK("http://141.218.60.56/~jnz1568/getInfo.php?workbook=17_02.xlsx&amp;sheet=U0&amp;row=87&amp;col=6&amp;number=3.3&amp;sourceID=14","3.3")</f>
        <v>3.3</v>
      </c>
      <c r="G87" s="4" t="str">
        <f>HYPERLINK("http://141.218.60.56/~jnz1568/getInfo.php?workbook=17_02.xlsx&amp;sheet=U0&amp;row=87&amp;col=7&amp;number=0.00305&amp;sourceID=14","0.00305")</f>
        <v>0.00305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HYPERLINK("http://141.218.60.56/~jnz1568/getInfo.php?workbook=17_02.xlsx&amp;sheet=U0&amp;row=88&amp;col=6&amp;number=3.4&amp;sourceID=14","3.4")</f>
        <v>3.4</v>
      </c>
      <c r="G88" s="4" t="str">
        <f>HYPERLINK("http://141.218.60.56/~jnz1568/getInfo.php?workbook=17_02.xlsx&amp;sheet=U0&amp;row=88&amp;col=7&amp;number=0.00305&amp;sourceID=14","0.00305")</f>
        <v>0.00305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HYPERLINK("http://141.218.60.56/~jnz1568/getInfo.php?workbook=17_02.xlsx&amp;sheet=U0&amp;row=89&amp;col=6&amp;number=3.5&amp;sourceID=14","3.5")</f>
        <v>3.5</v>
      </c>
      <c r="G89" s="4" t="str">
        <f>HYPERLINK("http://141.218.60.56/~jnz1568/getInfo.php?workbook=17_02.xlsx&amp;sheet=U0&amp;row=89&amp;col=7&amp;number=0.00305&amp;sourceID=14","0.00305")</f>
        <v>0.00305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HYPERLINK("http://141.218.60.56/~jnz1568/getInfo.php?workbook=17_02.xlsx&amp;sheet=U0&amp;row=90&amp;col=6&amp;number=3.6&amp;sourceID=14","3.6")</f>
        <v>3.6</v>
      </c>
      <c r="G90" s="4" t="str">
        <f>HYPERLINK("http://141.218.60.56/~jnz1568/getInfo.php?workbook=17_02.xlsx&amp;sheet=U0&amp;row=90&amp;col=7&amp;number=0.00305&amp;sourceID=14","0.00305")</f>
        <v>0.00305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HYPERLINK("http://141.218.60.56/~jnz1568/getInfo.php?workbook=17_02.xlsx&amp;sheet=U0&amp;row=91&amp;col=6&amp;number=3.7&amp;sourceID=14","3.7")</f>
        <v>3.7</v>
      </c>
      <c r="G91" s="4" t="str">
        <f>HYPERLINK("http://141.218.60.56/~jnz1568/getInfo.php?workbook=17_02.xlsx&amp;sheet=U0&amp;row=91&amp;col=7&amp;number=0.00305&amp;sourceID=14","0.00305")</f>
        <v>0.00305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HYPERLINK("http://141.218.60.56/~jnz1568/getInfo.php?workbook=17_02.xlsx&amp;sheet=U0&amp;row=92&amp;col=6&amp;number=3.8&amp;sourceID=14","3.8")</f>
        <v>3.8</v>
      </c>
      <c r="G92" s="4" t="str">
        <f>HYPERLINK("http://141.218.60.56/~jnz1568/getInfo.php?workbook=17_02.xlsx&amp;sheet=U0&amp;row=92&amp;col=7&amp;number=0.00305&amp;sourceID=14","0.00305")</f>
        <v>0.00305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HYPERLINK("http://141.218.60.56/~jnz1568/getInfo.php?workbook=17_02.xlsx&amp;sheet=U0&amp;row=93&amp;col=6&amp;number=3.9&amp;sourceID=14","3.9")</f>
        <v>3.9</v>
      </c>
      <c r="G93" s="4" t="str">
        <f>HYPERLINK("http://141.218.60.56/~jnz1568/getInfo.php?workbook=17_02.xlsx&amp;sheet=U0&amp;row=93&amp;col=7&amp;number=0.00305&amp;sourceID=14","0.00305")</f>
        <v>0.00305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HYPERLINK("http://141.218.60.56/~jnz1568/getInfo.php?workbook=17_02.xlsx&amp;sheet=U0&amp;row=94&amp;col=6&amp;number=4&amp;sourceID=14","4")</f>
        <v>4</v>
      </c>
      <c r="G94" s="4" t="str">
        <f>HYPERLINK("http://141.218.60.56/~jnz1568/getInfo.php?workbook=17_02.xlsx&amp;sheet=U0&amp;row=94&amp;col=7&amp;number=0.00305&amp;sourceID=14","0.00305")</f>
        <v>0.00305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HYPERLINK("http://141.218.60.56/~jnz1568/getInfo.php?workbook=17_02.xlsx&amp;sheet=U0&amp;row=95&amp;col=6&amp;number=4.1&amp;sourceID=14","4.1")</f>
        <v>4.1</v>
      </c>
      <c r="G95" s="4" t="str">
        <f>HYPERLINK("http://141.218.60.56/~jnz1568/getInfo.php?workbook=17_02.xlsx&amp;sheet=U0&amp;row=95&amp;col=7&amp;number=0.00305&amp;sourceID=14","0.00305")</f>
        <v>0.00305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HYPERLINK("http://141.218.60.56/~jnz1568/getInfo.php?workbook=17_02.xlsx&amp;sheet=U0&amp;row=96&amp;col=6&amp;number=4.2&amp;sourceID=14","4.2")</f>
        <v>4.2</v>
      </c>
      <c r="G96" s="4" t="str">
        <f>HYPERLINK("http://141.218.60.56/~jnz1568/getInfo.php?workbook=17_02.xlsx&amp;sheet=U0&amp;row=96&amp;col=7&amp;number=0.00305&amp;sourceID=14","0.00305")</f>
        <v>0.00305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HYPERLINK("http://141.218.60.56/~jnz1568/getInfo.php?workbook=17_02.xlsx&amp;sheet=U0&amp;row=97&amp;col=6&amp;number=4.3&amp;sourceID=14","4.3")</f>
        <v>4.3</v>
      </c>
      <c r="G97" s="4" t="str">
        <f>HYPERLINK("http://141.218.60.56/~jnz1568/getInfo.php?workbook=17_02.xlsx&amp;sheet=U0&amp;row=97&amp;col=7&amp;number=0.00305&amp;sourceID=14","0.00305")</f>
        <v>0.00305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HYPERLINK("http://141.218.60.56/~jnz1568/getInfo.php?workbook=17_02.xlsx&amp;sheet=U0&amp;row=98&amp;col=6&amp;number=4.4&amp;sourceID=14","4.4")</f>
        <v>4.4</v>
      </c>
      <c r="G98" s="4" t="str">
        <f>HYPERLINK("http://141.218.60.56/~jnz1568/getInfo.php?workbook=17_02.xlsx&amp;sheet=U0&amp;row=98&amp;col=7&amp;number=0.00305&amp;sourceID=14","0.00305")</f>
        <v>0.00305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HYPERLINK("http://141.218.60.56/~jnz1568/getInfo.php?workbook=17_02.xlsx&amp;sheet=U0&amp;row=99&amp;col=6&amp;number=4.5&amp;sourceID=14","4.5")</f>
        <v>4.5</v>
      </c>
      <c r="G99" s="4" t="str">
        <f>HYPERLINK("http://141.218.60.56/~jnz1568/getInfo.php?workbook=17_02.xlsx&amp;sheet=U0&amp;row=99&amp;col=7&amp;number=0.00305&amp;sourceID=14","0.00305")</f>
        <v>0.00305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HYPERLINK("http://141.218.60.56/~jnz1568/getInfo.php?workbook=17_02.xlsx&amp;sheet=U0&amp;row=100&amp;col=6&amp;number=4.6&amp;sourceID=14","4.6")</f>
        <v>4.6</v>
      </c>
      <c r="G100" s="4" t="str">
        <f>HYPERLINK("http://141.218.60.56/~jnz1568/getInfo.php?workbook=17_02.xlsx&amp;sheet=U0&amp;row=100&amp;col=7&amp;number=0.00305&amp;sourceID=14","0.00305")</f>
        <v>0.00305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HYPERLINK("http://141.218.60.56/~jnz1568/getInfo.php?workbook=17_02.xlsx&amp;sheet=U0&amp;row=101&amp;col=6&amp;number=4.7&amp;sourceID=14","4.7")</f>
        <v>4.7</v>
      </c>
      <c r="G101" s="4" t="str">
        <f>HYPERLINK("http://141.218.60.56/~jnz1568/getInfo.php?workbook=17_02.xlsx&amp;sheet=U0&amp;row=101&amp;col=7&amp;number=0.00305&amp;sourceID=14","0.00305")</f>
        <v>0.00305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HYPERLINK("http://141.218.60.56/~jnz1568/getInfo.php?workbook=17_02.xlsx&amp;sheet=U0&amp;row=102&amp;col=6&amp;number=4.8&amp;sourceID=14","4.8")</f>
        <v>4.8</v>
      </c>
      <c r="G102" s="4" t="str">
        <f>HYPERLINK("http://141.218.60.56/~jnz1568/getInfo.php?workbook=17_02.xlsx&amp;sheet=U0&amp;row=102&amp;col=7&amp;number=0.00304&amp;sourceID=14","0.00304")</f>
        <v>0.00304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HYPERLINK("http://141.218.60.56/~jnz1568/getInfo.php?workbook=17_02.xlsx&amp;sheet=U0&amp;row=103&amp;col=6&amp;number=4.9&amp;sourceID=14","4.9")</f>
        <v>4.9</v>
      </c>
      <c r="G103" s="4" t="str">
        <f>HYPERLINK("http://141.218.60.56/~jnz1568/getInfo.php?workbook=17_02.xlsx&amp;sheet=U0&amp;row=103&amp;col=7&amp;number=0.00304&amp;sourceID=14","0.00304")</f>
        <v>0.00304</v>
      </c>
    </row>
    <row r="104" spans="1:7">
      <c r="A104" s="3">
        <v>17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HYPERLINK("http://141.218.60.56/~jnz1568/getInfo.php?workbook=17_02.xlsx&amp;sheet=U0&amp;row=104&amp;col=6&amp;number=3&amp;sourceID=14","3")</f>
        <v>3</v>
      </c>
      <c r="G104" s="4" t="str">
        <f>HYPERLINK("http://141.218.60.56/~jnz1568/getInfo.php?workbook=17_02.xlsx&amp;sheet=U0&amp;row=104&amp;col=7&amp;number=0.00528&amp;sourceID=14","0.00528")</f>
        <v>0.00528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HYPERLINK("http://141.218.60.56/~jnz1568/getInfo.php?workbook=17_02.xlsx&amp;sheet=U0&amp;row=105&amp;col=6&amp;number=3.1&amp;sourceID=14","3.1")</f>
        <v>3.1</v>
      </c>
      <c r="G105" s="4" t="str">
        <f>HYPERLINK("http://141.218.60.56/~jnz1568/getInfo.php?workbook=17_02.xlsx&amp;sheet=U0&amp;row=105&amp;col=7&amp;number=0.00528&amp;sourceID=14","0.00528")</f>
        <v>0.00528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HYPERLINK("http://141.218.60.56/~jnz1568/getInfo.php?workbook=17_02.xlsx&amp;sheet=U0&amp;row=106&amp;col=6&amp;number=3.2&amp;sourceID=14","3.2")</f>
        <v>3.2</v>
      </c>
      <c r="G106" s="4" t="str">
        <f>HYPERLINK("http://141.218.60.56/~jnz1568/getInfo.php?workbook=17_02.xlsx&amp;sheet=U0&amp;row=106&amp;col=7&amp;number=0.00528&amp;sourceID=14","0.00528")</f>
        <v>0.00528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HYPERLINK("http://141.218.60.56/~jnz1568/getInfo.php?workbook=17_02.xlsx&amp;sheet=U0&amp;row=107&amp;col=6&amp;number=3.3&amp;sourceID=14","3.3")</f>
        <v>3.3</v>
      </c>
      <c r="G107" s="4" t="str">
        <f>HYPERLINK("http://141.218.60.56/~jnz1568/getInfo.php?workbook=17_02.xlsx&amp;sheet=U0&amp;row=107&amp;col=7&amp;number=0.00528&amp;sourceID=14","0.00528")</f>
        <v>0.00528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HYPERLINK("http://141.218.60.56/~jnz1568/getInfo.php?workbook=17_02.xlsx&amp;sheet=U0&amp;row=108&amp;col=6&amp;number=3.4&amp;sourceID=14","3.4")</f>
        <v>3.4</v>
      </c>
      <c r="G108" s="4" t="str">
        <f>HYPERLINK("http://141.218.60.56/~jnz1568/getInfo.php?workbook=17_02.xlsx&amp;sheet=U0&amp;row=108&amp;col=7&amp;number=0.00528&amp;sourceID=14","0.00528")</f>
        <v>0.00528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HYPERLINK("http://141.218.60.56/~jnz1568/getInfo.php?workbook=17_02.xlsx&amp;sheet=U0&amp;row=109&amp;col=6&amp;number=3.5&amp;sourceID=14","3.5")</f>
        <v>3.5</v>
      </c>
      <c r="G109" s="4" t="str">
        <f>HYPERLINK("http://141.218.60.56/~jnz1568/getInfo.php?workbook=17_02.xlsx&amp;sheet=U0&amp;row=109&amp;col=7&amp;number=0.00528&amp;sourceID=14","0.00528")</f>
        <v>0.00528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HYPERLINK("http://141.218.60.56/~jnz1568/getInfo.php?workbook=17_02.xlsx&amp;sheet=U0&amp;row=110&amp;col=6&amp;number=3.6&amp;sourceID=14","3.6")</f>
        <v>3.6</v>
      </c>
      <c r="G110" s="4" t="str">
        <f>HYPERLINK("http://141.218.60.56/~jnz1568/getInfo.php?workbook=17_02.xlsx&amp;sheet=U0&amp;row=110&amp;col=7&amp;number=0.00528&amp;sourceID=14","0.00528")</f>
        <v>0.00528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HYPERLINK("http://141.218.60.56/~jnz1568/getInfo.php?workbook=17_02.xlsx&amp;sheet=U0&amp;row=111&amp;col=6&amp;number=3.7&amp;sourceID=14","3.7")</f>
        <v>3.7</v>
      </c>
      <c r="G111" s="4" t="str">
        <f>HYPERLINK("http://141.218.60.56/~jnz1568/getInfo.php?workbook=17_02.xlsx&amp;sheet=U0&amp;row=111&amp;col=7&amp;number=0.00528&amp;sourceID=14","0.00528")</f>
        <v>0.00528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HYPERLINK("http://141.218.60.56/~jnz1568/getInfo.php?workbook=17_02.xlsx&amp;sheet=U0&amp;row=112&amp;col=6&amp;number=3.8&amp;sourceID=14","3.8")</f>
        <v>3.8</v>
      </c>
      <c r="G112" s="4" t="str">
        <f>HYPERLINK("http://141.218.60.56/~jnz1568/getInfo.php?workbook=17_02.xlsx&amp;sheet=U0&amp;row=112&amp;col=7&amp;number=0.00528&amp;sourceID=14","0.00528")</f>
        <v>0.00528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HYPERLINK("http://141.218.60.56/~jnz1568/getInfo.php?workbook=17_02.xlsx&amp;sheet=U0&amp;row=113&amp;col=6&amp;number=3.9&amp;sourceID=14","3.9")</f>
        <v>3.9</v>
      </c>
      <c r="G113" s="4" t="str">
        <f>HYPERLINK("http://141.218.60.56/~jnz1568/getInfo.php?workbook=17_02.xlsx&amp;sheet=U0&amp;row=113&amp;col=7&amp;number=0.00528&amp;sourceID=14","0.00528")</f>
        <v>0.00528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HYPERLINK("http://141.218.60.56/~jnz1568/getInfo.php?workbook=17_02.xlsx&amp;sheet=U0&amp;row=114&amp;col=6&amp;number=4&amp;sourceID=14","4")</f>
        <v>4</v>
      </c>
      <c r="G114" s="4" t="str">
        <f>HYPERLINK("http://141.218.60.56/~jnz1568/getInfo.php?workbook=17_02.xlsx&amp;sheet=U0&amp;row=114&amp;col=7&amp;number=0.00528&amp;sourceID=14","0.00528")</f>
        <v>0.00528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HYPERLINK("http://141.218.60.56/~jnz1568/getInfo.php?workbook=17_02.xlsx&amp;sheet=U0&amp;row=115&amp;col=6&amp;number=4.1&amp;sourceID=14","4.1")</f>
        <v>4.1</v>
      </c>
      <c r="G115" s="4" t="str">
        <f>HYPERLINK("http://141.218.60.56/~jnz1568/getInfo.php?workbook=17_02.xlsx&amp;sheet=U0&amp;row=115&amp;col=7&amp;number=0.00528&amp;sourceID=14","0.00528")</f>
        <v>0.00528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HYPERLINK("http://141.218.60.56/~jnz1568/getInfo.php?workbook=17_02.xlsx&amp;sheet=U0&amp;row=116&amp;col=6&amp;number=4.2&amp;sourceID=14","4.2")</f>
        <v>4.2</v>
      </c>
      <c r="G116" s="4" t="str">
        <f>HYPERLINK("http://141.218.60.56/~jnz1568/getInfo.php?workbook=17_02.xlsx&amp;sheet=U0&amp;row=116&amp;col=7&amp;number=0.00528&amp;sourceID=14","0.00528")</f>
        <v>0.00528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HYPERLINK("http://141.218.60.56/~jnz1568/getInfo.php?workbook=17_02.xlsx&amp;sheet=U0&amp;row=117&amp;col=6&amp;number=4.3&amp;sourceID=14","4.3")</f>
        <v>4.3</v>
      </c>
      <c r="G117" s="4" t="str">
        <f>HYPERLINK("http://141.218.60.56/~jnz1568/getInfo.php?workbook=17_02.xlsx&amp;sheet=U0&amp;row=117&amp;col=7&amp;number=0.00528&amp;sourceID=14","0.00528")</f>
        <v>0.00528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HYPERLINK("http://141.218.60.56/~jnz1568/getInfo.php?workbook=17_02.xlsx&amp;sheet=U0&amp;row=118&amp;col=6&amp;number=4.4&amp;sourceID=14","4.4")</f>
        <v>4.4</v>
      </c>
      <c r="G118" s="4" t="str">
        <f>HYPERLINK("http://141.218.60.56/~jnz1568/getInfo.php?workbook=17_02.xlsx&amp;sheet=U0&amp;row=118&amp;col=7&amp;number=0.00529&amp;sourceID=14","0.00529")</f>
        <v>0.00529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HYPERLINK("http://141.218.60.56/~jnz1568/getInfo.php?workbook=17_02.xlsx&amp;sheet=U0&amp;row=119&amp;col=6&amp;number=4.5&amp;sourceID=14","4.5")</f>
        <v>4.5</v>
      </c>
      <c r="G119" s="4" t="str">
        <f>HYPERLINK("http://141.218.60.56/~jnz1568/getInfo.php?workbook=17_02.xlsx&amp;sheet=U0&amp;row=119&amp;col=7&amp;number=0.00529&amp;sourceID=14","0.00529")</f>
        <v>0.00529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HYPERLINK("http://141.218.60.56/~jnz1568/getInfo.php?workbook=17_02.xlsx&amp;sheet=U0&amp;row=120&amp;col=6&amp;number=4.6&amp;sourceID=14","4.6")</f>
        <v>4.6</v>
      </c>
      <c r="G120" s="4" t="str">
        <f>HYPERLINK("http://141.218.60.56/~jnz1568/getInfo.php?workbook=17_02.xlsx&amp;sheet=U0&amp;row=120&amp;col=7&amp;number=0.00529&amp;sourceID=14","0.00529")</f>
        <v>0.00529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HYPERLINK("http://141.218.60.56/~jnz1568/getInfo.php?workbook=17_02.xlsx&amp;sheet=U0&amp;row=121&amp;col=6&amp;number=4.7&amp;sourceID=14","4.7")</f>
        <v>4.7</v>
      </c>
      <c r="G121" s="4" t="str">
        <f>HYPERLINK("http://141.218.60.56/~jnz1568/getInfo.php?workbook=17_02.xlsx&amp;sheet=U0&amp;row=121&amp;col=7&amp;number=0.00529&amp;sourceID=14","0.00529")</f>
        <v>0.00529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HYPERLINK("http://141.218.60.56/~jnz1568/getInfo.php?workbook=17_02.xlsx&amp;sheet=U0&amp;row=122&amp;col=6&amp;number=4.8&amp;sourceID=14","4.8")</f>
        <v>4.8</v>
      </c>
      <c r="G122" s="4" t="str">
        <f>HYPERLINK("http://141.218.60.56/~jnz1568/getInfo.php?workbook=17_02.xlsx&amp;sheet=U0&amp;row=122&amp;col=7&amp;number=0.0053&amp;sourceID=14","0.0053")</f>
        <v>0.0053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HYPERLINK("http://141.218.60.56/~jnz1568/getInfo.php?workbook=17_02.xlsx&amp;sheet=U0&amp;row=123&amp;col=6&amp;number=4.9&amp;sourceID=14","4.9")</f>
        <v>4.9</v>
      </c>
      <c r="G123" s="4" t="str">
        <f>HYPERLINK("http://141.218.60.56/~jnz1568/getInfo.php?workbook=17_02.xlsx&amp;sheet=U0&amp;row=123&amp;col=7&amp;number=0.0053&amp;sourceID=14","0.0053")</f>
        <v>0.0053</v>
      </c>
    </row>
    <row r="124" spans="1:7">
      <c r="A124" s="3">
        <v>17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HYPERLINK("http://141.218.60.56/~jnz1568/getInfo.php?workbook=17_02.xlsx&amp;sheet=U0&amp;row=124&amp;col=6&amp;number=3&amp;sourceID=14","3")</f>
        <v>3</v>
      </c>
      <c r="G124" s="4" t="str">
        <f>HYPERLINK("http://141.218.60.56/~jnz1568/getInfo.php?workbook=17_02.xlsx&amp;sheet=U0&amp;row=124&amp;col=7&amp;number=0.000226&amp;sourceID=14","0.000226")</f>
        <v>0.000226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HYPERLINK("http://141.218.60.56/~jnz1568/getInfo.php?workbook=17_02.xlsx&amp;sheet=U0&amp;row=125&amp;col=6&amp;number=3.1&amp;sourceID=14","3.1")</f>
        <v>3.1</v>
      </c>
      <c r="G125" s="4" t="str">
        <f>HYPERLINK("http://141.218.60.56/~jnz1568/getInfo.php?workbook=17_02.xlsx&amp;sheet=U0&amp;row=125&amp;col=7&amp;number=0.000226&amp;sourceID=14","0.000226")</f>
        <v>0.000226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HYPERLINK("http://141.218.60.56/~jnz1568/getInfo.php?workbook=17_02.xlsx&amp;sheet=U0&amp;row=126&amp;col=6&amp;number=3.2&amp;sourceID=14","3.2")</f>
        <v>3.2</v>
      </c>
      <c r="G126" s="4" t="str">
        <f>HYPERLINK("http://141.218.60.56/~jnz1568/getInfo.php?workbook=17_02.xlsx&amp;sheet=U0&amp;row=126&amp;col=7&amp;number=0.000226&amp;sourceID=14","0.000226")</f>
        <v>0.000226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HYPERLINK("http://141.218.60.56/~jnz1568/getInfo.php?workbook=17_02.xlsx&amp;sheet=U0&amp;row=127&amp;col=6&amp;number=3.3&amp;sourceID=14","3.3")</f>
        <v>3.3</v>
      </c>
      <c r="G127" s="4" t="str">
        <f>HYPERLINK("http://141.218.60.56/~jnz1568/getInfo.php?workbook=17_02.xlsx&amp;sheet=U0&amp;row=127&amp;col=7&amp;number=0.000226&amp;sourceID=14","0.000226")</f>
        <v>0.000226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HYPERLINK("http://141.218.60.56/~jnz1568/getInfo.php?workbook=17_02.xlsx&amp;sheet=U0&amp;row=128&amp;col=6&amp;number=3.4&amp;sourceID=14","3.4")</f>
        <v>3.4</v>
      </c>
      <c r="G128" s="4" t="str">
        <f>HYPERLINK("http://141.218.60.56/~jnz1568/getInfo.php?workbook=17_02.xlsx&amp;sheet=U0&amp;row=128&amp;col=7&amp;number=0.000226&amp;sourceID=14","0.000226")</f>
        <v>0.000226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HYPERLINK("http://141.218.60.56/~jnz1568/getInfo.php?workbook=17_02.xlsx&amp;sheet=U0&amp;row=129&amp;col=6&amp;number=3.5&amp;sourceID=14","3.5")</f>
        <v>3.5</v>
      </c>
      <c r="G129" s="4" t="str">
        <f>HYPERLINK("http://141.218.60.56/~jnz1568/getInfo.php?workbook=17_02.xlsx&amp;sheet=U0&amp;row=129&amp;col=7&amp;number=0.000226&amp;sourceID=14","0.000226")</f>
        <v>0.000226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HYPERLINK("http://141.218.60.56/~jnz1568/getInfo.php?workbook=17_02.xlsx&amp;sheet=U0&amp;row=130&amp;col=6&amp;number=3.6&amp;sourceID=14","3.6")</f>
        <v>3.6</v>
      </c>
      <c r="G130" s="4" t="str">
        <f>HYPERLINK("http://141.218.60.56/~jnz1568/getInfo.php?workbook=17_02.xlsx&amp;sheet=U0&amp;row=130&amp;col=7&amp;number=0.000226&amp;sourceID=14","0.000226")</f>
        <v>0.000226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HYPERLINK("http://141.218.60.56/~jnz1568/getInfo.php?workbook=17_02.xlsx&amp;sheet=U0&amp;row=131&amp;col=6&amp;number=3.7&amp;sourceID=14","3.7")</f>
        <v>3.7</v>
      </c>
      <c r="G131" s="4" t="str">
        <f>HYPERLINK("http://141.218.60.56/~jnz1568/getInfo.php?workbook=17_02.xlsx&amp;sheet=U0&amp;row=131&amp;col=7&amp;number=0.000226&amp;sourceID=14","0.000226")</f>
        <v>0.000226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HYPERLINK("http://141.218.60.56/~jnz1568/getInfo.php?workbook=17_02.xlsx&amp;sheet=U0&amp;row=132&amp;col=6&amp;number=3.8&amp;sourceID=14","3.8")</f>
        <v>3.8</v>
      </c>
      <c r="G132" s="4" t="str">
        <f>HYPERLINK("http://141.218.60.56/~jnz1568/getInfo.php?workbook=17_02.xlsx&amp;sheet=U0&amp;row=132&amp;col=7&amp;number=0.000226&amp;sourceID=14","0.000226")</f>
        <v>0.000226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HYPERLINK("http://141.218.60.56/~jnz1568/getInfo.php?workbook=17_02.xlsx&amp;sheet=U0&amp;row=133&amp;col=6&amp;number=3.9&amp;sourceID=14","3.9")</f>
        <v>3.9</v>
      </c>
      <c r="G133" s="4" t="str">
        <f>HYPERLINK("http://141.218.60.56/~jnz1568/getInfo.php?workbook=17_02.xlsx&amp;sheet=U0&amp;row=133&amp;col=7&amp;number=0.000226&amp;sourceID=14","0.000226")</f>
        <v>0.000226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HYPERLINK("http://141.218.60.56/~jnz1568/getInfo.php?workbook=17_02.xlsx&amp;sheet=U0&amp;row=134&amp;col=6&amp;number=4&amp;sourceID=14","4")</f>
        <v>4</v>
      </c>
      <c r="G134" s="4" t="str">
        <f>HYPERLINK("http://141.218.60.56/~jnz1568/getInfo.php?workbook=17_02.xlsx&amp;sheet=U0&amp;row=134&amp;col=7&amp;number=0.000226&amp;sourceID=14","0.000226")</f>
        <v>0.000226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HYPERLINK("http://141.218.60.56/~jnz1568/getInfo.php?workbook=17_02.xlsx&amp;sheet=U0&amp;row=135&amp;col=6&amp;number=4.1&amp;sourceID=14","4.1")</f>
        <v>4.1</v>
      </c>
      <c r="G135" s="4" t="str">
        <f>HYPERLINK("http://141.218.60.56/~jnz1568/getInfo.php?workbook=17_02.xlsx&amp;sheet=U0&amp;row=135&amp;col=7&amp;number=0.000226&amp;sourceID=14","0.000226")</f>
        <v>0.000226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HYPERLINK("http://141.218.60.56/~jnz1568/getInfo.php?workbook=17_02.xlsx&amp;sheet=U0&amp;row=136&amp;col=6&amp;number=4.2&amp;sourceID=14","4.2")</f>
        <v>4.2</v>
      </c>
      <c r="G136" s="4" t="str">
        <f>HYPERLINK("http://141.218.60.56/~jnz1568/getInfo.php?workbook=17_02.xlsx&amp;sheet=U0&amp;row=136&amp;col=7&amp;number=0.000226&amp;sourceID=14","0.000226")</f>
        <v>0.000226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HYPERLINK("http://141.218.60.56/~jnz1568/getInfo.php?workbook=17_02.xlsx&amp;sheet=U0&amp;row=137&amp;col=6&amp;number=4.3&amp;sourceID=14","4.3")</f>
        <v>4.3</v>
      </c>
      <c r="G137" s="4" t="str">
        <f>HYPERLINK("http://141.218.60.56/~jnz1568/getInfo.php?workbook=17_02.xlsx&amp;sheet=U0&amp;row=137&amp;col=7&amp;number=0.000226&amp;sourceID=14","0.000226")</f>
        <v>0.000226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HYPERLINK("http://141.218.60.56/~jnz1568/getInfo.php?workbook=17_02.xlsx&amp;sheet=U0&amp;row=138&amp;col=6&amp;number=4.4&amp;sourceID=14","4.4")</f>
        <v>4.4</v>
      </c>
      <c r="G138" s="4" t="str">
        <f>HYPERLINK("http://141.218.60.56/~jnz1568/getInfo.php?workbook=17_02.xlsx&amp;sheet=U0&amp;row=138&amp;col=7&amp;number=0.000226&amp;sourceID=14","0.000226")</f>
        <v>0.000226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HYPERLINK("http://141.218.60.56/~jnz1568/getInfo.php?workbook=17_02.xlsx&amp;sheet=U0&amp;row=139&amp;col=6&amp;number=4.5&amp;sourceID=14","4.5")</f>
        <v>4.5</v>
      </c>
      <c r="G139" s="4" t="str">
        <f>HYPERLINK("http://141.218.60.56/~jnz1568/getInfo.php?workbook=17_02.xlsx&amp;sheet=U0&amp;row=139&amp;col=7&amp;number=0.000226&amp;sourceID=14","0.000226")</f>
        <v>0.000226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HYPERLINK("http://141.218.60.56/~jnz1568/getInfo.php?workbook=17_02.xlsx&amp;sheet=U0&amp;row=140&amp;col=6&amp;number=4.6&amp;sourceID=14","4.6")</f>
        <v>4.6</v>
      </c>
      <c r="G140" s="4" t="str">
        <f>HYPERLINK("http://141.218.60.56/~jnz1568/getInfo.php?workbook=17_02.xlsx&amp;sheet=U0&amp;row=140&amp;col=7&amp;number=0.000226&amp;sourceID=14","0.000226")</f>
        <v>0.000226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HYPERLINK("http://141.218.60.56/~jnz1568/getInfo.php?workbook=17_02.xlsx&amp;sheet=U0&amp;row=141&amp;col=6&amp;number=4.7&amp;sourceID=14","4.7")</f>
        <v>4.7</v>
      </c>
      <c r="G141" s="4" t="str">
        <f>HYPERLINK("http://141.218.60.56/~jnz1568/getInfo.php?workbook=17_02.xlsx&amp;sheet=U0&amp;row=141&amp;col=7&amp;number=0.000226&amp;sourceID=14","0.000226")</f>
        <v>0.000226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HYPERLINK("http://141.218.60.56/~jnz1568/getInfo.php?workbook=17_02.xlsx&amp;sheet=U0&amp;row=142&amp;col=6&amp;number=4.8&amp;sourceID=14","4.8")</f>
        <v>4.8</v>
      </c>
      <c r="G142" s="4" t="str">
        <f>HYPERLINK("http://141.218.60.56/~jnz1568/getInfo.php?workbook=17_02.xlsx&amp;sheet=U0&amp;row=142&amp;col=7&amp;number=0.000226&amp;sourceID=14","0.000226")</f>
        <v>0.000226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HYPERLINK("http://141.218.60.56/~jnz1568/getInfo.php?workbook=17_02.xlsx&amp;sheet=U0&amp;row=143&amp;col=6&amp;number=4.9&amp;sourceID=14","4.9")</f>
        <v>4.9</v>
      </c>
      <c r="G143" s="4" t="str">
        <f>HYPERLINK("http://141.218.60.56/~jnz1568/getInfo.php?workbook=17_02.xlsx&amp;sheet=U0&amp;row=143&amp;col=7&amp;number=0.000226&amp;sourceID=14","0.000226")</f>
        <v>0.000226</v>
      </c>
    </row>
    <row r="144" spans="1:7">
      <c r="A144" s="3">
        <v>17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HYPERLINK("http://141.218.60.56/~jnz1568/getInfo.php?workbook=17_02.xlsx&amp;sheet=U0&amp;row=144&amp;col=6&amp;number=3&amp;sourceID=14","3")</f>
        <v>3</v>
      </c>
      <c r="G144" s="4" t="str">
        <f>HYPERLINK("http://141.218.60.56/~jnz1568/getInfo.php?workbook=17_02.xlsx&amp;sheet=U0&amp;row=144&amp;col=7&amp;number=0.000331&amp;sourceID=14","0.000331")</f>
        <v>0.000331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HYPERLINK("http://141.218.60.56/~jnz1568/getInfo.php?workbook=17_02.xlsx&amp;sheet=U0&amp;row=145&amp;col=6&amp;number=3.1&amp;sourceID=14","3.1")</f>
        <v>3.1</v>
      </c>
      <c r="G145" s="4" t="str">
        <f>HYPERLINK("http://141.218.60.56/~jnz1568/getInfo.php?workbook=17_02.xlsx&amp;sheet=U0&amp;row=145&amp;col=7&amp;number=0.000331&amp;sourceID=14","0.000331")</f>
        <v>0.000331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HYPERLINK("http://141.218.60.56/~jnz1568/getInfo.php?workbook=17_02.xlsx&amp;sheet=U0&amp;row=146&amp;col=6&amp;number=3.2&amp;sourceID=14","3.2")</f>
        <v>3.2</v>
      </c>
      <c r="G146" s="4" t="str">
        <f>HYPERLINK("http://141.218.60.56/~jnz1568/getInfo.php?workbook=17_02.xlsx&amp;sheet=U0&amp;row=146&amp;col=7&amp;number=0.000331&amp;sourceID=14","0.000331")</f>
        <v>0.000331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HYPERLINK("http://141.218.60.56/~jnz1568/getInfo.php?workbook=17_02.xlsx&amp;sheet=U0&amp;row=147&amp;col=6&amp;number=3.3&amp;sourceID=14","3.3")</f>
        <v>3.3</v>
      </c>
      <c r="G147" s="4" t="str">
        <f>HYPERLINK("http://141.218.60.56/~jnz1568/getInfo.php?workbook=17_02.xlsx&amp;sheet=U0&amp;row=147&amp;col=7&amp;number=0.000331&amp;sourceID=14","0.000331")</f>
        <v>0.000331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HYPERLINK("http://141.218.60.56/~jnz1568/getInfo.php?workbook=17_02.xlsx&amp;sheet=U0&amp;row=148&amp;col=6&amp;number=3.4&amp;sourceID=14","3.4")</f>
        <v>3.4</v>
      </c>
      <c r="G148" s="4" t="str">
        <f>HYPERLINK("http://141.218.60.56/~jnz1568/getInfo.php?workbook=17_02.xlsx&amp;sheet=U0&amp;row=148&amp;col=7&amp;number=0.000331&amp;sourceID=14","0.000331")</f>
        <v>0.000331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HYPERLINK("http://141.218.60.56/~jnz1568/getInfo.php?workbook=17_02.xlsx&amp;sheet=U0&amp;row=149&amp;col=6&amp;number=3.5&amp;sourceID=14","3.5")</f>
        <v>3.5</v>
      </c>
      <c r="G149" s="4" t="str">
        <f>HYPERLINK("http://141.218.60.56/~jnz1568/getInfo.php?workbook=17_02.xlsx&amp;sheet=U0&amp;row=149&amp;col=7&amp;number=0.000331&amp;sourceID=14","0.000331")</f>
        <v>0.000331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HYPERLINK("http://141.218.60.56/~jnz1568/getInfo.php?workbook=17_02.xlsx&amp;sheet=U0&amp;row=150&amp;col=6&amp;number=3.6&amp;sourceID=14","3.6")</f>
        <v>3.6</v>
      </c>
      <c r="G150" s="4" t="str">
        <f>HYPERLINK("http://141.218.60.56/~jnz1568/getInfo.php?workbook=17_02.xlsx&amp;sheet=U0&amp;row=150&amp;col=7&amp;number=0.000331&amp;sourceID=14","0.000331")</f>
        <v>0.000331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HYPERLINK("http://141.218.60.56/~jnz1568/getInfo.php?workbook=17_02.xlsx&amp;sheet=U0&amp;row=151&amp;col=6&amp;number=3.7&amp;sourceID=14","3.7")</f>
        <v>3.7</v>
      </c>
      <c r="G151" s="4" t="str">
        <f>HYPERLINK("http://141.218.60.56/~jnz1568/getInfo.php?workbook=17_02.xlsx&amp;sheet=U0&amp;row=151&amp;col=7&amp;number=0.000331&amp;sourceID=14","0.000331")</f>
        <v>0.000331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HYPERLINK("http://141.218.60.56/~jnz1568/getInfo.php?workbook=17_02.xlsx&amp;sheet=U0&amp;row=152&amp;col=6&amp;number=3.8&amp;sourceID=14","3.8")</f>
        <v>3.8</v>
      </c>
      <c r="G152" s="4" t="str">
        <f>HYPERLINK("http://141.218.60.56/~jnz1568/getInfo.php?workbook=17_02.xlsx&amp;sheet=U0&amp;row=152&amp;col=7&amp;number=0.000331&amp;sourceID=14","0.000331")</f>
        <v>0.000331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HYPERLINK("http://141.218.60.56/~jnz1568/getInfo.php?workbook=17_02.xlsx&amp;sheet=U0&amp;row=153&amp;col=6&amp;number=3.9&amp;sourceID=14","3.9")</f>
        <v>3.9</v>
      </c>
      <c r="G153" s="4" t="str">
        <f>HYPERLINK("http://141.218.60.56/~jnz1568/getInfo.php?workbook=17_02.xlsx&amp;sheet=U0&amp;row=153&amp;col=7&amp;number=0.000331&amp;sourceID=14","0.000331")</f>
        <v>0.000331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HYPERLINK("http://141.218.60.56/~jnz1568/getInfo.php?workbook=17_02.xlsx&amp;sheet=U0&amp;row=154&amp;col=6&amp;number=4&amp;sourceID=14","4")</f>
        <v>4</v>
      </c>
      <c r="G154" s="4" t="str">
        <f>HYPERLINK("http://141.218.60.56/~jnz1568/getInfo.php?workbook=17_02.xlsx&amp;sheet=U0&amp;row=154&amp;col=7&amp;number=0.000331&amp;sourceID=14","0.000331")</f>
        <v>0.000331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HYPERLINK("http://141.218.60.56/~jnz1568/getInfo.php?workbook=17_02.xlsx&amp;sheet=U0&amp;row=155&amp;col=6&amp;number=4.1&amp;sourceID=14","4.1")</f>
        <v>4.1</v>
      </c>
      <c r="G155" s="4" t="str">
        <f>HYPERLINK("http://141.218.60.56/~jnz1568/getInfo.php?workbook=17_02.xlsx&amp;sheet=U0&amp;row=155&amp;col=7&amp;number=0.000331&amp;sourceID=14","0.000331")</f>
        <v>0.000331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HYPERLINK("http://141.218.60.56/~jnz1568/getInfo.php?workbook=17_02.xlsx&amp;sheet=U0&amp;row=156&amp;col=6&amp;number=4.2&amp;sourceID=14","4.2")</f>
        <v>4.2</v>
      </c>
      <c r="G156" s="4" t="str">
        <f>HYPERLINK("http://141.218.60.56/~jnz1568/getInfo.php?workbook=17_02.xlsx&amp;sheet=U0&amp;row=156&amp;col=7&amp;number=0.000331&amp;sourceID=14","0.000331")</f>
        <v>0.000331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HYPERLINK("http://141.218.60.56/~jnz1568/getInfo.php?workbook=17_02.xlsx&amp;sheet=U0&amp;row=157&amp;col=6&amp;number=4.3&amp;sourceID=14","4.3")</f>
        <v>4.3</v>
      </c>
      <c r="G157" s="4" t="str">
        <f>HYPERLINK("http://141.218.60.56/~jnz1568/getInfo.php?workbook=17_02.xlsx&amp;sheet=U0&amp;row=157&amp;col=7&amp;number=0.000331&amp;sourceID=14","0.000331")</f>
        <v>0.000331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HYPERLINK("http://141.218.60.56/~jnz1568/getInfo.php?workbook=17_02.xlsx&amp;sheet=U0&amp;row=158&amp;col=6&amp;number=4.4&amp;sourceID=14","4.4")</f>
        <v>4.4</v>
      </c>
      <c r="G158" s="4" t="str">
        <f>HYPERLINK("http://141.218.60.56/~jnz1568/getInfo.php?workbook=17_02.xlsx&amp;sheet=U0&amp;row=158&amp;col=7&amp;number=0.000331&amp;sourceID=14","0.000331")</f>
        <v>0.000331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HYPERLINK("http://141.218.60.56/~jnz1568/getInfo.php?workbook=17_02.xlsx&amp;sheet=U0&amp;row=159&amp;col=6&amp;number=4.5&amp;sourceID=14","4.5")</f>
        <v>4.5</v>
      </c>
      <c r="G159" s="4" t="str">
        <f>HYPERLINK("http://141.218.60.56/~jnz1568/getInfo.php?workbook=17_02.xlsx&amp;sheet=U0&amp;row=159&amp;col=7&amp;number=0.000331&amp;sourceID=14","0.000331")</f>
        <v>0.000331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HYPERLINK("http://141.218.60.56/~jnz1568/getInfo.php?workbook=17_02.xlsx&amp;sheet=U0&amp;row=160&amp;col=6&amp;number=4.6&amp;sourceID=14","4.6")</f>
        <v>4.6</v>
      </c>
      <c r="G160" s="4" t="str">
        <f>HYPERLINK("http://141.218.60.56/~jnz1568/getInfo.php?workbook=17_02.xlsx&amp;sheet=U0&amp;row=160&amp;col=7&amp;number=0.000331&amp;sourceID=14","0.000331")</f>
        <v>0.000331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HYPERLINK("http://141.218.60.56/~jnz1568/getInfo.php?workbook=17_02.xlsx&amp;sheet=U0&amp;row=161&amp;col=6&amp;number=4.7&amp;sourceID=14","4.7")</f>
        <v>4.7</v>
      </c>
      <c r="G161" s="4" t="str">
        <f>HYPERLINK("http://141.218.60.56/~jnz1568/getInfo.php?workbook=17_02.xlsx&amp;sheet=U0&amp;row=161&amp;col=7&amp;number=0.000331&amp;sourceID=14","0.000331")</f>
        <v>0.000331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HYPERLINK("http://141.218.60.56/~jnz1568/getInfo.php?workbook=17_02.xlsx&amp;sheet=U0&amp;row=162&amp;col=6&amp;number=4.8&amp;sourceID=14","4.8")</f>
        <v>4.8</v>
      </c>
      <c r="G162" s="4" t="str">
        <f>HYPERLINK("http://141.218.60.56/~jnz1568/getInfo.php?workbook=17_02.xlsx&amp;sheet=U0&amp;row=162&amp;col=7&amp;number=0.000331&amp;sourceID=14","0.000331")</f>
        <v>0.000331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HYPERLINK("http://141.218.60.56/~jnz1568/getInfo.php?workbook=17_02.xlsx&amp;sheet=U0&amp;row=163&amp;col=6&amp;number=4.9&amp;sourceID=14","4.9")</f>
        <v>4.9</v>
      </c>
      <c r="G163" s="4" t="str">
        <f>HYPERLINK("http://141.218.60.56/~jnz1568/getInfo.php?workbook=17_02.xlsx&amp;sheet=U0&amp;row=163&amp;col=7&amp;number=0.000331&amp;sourceID=14","0.000331")</f>
        <v>0.000331</v>
      </c>
    </row>
    <row r="164" spans="1:7">
      <c r="A164" s="3">
        <v>17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HYPERLINK("http://141.218.60.56/~jnz1568/getInfo.php?workbook=17_02.xlsx&amp;sheet=U0&amp;row=164&amp;col=6&amp;number=3&amp;sourceID=14","3")</f>
        <v>3</v>
      </c>
      <c r="G164" s="4" t="str">
        <f>HYPERLINK("http://141.218.60.56/~jnz1568/getInfo.php?workbook=17_02.xlsx&amp;sheet=U0&amp;row=164&amp;col=7&amp;number=0.000137&amp;sourceID=14","0.000137")</f>
        <v>0.000137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HYPERLINK("http://141.218.60.56/~jnz1568/getInfo.php?workbook=17_02.xlsx&amp;sheet=U0&amp;row=165&amp;col=6&amp;number=3.1&amp;sourceID=14","3.1")</f>
        <v>3.1</v>
      </c>
      <c r="G165" s="4" t="str">
        <f>HYPERLINK("http://141.218.60.56/~jnz1568/getInfo.php?workbook=17_02.xlsx&amp;sheet=U0&amp;row=165&amp;col=7&amp;number=0.000137&amp;sourceID=14","0.000137")</f>
        <v>0.000137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HYPERLINK("http://141.218.60.56/~jnz1568/getInfo.php?workbook=17_02.xlsx&amp;sheet=U0&amp;row=166&amp;col=6&amp;number=3.2&amp;sourceID=14","3.2")</f>
        <v>3.2</v>
      </c>
      <c r="G166" s="4" t="str">
        <f>HYPERLINK("http://141.218.60.56/~jnz1568/getInfo.php?workbook=17_02.xlsx&amp;sheet=U0&amp;row=166&amp;col=7&amp;number=0.000137&amp;sourceID=14","0.000137")</f>
        <v>0.000137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HYPERLINK("http://141.218.60.56/~jnz1568/getInfo.php?workbook=17_02.xlsx&amp;sheet=U0&amp;row=167&amp;col=6&amp;number=3.3&amp;sourceID=14","3.3")</f>
        <v>3.3</v>
      </c>
      <c r="G167" s="4" t="str">
        <f>HYPERLINK("http://141.218.60.56/~jnz1568/getInfo.php?workbook=17_02.xlsx&amp;sheet=U0&amp;row=167&amp;col=7&amp;number=0.000137&amp;sourceID=14","0.000137")</f>
        <v>0.000137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HYPERLINK("http://141.218.60.56/~jnz1568/getInfo.php?workbook=17_02.xlsx&amp;sheet=U0&amp;row=168&amp;col=6&amp;number=3.4&amp;sourceID=14","3.4")</f>
        <v>3.4</v>
      </c>
      <c r="G168" s="4" t="str">
        <f>HYPERLINK("http://141.218.60.56/~jnz1568/getInfo.php?workbook=17_02.xlsx&amp;sheet=U0&amp;row=168&amp;col=7&amp;number=0.000137&amp;sourceID=14","0.000137")</f>
        <v>0.000137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HYPERLINK("http://141.218.60.56/~jnz1568/getInfo.php?workbook=17_02.xlsx&amp;sheet=U0&amp;row=169&amp;col=6&amp;number=3.5&amp;sourceID=14","3.5")</f>
        <v>3.5</v>
      </c>
      <c r="G169" s="4" t="str">
        <f>HYPERLINK("http://141.218.60.56/~jnz1568/getInfo.php?workbook=17_02.xlsx&amp;sheet=U0&amp;row=169&amp;col=7&amp;number=0.000137&amp;sourceID=14","0.000137")</f>
        <v>0.000137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HYPERLINK("http://141.218.60.56/~jnz1568/getInfo.php?workbook=17_02.xlsx&amp;sheet=U0&amp;row=170&amp;col=6&amp;number=3.6&amp;sourceID=14","3.6")</f>
        <v>3.6</v>
      </c>
      <c r="G170" s="4" t="str">
        <f>HYPERLINK("http://141.218.60.56/~jnz1568/getInfo.php?workbook=17_02.xlsx&amp;sheet=U0&amp;row=170&amp;col=7&amp;number=0.000137&amp;sourceID=14","0.000137")</f>
        <v>0.000137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HYPERLINK("http://141.218.60.56/~jnz1568/getInfo.php?workbook=17_02.xlsx&amp;sheet=U0&amp;row=171&amp;col=6&amp;number=3.7&amp;sourceID=14","3.7")</f>
        <v>3.7</v>
      </c>
      <c r="G171" s="4" t="str">
        <f>HYPERLINK("http://141.218.60.56/~jnz1568/getInfo.php?workbook=17_02.xlsx&amp;sheet=U0&amp;row=171&amp;col=7&amp;number=0.000137&amp;sourceID=14","0.000137")</f>
        <v>0.000137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HYPERLINK("http://141.218.60.56/~jnz1568/getInfo.php?workbook=17_02.xlsx&amp;sheet=U0&amp;row=172&amp;col=6&amp;number=3.8&amp;sourceID=14","3.8")</f>
        <v>3.8</v>
      </c>
      <c r="G172" s="4" t="str">
        <f>HYPERLINK("http://141.218.60.56/~jnz1568/getInfo.php?workbook=17_02.xlsx&amp;sheet=U0&amp;row=172&amp;col=7&amp;number=0.000137&amp;sourceID=14","0.000137")</f>
        <v>0.000137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HYPERLINK("http://141.218.60.56/~jnz1568/getInfo.php?workbook=17_02.xlsx&amp;sheet=U0&amp;row=173&amp;col=6&amp;number=3.9&amp;sourceID=14","3.9")</f>
        <v>3.9</v>
      </c>
      <c r="G173" s="4" t="str">
        <f>HYPERLINK("http://141.218.60.56/~jnz1568/getInfo.php?workbook=17_02.xlsx&amp;sheet=U0&amp;row=173&amp;col=7&amp;number=0.000137&amp;sourceID=14","0.000137")</f>
        <v>0.000137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HYPERLINK("http://141.218.60.56/~jnz1568/getInfo.php?workbook=17_02.xlsx&amp;sheet=U0&amp;row=174&amp;col=6&amp;number=4&amp;sourceID=14","4")</f>
        <v>4</v>
      </c>
      <c r="G174" s="4" t="str">
        <f>HYPERLINK("http://141.218.60.56/~jnz1568/getInfo.php?workbook=17_02.xlsx&amp;sheet=U0&amp;row=174&amp;col=7&amp;number=0.000137&amp;sourceID=14","0.000137")</f>
        <v>0.000137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HYPERLINK("http://141.218.60.56/~jnz1568/getInfo.php?workbook=17_02.xlsx&amp;sheet=U0&amp;row=175&amp;col=6&amp;number=4.1&amp;sourceID=14","4.1")</f>
        <v>4.1</v>
      </c>
      <c r="G175" s="4" t="str">
        <f>HYPERLINK("http://141.218.60.56/~jnz1568/getInfo.php?workbook=17_02.xlsx&amp;sheet=U0&amp;row=175&amp;col=7&amp;number=0.000137&amp;sourceID=14","0.000137")</f>
        <v>0.000137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HYPERLINK("http://141.218.60.56/~jnz1568/getInfo.php?workbook=17_02.xlsx&amp;sheet=U0&amp;row=176&amp;col=6&amp;number=4.2&amp;sourceID=14","4.2")</f>
        <v>4.2</v>
      </c>
      <c r="G176" s="4" t="str">
        <f>HYPERLINK("http://141.218.60.56/~jnz1568/getInfo.php?workbook=17_02.xlsx&amp;sheet=U0&amp;row=176&amp;col=7&amp;number=0.000137&amp;sourceID=14","0.000137")</f>
        <v>0.000137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HYPERLINK("http://141.218.60.56/~jnz1568/getInfo.php?workbook=17_02.xlsx&amp;sheet=U0&amp;row=177&amp;col=6&amp;number=4.3&amp;sourceID=14","4.3")</f>
        <v>4.3</v>
      </c>
      <c r="G177" s="4" t="str">
        <f>HYPERLINK("http://141.218.60.56/~jnz1568/getInfo.php?workbook=17_02.xlsx&amp;sheet=U0&amp;row=177&amp;col=7&amp;number=0.000137&amp;sourceID=14","0.000137")</f>
        <v>0.000137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HYPERLINK("http://141.218.60.56/~jnz1568/getInfo.php?workbook=17_02.xlsx&amp;sheet=U0&amp;row=178&amp;col=6&amp;number=4.4&amp;sourceID=14","4.4")</f>
        <v>4.4</v>
      </c>
      <c r="G178" s="4" t="str">
        <f>HYPERLINK("http://141.218.60.56/~jnz1568/getInfo.php?workbook=17_02.xlsx&amp;sheet=U0&amp;row=178&amp;col=7&amp;number=0.000136&amp;sourceID=14","0.000136")</f>
        <v>0.000136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HYPERLINK("http://141.218.60.56/~jnz1568/getInfo.php?workbook=17_02.xlsx&amp;sheet=U0&amp;row=179&amp;col=6&amp;number=4.5&amp;sourceID=14","4.5")</f>
        <v>4.5</v>
      </c>
      <c r="G179" s="4" t="str">
        <f>HYPERLINK("http://141.218.60.56/~jnz1568/getInfo.php?workbook=17_02.xlsx&amp;sheet=U0&amp;row=179&amp;col=7&amp;number=0.000136&amp;sourceID=14","0.000136")</f>
        <v>0.000136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HYPERLINK("http://141.218.60.56/~jnz1568/getInfo.php?workbook=17_02.xlsx&amp;sheet=U0&amp;row=180&amp;col=6&amp;number=4.6&amp;sourceID=14","4.6")</f>
        <v>4.6</v>
      </c>
      <c r="G180" s="4" t="str">
        <f>HYPERLINK("http://141.218.60.56/~jnz1568/getInfo.php?workbook=17_02.xlsx&amp;sheet=U0&amp;row=180&amp;col=7&amp;number=0.000136&amp;sourceID=14","0.000136")</f>
        <v>0.000136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HYPERLINK("http://141.218.60.56/~jnz1568/getInfo.php?workbook=17_02.xlsx&amp;sheet=U0&amp;row=181&amp;col=6&amp;number=4.7&amp;sourceID=14","4.7")</f>
        <v>4.7</v>
      </c>
      <c r="G181" s="4" t="str">
        <f>HYPERLINK("http://141.218.60.56/~jnz1568/getInfo.php?workbook=17_02.xlsx&amp;sheet=U0&amp;row=181&amp;col=7&amp;number=0.000136&amp;sourceID=14","0.000136")</f>
        <v>0.000136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HYPERLINK("http://141.218.60.56/~jnz1568/getInfo.php?workbook=17_02.xlsx&amp;sheet=U0&amp;row=182&amp;col=6&amp;number=4.8&amp;sourceID=14","4.8")</f>
        <v>4.8</v>
      </c>
      <c r="G182" s="4" t="str">
        <f>HYPERLINK("http://141.218.60.56/~jnz1568/getInfo.php?workbook=17_02.xlsx&amp;sheet=U0&amp;row=182&amp;col=7&amp;number=0.000136&amp;sourceID=14","0.000136")</f>
        <v>0.000136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HYPERLINK("http://141.218.60.56/~jnz1568/getInfo.php?workbook=17_02.xlsx&amp;sheet=U0&amp;row=183&amp;col=6&amp;number=4.9&amp;sourceID=14","4.9")</f>
        <v>4.9</v>
      </c>
      <c r="G183" s="4" t="str">
        <f>HYPERLINK("http://141.218.60.56/~jnz1568/getInfo.php?workbook=17_02.xlsx&amp;sheet=U0&amp;row=183&amp;col=7&amp;number=0.000136&amp;sourceID=14","0.000136")</f>
        <v>0.000136</v>
      </c>
    </row>
    <row r="184" spans="1:7">
      <c r="A184" s="3">
        <v>17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HYPERLINK("http://141.218.60.56/~jnz1568/getInfo.php?workbook=17_02.xlsx&amp;sheet=U0&amp;row=184&amp;col=6&amp;number=3&amp;sourceID=14","3")</f>
        <v>3</v>
      </c>
      <c r="G184" s="4" t="str">
        <f>HYPERLINK("http://141.218.60.56/~jnz1568/getInfo.php?workbook=17_02.xlsx&amp;sheet=U0&amp;row=184&amp;col=7&amp;number=0.00042&amp;sourceID=14","0.00042")</f>
        <v>0.00042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HYPERLINK("http://141.218.60.56/~jnz1568/getInfo.php?workbook=17_02.xlsx&amp;sheet=U0&amp;row=185&amp;col=6&amp;number=3.1&amp;sourceID=14","3.1")</f>
        <v>3.1</v>
      </c>
      <c r="G185" s="4" t="str">
        <f>HYPERLINK("http://141.218.60.56/~jnz1568/getInfo.php?workbook=17_02.xlsx&amp;sheet=U0&amp;row=185&amp;col=7&amp;number=0.00042&amp;sourceID=14","0.00042")</f>
        <v>0.00042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HYPERLINK("http://141.218.60.56/~jnz1568/getInfo.php?workbook=17_02.xlsx&amp;sheet=U0&amp;row=186&amp;col=6&amp;number=3.2&amp;sourceID=14","3.2")</f>
        <v>3.2</v>
      </c>
      <c r="G186" s="4" t="str">
        <f>HYPERLINK("http://141.218.60.56/~jnz1568/getInfo.php?workbook=17_02.xlsx&amp;sheet=U0&amp;row=186&amp;col=7&amp;number=0.00042&amp;sourceID=14","0.00042")</f>
        <v>0.00042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HYPERLINK("http://141.218.60.56/~jnz1568/getInfo.php?workbook=17_02.xlsx&amp;sheet=U0&amp;row=187&amp;col=6&amp;number=3.3&amp;sourceID=14","3.3")</f>
        <v>3.3</v>
      </c>
      <c r="G187" s="4" t="str">
        <f>HYPERLINK("http://141.218.60.56/~jnz1568/getInfo.php?workbook=17_02.xlsx&amp;sheet=U0&amp;row=187&amp;col=7&amp;number=0.00042&amp;sourceID=14","0.00042")</f>
        <v>0.00042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HYPERLINK("http://141.218.60.56/~jnz1568/getInfo.php?workbook=17_02.xlsx&amp;sheet=U0&amp;row=188&amp;col=6&amp;number=3.4&amp;sourceID=14","3.4")</f>
        <v>3.4</v>
      </c>
      <c r="G188" s="4" t="str">
        <f>HYPERLINK("http://141.218.60.56/~jnz1568/getInfo.php?workbook=17_02.xlsx&amp;sheet=U0&amp;row=188&amp;col=7&amp;number=0.00042&amp;sourceID=14","0.00042")</f>
        <v>0.00042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HYPERLINK("http://141.218.60.56/~jnz1568/getInfo.php?workbook=17_02.xlsx&amp;sheet=U0&amp;row=189&amp;col=6&amp;number=3.5&amp;sourceID=14","3.5")</f>
        <v>3.5</v>
      </c>
      <c r="G189" s="4" t="str">
        <f>HYPERLINK("http://141.218.60.56/~jnz1568/getInfo.php?workbook=17_02.xlsx&amp;sheet=U0&amp;row=189&amp;col=7&amp;number=0.00042&amp;sourceID=14","0.00042")</f>
        <v>0.00042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HYPERLINK("http://141.218.60.56/~jnz1568/getInfo.php?workbook=17_02.xlsx&amp;sheet=U0&amp;row=190&amp;col=6&amp;number=3.6&amp;sourceID=14","3.6")</f>
        <v>3.6</v>
      </c>
      <c r="G190" s="4" t="str">
        <f>HYPERLINK("http://141.218.60.56/~jnz1568/getInfo.php?workbook=17_02.xlsx&amp;sheet=U0&amp;row=190&amp;col=7&amp;number=0.00042&amp;sourceID=14","0.00042")</f>
        <v>0.00042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HYPERLINK("http://141.218.60.56/~jnz1568/getInfo.php?workbook=17_02.xlsx&amp;sheet=U0&amp;row=191&amp;col=6&amp;number=3.7&amp;sourceID=14","3.7")</f>
        <v>3.7</v>
      </c>
      <c r="G191" s="4" t="str">
        <f>HYPERLINK("http://141.218.60.56/~jnz1568/getInfo.php?workbook=17_02.xlsx&amp;sheet=U0&amp;row=191&amp;col=7&amp;number=0.00042&amp;sourceID=14","0.00042")</f>
        <v>0.00042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HYPERLINK("http://141.218.60.56/~jnz1568/getInfo.php?workbook=17_02.xlsx&amp;sheet=U0&amp;row=192&amp;col=6&amp;number=3.8&amp;sourceID=14","3.8")</f>
        <v>3.8</v>
      </c>
      <c r="G192" s="4" t="str">
        <f>HYPERLINK("http://141.218.60.56/~jnz1568/getInfo.php?workbook=17_02.xlsx&amp;sheet=U0&amp;row=192&amp;col=7&amp;number=0.00042&amp;sourceID=14","0.00042")</f>
        <v>0.00042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HYPERLINK("http://141.218.60.56/~jnz1568/getInfo.php?workbook=17_02.xlsx&amp;sheet=U0&amp;row=193&amp;col=6&amp;number=3.9&amp;sourceID=14","3.9")</f>
        <v>3.9</v>
      </c>
      <c r="G193" s="4" t="str">
        <f>HYPERLINK("http://141.218.60.56/~jnz1568/getInfo.php?workbook=17_02.xlsx&amp;sheet=U0&amp;row=193&amp;col=7&amp;number=0.00042&amp;sourceID=14","0.00042")</f>
        <v>0.00042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HYPERLINK("http://141.218.60.56/~jnz1568/getInfo.php?workbook=17_02.xlsx&amp;sheet=U0&amp;row=194&amp;col=6&amp;number=4&amp;sourceID=14","4")</f>
        <v>4</v>
      </c>
      <c r="G194" s="4" t="str">
        <f>HYPERLINK("http://141.218.60.56/~jnz1568/getInfo.php?workbook=17_02.xlsx&amp;sheet=U0&amp;row=194&amp;col=7&amp;number=0.00042&amp;sourceID=14","0.00042")</f>
        <v>0.00042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HYPERLINK("http://141.218.60.56/~jnz1568/getInfo.php?workbook=17_02.xlsx&amp;sheet=U0&amp;row=195&amp;col=6&amp;number=4.1&amp;sourceID=14","4.1")</f>
        <v>4.1</v>
      </c>
      <c r="G195" s="4" t="str">
        <f>HYPERLINK("http://141.218.60.56/~jnz1568/getInfo.php?workbook=17_02.xlsx&amp;sheet=U0&amp;row=195&amp;col=7&amp;number=0.00042&amp;sourceID=14","0.00042")</f>
        <v>0.00042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HYPERLINK("http://141.218.60.56/~jnz1568/getInfo.php?workbook=17_02.xlsx&amp;sheet=U0&amp;row=196&amp;col=6&amp;number=4.2&amp;sourceID=14","4.2")</f>
        <v>4.2</v>
      </c>
      <c r="G196" s="4" t="str">
        <f>HYPERLINK("http://141.218.60.56/~jnz1568/getInfo.php?workbook=17_02.xlsx&amp;sheet=U0&amp;row=196&amp;col=7&amp;number=0.00042&amp;sourceID=14","0.00042")</f>
        <v>0.00042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HYPERLINK("http://141.218.60.56/~jnz1568/getInfo.php?workbook=17_02.xlsx&amp;sheet=U0&amp;row=197&amp;col=6&amp;number=4.3&amp;sourceID=14","4.3")</f>
        <v>4.3</v>
      </c>
      <c r="G197" s="4" t="str">
        <f>HYPERLINK("http://141.218.60.56/~jnz1568/getInfo.php?workbook=17_02.xlsx&amp;sheet=U0&amp;row=197&amp;col=7&amp;number=0.00042&amp;sourceID=14","0.00042")</f>
        <v>0.00042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HYPERLINK("http://141.218.60.56/~jnz1568/getInfo.php?workbook=17_02.xlsx&amp;sheet=U0&amp;row=198&amp;col=6&amp;number=4.4&amp;sourceID=14","4.4")</f>
        <v>4.4</v>
      </c>
      <c r="G198" s="4" t="str">
        <f>HYPERLINK("http://141.218.60.56/~jnz1568/getInfo.php?workbook=17_02.xlsx&amp;sheet=U0&amp;row=198&amp;col=7&amp;number=0.00042&amp;sourceID=14","0.00042")</f>
        <v>0.00042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HYPERLINK("http://141.218.60.56/~jnz1568/getInfo.php?workbook=17_02.xlsx&amp;sheet=U0&amp;row=199&amp;col=6&amp;number=4.5&amp;sourceID=14","4.5")</f>
        <v>4.5</v>
      </c>
      <c r="G199" s="4" t="str">
        <f>HYPERLINK("http://141.218.60.56/~jnz1568/getInfo.php?workbook=17_02.xlsx&amp;sheet=U0&amp;row=199&amp;col=7&amp;number=0.00042&amp;sourceID=14","0.00042")</f>
        <v>0.00042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HYPERLINK("http://141.218.60.56/~jnz1568/getInfo.php?workbook=17_02.xlsx&amp;sheet=U0&amp;row=200&amp;col=6&amp;number=4.6&amp;sourceID=14","4.6")</f>
        <v>4.6</v>
      </c>
      <c r="G200" s="4" t="str">
        <f>HYPERLINK("http://141.218.60.56/~jnz1568/getInfo.php?workbook=17_02.xlsx&amp;sheet=U0&amp;row=200&amp;col=7&amp;number=0.00042&amp;sourceID=14","0.00042")</f>
        <v>0.00042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HYPERLINK("http://141.218.60.56/~jnz1568/getInfo.php?workbook=17_02.xlsx&amp;sheet=U0&amp;row=201&amp;col=6&amp;number=4.7&amp;sourceID=14","4.7")</f>
        <v>4.7</v>
      </c>
      <c r="G201" s="4" t="str">
        <f>HYPERLINK("http://141.218.60.56/~jnz1568/getInfo.php?workbook=17_02.xlsx&amp;sheet=U0&amp;row=201&amp;col=7&amp;number=0.00042&amp;sourceID=14","0.00042")</f>
        <v>0.00042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HYPERLINK("http://141.218.60.56/~jnz1568/getInfo.php?workbook=17_02.xlsx&amp;sheet=U0&amp;row=202&amp;col=6&amp;number=4.8&amp;sourceID=14","4.8")</f>
        <v>4.8</v>
      </c>
      <c r="G202" s="4" t="str">
        <f>HYPERLINK("http://141.218.60.56/~jnz1568/getInfo.php?workbook=17_02.xlsx&amp;sheet=U0&amp;row=202&amp;col=7&amp;number=0.00042&amp;sourceID=14","0.00042")</f>
        <v>0.00042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HYPERLINK("http://141.218.60.56/~jnz1568/getInfo.php?workbook=17_02.xlsx&amp;sheet=U0&amp;row=203&amp;col=6&amp;number=4.9&amp;sourceID=14","4.9")</f>
        <v>4.9</v>
      </c>
      <c r="G203" s="4" t="str">
        <f>HYPERLINK("http://141.218.60.56/~jnz1568/getInfo.php?workbook=17_02.xlsx&amp;sheet=U0&amp;row=203&amp;col=7&amp;number=0.000419&amp;sourceID=14","0.000419")</f>
        <v>0.000419</v>
      </c>
    </row>
    <row r="204" spans="1:7">
      <c r="A204" s="3">
        <v>17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HYPERLINK("http://141.218.60.56/~jnz1568/getInfo.php?workbook=17_02.xlsx&amp;sheet=U0&amp;row=204&amp;col=6&amp;number=3&amp;sourceID=14","3")</f>
        <v>3</v>
      </c>
      <c r="G204" s="4" t="str">
        <f>HYPERLINK("http://141.218.60.56/~jnz1568/getInfo.php?workbook=17_02.xlsx&amp;sheet=U0&amp;row=204&amp;col=7&amp;number=0.000961&amp;sourceID=14","0.000961")</f>
        <v>0.000961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HYPERLINK("http://141.218.60.56/~jnz1568/getInfo.php?workbook=17_02.xlsx&amp;sheet=U0&amp;row=205&amp;col=6&amp;number=3.1&amp;sourceID=14","3.1")</f>
        <v>3.1</v>
      </c>
      <c r="G205" s="4" t="str">
        <f>HYPERLINK("http://141.218.60.56/~jnz1568/getInfo.php?workbook=17_02.xlsx&amp;sheet=U0&amp;row=205&amp;col=7&amp;number=0.000961&amp;sourceID=14","0.000961")</f>
        <v>0.000961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HYPERLINK("http://141.218.60.56/~jnz1568/getInfo.php?workbook=17_02.xlsx&amp;sheet=U0&amp;row=206&amp;col=6&amp;number=3.2&amp;sourceID=14","3.2")</f>
        <v>3.2</v>
      </c>
      <c r="G206" s="4" t="str">
        <f>HYPERLINK("http://141.218.60.56/~jnz1568/getInfo.php?workbook=17_02.xlsx&amp;sheet=U0&amp;row=206&amp;col=7&amp;number=0.000961&amp;sourceID=14","0.000961")</f>
        <v>0.000961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HYPERLINK("http://141.218.60.56/~jnz1568/getInfo.php?workbook=17_02.xlsx&amp;sheet=U0&amp;row=207&amp;col=6&amp;number=3.3&amp;sourceID=14","3.3")</f>
        <v>3.3</v>
      </c>
      <c r="G207" s="4" t="str">
        <f>HYPERLINK("http://141.218.60.56/~jnz1568/getInfo.php?workbook=17_02.xlsx&amp;sheet=U0&amp;row=207&amp;col=7&amp;number=0.000961&amp;sourceID=14","0.000961")</f>
        <v>0.000961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HYPERLINK("http://141.218.60.56/~jnz1568/getInfo.php?workbook=17_02.xlsx&amp;sheet=U0&amp;row=208&amp;col=6&amp;number=3.4&amp;sourceID=14","3.4")</f>
        <v>3.4</v>
      </c>
      <c r="G208" s="4" t="str">
        <f>HYPERLINK("http://141.218.60.56/~jnz1568/getInfo.php?workbook=17_02.xlsx&amp;sheet=U0&amp;row=208&amp;col=7&amp;number=0.000961&amp;sourceID=14","0.000961")</f>
        <v>0.000961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HYPERLINK("http://141.218.60.56/~jnz1568/getInfo.php?workbook=17_02.xlsx&amp;sheet=U0&amp;row=209&amp;col=6&amp;number=3.5&amp;sourceID=14","3.5")</f>
        <v>3.5</v>
      </c>
      <c r="G209" s="4" t="str">
        <f>HYPERLINK("http://141.218.60.56/~jnz1568/getInfo.php?workbook=17_02.xlsx&amp;sheet=U0&amp;row=209&amp;col=7&amp;number=0.000961&amp;sourceID=14","0.000961")</f>
        <v>0.000961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HYPERLINK("http://141.218.60.56/~jnz1568/getInfo.php?workbook=17_02.xlsx&amp;sheet=U0&amp;row=210&amp;col=6&amp;number=3.6&amp;sourceID=14","3.6")</f>
        <v>3.6</v>
      </c>
      <c r="G210" s="4" t="str">
        <f>HYPERLINK("http://141.218.60.56/~jnz1568/getInfo.php?workbook=17_02.xlsx&amp;sheet=U0&amp;row=210&amp;col=7&amp;number=0.000961&amp;sourceID=14","0.000961")</f>
        <v>0.000961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HYPERLINK("http://141.218.60.56/~jnz1568/getInfo.php?workbook=17_02.xlsx&amp;sheet=U0&amp;row=211&amp;col=6&amp;number=3.7&amp;sourceID=14","3.7")</f>
        <v>3.7</v>
      </c>
      <c r="G211" s="4" t="str">
        <f>HYPERLINK("http://141.218.60.56/~jnz1568/getInfo.php?workbook=17_02.xlsx&amp;sheet=U0&amp;row=211&amp;col=7&amp;number=0.000961&amp;sourceID=14","0.000961")</f>
        <v>0.000961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HYPERLINK("http://141.218.60.56/~jnz1568/getInfo.php?workbook=17_02.xlsx&amp;sheet=U0&amp;row=212&amp;col=6&amp;number=3.8&amp;sourceID=14","3.8")</f>
        <v>3.8</v>
      </c>
      <c r="G212" s="4" t="str">
        <f>HYPERLINK("http://141.218.60.56/~jnz1568/getInfo.php?workbook=17_02.xlsx&amp;sheet=U0&amp;row=212&amp;col=7&amp;number=0.00096&amp;sourceID=14","0.00096")</f>
        <v>0.00096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HYPERLINK("http://141.218.60.56/~jnz1568/getInfo.php?workbook=17_02.xlsx&amp;sheet=U0&amp;row=213&amp;col=6&amp;number=3.9&amp;sourceID=14","3.9")</f>
        <v>3.9</v>
      </c>
      <c r="G213" s="4" t="str">
        <f>HYPERLINK("http://141.218.60.56/~jnz1568/getInfo.php?workbook=17_02.xlsx&amp;sheet=U0&amp;row=213&amp;col=7&amp;number=0.00096&amp;sourceID=14","0.00096")</f>
        <v>0.00096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HYPERLINK("http://141.218.60.56/~jnz1568/getInfo.php?workbook=17_02.xlsx&amp;sheet=U0&amp;row=214&amp;col=6&amp;number=4&amp;sourceID=14","4")</f>
        <v>4</v>
      </c>
      <c r="G214" s="4" t="str">
        <f>HYPERLINK("http://141.218.60.56/~jnz1568/getInfo.php?workbook=17_02.xlsx&amp;sheet=U0&amp;row=214&amp;col=7&amp;number=0.00096&amp;sourceID=14","0.00096")</f>
        <v>0.00096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HYPERLINK("http://141.218.60.56/~jnz1568/getInfo.php?workbook=17_02.xlsx&amp;sheet=U0&amp;row=215&amp;col=6&amp;number=4.1&amp;sourceID=14","4.1")</f>
        <v>4.1</v>
      </c>
      <c r="G215" s="4" t="str">
        <f>HYPERLINK("http://141.218.60.56/~jnz1568/getInfo.php?workbook=17_02.xlsx&amp;sheet=U0&amp;row=215&amp;col=7&amp;number=0.00096&amp;sourceID=14","0.00096")</f>
        <v>0.00096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HYPERLINK("http://141.218.60.56/~jnz1568/getInfo.php?workbook=17_02.xlsx&amp;sheet=U0&amp;row=216&amp;col=6&amp;number=4.2&amp;sourceID=14","4.2")</f>
        <v>4.2</v>
      </c>
      <c r="G216" s="4" t="str">
        <f>HYPERLINK("http://141.218.60.56/~jnz1568/getInfo.php?workbook=17_02.xlsx&amp;sheet=U0&amp;row=216&amp;col=7&amp;number=0.00096&amp;sourceID=14","0.00096")</f>
        <v>0.00096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HYPERLINK("http://141.218.60.56/~jnz1568/getInfo.php?workbook=17_02.xlsx&amp;sheet=U0&amp;row=217&amp;col=6&amp;number=4.3&amp;sourceID=14","4.3")</f>
        <v>4.3</v>
      </c>
      <c r="G217" s="4" t="str">
        <f>HYPERLINK("http://141.218.60.56/~jnz1568/getInfo.php?workbook=17_02.xlsx&amp;sheet=U0&amp;row=217&amp;col=7&amp;number=0.00096&amp;sourceID=14","0.00096")</f>
        <v>0.00096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HYPERLINK("http://141.218.60.56/~jnz1568/getInfo.php?workbook=17_02.xlsx&amp;sheet=U0&amp;row=218&amp;col=6&amp;number=4.4&amp;sourceID=14","4.4")</f>
        <v>4.4</v>
      </c>
      <c r="G218" s="4" t="str">
        <f>HYPERLINK("http://141.218.60.56/~jnz1568/getInfo.php?workbook=17_02.xlsx&amp;sheet=U0&amp;row=218&amp;col=7&amp;number=0.00096&amp;sourceID=14","0.00096")</f>
        <v>0.00096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HYPERLINK("http://141.218.60.56/~jnz1568/getInfo.php?workbook=17_02.xlsx&amp;sheet=U0&amp;row=219&amp;col=6&amp;number=4.5&amp;sourceID=14","4.5")</f>
        <v>4.5</v>
      </c>
      <c r="G219" s="4" t="str">
        <f>HYPERLINK("http://141.218.60.56/~jnz1568/getInfo.php?workbook=17_02.xlsx&amp;sheet=U0&amp;row=219&amp;col=7&amp;number=0.00096&amp;sourceID=14","0.00096")</f>
        <v>0.00096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HYPERLINK("http://141.218.60.56/~jnz1568/getInfo.php?workbook=17_02.xlsx&amp;sheet=U0&amp;row=220&amp;col=6&amp;number=4.6&amp;sourceID=14","4.6")</f>
        <v>4.6</v>
      </c>
      <c r="G220" s="4" t="str">
        <f>HYPERLINK("http://141.218.60.56/~jnz1568/getInfo.php?workbook=17_02.xlsx&amp;sheet=U0&amp;row=220&amp;col=7&amp;number=0.000959&amp;sourceID=14","0.000959")</f>
        <v>0.000959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HYPERLINK("http://141.218.60.56/~jnz1568/getInfo.php?workbook=17_02.xlsx&amp;sheet=U0&amp;row=221&amp;col=6&amp;number=4.7&amp;sourceID=14","4.7")</f>
        <v>4.7</v>
      </c>
      <c r="G221" s="4" t="str">
        <f>HYPERLINK("http://141.218.60.56/~jnz1568/getInfo.php?workbook=17_02.xlsx&amp;sheet=U0&amp;row=221&amp;col=7&amp;number=0.000959&amp;sourceID=14","0.000959")</f>
        <v>0.000959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HYPERLINK("http://141.218.60.56/~jnz1568/getInfo.php?workbook=17_02.xlsx&amp;sheet=U0&amp;row=222&amp;col=6&amp;number=4.8&amp;sourceID=14","4.8")</f>
        <v>4.8</v>
      </c>
      <c r="G222" s="4" t="str">
        <f>HYPERLINK("http://141.218.60.56/~jnz1568/getInfo.php?workbook=17_02.xlsx&amp;sheet=U0&amp;row=222&amp;col=7&amp;number=0.000959&amp;sourceID=14","0.000959")</f>
        <v>0.000959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HYPERLINK("http://141.218.60.56/~jnz1568/getInfo.php?workbook=17_02.xlsx&amp;sheet=U0&amp;row=223&amp;col=6&amp;number=4.9&amp;sourceID=14","4.9")</f>
        <v>4.9</v>
      </c>
      <c r="G223" s="4" t="str">
        <f>HYPERLINK("http://141.218.60.56/~jnz1568/getInfo.php?workbook=17_02.xlsx&amp;sheet=U0&amp;row=223&amp;col=7&amp;number=0.000958&amp;sourceID=14","0.000958")</f>
        <v>0.000958</v>
      </c>
    </row>
    <row r="224" spans="1:7">
      <c r="A224" s="3">
        <v>17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HYPERLINK("http://141.218.60.56/~jnz1568/getInfo.php?workbook=17_02.xlsx&amp;sheet=U0&amp;row=224&amp;col=6&amp;number=3&amp;sourceID=14","3")</f>
        <v>3</v>
      </c>
      <c r="G224" s="4" t="str">
        <f>HYPERLINK("http://141.218.60.56/~jnz1568/getInfo.php?workbook=17_02.xlsx&amp;sheet=U0&amp;row=224&amp;col=7&amp;number=0.000901&amp;sourceID=14","0.000901")</f>
        <v>0.000901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HYPERLINK("http://141.218.60.56/~jnz1568/getInfo.php?workbook=17_02.xlsx&amp;sheet=U0&amp;row=225&amp;col=6&amp;number=3.1&amp;sourceID=14","3.1")</f>
        <v>3.1</v>
      </c>
      <c r="G225" s="4" t="str">
        <f>HYPERLINK("http://141.218.60.56/~jnz1568/getInfo.php?workbook=17_02.xlsx&amp;sheet=U0&amp;row=225&amp;col=7&amp;number=0.000901&amp;sourceID=14","0.000901")</f>
        <v>0.000901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HYPERLINK("http://141.218.60.56/~jnz1568/getInfo.php?workbook=17_02.xlsx&amp;sheet=U0&amp;row=226&amp;col=6&amp;number=3.2&amp;sourceID=14","3.2")</f>
        <v>3.2</v>
      </c>
      <c r="G226" s="4" t="str">
        <f>HYPERLINK("http://141.218.60.56/~jnz1568/getInfo.php?workbook=17_02.xlsx&amp;sheet=U0&amp;row=226&amp;col=7&amp;number=0.000901&amp;sourceID=14","0.000901")</f>
        <v>0.000901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HYPERLINK("http://141.218.60.56/~jnz1568/getInfo.php?workbook=17_02.xlsx&amp;sheet=U0&amp;row=227&amp;col=6&amp;number=3.3&amp;sourceID=14","3.3")</f>
        <v>3.3</v>
      </c>
      <c r="G227" s="4" t="str">
        <f>HYPERLINK("http://141.218.60.56/~jnz1568/getInfo.php?workbook=17_02.xlsx&amp;sheet=U0&amp;row=227&amp;col=7&amp;number=0.000901&amp;sourceID=14","0.000901")</f>
        <v>0.000901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HYPERLINK("http://141.218.60.56/~jnz1568/getInfo.php?workbook=17_02.xlsx&amp;sheet=U0&amp;row=228&amp;col=6&amp;number=3.4&amp;sourceID=14","3.4")</f>
        <v>3.4</v>
      </c>
      <c r="G228" s="4" t="str">
        <f>HYPERLINK("http://141.218.60.56/~jnz1568/getInfo.php?workbook=17_02.xlsx&amp;sheet=U0&amp;row=228&amp;col=7&amp;number=0.000901&amp;sourceID=14","0.000901")</f>
        <v>0.000901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HYPERLINK("http://141.218.60.56/~jnz1568/getInfo.php?workbook=17_02.xlsx&amp;sheet=U0&amp;row=229&amp;col=6&amp;number=3.5&amp;sourceID=14","3.5")</f>
        <v>3.5</v>
      </c>
      <c r="G229" s="4" t="str">
        <f>HYPERLINK("http://141.218.60.56/~jnz1568/getInfo.php?workbook=17_02.xlsx&amp;sheet=U0&amp;row=229&amp;col=7&amp;number=0.000901&amp;sourceID=14","0.000901")</f>
        <v>0.000901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HYPERLINK("http://141.218.60.56/~jnz1568/getInfo.php?workbook=17_02.xlsx&amp;sheet=U0&amp;row=230&amp;col=6&amp;number=3.6&amp;sourceID=14","3.6")</f>
        <v>3.6</v>
      </c>
      <c r="G230" s="4" t="str">
        <f>HYPERLINK("http://141.218.60.56/~jnz1568/getInfo.php?workbook=17_02.xlsx&amp;sheet=U0&amp;row=230&amp;col=7&amp;number=0.000901&amp;sourceID=14","0.000901")</f>
        <v>0.000901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HYPERLINK("http://141.218.60.56/~jnz1568/getInfo.php?workbook=17_02.xlsx&amp;sheet=U0&amp;row=231&amp;col=6&amp;number=3.7&amp;sourceID=14","3.7")</f>
        <v>3.7</v>
      </c>
      <c r="G231" s="4" t="str">
        <f>HYPERLINK("http://141.218.60.56/~jnz1568/getInfo.php?workbook=17_02.xlsx&amp;sheet=U0&amp;row=231&amp;col=7&amp;number=0.000901&amp;sourceID=14","0.000901")</f>
        <v>0.000901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HYPERLINK("http://141.218.60.56/~jnz1568/getInfo.php?workbook=17_02.xlsx&amp;sheet=U0&amp;row=232&amp;col=6&amp;number=3.8&amp;sourceID=14","3.8")</f>
        <v>3.8</v>
      </c>
      <c r="G232" s="4" t="str">
        <f>HYPERLINK("http://141.218.60.56/~jnz1568/getInfo.php?workbook=17_02.xlsx&amp;sheet=U0&amp;row=232&amp;col=7&amp;number=0.000901&amp;sourceID=14","0.000901")</f>
        <v>0.000901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HYPERLINK("http://141.218.60.56/~jnz1568/getInfo.php?workbook=17_02.xlsx&amp;sheet=U0&amp;row=233&amp;col=6&amp;number=3.9&amp;sourceID=14","3.9")</f>
        <v>3.9</v>
      </c>
      <c r="G233" s="4" t="str">
        <f>HYPERLINK("http://141.218.60.56/~jnz1568/getInfo.php?workbook=17_02.xlsx&amp;sheet=U0&amp;row=233&amp;col=7&amp;number=0.000901&amp;sourceID=14","0.000901")</f>
        <v>0.000901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HYPERLINK("http://141.218.60.56/~jnz1568/getInfo.php?workbook=17_02.xlsx&amp;sheet=U0&amp;row=234&amp;col=6&amp;number=4&amp;sourceID=14","4")</f>
        <v>4</v>
      </c>
      <c r="G234" s="4" t="str">
        <f>HYPERLINK("http://141.218.60.56/~jnz1568/getInfo.php?workbook=17_02.xlsx&amp;sheet=U0&amp;row=234&amp;col=7&amp;number=0.000901&amp;sourceID=14","0.000901")</f>
        <v>0.000901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HYPERLINK("http://141.218.60.56/~jnz1568/getInfo.php?workbook=17_02.xlsx&amp;sheet=U0&amp;row=235&amp;col=6&amp;number=4.1&amp;sourceID=14","4.1")</f>
        <v>4.1</v>
      </c>
      <c r="G235" s="4" t="str">
        <f>HYPERLINK("http://141.218.60.56/~jnz1568/getInfo.php?workbook=17_02.xlsx&amp;sheet=U0&amp;row=235&amp;col=7&amp;number=0.000902&amp;sourceID=14","0.000902")</f>
        <v>0.000902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HYPERLINK("http://141.218.60.56/~jnz1568/getInfo.php?workbook=17_02.xlsx&amp;sheet=U0&amp;row=236&amp;col=6&amp;number=4.2&amp;sourceID=14","4.2")</f>
        <v>4.2</v>
      </c>
      <c r="G236" s="4" t="str">
        <f>HYPERLINK("http://141.218.60.56/~jnz1568/getInfo.php?workbook=17_02.xlsx&amp;sheet=U0&amp;row=236&amp;col=7&amp;number=0.000902&amp;sourceID=14","0.000902")</f>
        <v>0.000902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HYPERLINK("http://141.218.60.56/~jnz1568/getInfo.php?workbook=17_02.xlsx&amp;sheet=U0&amp;row=237&amp;col=6&amp;number=4.3&amp;sourceID=14","4.3")</f>
        <v>4.3</v>
      </c>
      <c r="G237" s="4" t="str">
        <f>HYPERLINK("http://141.218.60.56/~jnz1568/getInfo.php?workbook=17_02.xlsx&amp;sheet=U0&amp;row=237&amp;col=7&amp;number=0.000902&amp;sourceID=14","0.000902")</f>
        <v>0.000902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HYPERLINK("http://141.218.60.56/~jnz1568/getInfo.php?workbook=17_02.xlsx&amp;sheet=U0&amp;row=238&amp;col=6&amp;number=4.4&amp;sourceID=14","4.4")</f>
        <v>4.4</v>
      </c>
      <c r="G238" s="4" t="str">
        <f>HYPERLINK("http://141.218.60.56/~jnz1568/getInfo.php?workbook=17_02.xlsx&amp;sheet=U0&amp;row=238&amp;col=7&amp;number=0.000902&amp;sourceID=14","0.000902")</f>
        <v>0.000902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HYPERLINK("http://141.218.60.56/~jnz1568/getInfo.php?workbook=17_02.xlsx&amp;sheet=U0&amp;row=239&amp;col=6&amp;number=4.5&amp;sourceID=14","4.5")</f>
        <v>4.5</v>
      </c>
      <c r="G239" s="4" t="str">
        <f>HYPERLINK("http://141.218.60.56/~jnz1568/getInfo.php?workbook=17_02.xlsx&amp;sheet=U0&amp;row=239&amp;col=7&amp;number=0.000903&amp;sourceID=14","0.000903")</f>
        <v>0.000903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HYPERLINK("http://141.218.60.56/~jnz1568/getInfo.php?workbook=17_02.xlsx&amp;sheet=U0&amp;row=240&amp;col=6&amp;number=4.6&amp;sourceID=14","4.6")</f>
        <v>4.6</v>
      </c>
      <c r="G240" s="4" t="str">
        <f>HYPERLINK("http://141.218.60.56/~jnz1568/getInfo.php?workbook=17_02.xlsx&amp;sheet=U0&amp;row=240&amp;col=7&amp;number=0.000903&amp;sourceID=14","0.000903")</f>
        <v>0.000903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HYPERLINK("http://141.218.60.56/~jnz1568/getInfo.php?workbook=17_02.xlsx&amp;sheet=U0&amp;row=241&amp;col=6&amp;number=4.7&amp;sourceID=14","4.7")</f>
        <v>4.7</v>
      </c>
      <c r="G241" s="4" t="str">
        <f>HYPERLINK("http://141.218.60.56/~jnz1568/getInfo.php?workbook=17_02.xlsx&amp;sheet=U0&amp;row=241&amp;col=7&amp;number=0.000904&amp;sourceID=14","0.000904")</f>
        <v>0.000904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HYPERLINK("http://141.218.60.56/~jnz1568/getInfo.php?workbook=17_02.xlsx&amp;sheet=U0&amp;row=242&amp;col=6&amp;number=4.8&amp;sourceID=14","4.8")</f>
        <v>4.8</v>
      </c>
      <c r="G242" s="4" t="str">
        <f>HYPERLINK("http://141.218.60.56/~jnz1568/getInfo.php?workbook=17_02.xlsx&amp;sheet=U0&amp;row=242&amp;col=7&amp;number=0.000904&amp;sourceID=14","0.000904")</f>
        <v>0.000904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HYPERLINK("http://141.218.60.56/~jnz1568/getInfo.php?workbook=17_02.xlsx&amp;sheet=U0&amp;row=243&amp;col=6&amp;number=4.9&amp;sourceID=14","4.9")</f>
        <v>4.9</v>
      </c>
      <c r="G243" s="4" t="str">
        <f>HYPERLINK("http://141.218.60.56/~jnz1568/getInfo.php?workbook=17_02.xlsx&amp;sheet=U0&amp;row=243&amp;col=7&amp;number=0.000905&amp;sourceID=14","0.000905")</f>
        <v>0.000905</v>
      </c>
    </row>
    <row r="244" spans="1:7">
      <c r="A244" s="3">
        <v>17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HYPERLINK("http://141.218.60.56/~jnz1568/getInfo.php?workbook=17_02.xlsx&amp;sheet=U0&amp;row=244&amp;col=6&amp;number=3&amp;sourceID=14","3")</f>
        <v>3</v>
      </c>
      <c r="G244" s="4" t="str">
        <f>HYPERLINK("http://141.218.60.56/~jnz1568/getInfo.php?workbook=17_02.xlsx&amp;sheet=U0&amp;row=244&amp;col=7&amp;number=5.67e-05&amp;sourceID=14","5.67e-05")</f>
        <v>5.67e-05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HYPERLINK("http://141.218.60.56/~jnz1568/getInfo.php?workbook=17_02.xlsx&amp;sheet=U0&amp;row=245&amp;col=6&amp;number=3.1&amp;sourceID=14","3.1")</f>
        <v>3.1</v>
      </c>
      <c r="G245" s="4" t="str">
        <f>HYPERLINK("http://141.218.60.56/~jnz1568/getInfo.php?workbook=17_02.xlsx&amp;sheet=U0&amp;row=245&amp;col=7&amp;number=5.67e-05&amp;sourceID=14","5.67e-05")</f>
        <v>5.67e-05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HYPERLINK("http://141.218.60.56/~jnz1568/getInfo.php?workbook=17_02.xlsx&amp;sheet=U0&amp;row=246&amp;col=6&amp;number=3.2&amp;sourceID=14","3.2")</f>
        <v>3.2</v>
      </c>
      <c r="G246" s="4" t="str">
        <f>HYPERLINK("http://141.218.60.56/~jnz1568/getInfo.php?workbook=17_02.xlsx&amp;sheet=U0&amp;row=246&amp;col=7&amp;number=5.67e-05&amp;sourceID=14","5.67e-05")</f>
        <v>5.67e-05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HYPERLINK("http://141.218.60.56/~jnz1568/getInfo.php?workbook=17_02.xlsx&amp;sheet=U0&amp;row=247&amp;col=6&amp;number=3.3&amp;sourceID=14","3.3")</f>
        <v>3.3</v>
      </c>
      <c r="G247" s="4" t="str">
        <f>HYPERLINK("http://141.218.60.56/~jnz1568/getInfo.php?workbook=17_02.xlsx&amp;sheet=U0&amp;row=247&amp;col=7&amp;number=5.67e-05&amp;sourceID=14","5.67e-05")</f>
        <v>5.67e-05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HYPERLINK("http://141.218.60.56/~jnz1568/getInfo.php?workbook=17_02.xlsx&amp;sheet=U0&amp;row=248&amp;col=6&amp;number=3.4&amp;sourceID=14","3.4")</f>
        <v>3.4</v>
      </c>
      <c r="G248" s="4" t="str">
        <f>HYPERLINK("http://141.218.60.56/~jnz1568/getInfo.php?workbook=17_02.xlsx&amp;sheet=U0&amp;row=248&amp;col=7&amp;number=5.67e-05&amp;sourceID=14","5.67e-05")</f>
        <v>5.67e-05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HYPERLINK("http://141.218.60.56/~jnz1568/getInfo.php?workbook=17_02.xlsx&amp;sheet=U0&amp;row=249&amp;col=6&amp;number=3.5&amp;sourceID=14","3.5")</f>
        <v>3.5</v>
      </c>
      <c r="G249" s="4" t="str">
        <f>HYPERLINK("http://141.218.60.56/~jnz1568/getInfo.php?workbook=17_02.xlsx&amp;sheet=U0&amp;row=249&amp;col=7&amp;number=5.67e-05&amp;sourceID=14","5.67e-05")</f>
        <v>5.67e-05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HYPERLINK("http://141.218.60.56/~jnz1568/getInfo.php?workbook=17_02.xlsx&amp;sheet=U0&amp;row=250&amp;col=6&amp;number=3.6&amp;sourceID=14","3.6")</f>
        <v>3.6</v>
      </c>
      <c r="G250" s="4" t="str">
        <f>HYPERLINK("http://141.218.60.56/~jnz1568/getInfo.php?workbook=17_02.xlsx&amp;sheet=U0&amp;row=250&amp;col=7&amp;number=5.67e-05&amp;sourceID=14","5.67e-05")</f>
        <v>5.67e-05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HYPERLINK("http://141.218.60.56/~jnz1568/getInfo.php?workbook=17_02.xlsx&amp;sheet=U0&amp;row=251&amp;col=6&amp;number=3.7&amp;sourceID=14","3.7")</f>
        <v>3.7</v>
      </c>
      <c r="G251" s="4" t="str">
        <f>HYPERLINK("http://141.218.60.56/~jnz1568/getInfo.php?workbook=17_02.xlsx&amp;sheet=U0&amp;row=251&amp;col=7&amp;number=5.67e-05&amp;sourceID=14","5.67e-05")</f>
        <v>5.67e-05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HYPERLINK("http://141.218.60.56/~jnz1568/getInfo.php?workbook=17_02.xlsx&amp;sheet=U0&amp;row=252&amp;col=6&amp;number=3.8&amp;sourceID=14","3.8")</f>
        <v>3.8</v>
      </c>
      <c r="G252" s="4" t="str">
        <f>HYPERLINK("http://141.218.60.56/~jnz1568/getInfo.php?workbook=17_02.xlsx&amp;sheet=U0&amp;row=252&amp;col=7&amp;number=5.67e-05&amp;sourceID=14","5.67e-05")</f>
        <v>5.67e-05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HYPERLINK("http://141.218.60.56/~jnz1568/getInfo.php?workbook=17_02.xlsx&amp;sheet=U0&amp;row=253&amp;col=6&amp;number=3.9&amp;sourceID=14","3.9")</f>
        <v>3.9</v>
      </c>
      <c r="G253" s="4" t="str">
        <f>HYPERLINK("http://141.218.60.56/~jnz1568/getInfo.php?workbook=17_02.xlsx&amp;sheet=U0&amp;row=253&amp;col=7&amp;number=5.67e-05&amp;sourceID=14","5.67e-05")</f>
        <v>5.67e-05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HYPERLINK("http://141.218.60.56/~jnz1568/getInfo.php?workbook=17_02.xlsx&amp;sheet=U0&amp;row=254&amp;col=6&amp;number=4&amp;sourceID=14","4")</f>
        <v>4</v>
      </c>
      <c r="G254" s="4" t="str">
        <f>HYPERLINK("http://141.218.60.56/~jnz1568/getInfo.php?workbook=17_02.xlsx&amp;sheet=U0&amp;row=254&amp;col=7&amp;number=5.67e-05&amp;sourceID=14","5.67e-05")</f>
        <v>5.67e-05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HYPERLINK("http://141.218.60.56/~jnz1568/getInfo.php?workbook=17_02.xlsx&amp;sheet=U0&amp;row=255&amp;col=6&amp;number=4.1&amp;sourceID=14","4.1")</f>
        <v>4.1</v>
      </c>
      <c r="G255" s="4" t="str">
        <f>HYPERLINK("http://141.218.60.56/~jnz1568/getInfo.php?workbook=17_02.xlsx&amp;sheet=U0&amp;row=255&amp;col=7&amp;number=5.66e-05&amp;sourceID=14","5.66e-05")</f>
        <v>5.66e-05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HYPERLINK("http://141.218.60.56/~jnz1568/getInfo.php?workbook=17_02.xlsx&amp;sheet=U0&amp;row=256&amp;col=6&amp;number=4.2&amp;sourceID=14","4.2")</f>
        <v>4.2</v>
      </c>
      <c r="G256" s="4" t="str">
        <f>HYPERLINK("http://141.218.60.56/~jnz1568/getInfo.php?workbook=17_02.xlsx&amp;sheet=U0&amp;row=256&amp;col=7&amp;number=5.66e-05&amp;sourceID=14","5.66e-05")</f>
        <v>5.66e-05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HYPERLINK("http://141.218.60.56/~jnz1568/getInfo.php?workbook=17_02.xlsx&amp;sheet=U0&amp;row=257&amp;col=6&amp;number=4.3&amp;sourceID=14","4.3")</f>
        <v>4.3</v>
      </c>
      <c r="G257" s="4" t="str">
        <f>HYPERLINK("http://141.218.60.56/~jnz1568/getInfo.php?workbook=17_02.xlsx&amp;sheet=U0&amp;row=257&amp;col=7&amp;number=5.66e-05&amp;sourceID=14","5.66e-05")</f>
        <v>5.66e-05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HYPERLINK("http://141.218.60.56/~jnz1568/getInfo.php?workbook=17_02.xlsx&amp;sheet=U0&amp;row=258&amp;col=6&amp;number=4.4&amp;sourceID=14","4.4")</f>
        <v>4.4</v>
      </c>
      <c r="G258" s="4" t="str">
        <f>HYPERLINK("http://141.218.60.56/~jnz1568/getInfo.php?workbook=17_02.xlsx&amp;sheet=U0&amp;row=258&amp;col=7&amp;number=5.66e-05&amp;sourceID=14","5.66e-05")</f>
        <v>5.66e-05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HYPERLINK("http://141.218.60.56/~jnz1568/getInfo.php?workbook=17_02.xlsx&amp;sheet=U0&amp;row=259&amp;col=6&amp;number=4.5&amp;sourceID=14","4.5")</f>
        <v>4.5</v>
      </c>
      <c r="G259" s="4" t="str">
        <f>HYPERLINK("http://141.218.60.56/~jnz1568/getInfo.php?workbook=17_02.xlsx&amp;sheet=U0&amp;row=259&amp;col=7&amp;number=5.66e-05&amp;sourceID=14","5.66e-05")</f>
        <v>5.66e-05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HYPERLINK("http://141.218.60.56/~jnz1568/getInfo.php?workbook=17_02.xlsx&amp;sheet=U0&amp;row=260&amp;col=6&amp;number=4.6&amp;sourceID=14","4.6")</f>
        <v>4.6</v>
      </c>
      <c r="G260" s="4" t="str">
        <f>HYPERLINK("http://141.218.60.56/~jnz1568/getInfo.php?workbook=17_02.xlsx&amp;sheet=U0&amp;row=260&amp;col=7&amp;number=5.66e-05&amp;sourceID=14","5.66e-05")</f>
        <v>5.66e-05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HYPERLINK("http://141.218.60.56/~jnz1568/getInfo.php?workbook=17_02.xlsx&amp;sheet=U0&amp;row=261&amp;col=6&amp;number=4.7&amp;sourceID=14","4.7")</f>
        <v>4.7</v>
      </c>
      <c r="G261" s="4" t="str">
        <f>HYPERLINK("http://141.218.60.56/~jnz1568/getInfo.php?workbook=17_02.xlsx&amp;sheet=U0&amp;row=261&amp;col=7&amp;number=5.65e-05&amp;sourceID=14","5.65e-05")</f>
        <v>5.65e-05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HYPERLINK("http://141.218.60.56/~jnz1568/getInfo.php?workbook=17_02.xlsx&amp;sheet=U0&amp;row=262&amp;col=6&amp;number=4.8&amp;sourceID=14","4.8")</f>
        <v>4.8</v>
      </c>
      <c r="G262" s="4" t="str">
        <f>HYPERLINK("http://141.218.60.56/~jnz1568/getInfo.php?workbook=17_02.xlsx&amp;sheet=U0&amp;row=262&amp;col=7&amp;number=5.65e-05&amp;sourceID=14","5.65e-05")</f>
        <v>5.65e-05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HYPERLINK("http://141.218.60.56/~jnz1568/getInfo.php?workbook=17_02.xlsx&amp;sheet=U0&amp;row=263&amp;col=6&amp;number=4.9&amp;sourceID=14","4.9")</f>
        <v>4.9</v>
      </c>
      <c r="G263" s="4" t="str">
        <f>HYPERLINK("http://141.218.60.56/~jnz1568/getInfo.php?workbook=17_02.xlsx&amp;sheet=U0&amp;row=263&amp;col=7&amp;number=5.65e-05&amp;sourceID=14","5.65e-05")</f>
        <v>5.65e-05</v>
      </c>
    </row>
    <row r="264" spans="1:7">
      <c r="A264" s="3">
        <v>17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HYPERLINK("http://141.218.60.56/~jnz1568/getInfo.php?workbook=17_02.xlsx&amp;sheet=U0&amp;row=264&amp;col=6&amp;number=3&amp;sourceID=14","3")</f>
        <v>3</v>
      </c>
      <c r="G264" s="4" t="str">
        <f>HYPERLINK("http://141.218.60.56/~jnz1568/getInfo.php?workbook=17_02.xlsx&amp;sheet=U0&amp;row=264&amp;col=7&amp;number=8.22e-05&amp;sourceID=14","8.22e-05")</f>
        <v>8.22e-05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HYPERLINK("http://141.218.60.56/~jnz1568/getInfo.php?workbook=17_02.xlsx&amp;sheet=U0&amp;row=265&amp;col=6&amp;number=3.1&amp;sourceID=14","3.1")</f>
        <v>3.1</v>
      </c>
      <c r="G265" s="4" t="str">
        <f>HYPERLINK("http://141.218.60.56/~jnz1568/getInfo.php?workbook=17_02.xlsx&amp;sheet=U0&amp;row=265&amp;col=7&amp;number=8.22e-05&amp;sourceID=14","8.22e-05")</f>
        <v>8.22e-05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HYPERLINK("http://141.218.60.56/~jnz1568/getInfo.php?workbook=17_02.xlsx&amp;sheet=U0&amp;row=266&amp;col=6&amp;number=3.2&amp;sourceID=14","3.2")</f>
        <v>3.2</v>
      </c>
      <c r="G266" s="4" t="str">
        <f>HYPERLINK("http://141.218.60.56/~jnz1568/getInfo.php?workbook=17_02.xlsx&amp;sheet=U0&amp;row=266&amp;col=7&amp;number=8.22e-05&amp;sourceID=14","8.22e-05")</f>
        <v>8.22e-05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HYPERLINK("http://141.218.60.56/~jnz1568/getInfo.php?workbook=17_02.xlsx&amp;sheet=U0&amp;row=267&amp;col=6&amp;number=3.3&amp;sourceID=14","3.3")</f>
        <v>3.3</v>
      </c>
      <c r="G267" s="4" t="str">
        <f>HYPERLINK("http://141.218.60.56/~jnz1568/getInfo.php?workbook=17_02.xlsx&amp;sheet=U0&amp;row=267&amp;col=7&amp;number=8.22e-05&amp;sourceID=14","8.22e-05")</f>
        <v>8.22e-05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HYPERLINK("http://141.218.60.56/~jnz1568/getInfo.php?workbook=17_02.xlsx&amp;sheet=U0&amp;row=268&amp;col=6&amp;number=3.4&amp;sourceID=14","3.4")</f>
        <v>3.4</v>
      </c>
      <c r="G268" s="4" t="str">
        <f>HYPERLINK("http://141.218.60.56/~jnz1568/getInfo.php?workbook=17_02.xlsx&amp;sheet=U0&amp;row=268&amp;col=7&amp;number=8.22e-05&amp;sourceID=14","8.22e-05")</f>
        <v>8.22e-05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HYPERLINK("http://141.218.60.56/~jnz1568/getInfo.php?workbook=17_02.xlsx&amp;sheet=U0&amp;row=269&amp;col=6&amp;number=3.5&amp;sourceID=14","3.5")</f>
        <v>3.5</v>
      </c>
      <c r="G269" s="4" t="str">
        <f>HYPERLINK("http://141.218.60.56/~jnz1568/getInfo.php?workbook=17_02.xlsx&amp;sheet=U0&amp;row=269&amp;col=7&amp;number=8.22e-05&amp;sourceID=14","8.22e-05")</f>
        <v>8.22e-05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HYPERLINK("http://141.218.60.56/~jnz1568/getInfo.php?workbook=17_02.xlsx&amp;sheet=U0&amp;row=270&amp;col=6&amp;number=3.6&amp;sourceID=14","3.6")</f>
        <v>3.6</v>
      </c>
      <c r="G270" s="4" t="str">
        <f>HYPERLINK("http://141.218.60.56/~jnz1568/getInfo.php?workbook=17_02.xlsx&amp;sheet=U0&amp;row=270&amp;col=7&amp;number=8.22e-05&amp;sourceID=14","8.22e-05")</f>
        <v>8.22e-05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HYPERLINK("http://141.218.60.56/~jnz1568/getInfo.php?workbook=17_02.xlsx&amp;sheet=U0&amp;row=271&amp;col=6&amp;number=3.7&amp;sourceID=14","3.7")</f>
        <v>3.7</v>
      </c>
      <c r="G271" s="4" t="str">
        <f>HYPERLINK("http://141.218.60.56/~jnz1568/getInfo.php?workbook=17_02.xlsx&amp;sheet=U0&amp;row=271&amp;col=7&amp;number=8.22e-05&amp;sourceID=14","8.22e-05")</f>
        <v>8.22e-05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HYPERLINK("http://141.218.60.56/~jnz1568/getInfo.php?workbook=17_02.xlsx&amp;sheet=U0&amp;row=272&amp;col=6&amp;number=3.8&amp;sourceID=14","3.8")</f>
        <v>3.8</v>
      </c>
      <c r="G272" s="4" t="str">
        <f>HYPERLINK("http://141.218.60.56/~jnz1568/getInfo.php?workbook=17_02.xlsx&amp;sheet=U0&amp;row=272&amp;col=7&amp;number=8.22e-05&amp;sourceID=14","8.22e-05")</f>
        <v>8.22e-05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HYPERLINK("http://141.218.60.56/~jnz1568/getInfo.php?workbook=17_02.xlsx&amp;sheet=U0&amp;row=273&amp;col=6&amp;number=3.9&amp;sourceID=14","3.9")</f>
        <v>3.9</v>
      </c>
      <c r="G273" s="4" t="str">
        <f>HYPERLINK("http://141.218.60.56/~jnz1568/getInfo.php?workbook=17_02.xlsx&amp;sheet=U0&amp;row=273&amp;col=7&amp;number=8.22e-05&amp;sourceID=14","8.22e-05")</f>
        <v>8.22e-05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HYPERLINK("http://141.218.60.56/~jnz1568/getInfo.php?workbook=17_02.xlsx&amp;sheet=U0&amp;row=274&amp;col=6&amp;number=4&amp;sourceID=14","4")</f>
        <v>4</v>
      </c>
      <c r="G274" s="4" t="str">
        <f>HYPERLINK("http://141.218.60.56/~jnz1568/getInfo.php?workbook=17_02.xlsx&amp;sheet=U0&amp;row=274&amp;col=7&amp;number=8.22e-05&amp;sourceID=14","8.22e-05")</f>
        <v>8.22e-05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HYPERLINK("http://141.218.60.56/~jnz1568/getInfo.php?workbook=17_02.xlsx&amp;sheet=U0&amp;row=275&amp;col=6&amp;number=4.1&amp;sourceID=14","4.1")</f>
        <v>4.1</v>
      </c>
      <c r="G275" s="4" t="str">
        <f>HYPERLINK("http://141.218.60.56/~jnz1568/getInfo.php?workbook=17_02.xlsx&amp;sheet=U0&amp;row=275&amp;col=7&amp;number=8.22e-05&amp;sourceID=14","8.22e-05")</f>
        <v>8.22e-05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HYPERLINK("http://141.218.60.56/~jnz1568/getInfo.php?workbook=17_02.xlsx&amp;sheet=U0&amp;row=276&amp;col=6&amp;number=4.2&amp;sourceID=14","4.2")</f>
        <v>4.2</v>
      </c>
      <c r="G276" s="4" t="str">
        <f>HYPERLINK("http://141.218.60.56/~jnz1568/getInfo.php?workbook=17_02.xlsx&amp;sheet=U0&amp;row=276&amp;col=7&amp;number=8.22e-05&amp;sourceID=14","8.22e-05")</f>
        <v>8.22e-05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HYPERLINK("http://141.218.60.56/~jnz1568/getInfo.php?workbook=17_02.xlsx&amp;sheet=U0&amp;row=277&amp;col=6&amp;number=4.3&amp;sourceID=14","4.3")</f>
        <v>4.3</v>
      </c>
      <c r="G277" s="4" t="str">
        <f>HYPERLINK("http://141.218.60.56/~jnz1568/getInfo.php?workbook=17_02.xlsx&amp;sheet=U0&amp;row=277&amp;col=7&amp;number=8.22e-05&amp;sourceID=14","8.22e-05")</f>
        <v>8.22e-05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HYPERLINK("http://141.218.60.56/~jnz1568/getInfo.php?workbook=17_02.xlsx&amp;sheet=U0&amp;row=278&amp;col=6&amp;number=4.4&amp;sourceID=14","4.4")</f>
        <v>4.4</v>
      </c>
      <c r="G278" s="4" t="str">
        <f>HYPERLINK("http://141.218.60.56/~jnz1568/getInfo.php?workbook=17_02.xlsx&amp;sheet=U0&amp;row=278&amp;col=7&amp;number=8.22e-05&amp;sourceID=14","8.22e-05")</f>
        <v>8.22e-05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HYPERLINK("http://141.218.60.56/~jnz1568/getInfo.php?workbook=17_02.xlsx&amp;sheet=U0&amp;row=279&amp;col=6&amp;number=4.5&amp;sourceID=14","4.5")</f>
        <v>4.5</v>
      </c>
      <c r="G279" s="4" t="str">
        <f>HYPERLINK("http://141.218.60.56/~jnz1568/getInfo.php?workbook=17_02.xlsx&amp;sheet=U0&amp;row=279&amp;col=7&amp;number=8.22e-05&amp;sourceID=14","8.22e-05")</f>
        <v>8.22e-05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HYPERLINK("http://141.218.60.56/~jnz1568/getInfo.php?workbook=17_02.xlsx&amp;sheet=U0&amp;row=280&amp;col=6&amp;number=4.6&amp;sourceID=14","4.6")</f>
        <v>4.6</v>
      </c>
      <c r="G280" s="4" t="str">
        <f>HYPERLINK("http://141.218.60.56/~jnz1568/getInfo.php?workbook=17_02.xlsx&amp;sheet=U0&amp;row=280&amp;col=7&amp;number=8.22e-05&amp;sourceID=14","8.22e-05")</f>
        <v>8.22e-05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HYPERLINK("http://141.218.60.56/~jnz1568/getInfo.php?workbook=17_02.xlsx&amp;sheet=U0&amp;row=281&amp;col=6&amp;number=4.7&amp;sourceID=14","4.7")</f>
        <v>4.7</v>
      </c>
      <c r="G281" s="4" t="str">
        <f>HYPERLINK("http://141.218.60.56/~jnz1568/getInfo.php?workbook=17_02.xlsx&amp;sheet=U0&amp;row=281&amp;col=7&amp;number=8.21e-05&amp;sourceID=14","8.21e-05")</f>
        <v>8.21e-05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HYPERLINK("http://141.218.60.56/~jnz1568/getInfo.php?workbook=17_02.xlsx&amp;sheet=U0&amp;row=282&amp;col=6&amp;number=4.8&amp;sourceID=14","4.8")</f>
        <v>4.8</v>
      </c>
      <c r="G282" s="4" t="str">
        <f>HYPERLINK("http://141.218.60.56/~jnz1568/getInfo.php?workbook=17_02.xlsx&amp;sheet=U0&amp;row=282&amp;col=7&amp;number=8.21e-05&amp;sourceID=14","8.21e-05")</f>
        <v>8.21e-05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HYPERLINK("http://141.218.60.56/~jnz1568/getInfo.php?workbook=17_02.xlsx&amp;sheet=U0&amp;row=283&amp;col=6&amp;number=4.9&amp;sourceID=14","4.9")</f>
        <v>4.9</v>
      </c>
      <c r="G283" s="4" t="str">
        <f>HYPERLINK("http://141.218.60.56/~jnz1568/getInfo.php?workbook=17_02.xlsx&amp;sheet=U0&amp;row=283&amp;col=7&amp;number=8.21e-05&amp;sourceID=14","8.21e-05")</f>
        <v>8.21e-05</v>
      </c>
    </row>
    <row r="284" spans="1:7">
      <c r="A284" s="3">
        <v>17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HYPERLINK("http://141.218.60.56/~jnz1568/getInfo.php?workbook=17_02.xlsx&amp;sheet=U0&amp;row=284&amp;col=6&amp;number=3&amp;sourceID=14","3")</f>
        <v>3</v>
      </c>
      <c r="G284" s="4" t="str">
        <f>HYPERLINK("http://141.218.60.56/~jnz1568/getInfo.php?workbook=17_02.xlsx&amp;sheet=U0&amp;row=284&amp;col=7&amp;number=0.000131&amp;sourceID=14","0.000131")</f>
        <v>0.000131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HYPERLINK("http://141.218.60.56/~jnz1568/getInfo.php?workbook=17_02.xlsx&amp;sheet=U0&amp;row=285&amp;col=6&amp;number=3.1&amp;sourceID=14","3.1")</f>
        <v>3.1</v>
      </c>
      <c r="G285" s="4" t="str">
        <f>HYPERLINK("http://141.218.60.56/~jnz1568/getInfo.php?workbook=17_02.xlsx&amp;sheet=U0&amp;row=285&amp;col=7&amp;number=0.000131&amp;sourceID=14","0.000131")</f>
        <v>0.000131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HYPERLINK("http://141.218.60.56/~jnz1568/getInfo.php?workbook=17_02.xlsx&amp;sheet=U0&amp;row=286&amp;col=6&amp;number=3.2&amp;sourceID=14","3.2")</f>
        <v>3.2</v>
      </c>
      <c r="G286" s="4" t="str">
        <f>HYPERLINK("http://141.218.60.56/~jnz1568/getInfo.php?workbook=17_02.xlsx&amp;sheet=U0&amp;row=286&amp;col=7&amp;number=0.000131&amp;sourceID=14","0.000131")</f>
        <v>0.000131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HYPERLINK("http://141.218.60.56/~jnz1568/getInfo.php?workbook=17_02.xlsx&amp;sheet=U0&amp;row=287&amp;col=6&amp;number=3.3&amp;sourceID=14","3.3")</f>
        <v>3.3</v>
      </c>
      <c r="G287" s="4" t="str">
        <f>HYPERLINK("http://141.218.60.56/~jnz1568/getInfo.php?workbook=17_02.xlsx&amp;sheet=U0&amp;row=287&amp;col=7&amp;number=0.000131&amp;sourceID=14","0.000131")</f>
        <v>0.000131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HYPERLINK("http://141.218.60.56/~jnz1568/getInfo.php?workbook=17_02.xlsx&amp;sheet=U0&amp;row=288&amp;col=6&amp;number=3.4&amp;sourceID=14","3.4")</f>
        <v>3.4</v>
      </c>
      <c r="G288" s="4" t="str">
        <f>HYPERLINK("http://141.218.60.56/~jnz1568/getInfo.php?workbook=17_02.xlsx&amp;sheet=U0&amp;row=288&amp;col=7&amp;number=0.000131&amp;sourceID=14","0.000131")</f>
        <v>0.000131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HYPERLINK("http://141.218.60.56/~jnz1568/getInfo.php?workbook=17_02.xlsx&amp;sheet=U0&amp;row=289&amp;col=6&amp;number=3.5&amp;sourceID=14","3.5")</f>
        <v>3.5</v>
      </c>
      <c r="G289" s="4" t="str">
        <f>HYPERLINK("http://141.218.60.56/~jnz1568/getInfo.php?workbook=17_02.xlsx&amp;sheet=U0&amp;row=289&amp;col=7&amp;number=0.000131&amp;sourceID=14","0.000131")</f>
        <v>0.000131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HYPERLINK("http://141.218.60.56/~jnz1568/getInfo.php?workbook=17_02.xlsx&amp;sheet=U0&amp;row=290&amp;col=6&amp;number=3.6&amp;sourceID=14","3.6")</f>
        <v>3.6</v>
      </c>
      <c r="G290" s="4" t="str">
        <f>HYPERLINK("http://141.218.60.56/~jnz1568/getInfo.php?workbook=17_02.xlsx&amp;sheet=U0&amp;row=290&amp;col=7&amp;number=0.000131&amp;sourceID=14","0.000131")</f>
        <v>0.000131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HYPERLINK("http://141.218.60.56/~jnz1568/getInfo.php?workbook=17_02.xlsx&amp;sheet=U0&amp;row=291&amp;col=6&amp;number=3.7&amp;sourceID=14","3.7")</f>
        <v>3.7</v>
      </c>
      <c r="G291" s="4" t="str">
        <f>HYPERLINK("http://141.218.60.56/~jnz1568/getInfo.php?workbook=17_02.xlsx&amp;sheet=U0&amp;row=291&amp;col=7&amp;number=0.000131&amp;sourceID=14","0.000131")</f>
        <v>0.000131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HYPERLINK("http://141.218.60.56/~jnz1568/getInfo.php?workbook=17_02.xlsx&amp;sheet=U0&amp;row=292&amp;col=6&amp;number=3.8&amp;sourceID=14","3.8")</f>
        <v>3.8</v>
      </c>
      <c r="G292" s="4" t="str">
        <f>HYPERLINK("http://141.218.60.56/~jnz1568/getInfo.php?workbook=17_02.xlsx&amp;sheet=U0&amp;row=292&amp;col=7&amp;number=0.000131&amp;sourceID=14","0.000131")</f>
        <v>0.000131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HYPERLINK("http://141.218.60.56/~jnz1568/getInfo.php?workbook=17_02.xlsx&amp;sheet=U0&amp;row=293&amp;col=6&amp;number=3.9&amp;sourceID=14","3.9")</f>
        <v>3.9</v>
      </c>
      <c r="G293" s="4" t="str">
        <f>HYPERLINK("http://141.218.60.56/~jnz1568/getInfo.php?workbook=17_02.xlsx&amp;sheet=U0&amp;row=293&amp;col=7&amp;number=0.000131&amp;sourceID=14","0.000131")</f>
        <v>0.000131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HYPERLINK("http://141.218.60.56/~jnz1568/getInfo.php?workbook=17_02.xlsx&amp;sheet=U0&amp;row=294&amp;col=6&amp;number=4&amp;sourceID=14","4")</f>
        <v>4</v>
      </c>
      <c r="G294" s="4" t="str">
        <f>HYPERLINK("http://141.218.60.56/~jnz1568/getInfo.php?workbook=17_02.xlsx&amp;sheet=U0&amp;row=294&amp;col=7&amp;number=0.000131&amp;sourceID=14","0.000131")</f>
        <v>0.000131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HYPERLINK("http://141.218.60.56/~jnz1568/getInfo.php?workbook=17_02.xlsx&amp;sheet=U0&amp;row=295&amp;col=6&amp;number=4.1&amp;sourceID=14","4.1")</f>
        <v>4.1</v>
      </c>
      <c r="G295" s="4" t="str">
        <f>HYPERLINK("http://141.218.60.56/~jnz1568/getInfo.php?workbook=17_02.xlsx&amp;sheet=U0&amp;row=295&amp;col=7&amp;number=0.000131&amp;sourceID=14","0.000131")</f>
        <v>0.000131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HYPERLINK("http://141.218.60.56/~jnz1568/getInfo.php?workbook=17_02.xlsx&amp;sheet=U0&amp;row=296&amp;col=6&amp;number=4.2&amp;sourceID=14","4.2")</f>
        <v>4.2</v>
      </c>
      <c r="G296" s="4" t="str">
        <f>HYPERLINK("http://141.218.60.56/~jnz1568/getInfo.php?workbook=17_02.xlsx&amp;sheet=U0&amp;row=296&amp;col=7&amp;number=0.000131&amp;sourceID=14","0.000131")</f>
        <v>0.000131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HYPERLINK("http://141.218.60.56/~jnz1568/getInfo.php?workbook=17_02.xlsx&amp;sheet=U0&amp;row=297&amp;col=6&amp;number=4.3&amp;sourceID=14","4.3")</f>
        <v>4.3</v>
      </c>
      <c r="G297" s="4" t="str">
        <f>HYPERLINK("http://141.218.60.56/~jnz1568/getInfo.php?workbook=17_02.xlsx&amp;sheet=U0&amp;row=297&amp;col=7&amp;number=0.000131&amp;sourceID=14","0.000131")</f>
        <v>0.000131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HYPERLINK("http://141.218.60.56/~jnz1568/getInfo.php?workbook=17_02.xlsx&amp;sheet=U0&amp;row=298&amp;col=6&amp;number=4.4&amp;sourceID=14","4.4")</f>
        <v>4.4</v>
      </c>
      <c r="G298" s="4" t="str">
        <f>HYPERLINK("http://141.218.60.56/~jnz1568/getInfo.php?workbook=17_02.xlsx&amp;sheet=U0&amp;row=298&amp;col=7&amp;number=0.000131&amp;sourceID=14","0.000131")</f>
        <v>0.000131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HYPERLINK("http://141.218.60.56/~jnz1568/getInfo.php?workbook=17_02.xlsx&amp;sheet=U0&amp;row=299&amp;col=6&amp;number=4.5&amp;sourceID=14","4.5")</f>
        <v>4.5</v>
      </c>
      <c r="G299" s="4" t="str">
        <f>HYPERLINK("http://141.218.60.56/~jnz1568/getInfo.php?workbook=17_02.xlsx&amp;sheet=U0&amp;row=299&amp;col=7&amp;number=0.000131&amp;sourceID=14","0.000131")</f>
        <v>0.000131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HYPERLINK("http://141.218.60.56/~jnz1568/getInfo.php?workbook=17_02.xlsx&amp;sheet=U0&amp;row=300&amp;col=6&amp;number=4.6&amp;sourceID=14","4.6")</f>
        <v>4.6</v>
      </c>
      <c r="G300" s="4" t="str">
        <f>HYPERLINK("http://141.218.60.56/~jnz1568/getInfo.php?workbook=17_02.xlsx&amp;sheet=U0&amp;row=300&amp;col=7&amp;number=0.000131&amp;sourceID=14","0.000131")</f>
        <v>0.000131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HYPERLINK("http://141.218.60.56/~jnz1568/getInfo.php?workbook=17_02.xlsx&amp;sheet=U0&amp;row=301&amp;col=6&amp;number=4.7&amp;sourceID=14","4.7")</f>
        <v>4.7</v>
      </c>
      <c r="G301" s="4" t="str">
        <f>HYPERLINK("http://141.218.60.56/~jnz1568/getInfo.php?workbook=17_02.xlsx&amp;sheet=U0&amp;row=301&amp;col=7&amp;number=0.000131&amp;sourceID=14","0.000131")</f>
        <v>0.000131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HYPERLINK("http://141.218.60.56/~jnz1568/getInfo.php?workbook=17_02.xlsx&amp;sheet=U0&amp;row=302&amp;col=6&amp;number=4.8&amp;sourceID=14","4.8")</f>
        <v>4.8</v>
      </c>
      <c r="G302" s="4" t="str">
        <f>HYPERLINK("http://141.218.60.56/~jnz1568/getInfo.php?workbook=17_02.xlsx&amp;sheet=U0&amp;row=302&amp;col=7&amp;number=0.000131&amp;sourceID=14","0.000131")</f>
        <v>0.000131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HYPERLINK("http://141.218.60.56/~jnz1568/getInfo.php?workbook=17_02.xlsx&amp;sheet=U0&amp;row=303&amp;col=6&amp;number=4.9&amp;sourceID=14","4.9")</f>
        <v>4.9</v>
      </c>
      <c r="G303" s="4" t="str">
        <f>HYPERLINK("http://141.218.60.56/~jnz1568/getInfo.php?workbook=17_02.xlsx&amp;sheet=U0&amp;row=303&amp;col=7&amp;number=0.000131&amp;sourceID=14","0.000131")</f>
        <v>0.000131</v>
      </c>
    </row>
    <row r="304" spans="1:7">
      <c r="A304" s="3">
        <v>17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HYPERLINK("http://141.218.60.56/~jnz1568/getInfo.php?workbook=17_02.xlsx&amp;sheet=U0&amp;row=304&amp;col=6&amp;number=3&amp;sourceID=14","3")</f>
        <v>3</v>
      </c>
      <c r="G304" s="4" t="str">
        <f>HYPERLINK("http://141.218.60.56/~jnz1568/getInfo.php?workbook=17_02.xlsx&amp;sheet=U0&amp;row=304&amp;col=7&amp;number=5.04e-05&amp;sourceID=14","5.04e-05")</f>
        <v>5.04e-05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HYPERLINK("http://141.218.60.56/~jnz1568/getInfo.php?workbook=17_02.xlsx&amp;sheet=U0&amp;row=305&amp;col=6&amp;number=3.1&amp;sourceID=14","3.1")</f>
        <v>3.1</v>
      </c>
      <c r="G305" s="4" t="str">
        <f>HYPERLINK("http://141.218.60.56/~jnz1568/getInfo.php?workbook=17_02.xlsx&amp;sheet=U0&amp;row=305&amp;col=7&amp;number=5.04e-05&amp;sourceID=14","5.04e-05")</f>
        <v>5.04e-05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HYPERLINK("http://141.218.60.56/~jnz1568/getInfo.php?workbook=17_02.xlsx&amp;sheet=U0&amp;row=306&amp;col=6&amp;number=3.2&amp;sourceID=14","3.2")</f>
        <v>3.2</v>
      </c>
      <c r="G306" s="4" t="str">
        <f>HYPERLINK("http://141.218.60.56/~jnz1568/getInfo.php?workbook=17_02.xlsx&amp;sheet=U0&amp;row=306&amp;col=7&amp;number=5.04e-05&amp;sourceID=14","5.04e-05")</f>
        <v>5.04e-05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HYPERLINK("http://141.218.60.56/~jnz1568/getInfo.php?workbook=17_02.xlsx&amp;sheet=U0&amp;row=307&amp;col=6&amp;number=3.3&amp;sourceID=14","3.3")</f>
        <v>3.3</v>
      </c>
      <c r="G307" s="4" t="str">
        <f>HYPERLINK("http://141.218.60.56/~jnz1568/getInfo.php?workbook=17_02.xlsx&amp;sheet=U0&amp;row=307&amp;col=7&amp;number=5.04e-05&amp;sourceID=14","5.04e-05")</f>
        <v>5.04e-05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HYPERLINK("http://141.218.60.56/~jnz1568/getInfo.php?workbook=17_02.xlsx&amp;sheet=U0&amp;row=308&amp;col=6&amp;number=3.4&amp;sourceID=14","3.4")</f>
        <v>3.4</v>
      </c>
      <c r="G308" s="4" t="str">
        <f>HYPERLINK("http://141.218.60.56/~jnz1568/getInfo.php?workbook=17_02.xlsx&amp;sheet=U0&amp;row=308&amp;col=7&amp;number=5.04e-05&amp;sourceID=14","5.04e-05")</f>
        <v>5.04e-05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HYPERLINK("http://141.218.60.56/~jnz1568/getInfo.php?workbook=17_02.xlsx&amp;sheet=U0&amp;row=309&amp;col=6&amp;number=3.5&amp;sourceID=14","3.5")</f>
        <v>3.5</v>
      </c>
      <c r="G309" s="4" t="str">
        <f>HYPERLINK("http://141.218.60.56/~jnz1568/getInfo.php?workbook=17_02.xlsx&amp;sheet=U0&amp;row=309&amp;col=7&amp;number=5.04e-05&amp;sourceID=14","5.04e-05")</f>
        <v>5.04e-05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HYPERLINK("http://141.218.60.56/~jnz1568/getInfo.php?workbook=17_02.xlsx&amp;sheet=U0&amp;row=310&amp;col=6&amp;number=3.6&amp;sourceID=14","3.6")</f>
        <v>3.6</v>
      </c>
      <c r="G310" s="4" t="str">
        <f>HYPERLINK("http://141.218.60.56/~jnz1568/getInfo.php?workbook=17_02.xlsx&amp;sheet=U0&amp;row=310&amp;col=7&amp;number=5.05e-05&amp;sourceID=14","5.05e-05")</f>
        <v>5.05e-05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HYPERLINK("http://141.218.60.56/~jnz1568/getInfo.php?workbook=17_02.xlsx&amp;sheet=U0&amp;row=311&amp;col=6&amp;number=3.7&amp;sourceID=14","3.7")</f>
        <v>3.7</v>
      </c>
      <c r="G311" s="4" t="str">
        <f>HYPERLINK("http://141.218.60.56/~jnz1568/getInfo.php?workbook=17_02.xlsx&amp;sheet=U0&amp;row=311&amp;col=7&amp;number=5.05e-05&amp;sourceID=14","5.05e-05")</f>
        <v>5.05e-05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HYPERLINK("http://141.218.60.56/~jnz1568/getInfo.php?workbook=17_02.xlsx&amp;sheet=U0&amp;row=312&amp;col=6&amp;number=3.8&amp;sourceID=14","3.8")</f>
        <v>3.8</v>
      </c>
      <c r="G312" s="4" t="str">
        <f>HYPERLINK("http://141.218.60.56/~jnz1568/getInfo.php?workbook=17_02.xlsx&amp;sheet=U0&amp;row=312&amp;col=7&amp;number=5.05e-05&amp;sourceID=14","5.05e-05")</f>
        <v>5.05e-05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HYPERLINK("http://141.218.60.56/~jnz1568/getInfo.php?workbook=17_02.xlsx&amp;sheet=U0&amp;row=313&amp;col=6&amp;number=3.9&amp;sourceID=14","3.9")</f>
        <v>3.9</v>
      </c>
      <c r="G313" s="4" t="str">
        <f>HYPERLINK("http://141.218.60.56/~jnz1568/getInfo.php?workbook=17_02.xlsx&amp;sheet=U0&amp;row=313&amp;col=7&amp;number=5.05e-05&amp;sourceID=14","5.05e-05")</f>
        <v>5.05e-05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HYPERLINK("http://141.218.60.56/~jnz1568/getInfo.php?workbook=17_02.xlsx&amp;sheet=U0&amp;row=314&amp;col=6&amp;number=4&amp;sourceID=14","4")</f>
        <v>4</v>
      </c>
      <c r="G314" s="4" t="str">
        <f>HYPERLINK("http://141.218.60.56/~jnz1568/getInfo.php?workbook=17_02.xlsx&amp;sheet=U0&amp;row=314&amp;col=7&amp;number=5.05e-05&amp;sourceID=14","5.05e-05")</f>
        <v>5.05e-05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HYPERLINK("http://141.218.60.56/~jnz1568/getInfo.php?workbook=17_02.xlsx&amp;sheet=U0&amp;row=315&amp;col=6&amp;number=4.1&amp;sourceID=14","4.1")</f>
        <v>4.1</v>
      </c>
      <c r="G315" s="4" t="str">
        <f>HYPERLINK("http://141.218.60.56/~jnz1568/getInfo.php?workbook=17_02.xlsx&amp;sheet=U0&amp;row=315&amp;col=7&amp;number=5.05e-05&amp;sourceID=14","5.05e-05")</f>
        <v>5.05e-05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HYPERLINK("http://141.218.60.56/~jnz1568/getInfo.php?workbook=17_02.xlsx&amp;sheet=U0&amp;row=316&amp;col=6&amp;number=4.2&amp;sourceID=14","4.2")</f>
        <v>4.2</v>
      </c>
      <c r="G316" s="4" t="str">
        <f>HYPERLINK("http://141.218.60.56/~jnz1568/getInfo.php?workbook=17_02.xlsx&amp;sheet=U0&amp;row=316&amp;col=7&amp;number=5.05e-05&amp;sourceID=14","5.05e-05")</f>
        <v>5.05e-05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HYPERLINK("http://141.218.60.56/~jnz1568/getInfo.php?workbook=17_02.xlsx&amp;sheet=U0&amp;row=317&amp;col=6&amp;number=4.3&amp;sourceID=14","4.3")</f>
        <v>4.3</v>
      </c>
      <c r="G317" s="4" t="str">
        <f>HYPERLINK("http://141.218.60.56/~jnz1568/getInfo.php?workbook=17_02.xlsx&amp;sheet=U0&amp;row=317&amp;col=7&amp;number=5.05e-05&amp;sourceID=14","5.05e-05")</f>
        <v>5.05e-05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HYPERLINK("http://141.218.60.56/~jnz1568/getInfo.php?workbook=17_02.xlsx&amp;sheet=U0&amp;row=318&amp;col=6&amp;number=4.4&amp;sourceID=14","4.4")</f>
        <v>4.4</v>
      </c>
      <c r="G318" s="4" t="str">
        <f>HYPERLINK("http://141.218.60.56/~jnz1568/getInfo.php?workbook=17_02.xlsx&amp;sheet=U0&amp;row=318&amp;col=7&amp;number=5.05e-05&amp;sourceID=14","5.05e-05")</f>
        <v>5.05e-05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HYPERLINK("http://141.218.60.56/~jnz1568/getInfo.php?workbook=17_02.xlsx&amp;sheet=U0&amp;row=319&amp;col=6&amp;number=4.5&amp;sourceID=14","4.5")</f>
        <v>4.5</v>
      </c>
      <c r="G319" s="4" t="str">
        <f>HYPERLINK("http://141.218.60.56/~jnz1568/getInfo.php?workbook=17_02.xlsx&amp;sheet=U0&amp;row=319&amp;col=7&amp;number=5.05e-05&amp;sourceID=14","5.05e-05")</f>
        <v>5.05e-05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HYPERLINK("http://141.218.60.56/~jnz1568/getInfo.php?workbook=17_02.xlsx&amp;sheet=U0&amp;row=320&amp;col=6&amp;number=4.6&amp;sourceID=14","4.6")</f>
        <v>4.6</v>
      </c>
      <c r="G320" s="4" t="str">
        <f>HYPERLINK("http://141.218.60.56/~jnz1568/getInfo.php?workbook=17_02.xlsx&amp;sheet=U0&amp;row=320&amp;col=7&amp;number=5.06e-05&amp;sourceID=14","5.06e-05")</f>
        <v>5.06e-05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HYPERLINK("http://141.218.60.56/~jnz1568/getInfo.php?workbook=17_02.xlsx&amp;sheet=U0&amp;row=321&amp;col=6&amp;number=4.7&amp;sourceID=14","4.7")</f>
        <v>4.7</v>
      </c>
      <c r="G321" s="4" t="str">
        <f>HYPERLINK("http://141.218.60.56/~jnz1568/getInfo.php?workbook=17_02.xlsx&amp;sheet=U0&amp;row=321&amp;col=7&amp;number=5.06e-05&amp;sourceID=14","5.06e-05")</f>
        <v>5.06e-05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HYPERLINK("http://141.218.60.56/~jnz1568/getInfo.php?workbook=17_02.xlsx&amp;sheet=U0&amp;row=322&amp;col=6&amp;number=4.8&amp;sourceID=14","4.8")</f>
        <v>4.8</v>
      </c>
      <c r="G322" s="4" t="str">
        <f>HYPERLINK("http://141.218.60.56/~jnz1568/getInfo.php?workbook=17_02.xlsx&amp;sheet=U0&amp;row=322&amp;col=7&amp;number=5.06e-05&amp;sourceID=14","5.06e-05")</f>
        <v>5.06e-05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HYPERLINK("http://141.218.60.56/~jnz1568/getInfo.php?workbook=17_02.xlsx&amp;sheet=U0&amp;row=323&amp;col=6&amp;number=4.9&amp;sourceID=14","4.9")</f>
        <v>4.9</v>
      </c>
      <c r="G323" s="4" t="str">
        <f>HYPERLINK("http://141.218.60.56/~jnz1568/getInfo.php?workbook=17_02.xlsx&amp;sheet=U0&amp;row=323&amp;col=7&amp;number=5.07e-05&amp;sourceID=14","5.07e-05")</f>
        <v>5.07e-05</v>
      </c>
    </row>
    <row r="324" spans="1:7">
      <c r="A324" s="3">
        <v>17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HYPERLINK("http://141.218.60.56/~jnz1568/getInfo.php?workbook=17_02.xlsx&amp;sheet=U0&amp;row=324&amp;col=6&amp;number=3&amp;sourceID=14","3")</f>
        <v>3</v>
      </c>
      <c r="G324" s="4" t="str">
        <f>HYPERLINK("http://141.218.60.56/~jnz1568/getInfo.php?workbook=17_02.xlsx&amp;sheet=U0&amp;row=324&amp;col=7&amp;number=9.22e-05&amp;sourceID=14","9.22e-05")</f>
        <v>9.22e-05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HYPERLINK("http://141.218.60.56/~jnz1568/getInfo.php?workbook=17_02.xlsx&amp;sheet=U0&amp;row=325&amp;col=6&amp;number=3.1&amp;sourceID=14","3.1")</f>
        <v>3.1</v>
      </c>
      <c r="G325" s="4" t="str">
        <f>HYPERLINK("http://141.218.60.56/~jnz1568/getInfo.php?workbook=17_02.xlsx&amp;sheet=U0&amp;row=325&amp;col=7&amp;number=9.22e-05&amp;sourceID=14","9.22e-05")</f>
        <v>9.22e-05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HYPERLINK("http://141.218.60.56/~jnz1568/getInfo.php?workbook=17_02.xlsx&amp;sheet=U0&amp;row=326&amp;col=6&amp;number=3.2&amp;sourceID=14","3.2")</f>
        <v>3.2</v>
      </c>
      <c r="G326" s="4" t="str">
        <f>HYPERLINK("http://141.218.60.56/~jnz1568/getInfo.php?workbook=17_02.xlsx&amp;sheet=U0&amp;row=326&amp;col=7&amp;number=9.22e-05&amp;sourceID=14","9.22e-05")</f>
        <v>9.22e-05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HYPERLINK("http://141.218.60.56/~jnz1568/getInfo.php?workbook=17_02.xlsx&amp;sheet=U0&amp;row=327&amp;col=6&amp;number=3.3&amp;sourceID=14","3.3")</f>
        <v>3.3</v>
      </c>
      <c r="G327" s="4" t="str">
        <f>HYPERLINK("http://141.218.60.56/~jnz1568/getInfo.php?workbook=17_02.xlsx&amp;sheet=U0&amp;row=327&amp;col=7&amp;number=9.22e-05&amp;sourceID=14","9.22e-05")</f>
        <v>9.22e-05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HYPERLINK("http://141.218.60.56/~jnz1568/getInfo.php?workbook=17_02.xlsx&amp;sheet=U0&amp;row=328&amp;col=6&amp;number=3.4&amp;sourceID=14","3.4")</f>
        <v>3.4</v>
      </c>
      <c r="G328" s="4" t="str">
        <f>HYPERLINK("http://141.218.60.56/~jnz1568/getInfo.php?workbook=17_02.xlsx&amp;sheet=U0&amp;row=328&amp;col=7&amp;number=9.22e-05&amp;sourceID=14","9.22e-05")</f>
        <v>9.22e-05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HYPERLINK("http://141.218.60.56/~jnz1568/getInfo.php?workbook=17_02.xlsx&amp;sheet=U0&amp;row=329&amp;col=6&amp;number=3.5&amp;sourceID=14","3.5")</f>
        <v>3.5</v>
      </c>
      <c r="G329" s="4" t="str">
        <f>HYPERLINK("http://141.218.60.56/~jnz1568/getInfo.php?workbook=17_02.xlsx&amp;sheet=U0&amp;row=329&amp;col=7&amp;number=9.22e-05&amp;sourceID=14","9.22e-05")</f>
        <v>9.22e-05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HYPERLINK("http://141.218.60.56/~jnz1568/getInfo.php?workbook=17_02.xlsx&amp;sheet=U0&amp;row=330&amp;col=6&amp;number=3.6&amp;sourceID=14","3.6")</f>
        <v>3.6</v>
      </c>
      <c r="G330" s="4" t="str">
        <f>HYPERLINK("http://141.218.60.56/~jnz1568/getInfo.php?workbook=17_02.xlsx&amp;sheet=U0&amp;row=330&amp;col=7&amp;number=9.22e-05&amp;sourceID=14","9.22e-05")</f>
        <v>9.22e-05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HYPERLINK("http://141.218.60.56/~jnz1568/getInfo.php?workbook=17_02.xlsx&amp;sheet=U0&amp;row=331&amp;col=6&amp;number=3.7&amp;sourceID=14","3.7")</f>
        <v>3.7</v>
      </c>
      <c r="G331" s="4" t="str">
        <f>HYPERLINK("http://141.218.60.56/~jnz1568/getInfo.php?workbook=17_02.xlsx&amp;sheet=U0&amp;row=331&amp;col=7&amp;number=9.22e-05&amp;sourceID=14","9.22e-05")</f>
        <v>9.22e-05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HYPERLINK("http://141.218.60.56/~jnz1568/getInfo.php?workbook=17_02.xlsx&amp;sheet=U0&amp;row=332&amp;col=6&amp;number=3.8&amp;sourceID=14","3.8")</f>
        <v>3.8</v>
      </c>
      <c r="G332" s="4" t="str">
        <f>HYPERLINK("http://141.218.60.56/~jnz1568/getInfo.php?workbook=17_02.xlsx&amp;sheet=U0&amp;row=332&amp;col=7&amp;number=9.22e-05&amp;sourceID=14","9.22e-05")</f>
        <v>9.22e-05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HYPERLINK("http://141.218.60.56/~jnz1568/getInfo.php?workbook=17_02.xlsx&amp;sheet=U0&amp;row=333&amp;col=6&amp;number=3.9&amp;sourceID=14","3.9")</f>
        <v>3.9</v>
      </c>
      <c r="G333" s="4" t="str">
        <f>HYPERLINK("http://141.218.60.56/~jnz1568/getInfo.php?workbook=17_02.xlsx&amp;sheet=U0&amp;row=333&amp;col=7&amp;number=9.22e-05&amp;sourceID=14","9.22e-05")</f>
        <v>9.22e-05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HYPERLINK("http://141.218.60.56/~jnz1568/getInfo.php?workbook=17_02.xlsx&amp;sheet=U0&amp;row=334&amp;col=6&amp;number=4&amp;sourceID=14","4")</f>
        <v>4</v>
      </c>
      <c r="G334" s="4" t="str">
        <f>HYPERLINK("http://141.218.60.56/~jnz1568/getInfo.php?workbook=17_02.xlsx&amp;sheet=U0&amp;row=334&amp;col=7&amp;number=9.22e-05&amp;sourceID=14","9.22e-05")</f>
        <v>9.22e-05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HYPERLINK("http://141.218.60.56/~jnz1568/getInfo.php?workbook=17_02.xlsx&amp;sheet=U0&amp;row=335&amp;col=6&amp;number=4.1&amp;sourceID=14","4.1")</f>
        <v>4.1</v>
      </c>
      <c r="G335" s="4" t="str">
        <f>HYPERLINK("http://141.218.60.56/~jnz1568/getInfo.php?workbook=17_02.xlsx&amp;sheet=U0&amp;row=335&amp;col=7&amp;number=9.22e-05&amp;sourceID=14","9.22e-05")</f>
        <v>9.22e-05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HYPERLINK("http://141.218.60.56/~jnz1568/getInfo.php?workbook=17_02.xlsx&amp;sheet=U0&amp;row=336&amp;col=6&amp;number=4.2&amp;sourceID=14","4.2")</f>
        <v>4.2</v>
      </c>
      <c r="G336" s="4" t="str">
        <f>HYPERLINK("http://141.218.60.56/~jnz1568/getInfo.php?workbook=17_02.xlsx&amp;sheet=U0&amp;row=336&amp;col=7&amp;number=9.22e-05&amp;sourceID=14","9.22e-05")</f>
        <v>9.22e-05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HYPERLINK("http://141.218.60.56/~jnz1568/getInfo.php?workbook=17_02.xlsx&amp;sheet=U0&amp;row=337&amp;col=6&amp;number=4.3&amp;sourceID=14","4.3")</f>
        <v>4.3</v>
      </c>
      <c r="G337" s="4" t="str">
        <f>HYPERLINK("http://141.218.60.56/~jnz1568/getInfo.php?workbook=17_02.xlsx&amp;sheet=U0&amp;row=337&amp;col=7&amp;number=9.21e-05&amp;sourceID=14","9.21e-05")</f>
        <v>9.21e-05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HYPERLINK("http://141.218.60.56/~jnz1568/getInfo.php?workbook=17_02.xlsx&amp;sheet=U0&amp;row=338&amp;col=6&amp;number=4.4&amp;sourceID=14","4.4")</f>
        <v>4.4</v>
      </c>
      <c r="G338" s="4" t="str">
        <f>HYPERLINK("http://141.218.60.56/~jnz1568/getInfo.php?workbook=17_02.xlsx&amp;sheet=U0&amp;row=338&amp;col=7&amp;number=9.21e-05&amp;sourceID=14","9.21e-05")</f>
        <v>9.21e-05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HYPERLINK("http://141.218.60.56/~jnz1568/getInfo.php?workbook=17_02.xlsx&amp;sheet=U0&amp;row=339&amp;col=6&amp;number=4.5&amp;sourceID=14","4.5")</f>
        <v>4.5</v>
      </c>
      <c r="G339" s="4" t="str">
        <f>HYPERLINK("http://141.218.60.56/~jnz1568/getInfo.php?workbook=17_02.xlsx&amp;sheet=U0&amp;row=339&amp;col=7&amp;number=9.21e-05&amp;sourceID=14","9.21e-05")</f>
        <v>9.21e-05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HYPERLINK("http://141.218.60.56/~jnz1568/getInfo.php?workbook=17_02.xlsx&amp;sheet=U0&amp;row=340&amp;col=6&amp;number=4.6&amp;sourceID=14","4.6")</f>
        <v>4.6</v>
      </c>
      <c r="G340" s="4" t="str">
        <f>HYPERLINK("http://141.218.60.56/~jnz1568/getInfo.php?workbook=17_02.xlsx&amp;sheet=U0&amp;row=340&amp;col=7&amp;number=9.21e-05&amp;sourceID=14","9.21e-05")</f>
        <v>9.21e-05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HYPERLINK("http://141.218.60.56/~jnz1568/getInfo.php?workbook=17_02.xlsx&amp;sheet=U0&amp;row=341&amp;col=6&amp;number=4.7&amp;sourceID=14","4.7")</f>
        <v>4.7</v>
      </c>
      <c r="G341" s="4" t="str">
        <f>HYPERLINK("http://141.218.60.56/~jnz1568/getInfo.php?workbook=17_02.xlsx&amp;sheet=U0&amp;row=341&amp;col=7&amp;number=9.21e-05&amp;sourceID=14","9.21e-05")</f>
        <v>9.21e-05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HYPERLINK("http://141.218.60.56/~jnz1568/getInfo.php?workbook=17_02.xlsx&amp;sheet=U0&amp;row=342&amp;col=6&amp;number=4.8&amp;sourceID=14","4.8")</f>
        <v>4.8</v>
      </c>
      <c r="G342" s="4" t="str">
        <f>HYPERLINK("http://141.218.60.56/~jnz1568/getInfo.php?workbook=17_02.xlsx&amp;sheet=U0&amp;row=342&amp;col=7&amp;number=9.2e-05&amp;sourceID=14","9.2e-05")</f>
        <v>9.2e-05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HYPERLINK("http://141.218.60.56/~jnz1568/getInfo.php?workbook=17_02.xlsx&amp;sheet=U0&amp;row=343&amp;col=6&amp;number=4.9&amp;sourceID=14","4.9")</f>
        <v>4.9</v>
      </c>
      <c r="G343" s="4" t="str">
        <f>HYPERLINK("http://141.218.60.56/~jnz1568/getInfo.php?workbook=17_02.xlsx&amp;sheet=U0&amp;row=343&amp;col=7&amp;number=9.2e-05&amp;sourceID=14","9.2e-05")</f>
        <v>9.2e-05</v>
      </c>
    </row>
    <row r="344" spans="1:7">
      <c r="A344" s="3">
        <v>17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HYPERLINK("http://141.218.60.56/~jnz1568/getInfo.php?workbook=17_02.xlsx&amp;sheet=U0&amp;row=344&amp;col=6&amp;number=3&amp;sourceID=14","3")</f>
        <v>3</v>
      </c>
      <c r="G344" s="4" t="str">
        <f>HYPERLINK("http://141.218.60.56/~jnz1568/getInfo.php?workbook=17_02.xlsx&amp;sheet=U0&amp;row=344&amp;col=7&amp;number=0.000119&amp;sourceID=14","0.000119")</f>
        <v>0.000119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HYPERLINK("http://141.218.60.56/~jnz1568/getInfo.php?workbook=17_02.xlsx&amp;sheet=U0&amp;row=345&amp;col=6&amp;number=3.1&amp;sourceID=14","3.1")</f>
        <v>3.1</v>
      </c>
      <c r="G345" s="4" t="str">
        <f>HYPERLINK("http://141.218.60.56/~jnz1568/getInfo.php?workbook=17_02.xlsx&amp;sheet=U0&amp;row=345&amp;col=7&amp;number=0.000119&amp;sourceID=14","0.000119")</f>
        <v>0.000119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HYPERLINK("http://141.218.60.56/~jnz1568/getInfo.php?workbook=17_02.xlsx&amp;sheet=U0&amp;row=346&amp;col=6&amp;number=3.2&amp;sourceID=14","3.2")</f>
        <v>3.2</v>
      </c>
      <c r="G346" s="4" t="str">
        <f>HYPERLINK("http://141.218.60.56/~jnz1568/getInfo.php?workbook=17_02.xlsx&amp;sheet=U0&amp;row=346&amp;col=7&amp;number=0.000119&amp;sourceID=14","0.000119")</f>
        <v>0.000119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HYPERLINK("http://141.218.60.56/~jnz1568/getInfo.php?workbook=17_02.xlsx&amp;sheet=U0&amp;row=347&amp;col=6&amp;number=3.3&amp;sourceID=14","3.3")</f>
        <v>3.3</v>
      </c>
      <c r="G347" s="4" t="str">
        <f>HYPERLINK("http://141.218.60.56/~jnz1568/getInfo.php?workbook=17_02.xlsx&amp;sheet=U0&amp;row=347&amp;col=7&amp;number=0.000119&amp;sourceID=14","0.000119")</f>
        <v>0.000119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HYPERLINK("http://141.218.60.56/~jnz1568/getInfo.php?workbook=17_02.xlsx&amp;sheet=U0&amp;row=348&amp;col=6&amp;number=3.4&amp;sourceID=14","3.4")</f>
        <v>3.4</v>
      </c>
      <c r="G348" s="4" t="str">
        <f>HYPERLINK("http://141.218.60.56/~jnz1568/getInfo.php?workbook=17_02.xlsx&amp;sheet=U0&amp;row=348&amp;col=7&amp;number=0.000119&amp;sourceID=14","0.000119")</f>
        <v>0.000119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HYPERLINK("http://141.218.60.56/~jnz1568/getInfo.php?workbook=17_02.xlsx&amp;sheet=U0&amp;row=349&amp;col=6&amp;number=3.5&amp;sourceID=14","3.5")</f>
        <v>3.5</v>
      </c>
      <c r="G349" s="4" t="str">
        <f>HYPERLINK("http://141.218.60.56/~jnz1568/getInfo.php?workbook=17_02.xlsx&amp;sheet=U0&amp;row=349&amp;col=7&amp;number=0.000119&amp;sourceID=14","0.000119")</f>
        <v>0.000119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HYPERLINK("http://141.218.60.56/~jnz1568/getInfo.php?workbook=17_02.xlsx&amp;sheet=U0&amp;row=350&amp;col=6&amp;number=3.6&amp;sourceID=14","3.6")</f>
        <v>3.6</v>
      </c>
      <c r="G350" s="4" t="str">
        <f>HYPERLINK("http://141.218.60.56/~jnz1568/getInfo.php?workbook=17_02.xlsx&amp;sheet=U0&amp;row=350&amp;col=7&amp;number=0.000119&amp;sourceID=14","0.000119")</f>
        <v>0.000119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HYPERLINK("http://141.218.60.56/~jnz1568/getInfo.php?workbook=17_02.xlsx&amp;sheet=U0&amp;row=351&amp;col=6&amp;number=3.7&amp;sourceID=14","3.7")</f>
        <v>3.7</v>
      </c>
      <c r="G351" s="4" t="str">
        <f>HYPERLINK("http://141.218.60.56/~jnz1568/getInfo.php?workbook=17_02.xlsx&amp;sheet=U0&amp;row=351&amp;col=7&amp;number=0.000119&amp;sourceID=14","0.000119")</f>
        <v>0.000119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HYPERLINK("http://141.218.60.56/~jnz1568/getInfo.php?workbook=17_02.xlsx&amp;sheet=U0&amp;row=352&amp;col=6&amp;number=3.8&amp;sourceID=14","3.8")</f>
        <v>3.8</v>
      </c>
      <c r="G352" s="4" t="str">
        <f>HYPERLINK("http://141.218.60.56/~jnz1568/getInfo.php?workbook=17_02.xlsx&amp;sheet=U0&amp;row=352&amp;col=7&amp;number=0.000119&amp;sourceID=14","0.000119")</f>
        <v>0.000119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HYPERLINK("http://141.218.60.56/~jnz1568/getInfo.php?workbook=17_02.xlsx&amp;sheet=U0&amp;row=353&amp;col=6&amp;number=3.9&amp;sourceID=14","3.9")</f>
        <v>3.9</v>
      </c>
      <c r="G353" s="4" t="str">
        <f>HYPERLINK("http://141.218.60.56/~jnz1568/getInfo.php?workbook=17_02.xlsx&amp;sheet=U0&amp;row=353&amp;col=7&amp;number=0.000119&amp;sourceID=14","0.000119")</f>
        <v>0.000119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HYPERLINK("http://141.218.60.56/~jnz1568/getInfo.php?workbook=17_02.xlsx&amp;sheet=U0&amp;row=354&amp;col=6&amp;number=4&amp;sourceID=14","4")</f>
        <v>4</v>
      </c>
      <c r="G354" s="4" t="str">
        <f>HYPERLINK("http://141.218.60.56/~jnz1568/getInfo.php?workbook=17_02.xlsx&amp;sheet=U0&amp;row=354&amp;col=7&amp;number=0.000119&amp;sourceID=14","0.000119")</f>
        <v>0.000119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HYPERLINK("http://141.218.60.56/~jnz1568/getInfo.php?workbook=17_02.xlsx&amp;sheet=U0&amp;row=355&amp;col=6&amp;number=4.1&amp;sourceID=14","4.1")</f>
        <v>4.1</v>
      </c>
      <c r="G355" s="4" t="str">
        <f>HYPERLINK("http://141.218.60.56/~jnz1568/getInfo.php?workbook=17_02.xlsx&amp;sheet=U0&amp;row=355&amp;col=7&amp;number=0.000119&amp;sourceID=14","0.000119")</f>
        <v>0.000119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HYPERLINK("http://141.218.60.56/~jnz1568/getInfo.php?workbook=17_02.xlsx&amp;sheet=U0&amp;row=356&amp;col=6&amp;number=4.2&amp;sourceID=14","4.2")</f>
        <v>4.2</v>
      </c>
      <c r="G356" s="4" t="str">
        <f>HYPERLINK("http://141.218.60.56/~jnz1568/getInfo.php?workbook=17_02.xlsx&amp;sheet=U0&amp;row=356&amp;col=7&amp;number=0.000119&amp;sourceID=14","0.000119")</f>
        <v>0.000119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HYPERLINK("http://141.218.60.56/~jnz1568/getInfo.php?workbook=17_02.xlsx&amp;sheet=U0&amp;row=357&amp;col=6&amp;number=4.3&amp;sourceID=14","4.3")</f>
        <v>4.3</v>
      </c>
      <c r="G357" s="4" t="str">
        <f>HYPERLINK("http://141.218.60.56/~jnz1568/getInfo.php?workbook=17_02.xlsx&amp;sheet=U0&amp;row=357&amp;col=7&amp;number=0.000119&amp;sourceID=14","0.000119")</f>
        <v>0.000119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HYPERLINK("http://141.218.60.56/~jnz1568/getInfo.php?workbook=17_02.xlsx&amp;sheet=U0&amp;row=358&amp;col=6&amp;number=4.4&amp;sourceID=14","4.4")</f>
        <v>4.4</v>
      </c>
      <c r="G358" s="4" t="str">
        <f>HYPERLINK("http://141.218.60.56/~jnz1568/getInfo.php?workbook=17_02.xlsx&amp;sheet=U0&amp;row=358&amp;col=7&amp;number=0.000119&amp;sourceID=14","0.000119")</f>
        <v>0.000119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HYPERLINK("http://141.218.60.56/~jnz1568/getInfo.php?workbook=17_02.xlsx&amp;sheet=U0&amp;row=359&amp;col=6&amp;number=4.5&amp;sourceID=14","4.5")</f>
        <v>4.5</v>
      </c>
      <c r="G359" s="4" t="str">
        <f>HYPERLINK("http://141.218.60.56/~jnz1568/getInfo.php?workbook=17_02.xlsx&amp;sheet=U0&amp;row=359&amp;col=7&amp;number=0.000119&amp;sourceID=14","0.000119")</f>
        <v>0.000119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HYPERLINK("http://141.218.60.56/~jnz1568/getInfo.php?workbook=17_02.xlsx&amp;sheet=U0&amp;row=360&amp;col=6&amp;number=4.6&amp;sourceID=14","4.6")</f>
        <v>4.6</v>
      </c>
      <c r="G360" s="4" t="str">
        <f>HYPERLINK("http://141.218.60.56/~jnz1568/getInfo.php?workbook=17_02.xlsx&amp;sheet=U0&amp;row=360&amp;col=7&amp;number=0.000119&amp;sourceID=14","0.000119")</f>
        <v>0.000119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HYPERLINK("http://141.218.60.56/~jnz1568/getInfo.php?workbook=17_02.xlsx&amp;sheet=U0&amp;row=361&amp;col=6&amp;number=4.7&amp;sourceID=14","4.7")</f>
        <v>4.7</v>
      </c>
      <c r="G361" s="4" t="str">
        <f>HYPERLINK("http://141.218.60.56/~jnz1568/getInfo.php?workbook=17_02.xlsx&amp;sheet=U0&amp;row=361&amp;col=7&amp;number=0.000119&amp;sourceID=14","0.000119")</f>
        <v>0.000119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HYPERLINK("http://141.218.60.56/~jnz1568/getInfo.php?workbook=17_02.xlsx&amp;sheet=U0&amp;row=362&amp;col=6&amp;number=4.8&amp;sourceID=14","4.8")</f>
        <v>4.8</v>
      </c>
      <c r="G362" s="4" t="str">
        <f>HYPERLINK("http://141.218.60.56/~jnz1568/getInfo.php?workbook=17_02.xlsx&amp;sheet=U0&amp;row=362&amp;col=7&amp;number=0.000119&amp;sourceID=14","0.000119")</f>
        <v>0.000119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HYPERLINK("http://141.218.60.56/~jnz1568/getInfo.php?workbook=17_02.xlsx&amp;sheet=U0&amp;row=363&amp;col=6&amp;number=4.9&amp;sourceID=14","4.9")</f>
        <v>4.9</v>
      </c>
      <c r="G363" s="4" t="str">
        <f>HYPERLINK("http://141.218.60.56/~jnz1568/getInfo.php?workbook=17_02.xlsx&amp;sheet=U0&amp;row=363&amp;col=7&amp;number=0.000119&amp;sourceID=14","0.000119")</f>
        <v>0.000119</v>
      </c>
    </row>
    <row r="364" spans="1:7">
      <c r="A364" s="3">
        <v>17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HYPERLINK("http://141.218.60.56/~jnz1568/getInfo.php?workbook=17_02.xlsx&amp;sheet=U0&amp;row=364&amp;col=6&amp;number=3&amp;sourceID=14","3")</f>
        <v>3</v>
      </c>
      <c r="G364" s="4" t="str">
        <f>HYPERLINK("http://141.218.60.56/~jnz1568/getInfo.php?workbook=17_02.xlsx&amp;sheet=U0&amp;row=364&amp;col=7&amp;number=5.6e-05&amp;sourceID=14","5.6e-05")</f>
        <v>5.6e-05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HYPERLINK("http://141.218.60.56/~jnz1568/getInfo.php?workbook=17_02.xlsx&amp;sheet=U0&amp;row=365&amp;col=6&amp;number=3.1&amp;sourceID=14","3.1")</f>
        <v>3.1</v>
      </c>
      <c r="G365" s="4" t="str">
        <f>HYPERLINK("http://141.218.60.56/~jnz1568/getInfo.php?workbook=17_02.xlsx&amp;sheet=U0&amp;row=365&amp;col=7&amp;number=5.6e-05&amp;sourceID=14","5.6e-05")</f>
        <v>5.6e-05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HYPERLINK("http://141.218.60.56/~jnz1568/getInfo.php?workbook=17_02.xlsx&amp;sheet=U0&amp;row=366&amp;col=6&amp;number=3.2&amp;sourceID=14","3.2")</f>
        <v>3.2</v>
      </c>
      <c r="G366" s="4" t="str">
        <f>HYPERLINK("http://141.218.60.56/~jnz1568/getInfo.php?workbook=17_02.xlsx&amp;sheet=U0&amp;row=366&amp;col=7&amp;number=5.6e-05&amp;sourceID=14","5.6e-05")</f>
        <v>5.6e-05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HYPERLINK("http://141.218.60.56/~jnz1568/getInfo.php?workbook=17_02.xlsx&amp;sheet=U0&amp;row=367&amp;col=6&amp;number=3.3&amp;sourceID=14","3.3")</f>
        <v>3.3</v>
      </c>
      <c r="G367" s="4" t="str">
        <f>HYPERLINK("http://141.218.60.56/~jnz1568/getInfo.php?workbook=17_02.xlsx&amp;sheet=U0&amp;row=367&amp;col=7&amp;number=5.6e-05&amp;sourceID=14","5.6e-05")</f>
        <v>5.6e-05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HYPERLINK("http://141.218.60.56/~jnz1568/getInfo.php?workbook=17_02.xlsx&amp;sheet=U0&amp;row=368&amp;col=6&amp;number=3.4&amp;sourceID=14","3.4")</f>
        <v>3.4</v>
      </c>
      <c r="G368" s="4" t="str">
        <f>HYPERLINK("http://141.218.60.56/~jnz1568/getInfo.php?workbook=17_02.xlsx&amp;sheet=U0&amp;row=368&amp;col=7&amp;number=5.6e-05&amp;sourceID=14","5.6e-05")</f>
        <v>5.6e-05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HYPERLINK("http://141.218.60.56/~jnz1568/getInfo.php?workbook=17_02.xlsx&amp;sheet=U0&amp;row=369&amp;col=6&amp;number=3.5&amp;sourceID=14","3.5")</f>
        <v>3.5</v>
      </c>
      <c r="G369" s="4" t="str">
        <f>HYPERLINK("http://141.218.60.56/~jnz1568/getInfo.php?workbook=17_02.xlsx&amp;sheet=U0&amp;row=369&amp;col=7&amp;number=5.6e-05&amp;sourceID=14","5.6e-05")</f>
        <v>5.6e-05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HYPERLINK("http://141.218.60.56/~jnz1568/getInfo.php?workbook=17_02.xlsx&amp;sheet=U0&amp;row=370&amp;col=6&amp;number=3.6&amp;sourceID=14","3.6")</f>
        <v>3.6</v>
      </c>
      <c r="G370" s="4" t="str">
        <f>HYPERLINK("http://141.218.60.56/~jnz1568/getInfo.php?workbook=17_02.xlsx&amp;sheet=U0&amp;row=370&amp;col=7&amp;number=5.6e-05&amp;sourceID=14","5.6e-05")</f>
        <v>5.6e-05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HYPERLINK("http://141.218.60.56/~jnz1568/getInfo.php?workbook=17_02.xlsx&amp;sheet=U0&amp;row=371&amp;col=6&amp;number=3.7&amp;sourceID=14","3.7")</f>
        <v>3.7</v>
      </c>
      <c r="G371" s="4" t="str">
        <f>HYPERLINK("http://141.218.60.56/~jnz1568/getInfo.php?workbook=17_02.xlsx&amp;sheet=U0&amp;row=371&amp;col=7&amp;number=5.6e-05&amp;sourceID=14","5.6e-05")</f>
        <v>5.6e-05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HYPERLINK("http://141.218.60.56/~jnz1568/getInfo.php?workbook=17_02.xlsx&amp;sheet=U0&amp;row=372&amp;col=6&amp;number=3.8&amp;sourceID=14","3.8")</f>
        <v>3.8</v>
      </c>
      <c r="G372" s="4" t="str">
        <f>HYPERLINK("http://141.218.60.56/~jnz1568/getInfo.php?workbook=17_02.xlsx&amp;sheet=U0&amp;row=372&amp;col=7&amp;number=5.6e-05&amp;sourceID=14","5.6e-05")</f>
        <v>5.6e-05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HYPERLINK("http://141.218.60.56/~jnz1568/getInfo.php?workbook=17_02.xlsx&amp;sheet=U0&amp;row=373&amp;col=6&amp;number=3.9&amp;sourceID=14","3.9")</f>
        <v>3.9</v>
      </c>
      <c r="G373" s="4" t="str">
        <f>HYPERLINK("http://141.218.60.56/~jnz1568/getInfo.php?workbook=17_02.xlsx&amp;sheet=U0&amp;row=373&amp;col=7&amp;number=5.6e-05&amp;sourceID=14","5.6e-05")</f>
        <v>5.6e-05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HYPERLINK("http://141.218.60.56/~jnz1568/getInfo.php?workbook=17_02.xlsx&amp;sheet=U0&amp;row=374&amp;col=6&amp;number=4&amp;sourceID=14","4")</f>
        <v>4</v>
      </c>
      <c r="G374" s="4" t="str">
        <f>HYPERLINK("http://141.218.60.56/~jnz1568/getInfo.php?workbook=17_02.xlsx&amp;sheet=U0&amp;row=374&amp;col=7&amp;number=5.6e-05&amp;sourceID=14","5.6e-05")</f>
        <v>5.6e-05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HYPERLINK("http://141.218.60.56/~jnz1568/getInfo.php?workbook=17_02.xlsx&amp;sheet=U0&amp;row=375&amp;col=6&amp;number=4.1&amp;sourceID=14","4.1")</f>
        <v>4.1</v>
      </c>
      <c r="G375" s="4" t="str">
        <f>HYPERLINK("http://141.218.60.56/~jnz1568/getInfo.php?workbook=17_02.xlsx&amp;sheet=U0&amp;row=375&amp;col=7&amp;number=5.6e-05&amp;sourceID=14","5.6e-05")</f>
        <v>5.6e-05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HYPERLINK("http://141.218.60.56/~jnz1568/getInfo.php?workbook=17_02.xlsx&amp;sheet=U0&amp;row=376&amp;col=6&amp;number=4.2&amp;sourceID=14","4.2")</f>
        <v>4.2</v>
      </c>
      <c r="G376" s="4" t="str">
        <f>HYPERLINK("http://141.218.60.56/~jnz1568/getInfo.php?workbook=17_02.xlsx&amp;sheet=U0&amp;row=376&amp;col=7&amp;number=5.6e-05&amp;sourceID=14","5.6e-05")</f>
        <v>5.6e-05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HYPERLINK("http://141.218.60.56/~jnz1568/getInfo.php?workbook=17_02.xlsx&amp;sheet=U0&amp;row=377&amp;col=6&amp;number=4.3&amp;sourceID=14","4.3")</f>
        <v>4.3</v>
      </c>
      <c r="G377" s="4" t="str">
        <f>HYPERLINK("http://141.218.60.56/~jnz1568/getInfo.php?workbook=17_02.xlsx&amp;sheet=U0&amp;row=377&amp;col=7&amp;number=5.6e-05&amp;sourceID=14","5.6e-05")</f>
        <v>5.6e-05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HYPERLINK("http://141.218.60.56/~jnz1568/getInfo.php?workbook=17_02.xlsx&amp;sheet=U0&amp;row=378&amp;col=6&amp;number=4.4&amp;sourceID=14","4.4")</f>
        <v>4.4</v>
      </c>
      <c r="G378" s="4" t="str">
        <f>HYPERLINK("http://141.218.60.56/~jnz1568/getInfo.php?workbook=17_02.xlsx&amp;sheet=U0&amp;row=378&amp;col=7&amp;number=5.6e-05&amp;sourceID=14","5.6e-05")</f>
        <v>5.6e-05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HYPERLINK("http://141.218.60.56/~jnz1568/getInfo.php?workbook=17_02.xlsx&amp;sheet=U0&amp;row=379&amp;col=6&amp;number=4.5&amp;sourceID=14","4.5")</f>
        <v>4.5</v>
      </c>
      <c r="G379" s="4" t="str">
        <f>HYPERLINK("http://141.218.60.56/~jnz1568/getInfo.php?workbook=17_02.xlsx&amp;sheet=U0&amp;row=379&amp;col=7&amp;number=5.6e-05&amp;sourceID=14","5.6e-05")</f>
        <v>5.6e-05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HYPERLINK("http://141.218.60.56/~jnz1568/getInfo.php?workbook=17_02.xlsx&amp;sheet=U0&amp;row=380&amp;col=6&amp;number=4.6&amp;sourceID=14","4.6")</f>
        <v>4.6</v>
      </c>
      <c r="G380" s="4" t="str">
        <f>HYPERLINK("http://141.218.60.56/~jnz1568/getInfo.php?workbook=17_02.xlsx&amp;sheet=U0&amp;row=380&amp;col=7&amp;number=5.6e-05&amp;sourceID=14","5.6e-05")</f>
        <v>5.6e-05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HYPERLINK("http://141.218.60.56/~jnz1568/getInfo.php?workbook=17_02.xlsx&amp;sheet=U0&amp;row=381&amp;col=6&amp;number=4.7&amp;sourceID=14","4.7")</f>
        <v>4.7</v>
      </c>
      <c r="G381" s="4" t="str">
        <f>HYPERLINK("http://141.218.60.56/~jnz1568/getInfo.php?workbook=17_02.xlsx&amp;sheet=U0&amp;row=381&amp;col=7&amp;number=5.59e-05&amp;sourceID=14","5.59e-05")</f>
        <v>5.59e-05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HYPERLINK("http://141.218.60.56/~jnz1568/getInfo.php?workbook=17_02.xlsx&amp;sheet=U0&amp;row=382&amp;col=6&amp;number=4.8&amp;sourceID=14","4.8")</f>
        <v>4.8</v>
      </c>
      <c r="G382" s="4" t="str">
        <f>HYPERLINK("http://141.218.60.56/~jnz1568/getInfo.php?workbook=17_02.xlsx&amp;sheet=U0&amp;row=382&amp;col=7&amp;number=5.59e-05&amp;sourceID=14","5.59e-05")</f>
        <v>5.59e-05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HYPERLINK("http://141.218.60.56/~jnz1568/getInfo.php?workbook=17_02.xlsx&amp;sheet=U0&amp;row=383&amp;col=6&amp;number=4.9&amp;sourceID=14","4.9")</f>
        <v>4.9</v>
      </c>
      <c r="G383" s="4" t="str">
        <f>HYPERLINK("http://141.218.60.56/~jnz1568/getInfo.php?workbook=17_02.xlsx&amp;sheet=U0&amp;row=383&amp;col=7&amp;number=5.59e-05&amp;sourceID=14","5.59e-05")</f>
        <v>5.59e-05</v>
      </c>
    </row>
    <row r="384" spans="1:7">
      <c r="A384" s="3">
        <v>17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HYPERLINK("http://141.218.60.56/~jnz1568/getInfo.php?workbook=17_02.xlsx&amp;sheet=U0&amp;row=384&amp;col=6&amp;number=3&amp;sourceID=14","3")</f>
        <v>3</v>
      </c>
      <c r="G384" s="4" t="str">
        <f>HYPERLINK("http://141.218.60.56/~jnz1568/getInfo.php?workbook=17_02.xlsx&amp;sheet=U0&amp;row=384&amp;col=7&amp;number=0.000172&amp;sourceID=14","0.000172")</f>
        <v>0.000172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HYPERLINK("http://141.218.60.56/~jnz1568/getInfo.php?workbook=17_02.xlsx&amp;sheet=U0&amp;row=385&amp;col=6&amp;number=3.1&amp;sourceID=14","3.1")</f>
        <v>3.1</v>
      </c>
      <c r="G385" s="4" t="str">
        <f>HYPERLINK("http://141.218.60.56/~jnz1568/getInfo.php?workbook=17_02.xlsx&amp;sheet=U0&amp;row=385&amp;col=7&amp;number=0.000172&amp;sourceID=14","0.000172")</f>
        <v>0.000172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HYPERLINK("http://141.218.60.56/~jnz1568/getInfo.php?workbook=17_02.xlsx&amp;sheet=U0&amp;row=386&amp;col=6&amp;number=3.2&amp;sourceID=14","3.2")</f>
        <v>3.2</v>
      </c>
      <c r="G386" s="4" t="str">
        <f>HYPERLINK("http://141.218.60.56/~jnz1568/getInfo.php?workbook=17_02.xlsx&amp;sheet=U0&amp;row=386&amp;col=7&amp;number=0.000172&amp;sourceID=14","0.000172")</f>
        <v>0.000172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HYPERLINK("http://141.218.60.56/~jnz1568/getInfo.php?workbook=17_02.xlsx&amp;sheet=U0&amp;row=387&amp;col=6&amp;number=3.3&amp;sourceID=14","3.3")</f>
        <v>3.3</v>
      </c>
      <c r="G387" s="4" t="str">
        <f>HYPERLINK("http://141.218.60.56/~jnz1568/getInfo.php?workbook=17_02.xlsx&amp;sheet=U0&amp;row=387&amp;col=7&amp;number=0.000172&amp;sourceID=14","0.000172")</f>
        <v>0.000172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HYPERLINK("http://141.218.60.56/~jnz1568/getInfo.php?workbook=17_02.xlsx&amp;sheet=U0&amp;row=388&amp;col=6&amp;number=3.4&amp;sourceID=14","3.4")</f>
        <v>3.4</v>
      </c>
      <c r="G388" s="4" t="str">
        <f>HYPERLINK("http://141.218.60.56/~jnz1568/getInfo.php?workbook=17_02.xlsx&amp;sheet=U0&amp;row=388&amp;col=7&amp;number=0.000172&amp;sourceID=14","0.000172")</f>
        <v>0.000172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HYPERLINK("http://141.218.60.56/~jnz1568/getInfo.php?workbook=17_02.xlsx&amp;sheet=U0&amp;row=389&amp;col=6&amp;number=3.5&amp;sourceID=14","3.5")</f>
        <v>3.5</v>
      </c>
      <c r="G389" s="4" t="str">
        <f>HYPERLINK("http://141.218.60.56/~jnz1568/getInfo.php?workbook=17_02.xlsx&amp;sheet=U0&amp;row=389&amp;col=7&amp;number=0.000172&amp;sourceID=14","0.000172")</f>
        <v>0.000172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HYPERLINK("http://141.218.60.56/~jnz1568/getInfo.php?workbook=17_02.xlsx&amp;sheet=U0&amp;row=390&amp;col=6&amp;number=3.6&amp;sourceID=14","3.6")</f>
        <v>3.6</v>
      </c>
      <c r="G390" s="4" t="str">
        <f>HYPERLINK("http://141.218.60.56/~jnz1568/getInfo.php?workbook=17_02.xlsx&amp;sheet=U0&amp;row=390&amp;col=7&amp;number=0.000172&amp;sourceID=14","0.000172")</f>
        <v>0.000172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HYPERLINK("http://141.218.60.56/~jnz1568/getInfo.php?workbook=17_02.xlsx&amp;sheet=U0&amp;row=391&amp;col=6&amp;number=3.7&amp;sourceID=14","3.7")</f>
        <v>3.7</v>
      </c>
      <c r="G391" s="4" t="str">
        <f>HYPERLINK("http://141.218.60.56/~jnz1568/getInfo.php?workbook=17_02.xlsx&amp;sheet=U0&amp;row=391&amp;col=7&amp;number=0.000172&amp;sourceID=14","0.000172")</f>
        <v>0.000172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HYPERLINK("http://141.218.60.56/~jnz1568/getInfo.php?workbook=17_02.xlsx&amp;sheet=U0&amp;row=392&amp;col=6&amp;number=3.8&amp;sourceID=14","3.8")</f>
        <v>3.8</v>
      </c>
      <c r="G392" s="4" t="str">
        <f>HYPERLINK("http://141.218.60.56/~jnz1568/getInfo.php?workbook=17_02.xlsx&amp;sheet=U0&amp;row=392&amp;col=7&amp;number=0.000172&amp;sourceID=14","0.000172")</f>
        <v>0.000172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HYPERLINK("http://141.218.60.56/~jnz1568/getInfo.php?workbook=17_02.xlsx&amp;sheet=U0&amp;row=393&amp;col=6&amp;number=3.9&amp;sourceID=14","3.9")</f>
        <v>3.9</v>
      </c>
      <c r="G393" s="4" t="str">
        <f>HYPERLINK("http://141.218.60.56/~jnz1568/getInfo.php?workbook=17_02.xlsx&amp;sheet=U0&amp;row=393&amp;col=7&amp;number=0.000172&amp;sourceID=14","0.000172")</f>
        <v>0.000172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HYPERLINK("http://141.218.60.56/~jnz1568/getInfo.php?workbook=17_02.xlsx&amp;sheet=U0&amp;row=394&amp;col=6&amp;number=4&amp;sourceID=14","4")</f>
        <v>4</v>
      </c>
      <c r="G394" s="4" t="str">
        <f>HYPERLINK("http://141.218.60.56/~jnz1568/getInfo.php?workbook=17_02.xlsx&amp;sheet=U0&amp;row=394&amp;col=7&amp;number=0.000172&amp;sourceID=14","0.000172")</f>
        <v>0.000172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HYPERLINK("http://141.218.60.56/~jnz1568/getInfo.php?workbook=17_02.xlsx&amp;sheet=U0&amp;row=395&amp;col=6&amp;number=4.1&amp;sourceID=14","4.1")</f>
        <v>4.1</v>
      </c>
      <c r="G395" s="4" t="str">
        <f>HYPERLINK("http://141.218.60.56/~jnz1568/getInfo.php?workbook=17_02.xlsx&amp;sheet=U0&amp;row=395&amp;col=7&amp;number=0.000172&amp;sourceID=14","0.000172")</f>
        <v>0.000172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HYPERLINK("http://141.218.60.56/~jnz1568/getInfo.php?workbook=17_02.xlsx&amp;sheet=U0&amp;row=396&amp;col=6&amp;number=4.2&amp;sourceID=14","4.2")</f>
        <v>4.2</v>
      </c>
      <c r="G396" s="4" t="str">
        <f>HYPERLINK("http://141.218.60.56/~jnz1568/getInfo.php?workbook=17_02.xlsx&amp;sheet=U0&amp;row=396&amp;col=7&amp;number=0.000172&amp;sourceID=14","0.000172")</f>
        <v>0.000172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HYPERLINK("http://141.218.60.56/~jnz1568/getInfo.php?workbook=17_02.xlsx&amp;sheet=U0&amp;row=397&amp;col=6&amp;number=4.3&amp;sourceID=14","4.3")</f>
        <v>4.3</v>
      </c>
      <c r="G397" s="4" t="str">
        <f>HYPERLINK("http://141.218.60.56/~jnz1568/getInfo.php?workbook=17_02.xlsx&amp;sheet=U0&amp;row=397&amp;col=7&amp;number=0.000172&amp;sourceID=14","0.000172")</f>
        <v>0.000172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HYPERLINK("http://141.218.60.56/~jnz1568/getInfo.php?workbook=17_02.xlsx&amp;sheet=U0&amp;row=398&amp;col=6&amp;number=4.4&amp;sourceID=14","4.4")</f>
        <v>4.4</v>
      </c>
      <c r="G398" s="4" t="str">
        <f>HYPERLINK("http://141.218.60.56/~jnz1568/getInfo.php?workbook=17_02.xlsx&amp;sheet=U0&amp;row=398&amp;col=7&amp;number=0.000172&amp;sourceID=14","0.000172")</f>
        <v>0.000172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HYPERLINK("http://141.218.60.56/~jnz1568/getInfo.php?workbook=17_02.xlsx&amp;sheet=U0&amp;row=399&amp;col=6&amp;number=4.5&amp;sourceID=14","4.5")</f>
        <v>4.5</v>
      </c>
      <c r="G399" s="4" t="str">
        <f>HYPERLINK("http://141.218.60.56/~jnz1568/getInfo.php?workbook=17_02.xlsx&amp;sheet=U0&amp;row=399&amp;col=7&amp;number=0.000172&amp;sourceID=14","0.000172")</f>
        <v>0.000172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HYPERLINK("http://141.218.60.56/~jnz1568/getInfo.php?workbook=17_02.xlsx&amp;sheet=U0&amp;row=400&amp;col=6&amp;number=4.6&amp;sourceID=14","4.6")</f>
        <v>4.6</v>
      </c>
      <c r="G400" s="4" t="str">
        <f>HYPERLINK("http://141.218.60.56/~jnz1568/getInfo.php?workbook=17_02.xlsx&amp;sheet=U0&amp;row=400&amp;col=7&amp;number=0.000172&amp;sourceID=14","0.000172")</f>
        <v>0.000172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HYPERLINK("http://141.218.60.56/~jnz1568/getInfo.php?workbook=17_02.xlsx&amp;sheet=U0&amp;row=401&amp;col=6&amp;number=4.7&amp;sourceID=14","4.7")</f>
        <v>4.7</v>
      </c>
      <c r="G401" s="4" t="str">
        <f>HYPERLINK("http://141.218.60.56/~jnz1568/getInfo.php?workbook=17_02.xlsx&amp;sheet=U0&amp;row=401&amp;col=7&amp;number=0.000172&amp;sourceID=14","0.000172")</f>
        <v>0.000172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HYPERLINK("http://141.218.60.56/~jnz1568/getInfo.php?workbook=17_02.xlsx&amp;sheet=U0&amp;row=402&amp;col=6&amp;number=4.8&amp;sourceID=14","4.8")</f>
        <v>4.8</v>
      </c>
      <c r="G402" s="4" t="str">
        <f>HYPERLINK("http://141.218.60.56/~jnz1568/getInfo.php?workbook=17_02.xlsx&amp;sheet=U0&amp;row=402&amp;col=7&amp;number=0.000172&amp;sourceID=14","0.000172")</f>
        <v>0.000172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HYPERLINK("http://141.218.60.56/~jnz1568/getInfo.php?workbook=17_02.xlsx&amp;sheet=U0&amp;row=403&amp;col=6&amp;number=4.9&amp;sourceID=14","4.9")</f>
        <v>4.9</v>
      </c>
      <c r="G403" s="4" t="str">
        <f>HYPERLINK("http://141.218.60.56/~jnz1568/getInfo.php?workbook=17_02.xlsx&amp;sheet=U0&amp;row=403&amp;col=7&amp;number=0.000172&amp;sourceID=14","0.000172")</f>
        <v>0.000172</v>
      </c>
    </row>
    <row r="404" spans="1:7">
      <c r="A404" s="3">
        <v>17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HYPERLINK("http://141.218.60.56/~jnz1568/getInfo.php?workbook=17_02.xlsx&amp;sheet=U0&amp;row=404&amp;col=6&amp;number=3&amp;sourceID=14","3")</f>
        <v>3</v>
      </c>
      <c r="G404" s="4" t="str">
        <f>HYPERLINK("http://141.218.60.56/~jnz1568/getInfo.php?workbook=17_02.xlsx&amp;sheet=U0&amp;row=404&amp;col=7&amp;number=0.000392&amp;sourceID=14","0.000392")</f>
        <v>0.000392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HYPERLINK("http://141.218.60.56/~jnz1568/getInfo.php?workbook=17_02.xlsx&amp;sheet=U0&amp;row=405&amp;col=6&amp;number=3.1&amp;sourceID=14","3.1")</f>
        <v>3.1</v>
      </c>
      <c r="G405" s="4" t="str">
        <f>HYPERLINK("http://141.218.60.56/~jnz1568/getInfo.php?workbook=17_02.xlsx&amp;sheet=U0&amp;row=405&amp;col=7&amp;number=0.000392&amp;sourceID=14","0.000392")</f>
        <v>0.000392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HYPERLINK("http://141.218.60.56/~jnz1568/getInfo.php?workbook=17_02.xlsx&amp;sheet=U0&amp;row=406&amp;col=6&amp;number=3.2&amp;sourceID=14","3.2")</f>
        <v>3.2</v>
      </c>
      <c r="G406" s="4" t="str">
        <f>HYPERLINK("http://141.218.60.56/~jnz1568/getInfo.php?workbook=17_02.xlsx&amp;sheet=U0&amp;row=406&amp;col=7&amp;number=0.000392&amp;sourceID=14","0.000392")</f>
        <v>0.000392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HYPERLINK("http://141.218.60.56/~jnz1568/getInfo.php?workbook=17_02.xlsx&amp;sheet=U0&amp;row=407&amp;col=6&amp;number=3.3&amp;sourceID=14","3.3")</f>
        <v>3.3</v>
      </c>
      <c r="G407" s="4" t="str">
        <f>HYPERLINK("http://141.218.60.56/~jnz1568/getInfo.php?workbook=17_02.xlsx&amp;sheet=U0&amp;row=407&amp;col=7&amp;number=0.000392&amp;sourceID=14","0.000392")</f>
        <v>0.000392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HYPERLINK("http://141.218.60.56/~jnz1568/getInfo.php?workbook=17_02.xlsx&amp;sheet=U0&amp;row=408&amp;col=6&amp;number=3.4&amp;sourceID=14","3.4")</f>
        <v>3.4</v>
      </c>
      <c r="G408" s="4" t="str">
        <f>HYPERLINK("http://141.218.60.56/~jnz1568/getInfo.php?workbook=17_02.xlsx&amp;sheet=U0&amp;row=408&amp;col=7&amp;number=0.000392&amp;sourceID=14","0.000392")</f>
        <v>0.000392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HYPERLINK("http://141.218.60.56/~jnz1568/getInfo.php?workbook=17_02.xlsx&amp;sheet=U0&amp;row=409&amp;col=6&amp;number=3.5&amp;sourceID=14","3.5")</f>
        <v>3.5</v>
      </c>
      <c r="G409" s="4" t="str">
        <f>HYPERLINK("http://141.218.60.56/~jnz1568/getInfo.php?workbook=17_02.xlsx&amp;sheet=U0&amp;row=409&amp;col=7&amp;number=0.000392&amp;sourceID=14","0.000392")</f>
        <v>0.000392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HYPERLINK("http://141.218.60.56/~jnz1568/getInfo.php?workbook=17_02.xlsx&amp;sheet=U0&amp;row=410&amp;col=6&amp;number=3.6&amp;sourceID=14","3.6")</f>
        <v>3.6</v>
      </c>
      <c r="G410" s="4" t="str">
        <f>HYPERLINK("http://141.218.60.56/~jnz1568/getInfo.php?workbook=17_02.xlsx&amp;sheet=U0&amp;row=410&amp;col=7&amp;number=0.000392&amp;sourceID=14","0.000392")</f>
        <v>0.000392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HYPERLINK("http://141.218.60.56/~jnz1568/getInfo.php?workbook=17_02.xlsx&amp;sheet=U0&amp;row=411&amp;col=6&amp;number=3.7&amp;sourceID=14","3.7")</f>
        <v>3.7</v>
      </c>
      <c r="G411" s="4" t="str">
        <f>HYPERLINK("http://141.218.60.56/~jnz1568/getInfo.php?workbook=17_02.xlsx&amp;sheet=U0&amp;row=411&amp;col=7&amp;number=0.000392&amp;sourceID=14","0.000392")</f>
        <v>0.000392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HYPERLINK("http://141.218.60.56/~jnz1568/getInfo.php?workbook=17_02.xlsx&amp;sheet=U0&amp;row=412&amp;col=6&amp;number=3.8&amp;sourceID=14","3.8")</f>
        <v>3.8</v>
      </c>
      <c r="G412" s="4" t="str">
        <f>HYPERLINK("http://141.218.60.56/~jnz1568/getInfo.php?workbook=17_02.xlsx&amp;sheet=U0&amp;row=412&amp;col=7&amp;number=0.000392&amp;sourceID=14","0.000392")</f>
        <v>0.000392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HYPERLINK("http://141.218.60.56/~jnz1568/getInfo.php?workbook=17_02.xlsx&amp;sheet=U0&amp;row=413&amp;col=6&amp;number=3.9&amp;sourceID=14","3.9")</f>
        <v>3.9</v>
      </c>
      <c r="G413" s="4" t="str">
        <f>HYPERLINK("http://141.218.60.56/~jnz1568/getInfo.php?workbook=17_02.xlsx&amp;sheet=U0&amp;row=413&amp;col=7&amp;number=0.000392&amp;sourceID=14","0.000392")</f>
        <v>0.000392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HYPERLINK("http://141.218.60.56/~jnz1568/getInfo.php?workbook=17_02.xlsx&amp;sheet=U0&amp;row=414&amp;col=6&amp;number=4&amp;sourceID=14","4")</f>
        <v>4</v>
      </c>
      <c r="G414" s="4" t="str">
        <f>HYPERLINK("http://141.218.60.56/~jnz1568/getInfo.php?workbook=17_02.xlsx&amp;sheet=U0&amp;row=414&amp;col=7&amp;number=0.000392&amp;sourceID=14","0.000392")</f>
        <v>0.000392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HYPERLINK("http://141.218.60.56/~jnz1568/getInfo.php?workbook=17_02.xlsx&amp;sheet=U0&amp;row=415&amp;col=6&amp;number=4.1&amp;sourceID=14","4.1")</f>
        <v>4.1</v>
      </c>
      <c r="G415" s="4" t="str">
        <f>HYPERLINK("http://141.218.60.56/~jnz1568/getInfo.php?workbook=17_02.xlsx&amp;sheet=U0&amp;row=415&amp;col=7&amp;number=0.000392&amp;sourceID=14","0.000392")</f>
        <v>0.000392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HYPERLINK("http://141.218.60.56/~jnz1568/getInfo.php?workbook=17_02.xlsx&amp;sheet=U0&amp;row=416&amp;col=6&amp;number=4.2&amp;sourceID=14","4.2")</f>
        <v>4.2</v>
      </c>
      <c r="G416" s="4" t="str">
        <f>HYPERLINK("http://141.218.60.56/~jnz1568/getInfo.php?workbook=17_02.xlsx&amp;sheet=U0&amp;row=416&amp;col=7&amp;number=0.000392&amp;sourceID=14","0.000392")</f>
        <v>0.000392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HYPERLINK("http://141.218.60.56/~jnz1568/getInfo.php?workbook=17_02.xlsx&amp;sheet=U0&amp;row=417&amp;col=6&amp;number=4.3&amp;sourceID=14","4.3")</f>
        <v>4.3</v>
      </c>
      <c r="G417" s="4" t="str">
        <f>HYPERLINK("http://141.218.60.56/~jnz1568/getInfo.php?workbook=17_02.xlsx&amp;sheet=U0&amp;row=417&amp;col=7&amp;number=0.000392&amp;sourceID=14","0.000392")</f>
        <v>0.000392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HYPERLINK("http://141.218.60.56/~jnz1568/getInfo.php?workbook=17_02.xlsx&amp;sheet=U0&amp;row=418&amp;col=6&amp;number=4.4&amp;sourceID=14","4.4")</f>
        <v>4.4</v>
      </c>
      <c r="G418" s="4" t="str">
        <f>HYPERLINK("http://141.218.60.56/~jnz1568/getInfo.php?workbook=17_02.xlsx&amp;sheet=U0&amp;row=418&amp;col=7&amp;number=0.000392&amp;sourceID=14","0.000392")</f>
        <v>0.000392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HYPERLINK("http://141.218.60.56/~jnz1568/getInfo.php?workbook=17_02.xlsx&amp;sheet=U0&amp;row=419&amp;col=6&amp;number=4.5&amp;sourceID=14","4.5")</f>
        <v>4.5</v>
      </c>
      <c r="G419" s="4" t="str">
        <f>HYPERLINK("http://141.218.60.56/~jnz1568/getInfo.php?workbook=17_02.xlsx&amp;sheet=U0&amp;row=419&amp;col=7&amp;number=0.000392&amp;sourceID=14","0.000392")</f>
        <v>0.000392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HYPERLINK("http://141.218.60.56/~jnz1568/getInfo.php?workbook=17_02.xlsx&amp;sheet=U0&amp;row=420&amp;col=6&amp;number=4.6&amp;sourceID=14","4.6")</f>
        <v>4.6</v>
      </c>
      <c r="G420" s="4" t="str">
        <f>HYPERLINK("http://141.218.60.56/~jnz1568/getInfo.php?workbook=17_02.xlsx&amp;sheet=U0&amp;row=420&amp;col=7&amp;number=0.000392&amp;sourceID=14","0.000392")</f>
        <v>0.000392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HYPERLINK("http://141.218.60.56/~jnz1568/getInfo.php?workbook=17_02.xlsx&amp;sheet=U0&amp;row=421&amp;col=6&amp;number=4.7&amp;sourceID=14","4.7")</f>
        <v>4.7</v>
      </c>
      <c r="G421" s="4" t="str">
        <f>HYPERLINK("http://141.218.60.56/~jnz1568/getInfo.php?workbook=17_02.xlsx&amp;sheet=U0&amp;row=421&amp;col=7&amp;number=0.000391&amp;sourceID=14","0.000391")</f>
        <v>0.000391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HYPERLINK("http://141.218.60.56/~jnz1568/getInfo.php?workbook=17_02.xlsx&amp;sheet=U0&amp;row=422&amp;col=6&amp;number=4.8&amp;sourceID=14","4.8")</f>
        <v>4.8</v>
      </c>
      <c r="G422" s="4" t="str">
        <f>HYPERLINK("http://141.218.60.56/~jnz1568/getInfo.php?workbook=17_02.xlsx&amp;sheet=U0&amp;row=422&amp;col=7&amp;number=0.000391&amp;sourceID=14","0.000391")</f>
        <v>0.000391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HYPERLINK("http://141.218.60.56/~jnz1568/getInfo.php?workbook=17_02.xlsx&amp;sheet=U0&amp;row=423&amp;col=6&amp;number=4.9&amp;sourceID=14","4.9")</f>
        <v>4.9</v>
      </c>
      <c r="G423" s="4" t="str">
        <f>HYPERLINK("http://141.218.60.56/~jnz1568/getInfo.php?workbook=17_02.xlsx&amp;sheet=U0&amp;row=423&amp;col=7&amp;number=0.000391&amp;sourceID=14","0.000391")</f>
        <v>0.000391</v>
      </c>
    </row>
    <row r="424" spans="1:7">
      <c r="A424" s="3">
        <v>17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HYPERLINK("http://141.218.60.56/~jnz1568/getInfo.php?workbook=17_02.xlsx&amp;sheet=U0&amp;row=424&amp;col=6&amp;number=3&amp;sourceID=14","3")</f>
        <v>3</v>
      </c>
      <c r="G424" s="4" t="str">
        <f>HYPERLINK("http://141.218.60.56/~jnz1568/getInfo.php?workbook=17_02.xlsx&amp;sheet=U0&amp;row=424&amp;col=7&amp;number=0.000315&amp;sourceID=14","0.000315")</f>
        <v>0.000315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HYPERLINK("http://141.218.60.56/~jnz1568/getInfo.php?workbook=17_02.xlsx&amp;sheet=U0&amp;row=425&amp;col=6&amp;number=3.1&amp;sourceID=14","3.1")</f>
        <v>3.1</v>
      </c>
      <c r="G425" s="4" t="str">
        <f>HYPERLINK("http://141.218.60.56/~jnz1568/getInfo.php?workbook=17_02.xlsx&amp;sheet=U0&amp;row=425&amp;col=7&amp;number=0.000315&amp;sourceID=14","0.000315")</f>
        <v>0.000315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HYPERLINK("http://141.218.60.56/~jnz1568/getInfo.php?workbook=17_02.xlsx&amp;sheet=U0&amp;row=426&amp;col=6&amp;number=3.2&amp;sourceID=14","3.2")</f>
        <v>3.2</v>
      </c>
      <c r="G426" s="4" t="str">
        <f>HYPERLINK("http://141.218.60.56/~jnz1568/getInfo.php?workbook=17_02.xlsx&amp;sheet=U0&amp;row=426&amp;col=7&amp;number=0.000315&amp;sourceID=14","0.000315")</f>
        <v>0.000315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HYPERLINK("http://141.218.60.56/~jnz1568/getInfo.php?workbook=17_02.xlsx&amp;sheet=U0&amp;row=427&amp;col=6&amp;number=3.3&amp;sourceID=14","3.3")</f>
        <v>3.3</v>
      </c>
      <c r="G427" s="4" t="str">
        <f>HYPERLINK("http://141.218.60.56/~jnz1568/getInfo.php?workbook=17_02.xlsx&amp;sheet=U0&amp;row=427&amp;col=7&amp;number=0.000315&amp;sourceID=14","0.000315")</f>
        <v>0.000315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HYPERLINK("http://141.218.60.56/~jnz1568/getInfo.php?workbook=17_02.xlsx&amp;sheet=U0&amp;row=428&amp;col=6&amp;number=3.4&amp;sourceID=14","3.4")</f>
        <v>3.4</v>
      </c>
      <c r="G428" s="4" t="str">
        <f>HYPERLINK("http://141.218.60.56/~jnz1568/getInfo.php?workbook=17_02.xlsx&amp;sheet=U0&amp;row=428&amp;col=7&amp;number=0.000315&amp;sourceID=14","0.000315")</f>
        <v>0.000315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HYPERLINK("http://141.218.60.56/~jnz1568/getInfo.php?workbook=17_02.xlsx&amp;sheet=U0&amp;row=429&amp;col=6&amp;number=3.5&amp;sourceID=14","3.5")</f>
        <v>3.5</v>
      </c>
      <c r="G429" s="4" t="str">
        <f>HYPERLINK("http://141.218.60.56/~jnz1568/getInfo.php?workbook=17_02.xlsx&amp;sheet=U0&amp;row=429&amp;col=7&amp;number=0.000315&amp;sourceID=14","0.000315")</f>
        <v>0.000315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HYPERLINK("http://141.218.60.56/~jnz1568/getInfo.php?workbook=17_02.xlsx&amp;sheet=U0&amp;row=430&amp;col=6&amp;number=3.6&amp;sourceID=14","3.6")</f>
        <v>3.6</v>
      </c>
      <c r="G430" s="4" t="str">
        <f>HYPERLINK("http://141.218.60.56/~jnz1568/getInfo.php?workbook=17_02.xlsx&amp;sheet=U0&amp;row=430&amp;col=7&amp;number=0.000315&amp;sourceID=14","0.000315")</f>
        <v>0.000315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HYPERLINK("http://141.218.60.56/~jnz1568/getInfo.php?workbook=17_02.xlsx&amp;sheet=U0&amp;row=431&amp;col=6&amp;number=3.7&amp;sourceID=14","3.7")</f>
        <v>3.7</v>
      </c>
      <c r="G431" s="4" t="str">
        <f>HYPERLINK("http://141.218.60.56/~jnz1568/getInfo.php?workbook=17_02.xlsx&amp;sheet=U0&amp;row=431&amp;col=7&amp;number=0.000315&amp;sourceID=14","0.000315")</f>
        <v>0.000315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HYPERLINK("http://141.218.60.56/~jnz1568/getInfo.php?workbook=17_02.xlsx&amp;sheet=U0&amp;row=432&amp;col=6&amp;number=3.8&amp;sourceID=14","3.8")</f>
        <v>3.8</v>
      </c>
      <c r="G432" s="4" t="str">
        <f>HYPERLINK("http://141.218.60.56/~jnz1568/getInfo.php?workbook=17_02.xlsx&amp;sheet=U0&amp;row=432&amp;col=7&amp;number=0.000315&amp;sourceID=14","0.000315")</f>
        <v>0.000315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HYPERLINK("http://141.218.60.56/~jnz1568/getInfo.php?workbook=17_02.xlsx&amp;sheet=U0&amp;row=433&amp;col=6&amp;number=3.9&amp;sourceID=14","3.9")</f>
        <v>3.9</v>
      </c>
      <c r="G433" s="4" t="str">
        <f>HYPERLINK("http://141.218.60.56/~jnz1568/getInfo.php?workbook=17_02.xlsx&amp;sheet=U0&amp;row=433&amp;col=7&amp;number=0.000315&amp;sourceID=14","0.000315")</f>
        <v>0.000315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HYPERLINK("http://141.218.60.56/~jnz1568/getInfo.php?workbook=17_02.xlsx&amp;sheet=U0&amp;row=434&amp;col=6&amp;number=4&amp;sourceID=14","4")</f>
        <v>4</v>
      </c>
      <c r="G434" s="4" t="str">
        <f>HYPERLINK("http://141.218.60.56/~jnz1568/getInfo.php?workbook=17_02.xlsx&amp;sheet=U0&amp;row=434&amp;col=7&amp;number=0.000315&amp;sourceID=14","0.000315")</f>
        <v>0.000315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HYPERLINK("http://141.218.60.56/~jnz1568/getInfo.php?workbook=17_02.xlsx&amp;sheet=U0&amp;row=435&amp;col=6&amp;number=4.1&amp;sourceID=14","4.1")</f>
        <v>4.1</v>
      </c>
      <c r="G435" s="4" t="str">
        <f>HYPERLINK("http://141.218.60.56/~jnz1568/getInfo.php?workbook=17_02.xlsx&amp;sheet=U0&amp;row=435&amp;col=7&amp;number=0.000315&amp;sourceID=14","0.000315")</f>
        <v>0.000315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HYPERLINK("http://141.218.60.56/~jnz1568/getInfo.php?workbook=17_02.xlsx&amp;sheet=U0&amp;row=436&amp;col=6&amp;number=4.2&amp;sourceID=14","4.2")</f>
        <v>4.2</v>
      </c>
      <c r="G436" s="4" t="str">
        <f>HYPERLINK("http://141.218.60.56/~jnz1568/getInfo.php?workbook=17_02.xlsx&amp;sheet=U0&amp;row=436&amp;col=7&amp;number=0.000315&amp;sourceID=14","0.000315")</f>
        <v>0.000315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HYPERLINK("http://141.218.60.56/~jnz1568/getInfo.php?workbook=17_02.xlsx&amp;sheet=U0&amp;row=437&amp;col=6&amp;number=4.3&amp;sourceID=14","4.3")</f>
        <v>4.3</v>
      </c>
      <c r="G437" s="4" t="str">
        <f>HYPERLINK("http://141.218.60.56/~jnz1568/getInfo.php?workbook=17_02.xlsx&amp;sheet=U0&amp;row=437&amp;col=7&amp;number=0.000315&amp;sourceID=14","0.000315")</f>
        <v>0.000315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HYPERLINK("http://141.218.60.56/~jnz1568/getInfo.php?workbook=17_02.xlsx&amp;sheet=U0&amp;row=438&amp;col=6&amp;number=4.4&amp;sourceID=14","4.4")</f>
        <v>4.4</v>
      </c>
      <c r="G438" s="4" t="str">
        <f>HYPERLINK("http://141.218.60.56/~jnz1568/getInfo.php?workbook=17_02.xlsx&amp;sheet=U0&amp;row=438&amp;col=7&amp;number=0.000315&amp;sourceID=14","0.000315")</f>
        <v>0.000315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HYPERLINK("http://141.218.60.56/~jnz1568/getInfo.php?workbook=17_02.xlsx&amp;sheet=U0&amp;row=439&amp;col=6&amp;number=4.5&amp;sourceID=14","4.5")</f>
        <v>4.5</v>
      </c>
      <c r="G439" s="4" t="str">
        <f>HYPERLINK("http://141.218.60.56/~jnz1568/getInfo.php?workbook=17_02.xlsx&amp;sheet=U0&amp;row=439&amp;col=7&amp;number=0.000315&amp;sourceID=14","0.000315")</f>
        <v>0.000315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HYPERLINK("http://141.218.60.56/~jnz1568/getInfo.php?workbook=17_02.xlsx&amp;sheet=U0&amp;row=440&amp;col=6&amp;number=4.6&amp;sourceID=14","4.6")</f>
        <v>4.6</v>
      </c>
      <c r="G440" s="4" t="str">
        <f>HYPERLINK("http://141.218.60.56/~jnz1568/getInfo.php?workbook=17_02.xlsx&amp;sheet=U0&amp;row=440&amp;col=7&amp;number=0.000315&amp;sourceID=14","0.000315")</f>
        <v>0.000315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HYPERLINK("http://141.218.60.56/~jnz1568/getInfo.php?workbook=17_02.xlsx&amp;sheet=U0&amp;row=441&amp;col=6&amp;number=4.7&amp;sourceID=14","4.7")</f>
        <v>4.7</v>
      </c>
      <c r="G441" s="4" t="str">
        <f>HYPERLINK("http://141.218.60.56/~jnz1568/getInfo.php?workbook=17_02.xlsx&amp;sheet=U0&amp;row=441&amp;col=7&amp;number=0.000316&amp;sourceID=14","0.000316")</f>
        <v>0.000316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HYPERLINK("http://141.218.60.56/~jnz1568/getInfo.php?workbook=17_02.xlsx&amp;sheet=U0&amp;row=442&amp;col=6&amp;number=4.8&amp;sourceID=14","4.8")</f>
        <v>4.8</v>
      </c>
      <c r="G442" s="4" t="str">
        <f>HYPERLINK("http://141.218.60.56/~jnz1568/getInfo.php?workbook=17_02.xlsx&amp;sheet=U0&amp;row=442&amp;col=7&amp;number=0.000316&amp;sourceID=14","0.000316")</f>
        <v>0.000316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HYPERLINK("http://141.218.60.56/~jnz1568/getInfo.php?workbook=17_02.xlsx&amp;sheet=U0&amp;row=443&amp;col=6&amp;number=4.9&amp;sourceID=14","4.9")</f>
        <v>4.9</v>
      </c>
      <c r="G443" s="4" t="str">
        <f>HYPERLINK("http://141.218.60.56/~jnz1568/getInfo.php?workbook=17_02.xlsx&amp;sheet=U0&amp;row=443&amp;col=7&amp;number=0.000316&amp;sourceID=14","0.000316")</f>
        <v>0.000316</v>
      </c>
    </row>
    <row r="444" spans="1:7">
      <c r="A444" s="3">
        <v>17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HYPERLINK("http://141.218.60.56/~jnz1568/getInfo.php?workbook=17_02.xlsx&amp;sheet=U0&amp;row=444&amp;col=6&amp;number=3&amp;sourceID=14","3")</f>
        <v>3</v>
      </c>
      <c r="G444" s="4" t="str">
        <f>HYPERLINK("http://141.218.60.56/~jnz1568/getInfo.php?workbook=17_02.xlsx&amp;sheet=U0&amp;row=444&amp;col=7&amp;number=2.99e-05&amp;sourceID=14","2.99e-05")</f>
        <v>2.99e-05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HYPERLINK("http://141.218.60.56/~jnz1568/getInfo.php?workbook=17_02.xlsx&amp;sheet=U0&amp;row=445&amp;col=6&amp;number=3.1&amp;sourceID=14","3.1")</f>
        <v>3.1</v>
      </c>
      <c r="G445" s="4" t="str">
        <f>HYPERLINK("http://141.218.60.56/~jnz1568/getInfo.php?workbook=17_02.xlsx&amp;sheet=U0&amp;row=445&amp;col=7&amp;number=2.99e-05&amp;sourceID=14","2.99e-05")</f>
        <v>2.99e-05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HYPERLINK("http://141.218.60.56/~jnz1568/getInfo.php?workbook=17_02.xlsx&amp;sheet=U0&amp;row=446&amp;col=6&amp;number=3.2&amp;sourceID=14","3.2")</f>
        <v>3.2</v>
      </c>
      <c r="G446" s="4" t="str">
        <f>HYPERLINK("http://141.218.60.56/~jnz1568/getInfo.php?workbook=17_02.xlsx&amp;sheet=U0&amp;row=446&amp;col=7&amp;number=2.99e-05&amp;sourceID=14","2.99e-05")</f>
        <v>2.99e-05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HYPERLINK("http://141.218.60.56/~jnz1568/getInfo.php?workbook=17_02.xlsx&amp;sheet=U0&amp;row=447&amp;col=6&amp;number=3.3&amp;sourceID=14","3.3")</f>
        <v>3.3</v>
      </c>
      <c r="G447" s="4" t="str">
        <f>HYPERLINK("http://141.218.60.56/~jnz1568/getInfo.php?workbook=17_02.xlsx&amp;sheet=U0&amp;row=447&amp;col=7&amp;number=2.99e-05&amp;sourceID=14","2.99e-05")</f>
        <v>2.99e-05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HYPERLINK("http://141.218.60.56/~jnz1568/getInfo.php?workbook=17_02.xlsx&amp;sheet=U0&amp;row=448&amp;col=6&amp;number=3.4&amp;sourceID=14","3.4")</f>
        <v>3.4</v>
      </c>
      <c r="G448" s="4" t="str">
        <f>HYPERLINK("http://141.218.60.56/~jnz1568/getInfo.php?workbook=17_02.xlsx&amp;sheet=U0&amp;row=448&amp;col=7&amp;number=2.99e-05&amp;sourceID=14","2.99e-05")</f>
        <v>2.99e-05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HYPERLINK("http://141.218.60.56/~jnz1568/getInfo.php?workbook=17_02.xlsx&amp;sheet=U0&amp;row=449&amp;col=6&amp;number=3.5&amp;sourceID=14","3.5")</f>
        <v>3.5</v>
      </c>
      <c r="G449" s="4" t="str">
        <f>HYPERLINK("http://141.218.60.56/~jnz1568/getInfo.php?workbook=17_02.xlsx&amp;sheet=U0&amp;row=449&amp;col=7&amp;number=2.99e-05&amp;sourceID=14","2.99e-05")</f>
        <v>2.99e-05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HYPERLINK("http://141.218.60.56/~jnz1568/getInfo.php?workbook=17_02.xlsx&amp;sheet=U0&amp;row=450&amp;col=6&amp;number=3.6&amp;sourceID=14","3.6")</f>
        <v>3.6</v>
      </c>
      <c r="G450" s="4" t="str">
        <f>HYPERLINK("http://141.218.60.56/~jnz1568/getInfo.php?workbook=17_02.xlsx&amp;sheet=U0&amp;row=450&amp;col=7&amp;number=2.99e-05&amp;sourceID=14","2.99e-05")</f>
        <v>2.99e-05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HYPERLINK("http://141.218.60.56/~jnz1568/getInfo.php?workbook=17_02.xlsx&amp;sheet=U0&amp;row=451&amp;col=6&amp;number=3.7&amp;sourceID=14","3.7")</f>
        <v>3.7</v>
      </c>
      <c r="G451" s="4" t="str">
        <f>HYPERLINK("http://141.218.60.56/~jnz1568/getInfo.php?workbook=17_02.xlsx&amp;sheet=U0&amp;row=451&amp;col=7&amp;number=2.99e-05&amp;sourceID=14","2.99e-05")</f>
        <v>2.99e-05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HYPERLINK("http://141.218.60.56/~jnz1568/getInfo.php?workbook=17_02.xlsx&amp;sheet=U0&amp;row=452&amp;col=6&amp;number=3.8&amp;sourceID=14","3.8")</f>
        <v>3.8</v>
      </c>
      <c r="G452" s="4" t="str">
        <f>HYPERLINK("http://141.218.60.56/~jnz1568/getInfo.php?workbook=17_02.xlsx&amp;sheet=U0&amp;row=452&amp;col=7&amp;number=2.99e-05&amp;sourceID=14","2.99e-05")</f>
        <v>2.99e-05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HYPERLINK("http://141.218.60.56/~jnz1568/getInfo.php?workbook=17_02.xlsx&amp;sheet=U0&amp;row=453&amp;col=6&amp;number=3.9&amp;sourceID=14","3.9")</f>
        <v>3.9</v>
      </c>
      <c r="G453" s="4" t="str">
        <f>HYPERLINK("http://141.218.60.56/~jnz1568/getInfo.php?workbook=17_02.xlsx&amp;sheet=U0&amp;row=453&amp;col=7&amp;number=2.99e-05&amp;sourceID=14","2.99e-05")</f>
        <v>2.99e-05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HYPERLINK("http://141.218.60.56/~jnz1568/getInfo.php?workbook=17_02.xlsx&amp;sheet=U0&amp;row=454&amp;col=6&amp;number=4&amp;sourceID=14","4")</f>
        <v>4</v>
      </c>
      <c r="G454" s="4" t="str">
        <f>HYPERLINK("http://141.218.60.56/~jnz1568/getInfo.php?workbook=17_02.xlsx&amp;sheet=U0&amp;row=454&amp;col=7&amp;number=2.99e-05&amp;sourceID=14","2.99e-05")</f>
        <v>2.99e-05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HYPERLINK("http://141.218.60.56/~jnz1568/getInfo.php?workbook=17_02.xlsx&amp;sheet=U0&amp;row=455&amp;col=6&amp;number=4.1&amp;sourceID=14","4.1")</f>
        <v>4.1</v>
      </c>
      <c r="G455" s="4" t="str">
        <f>HYPERLINK("http://141.218.60.56/~jnz1568/getInfo.php?workbook=17_02.xlsx&amp;sheet=U0&amp;row=455&amp;col=7&amp;number=2.99e-05&amp;sourceID=14","2.99e-05")</f>
        <v>2.99e-05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HYPERLINK("http://141.218.60.56/~jnz1568/getInfo.php?workbook=17_02.xlsx&amp;sheet=U0&amp;row=456&amp;col=6&amp;number=4.2&amp;sourceID=14","4.2")</f>
        <v>4.2</v>
      </c>
      <c r="G456" s="4" t="str">
        <f>HYPERLINK("http://141.218.60.56/~jnz1568/getInfo.php?workbook=17_02.xlsx&amp;sheet=U0&amp;row=456&amp;col=7&amp;number=2.99e-05&amp;sourceID=14","2.99e-05")</f>
        <v>2.99e-05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HYPERLINK("http://141.218.60.56/~jnz1568/getInfo.php?workbook=17_02.xlsx&amp;sheet=U0&amp;row=457&amp;col=6&amp;number=4.3&amp;sourceID=14","4.3")</f>
        <v>4.3</v>
      </c>
      <c r="G457" s="4" t="str">
        <f>HYPERLINK("http://141.218.60.56/~jnz1568/getInfo.php?workbook=17_02.xlsx&amp;sheet=U0&amp;row=457&amp;col=7&amp;number=2.99e-05&amp;sourceID=14","2.99e-05")</f>
        <v>2.99e-05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HYPERLINK("http://141.218.60.56/~jnz1568/getInfo.php?workbook=17_02.xlsx&amp;sheet=U0&amp;row=458&amp;col=6&amp;number=4.4&amp;sourceID=14","4.4")</f>
        <v>4.4</v>
      </c>
      <c r="G458" s="4" t="str">
        <f>HYPERLINK("http://141.218.60.56/~jnz1568/getInfo.php?workbook=17_02.xlsx&amp;sheet=U0&amp;row=458&amp;col=7&amp;number=2.99e-05&amp;sourceID=14","2.99e-05")</f>
        <v>2.99e-05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HYPERLINK("http://141.218.60.56/~jnz1568/getInfo.php?workbook=17_02.xlsx&amp;sheet=U0&amp;row=459&amp;col=6&amp;number=4.5&amp;sourceID=14","4.5")</f>
        <v>4.5</v>
      </c>
      <c r="G459" s="4" t="str">
        <f>HYPERLINK("http://141.218.60.56/~jnz1568/getInfo.php?workbook=17_02.xlsx&amp;sheet=U0&amp;row=459&amp;col=7&amp;number=2.99e-05&amp;sourceID=14","2.99e-05")</f>
        <v>2.99e-05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HYPERLINK("http://141.218.60.56/~jnz1568/getInfo.php?workbook=17_02.xlsx&amp;sheet=U0&amp;row=460&amp;col=6&amp;number=4.6&amp;sourceID=14","4.6")</f>
        <v>4.6</v>
      </c>
      <c r="G460" s="4" t="str">
        <f>HYPERLINK("http://141.218.60.56/~jnz1568/getInfo.php?workbook=17_02.xlsx&amp;sheet=U0&amp;row=460&amp;col=7&amp;number=2.98e-05&amp;sourceID=14","2.98e-05")</f>
        <v>2.98e-05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HYPERLINK("http://141.218.60.56/~jnz1568/getInfo.php?workbook=17_02.xlsx&amp;sheet=U0&amp;row=461&amp;col=6&amp;number=4.7&amp;sourceID=14","4.7")</f>
        <v>4.7</v>
      </c>
      <c r="G461" s="4" t="str">
        <f>HYPERLINK("http://141.218.60.56/~jnz1568/getInfo.php?workbook=17_02.xlsx&amp;sheet=U0&amp;row=461&amp;col=7&amp;number=2.98e-05&amp;sourceID=14","2.98e-05")</f>
        <v>2.98e-05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HYPERLINK("http://141.218.60.56/~jnz1568/getInfo.php?workbook=17_02.xlsx&amp;sheet=U0&amp;row=462&amp;col=6&amp;number=4.8&amp;sourceID=14","4.8")</f>
        <v>4.8</v>
      </c>
      <c r="G462" s="4" t="str">
        <f>HYPERLINK("http://141.218.60.56/~jnz1568/getInfo.php?workbook=17_02.xlsx&amp;sheet=U0&amp;row=462&amp;col=7&amp;number=2.98e-05&amp;sourceID=14","2.98e-05")</f>
        <v>2.98e-05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HYPERLINK("http://141.218.60.56/~jnz1568/getInfo.php?workbook=17_02.xlsx&amp;sheet=U0&amp;row=463&amp;col=6&amp;number=4.9&amp;sourceID=14","4.9")</f>
        <v>4.9</v>
      </c>
      <c r="G463" s="4" t="str">
        <f>HYPERLINK("http://141.218.60.56/~jnz1568/getInfo.php?workbook=17_02.xlsx&amp;sheet=U0&amp;row=463&amp;col=7&amp;number=2.98e-05&amp;sourceID=14","2.98e-05")</f>
        <v>2.98e-05</v>
      </c>
    </row>
    <row r="464" spans="1:7">
      <c r="A464" s="3">
        <v>17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HYPERLINK("http://141.218.60.56/~jnz1568/getInfo.php?workbook=17_02.xlsx&amp;sheet=U0&amp;row=464&amp;col=6&amp;number=3&amp;sourceID=14","3")</f>
        <v>3</v>
      </c>
      <c r="G464" s="4" t="str">
        <f>HYPERLINK("http://141.218.60.56/~jnz1568/getInfo.php?workbook=17_02.xlsx&amp;sheet=U0&amp;row=464&amp;col=7&amp;number=4.53e-05&amp;sourceID=14","4.53e-05")</f>
        <v>4.53e-05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HYPERLINK("http://141.218.60.56/~jnz1568/getInfo.php?workbook=17_02.xlsx&amp;sheet=U0&amp;row=465&amp;col=6&amp;number=3.1&amp;sourceID=14","3.1")</f>
        <v>3.1</v>
      </c>
      <c r="G465" s="4" t="str">
        <f>HYPERLINK("http://141.218.60.56/~jnz1568/getInfo.php?workbook=17_02.xlsx&amp;sheet=U0&amp;row=465&amp;col=7&amp;number=4.53e-05&amp;sourceID=14","4.53e-05")</f>
        <v>4.53e-05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HYPERLINK("http://141.218.60.56/~jnz1568/getInfo.php?workbook=17_02.xlsx&amp;sheet=U0&amp;row=466&amp;col=6&amp;number=3.2&amp;sourceID=14","3.2")</f>
        <v>3.2</v>
      </c>
      <c r="G466" s="4" t="str">
        <f>HYPERLINK("http://141.218.60.56/~jnz1568/getInfo.php?workbook=17_02.xlsx&amp;sheet=U0&amp;row=466&amp;col=7&amp;number=4.53e-05&amp;sourceID=14","4.53e-05")</f>
        <v>4.53e-05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HYPERLINK("http://141.218.60.56/~jnz1568/getInfo.php?workbook=17_02.xlsx&amp;sheet=U0&amp;row=467&amp;col=6&amp;number=3.3&amp;sourceID=14","3.3")</f>
        <v>3.3</v>
      </c>
      <c r="G467" s="4" t="str">
        <f>HYPERLINK("http://141.218.60.56/~jnz1568/getInfo.php?workbook=17_02.xlsx&amp;sheet=U0&amp;row=467&amp;col=7&amp;number=4.53e-05&amp;sourceID=14","4.53e-05")</f>
        <v>4.53e-05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HYPERLINK("http://141.218.60.56/~jnz1568/getInfo.php?workbook=17_02.xlsx&amp;sheet=U0&amp;row=468&amp;col=6&amp;number=3.4&amp;sourceID=14","3.4")</f>
        <v>3.4</v>
      </c>
      <c r="G468" s="4" t="str">
        <f>HYPERLINK("http://141.218.60.56/~jnz1568/getInfo.php?workbook=17_02.xlsx&amp;sheet=U0&amp;row=468&amp;col=7&amp;number=4.53e-05&amp;sourceID=14","4.53e-05")</f>
        <v>4.53e-05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HYPERLINK("http://141.218.60.56/~jnz1568/getInfo.php?workbook=17_02.xlsx&amp;sheet=U0&amp;row=469&amp;col=6&amp;number=3.5&amp;sourceID=14","3.5")</f>
        <v>3.5</v>
      </c>
      <c r="G469" s="4" t="str">
        <f>HYPERLINK("http://141.218.60.56/~jnz1568/getInfo.php?workbook=17_02.xlsx&amp;sheet=U0&amp;row=469&amp;col=7&amp;number=4.53e-05&amp;sourceID=14","4.53e-05")</f>
        <v>4.53e-05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HYPERLINK("http://141.218.60.56/~jnz1568/getInfo.php?workbook=17_02.xlsx&amp;sheet=U0&amp;row=470&amp;col=6&amp;number=3.6&amp;sourceID=14","3.6")</f>
        <v>3.6</v>
      </c>
      <c r="G470" s="4" t="str">
        <f>HYPERLINK("http://141.218.60.56/~jnz1568/getInfo.php?workbook=17_02.xlsx&amp;sheet=U0&amp;row=470&amp;col=7&amp;number=4.53e-05&amp;sourceID=14","4.53e-05")</f>
        <v>4.53e-05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HYPERLINK("http://141.218.60.56/~jnz1568/getInfo.php?workbook=17_02.xlsx&amp;sheet=U0&amp;row=471&amp;col=6&amp;number=3.7&amp;sourceID=14","3.7")</f>
        <v>3.7</v>
      </c>
      <c r="G471" s="4" t="str">
        <f>HYPERLINK("http://141.218.60.56/~jnz1568/getInfo.php?workbook=17_02.xlsx&amp;sheet=U0&amp;row=471&amp;col=7&amp;number=4.53e-05&amp;sourceID=14","4.53e-05")</f>
        <v>4.53e-05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HYPERLINK("http://141.218.60.56/~jnz1568/getInfo.php?workbook=17_02.xlsx&amp;sheet=U0&amp;row=472&amp;col=6&amp;number=3.8&amp;sourceID=14","3.8")</f>
        <v>3.8</v>
      </c>
      <c r="G472" s="4" t="str">
        <f>HYPERLINK("http://141.218.60.56/~jnz1568/getInfo.php?workbook=17_02.xlsx&amp;sheet=U0&amp;row=472&amp;col=7&amp;number=4.53e-05&amp;sourceID=14","4.53e-05")</f>
        <v>4.53e-05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HYPERLINK("http://141.218.60.56/~jnz1568/getInfo.php?workbook=17_02.xlsx&amp;sheet=U0&amp;row=473&amp;col=6&amp;number=3.9&amp;sourceID=14","3.9")</f>
        <v>3.9</v>
      </c>
      <c r="G473" s="4" t="str">
        <f>HYPERLINK("http://141.218.60.56/~jnz1568/getInfo.php?workbook=17_02.xlsx&amp;sheet=U0&amp;row=473&amp;col=7&amp;number=4.53e-05&amp;sourceID=14","4.53e-05")</f>
        <v>4.53e-05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HYPERLINK("http://141.218.60.56/~jnz1568/getInfo.php?workbook=17_02.xlsx&amp;sheet=U0&amp;row=474&amp;col=6&amp;number=4&amp;sourceID=14","4")</f>
        <v>4</v>
      </c>
      <c r="G474" s="4" t="str">
        <f>HYPERLINK("http://141.218.60.56/~jnz1568/getInfo.php?workbook=17_02.xlsx&amp;sheet=U0&amp;row=474&amp;col=7&amp;number=4.53e-05&amp;sourceID=14","4.53e-05")</f>
        <v>4.53e-05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HYPERLINK("http://141.218.60.56/~jnz1568/getInfo.php?workbook=17_02.xlsx&amp;sheet=U0&amp;row=475&amp;col=6&amp;number=4.1&amp;sourceID=14","4.1")</f>
        <v>4.1</v>
      </c>
      <c r="G475" s="4" t="str">
        <f>HYPERLINK("http://141.218.60.56/~jnz1568/getInfo.php?workbook=17_02.xlsx&amp;sheet=U0&amp;row=475&amp;col=7&amp;number=4.53e-05&amp;sourceID=14","4.53e-05")</f>
        <v>4.53e-05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HYPERLINK("http://141.218.60.56/~jnz1568/getInfo.php?workbook=17_02.xlsx&amp;sheet=U0&amp;row=476&amp;col=6&amp;number=4.2&amp;sourceID=14","4.2")</f>
        <v>4.2</v>
      </c>
      <c r="G476" s="4" t="str">
        <f>HYPERLINK("http://141.218.60.56/~jnz1568/getInfo.php?workbook=17_02.xlsx&amp;sheet=U0&amp;row=476&amp;col=7&amp;number=4.53e-05&amp;sourceID=14","4.53e-05")</f>
        <v>4.53e-05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HYPERLINK("http://141.218.60.56/~jnz1568/getInfo.php?workbook=17_02.xlsx&amp;sheet=U0&amp;row=477&amp;col=6&amp;number=4.3&amp;sourceID=14","4.3")</f>
        <v>4.3</v>
      </c>
      <c r="G477" s="4" t="str">
        <f>HYPERLINK("http://141.218.60.56/~jnz1568/getInfo.php?workbook=17_02.xlsx&amp;sheet=U0&amp;row=477&amp;col=7&amp;number=4.53e-05&amp;sourceID=14","4.53e-05")</f>
        <v>4.53e-05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HYPERLINK("http://141.218.60.56/~jnz1568/getInfo.php?workbook=17_02.xlsx&amp;sheet=U0&amp;row=478&amp;col=6&amp;number=4.4&amp;sourceID=14","4.4")</f>
        <v>4.4</v>
      </c>
      <c r="G478" s="4" t="str">
        <f>HYPERLINK("http://141.218.60.56/~jnz1568/getInfo.php?workbook=17_02.xlsx&amp;sheet=U0&amp;row=478&amp;col=7&amp;number=4.53e-05&amp;sourceID=14","4.53e-05")</f>
        <v>4.53e-05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HYPERLINK("http://141.218.60.56/~jnz1568/getInfo.php?workbook=17_02.xlsx&amp;sheet=U0&amp;row=479&amp;col=6&amp;number=4.5&amp;sourceID=14","4.5")</f>
        <v>4.5</v>
      </c>
      <c r="G479" s="4" t="str">
        <f>HYPERLINK("http://141.218.60.56/~jnz1568/getInfo.php?workbook=17_02.xlsx&amp;sheet=U0&amp;row=479&amp;col=7&amp;number=4.53e-05&amp;sourceID=14","4.53e-05")</f>
        <v>4.53e-05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HYPERLINK("http://141.218.60.56/~jnz1568/getInfo.php?workbook=17_02.xlsx&amp;sheet=U0&amp;row=480&amp;col=6&amp;number=4.6&amp;sourceID=14","4.6")</f>
        <v>4.6</v>
      </c>
      <c r="G480" s="4" t="str">
        <f>HYPERLINK("http://141.218.60.56/~jnz1568/getInfo.php?workbook=17_02.xlsx&amp;sheet=U0&amp;row=480&amp;col=7&amp;number=4.53e-05&amp;sourceID=14","4.53e-05")</f>
        <v>4.53e-05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HYPERLINK("http://141.218.60.56/~jnz1568/getInfo.php?workbook=17_02.xlsx&amp;sheet=U0&amp;row=481&amp;col=6&amp;number=4.7&amp;sourceID=14","4.7")</f>
        <v>4.7</v>
      </c>
      <c r="G481" s="4" t="str">
        <f>HYPERLINK("http://141.218.60.56/~jnz1568/getInfo.php?workbook=17_02.xlsx&amp;sheet=U0&amp;row=481&amp;col=7&amp;number=4.53e-05&amp;sourceID=14","4.53e-05")</f>
        <v>4.53e-05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HYPERLINK("http://141.218.60.56/~jnz1568/getInfo.php?workbook=17_02.xlsx&amp;sheet=U0&amp;row=482&amp;col=6&amp;number=4.8&amp;sourceID=14","4.8")</f>
        <v>4.8</v>
      </c>
      <c r="G482" s="4" t="str">
        <f>HYPERLINK("http://141.218.60.56/~jnz1568/getInfo.php?workbook=17_02.xlsx&amp;sheet=U0&amp;row=482&amp;col=7&amp;number=4.53e-05&amp;sourceID=14","4.53e-05")</f>
        <v>4.53e-05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HYPERLINK("http://141.218.60.56/~jnz1568/getInfo.php?workbook=17_02.xlsx&amp;sheet=U0&amp;row=483&amp;col=6&amp;number=4.9&amp;sourceID=14","4.9")</f>
        <v>4.9</v>
      </c>
      <c r="G483" s="4" t="str">
        <f>HYPERLINK("http://141.218.60.56/~jnz1568/getInfo.php?workbook=17_02.xlsx&amp;sheet=U0&amp;row=483&amp;col=7&amp;number=4.52e-05&amp;sourceID=14","4.52e-05")</f>
        <v>4.52e-05</v>
      </c>
    </row>
    <row r="484" spans="1:7">
      <c r="A484" s="3">
        <v>17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HYPERLINK("http://141.218.60.56/~jnz1568/getInfo.php?workbook=17_02.xlsx&amp;sheet=U0&amp;row=484&amp;col=6&amp;number=3&amp;sourceID=14","3")</f>
        <v>3</v>
      </c>
      <c r="G484" s="4" t="str">
        <f>HYPERLINK("http://141.218.60.56/~jnz1568/getInfo.php?workbook=17_02.xlsx&amp;sheet=U0&amp;row=484&amp;col=7&amp;number=6.99e-05&amp;sourceID=14","6.99e-05")</f>
        <v>6.99e-05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HYPERLINK("http://141.218.60.56/~jnz1568/getInfo.php?workbook=17_02.xlsx&amp;sheet=U0&amp;row=485&amp;col=6&amp;number=3.1&amp;sourceID=14","3.1")</f>
        <v>3.1</v>
      </c>
      <c r="G485" s="4" t="str">
        <f>HYPERLINK("http://141.218.60.56/~jnz1568/getInfo.php?workbook=17_02.xlsx&amp;sheet=U0&amp;row=485&amp;col=7&amp;number=6.99e-05&amp;sourceID=14","6.99e-05")</f>
        <v>6.99e-05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HYPERLINK("http://141.218.60.56/~jnz1568/getInfo.php?workbook=17_02.xlsx&amp;sheet=U0&amp;row=486&amp;col=6&amp;number=3.2&amp;sourceID=14","3.2")</f>
        <v>3.2</v>
      </c>
      <c r="G486" s="4" t="str">
        <f>HYPERLINK("http://141.218.60.56/~jnz1568/getInfo.php?workbook=17_02.xlsx&amp;sheet=U0&amp;row=486&amp;col=7&amp;number=6.99e-05&amp;sourceID=14","6.99e-05")</f>
        <v>6.99e-05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HYPERLINK("http://141.218.60.56/~jnz1568/getInfo.php?workbook=17_02.xlsx&amp;sheet=U0&amp;row=487&amp;col=6&amp;number=3.3&amp;sourceID=14","3.3")</f>
        <v>3.3</v>
      </c>
      <c r="G487" s="4" t="str">
        <f>HYPERLINK("http://141.218.60.56/~jnz1568/getInfo.php?workbook=17_02.xlsx&amp;sheet=U0&amp;row=487&amp;col=7&amp;number=6.99e-05&amp;sourceID=14","6.99e-05")</f>
        <v>6.99e-05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HYPERLINK("http://141.218.60.56/~jnz1568/getInfo.php?workbook=17_02.xlsx&amp;sheet=U0&amp;row=488&amp;col=6&amp;number=3.4&amp;sourceID=14","3.4")</f>
        <v>3.4</v>
      </c>
      <c r="G488" s="4" t="str">
        <f>HYPERLINK("http://141.218.60.56/~jnz1568/getInfo.php?workbook=17_02.xlsx&amp;sheet=U0&amp;row=488&amp;col=7&amp;number=6.99e-05&amp;sourceID=14","6.99e-05")</f>
        <v>6.99e-05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HYPERLINK("http://141.218.60.56/~jnz1568/getInfo.php?workbook=17_02.xlsx&amp;sheet=U0&amp;row=489&amp;col=6&amp;number=3.5&amp;sourceID=14","3.5")</f>
        <v>3.5</v>
      </c>
      <c r="G489" s="4" t="str">
        <f>HYPERLINK("http://141.218.60.56/~jnz1568/getInfo.php?workbook=17_02.xlsx&amp;sheet=U0&amp;row=489&amp;col=7&amp;number=6.99e-05&amp;sourceID=14","6.99e-05")</f>
        <v>6.99e-05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HYPERLINK("http://141.218.60.56/~jnz1568/getInfo.php?workbook=17_02.xlsx&amp;sheet=U0&amp;row=490&amp;col=6&amp;number=3.6&amp;sourceID=14","3.6")</f>
        <v>3.6</v>
      </c>
      <c r="G490" s="4" t="str">
        <f>HYPERLINK("http://141.218.60.56/~jnz1568/getInfo.php?workbook=17_02.xlsx&amp;sheet=U0&amp;row=490&amp;col=7&amp;number=6.99e-05&amp;sourceID=14","6.99e-05")</f>
        <v>6.99e-05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HYPERLINK("http://141.218.60.56/~jnz1568/getInfo.php?workbook=17_02.xlsx&amp;sheet=U0&amp;row=491&amp;col=6&amp;number=3.7&amp;sourceID=14","3.7")</f>
        <v>3.7</v>
      </c>
      <c r="G491" s="4" t="str">
        <f>HYPERLINK("http://141.218.60.56/~jnz1568/getInfo.php?workbook=17_02.xlsx&amp;sheet=U0&amp;row=491&amp;col=7&amp;number=6.99e-05&amp;sourceID=14","6.99e-05")</f>
        <v>6.99e-05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HYPERLINK("http://141.218.60.56/~jnz1568/getInfo.php?workbook=17_02.xlsx&amp;sheet=U0&amp;row=492&amp;col=6&amp;number=3.8&amp;sourceID=14","3.8")</f>
        <v>3.8</v>
      </c>
      <c r="G492" s="4" t="str">
        <f>HYPERLINK("http://141.218.60.56/~jnz1568/getInfo.php?workbook=17_02.xlsx&amp;sheet=U0&amp;row=492&amp;col=7&amp;number=6.99e-05&amp;sourceID=14","6.99e-05")</f>
        <v>6.99e-05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HYPERLINK("http://141.218.60.56/~jnz1568/getInfo.php?workbook=17_02.xlsx&amp;sheet=U0&amp;row=493&amp;col=6&amp;number=3.9&amp;sourceID=14","3.9")</f>
        <v>3.9</v>
      </c>
      <c r="G493" s="4" t="str">
        <f>HYPERLINK("http://141.218.60.56/~jnz1568/getInfo.php?workbook=17_02.xlsx&amp;sheet=U0&amp;row=493&amp;col=7&amp;number=6.98e-05&amp;sourceID=14","6.98e-05")</f>
        <v>6.98e-05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HYPERLINK("http://141.218.60.56/~jnz1568/getInfo.php?workbook=17_02.xlsx&amp;sheet=U0&amp;row=494&amp;col=6&amp;number=4&amp;sourceID=14","4")</f>
        <v>4</v>
      </c>
      <c r="G494" s="4" t="str">
        <f>HYPERLINK("http://141.218.60.56/~jnz1568/getInfo.php?workbook=17_02.xlsx&amp;sheet=U0&amp;row=494&amp;col=7&amp;number=6.98e-05&amp;sourceID=14","6.98e-05")</f>
        <v>6.98e-05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HYPERLINK("http://141.218.60.56/~jnz1568/getInfo.php?workbook=17_02.xlsx&amp;sheet=U0&amp;row=495&amp;col=6&amp;number=4.1&amp;sourceID=14","4.1")</f>
        <v>4.1</v>
      </c>
      <c r="G495" s="4" t="str">
        <f>HYPERLINK("http://141.218.60.56/~jnz1568/getInfo.php?workbook=17_02.xlsx&amp;sheet=U0&amp;row=495&amp;col=7&amp;number=6.98e-05&amp;sourceID=14","6.98e-05")</f>
        <v>6.98e-05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HYPERLINK("http://141.218.60.56/~jnz1568/getInfo.php?workbook=17_02.xlsx&amp;sheet=U0&amp;row=496&amp;col=6&amp;number=4.2&amp;sourceID=14","4.2")</f>
        <v>4.2</v>
      </c>
      <c r="G496" s="4" t="str">
        <f>HYPERLINK("http://141.218.60.56/~jnz1568/getInfo.php?workbook=17_02.xlsx&amp;sheet=U0&amp;row=496&amp;col=7&amp;number=6.98e-05&amp;sourceID=14","6.98e-05")</f>
        <v>6.98e-05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HYPERLINK("http://141.218.60.56/~jnz1568/getInfo.php?workbook=17_02.xlsx&amp;sheet=U0&amp;row=497&amp;col=6&amp;number=4.3&amp;sourceID=14","4.3")</f>
        <v>4.3</v>
      </c>
      <c r="G497" s="4" t="str">
        <f>HYPERLINK("http://141.218.60.56/~jnz1568/getInfo.php?workbook=17_02.xlsx&amp;sheet=U0&amp;row=497&amp;col=7&amp;number=6.98e-05&amp;sourceID=14","6.98e-05")</f>
        <v>6.98e-05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HYPERLINK("http://141.218.60.56/~jnz1568/getInfo.php?workbook=17_02.xlsx&amp;sheet=U0&amp;row=498&amp;col=6&amp;number=4.4&amp;sourceID=14","4.4")</f>
        <v>4.4</v>
      </c>
      <c r="G498" s="4" t="str">
        <f>HYPERLINK("http://141.218.60.56/~jnz1568/getInfo.php?workbook=17_02.xlsx&amp;sheet=U0&amp;row=498&amp;col=7&amp;number=6.98e-05&amp;sourceID=14","6.98e-05")</f>
        <v>6.98e-05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HYPERLINK("http://141.218.60.56/~jnz1568/getInfo.php?workbook=17_02.xlsx&amp;sheet=U0&amp;row=499&amp;col=6&amp;number=4.5&amp;sourceID=14","4.5")</f>
        <v>4.5</v>
      </c>
      <c r="G499" s="4" t="str">
        <f>HYPERLINK("http://141.218.60.56/~jnz1568/getInfo.php?workbook=17_02.xlsx&amp;sheet=U0&amp;row=499&amp;col=7&amp;number=6.98e-05&amp;sourceID=14","6.98e-05")</f>
        <v>6.98e-05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HYPERLINK("http://141.218.60.56/~jnz1568/getInfo.php?workbook=17_02.xlsx&amp;sheet=U0&amp;row=500&amp;col=6&amp;number=4.6&amp;sourceID=14","4.6")</f>
        <v>4.6</v>
      </c>
      <c r="G500" s="4" t="str">
        <f>HYPERLINK("http://141.218.60.56/~jnz1568/getInfo.php?workbook=17_02.xlsx&amp;sheet=U0&amp;row=500&amp;col=7&amp;number=6.97e-05&amp;sourceID=14","6.97e-05")</f>
        <v>6.97e-05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HYPERLINK("http://141.218.60.56/~jnz1568/getInfo.php?workbook=17_02.xlsx&amp;sheet=U0&amp;row=501&amp;col=6&amp;number=4.7&amp;sourceID=14","4.7")</f>
        <v>4.7</v>
      </c>
      <c r="G501" s="4" t="str">
        <f>HYPERLINK("http://141.218.60.56/~jnz1568/getInfo.php?workbook=17_02.xlsx&amp;sheet=U0&amp;row=501&amp;col=7&amp;number=6.97e-05&amp;sourceID=14","6.97e-05")</f>
        <v>6.97e-05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HYPERLINK("http://141.218.60.56/~jnz1568/getInfo.php?workbook=17_02.xlsx&amp;sheet=U0&amp;row=502&amp;col=6&amp;number=4.8&amp;sourceID=14","4.8")</f>
        <v>4.8</v>
      </c>
      <c r="G502" s="4" t="str">
        <f>HYPERLINK("http://141.218.60.56/~jnz1568/getInfo.php?workbook=17_02.xlsx&amp;sheet=U0&amp;row=502&amp;col=7&amp;number=6.97e-05&amp;sourceID=14","6.97e-05")</f>
        <v>6.97e-05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HYPERLINK("http://141.218.60.56/~jnz1568/getInfo.php?workbook=17_02.xlsx&amp;sheet=U0&amp;row=503&amp;col=6&amp;number=4.9&amp;sourceID=14","4.9")</f>
        <v>4.9</v>
      </c>
      <c r="G503" s="4" t="str">
        <f>HYPERLINK("http://141.218.60.56/~jnz1568/getInfo.php?workbook=17_02.xlsx&amp;sheet=U0&amp;row=503&amp;col=7&amp;number=6.96e-05&amp;sourceID=14","6.96e-05")</f>
        <v>6.96e-05</v>
      </c>
    </row>
    <row r="504" spans="1:7">
      <c r="A504" s="3">
        <v>17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HYPERLINK("http://141.218.60.56/~jnz1568/getInfo.php?workbook=17_02.xlsx&amp;sheet=U0&amp;row=504&amp;col=6&amp;number=3&amp;sourceID=14","3")</f>
        <v>3</v>
      </c>
      <c r="G504" s="4" t="str">
        <f>HYPERLINK("http://141.218.60.56/~jnz1568/getInfo.php?workbook=17_02.xlsx&amp;sheet=U0&amp;row=504&amp;col=7&amp;number=2.31e-05&amp;sourceID=14","2.31e-05")</f>
        <v>2.31e-05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HYPERLINK("http://141.218.60.56/~jnz1568/getInfo.php?workbook=17_02.xlsx&amp;sheet=U0&amp;row=505&amp;col=6&amp;number=3.1&amp;sourceID=14","3.1")</f>
        <v>3.1</v>
      </c>
      <c r="G505" s="4" t="str">
        <f>HYPERLINK("http://141.218.60.56/~jnz1568/getInfo.php?workbook=17_02.xlsx&amp;sheet=U0&amp;row=505&amp;col=7&amp;number=2.31e-05&amp;sourceID=14","2.31e-05")</f>
        <v>2.31e-05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HYPERLINK("http://141.218.60.56/~jnz1568/getInfo.php?workbook=17_02.xlsx&amp;sheet=U0&amp;row=506&amp;col=6&amp;number=3.2&amp;sourceID=14","3.2")</f>
        <v>3.2</v>
      </c>
      <c r="G506" s="4" t="str">
        <f>HYPERLINK("http://141.218.60.56/~jnz1568/getInfo.php?workbook=17_02.xlsx&amp;sheet=U0&amp;row=506&amp;col=7&amp;number=2.31e-05&amp;sourceID=14","2.31e-05")</f>
        <v>2.31e-05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HYPERLINK("http://141.218.60.56/~jnz1568/getInfo.php?workbook=17_02.xlsx&amp;sheet=U0&amp;row=507&amp;col=6&amp;number=3.3&amp;sourceID=14","3.3")</f>
        <v>3.3</v>
      </c>
      <c r="G507" s="4" t="str">
        <f>HYPERLINK("http://141.218.60.56/~jnz1568/getInfo.php?workbook=17_02.xlsx&amp;sheet=U0&amp;row=507&amp;col=7&amp;number=2.31e-05&amp;sourceID=14","2.31e-05")</f>
        <v>2.31e-05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HYPERLINK("http://141.218.60.56/~jnz1568/getInfo.php?workbook=17_02.xlsx&amp;sheet=U0&amp;row=508&amp;col=6&amp;number=3.4&amp;sourceID=14","3.4")</f>
        <v>3.4</v>
      </c>
      <c r="G508" s="4" t="str">
        <f>HYPERLINK("http://141.218.60.56/~jnz1568/getInfo.php?workbook=17_02.xlsx&amp;sheet=U0&amp;row=508&amp;col=7&amp;number=2.31e-05&amp;sourceID=14","2.31e-05")</f>
        <v>2.31e-05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HYPERLINK("http://141.218.60.56/~jnz1568/getInfo.php?workbook=17_02.xlsx&amp;sheet=U0&amp;row=509&amp;col=6&amp;number=3.5&amp;sourceID=14","3.5")</f>
        <v>3.5</v>
      </c>
      <c r="G509" s="4" t="str">
        <f>HYPERLINK("http://141.218.60.56/~jnz1568/getInfo.php?workbook=17_02.xlsx&amp;sheet=U0&amp;row=509&amp;col=7&amp;number=2.31e-05&amp;sourceID=14","2.31e-05")</f>
        <v>2.31e-05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HYPERLINK("http://141.218.60.56/~jnz1568/getInfo.php?workbook=17_02.xlsx&amp;sheet=U0&amp;row=510&amp;col=6&amp;number=3.6&amp;sourceID=14","3.6")</f>
        <v>3.6</v>
      </c>
      <c r="G510" s="4" t="str">
        <f>HYPERLINK("http://141.218.60.56/~jnz1568/getInfo.php?workbook=17_02.xlsx&amp;sheet=U0&amp;row=510&amp;col=7&amp;number=2.31e-05&amp;sourceID=14","2.31e-05")</f>
        <v>2.31e-05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HYPERLINK("http://141.218.60.56/~jnz1568/getInfo.php?workbook=17_02.xlsx&amp;sheet=U0&amp;row=511&amp;col=6&amp;number=3.7&amp;sourceID=14","3.7")</f>
        <v>3.7</v>
      </c>
      <c r="G511" s="4" t="str">
        <f>HYPERLINK("http://141.218.60.56/~jnz1568/getInfo.php?workbook=17_02.xlsx&amp;sheet=U0&amp;row=511&amp;col=7&amp;number=2.31e-05&amp;sourceID=14","2.31e-05")</f>
        <v>2.31e-05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HYPERLINK("http://141.218.60.56/~jnz1568/getInfo.php?workbook=17_02.xlsx&amp;sheet=U0&amp;row=512&amp;col=6&amp;number=3.8&amp;sourceID=14","3.8")</f>
        <v>3.8</v>
      </c>
      <c r="G512" s="4" t="str">
        <f>HYPERLINK("http://141.218.60.56/~jnz1568/getInfo.php?workbook=17_02.xlsx&amp;sheet=U0&amp;row=512&amp;col=7&amp;number=2.31e-05&amp;sourceID=14","2.31e-05")</f>
        <v>2.31e-05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HYPERLINK("http://141.218.60.56/~jnz1568/getInfo.php?workbook=17_02.xlsx&amp;sheet=U0&amp;row=513&amp;col=6&amp;number=3.9&amp;sourceID=14","3.9")</f>
        <v>3.9</v>
      </c>
      <c r="G513" s="4" t="str">
        <f>HYPERLINK("http://141.218.60.56/~jnz1568/getInfo.php?workbook=17_02.xlsx&amp;sheet=U0&amp;row=513&amp;col=7&amp;number=2.31e-05&amp;sourceID=14","2.31e-05")</f>
        <v>2.31e-05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HYPERLINK("http://141.218.60.56/~jnz1568/getInfo.php?workbook=17_02.xlsx&amp;sheet=U0&amp;row=514&amp;col=6&amp;number=4&amp;sourceID=14","4")</f>
        <v>4</v>
      </c>
      <c r="G514" s="4" t="str">
        <f>HYPERLINK("http://141.218.60.56/~jnz1568/getInfo.php?workbook=17_02.xlsx&amp;sheet=U0&amp;row=514&amp;col=7&amp;number=2.31e-05&amp;sourceID=14","2.31e-05")</f>
        <v>2.31e-05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HYPERLINK("http://141.218.60.56/~jnz1568/getInfo.php?workbook=17_02.xlsx&amp;sheet=U0&amp;row=515&amp;col=6&amp;number=4.1&amp;sourceID=14","4.1")</f>
        <v>4.1</v>
      </c>
      <c r="G515" s="4" t="str">
        <f>HYPERLINK("http://141.218.60.56/~jnz1568/getInfo.php?workbook=17_02.xlsx&amp;sheet=U0&amp;row=515&amp;col=7&amp;number=2.31e-05&amp;sourceID=14","2.31e-05")</f>
        <v>2.31e-05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HYPERLINK("http://141.218.60.56/~jnz1568/getInfo.php?workbook=17_02.xlsx&amp;sheet=U0&amp;row=516&amp;col=6&amp;number=4.2&amp;sourceID=14","4.2")</f>
        <v>4.2</v>
      </c>
      <c r="G516" s="4" t="str">
        <f>HYPERLINK("http://141.218.60.56/~jnz1568/getInfo.php?workbook=17_02.xlsx&amp;sheet=U0&amp;row=516&amp;col=7&amp;number=2.31e-05&amp;sourceID=14","2.31e-05")</f>
        <v>2.31e-05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HYPERLINK("http://141.218.60.56/~jnz1568/getInfo.php?workbook=17_02.xlsx&amp;sheet=U0&amp;row=517&amp;col=6&amp;number=4.3&amp;sourceID=14","4.3")</f>
        <v>4.3</v>
      </c>
      <c r="G517" s="4" t="str">
        <f>HYPERLINK("http://141.218.60.56/~jnz1568/getInfo.php?workbook=17_02.xlsx&amp;sheet=U0&amp;row=517&amp;col=7&amp;number=2.31e-05&amp;sourceID=14","2.31e-05")</f>
        <v>2.31e-05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HYPERLINK("http://141.218.60.56/~jnz1568/getInfo.php?workbook=17_02.xlsx&amp;sheet=U0&amp;row=518&amp;col=6&amp;number=4.4&amp;sourceID=14","4.4")</f>
        <v>4.4</v>
      </c>
      <c r="G518" s="4" t="str">
        <f>HYPERLINK("http://141.218.60.56/~jnz1568/getInfo.php?workbook=17_02.xlsx&amp;sheet=U0&amp;row=518&amp;col=7&amp;number=2.31e-05&amp;sourceID=14","2.31e-05")</f>
        <v>2.31e-05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HYPERLINK("http://141.218.60.56/~jnz1568/getInfo.php?workbook=17_02.xlsx&amp;sheet=U0&amp;row=519&amp;col=6&amp;number=4.5&amp;sourceID=14","4.5")</f>
        <v>4.5</v>
      </c>
      <c r="G519" s="4" t="str">
        <f>HYPERLINK("http://141.218.60.56/~jnz1568/getInfo.php?workbook=17_02.xlsx&amp;sheet=U0&amp;row=519&amp;col=7&amp;number=2.32e-05&amp;sourceID=14","2.32e-05")</f>
        <v>2.32e-05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HYPERLINK("http://141.218.60.56/~jnz1568/getInfo.php?workbook=17_02.xlsx&amp;sheet=U0&amp;row=520&amp;col=6&amp;number=4.6&amp;sourceID=14","4.6")</f>
        <v>4.6</v>
      </c>
      <c r="G520" s="4" t="str">
        <f>HYPERLINK("http://141.218.60.56/~jnz1568/getInfo.php?workbook=17_02.xlsx&amp;sheet=U0&amp;row=520&amp;col=7&amp;number=2.32e-05&amp;sourceID=14","2.32e-05")</f>
        <v>2.32e-05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HYPERLINK("http://141.218.60.56/~jnz1568/getInfo.php?workbook=17_02.xlsx&amp;sheet=U0&amp;row=521&amp;col=6&amp;number=4.7&amp;sourceID=14","4.7")</f>
        <v>4.7</v>
      </c>
      <c r="G521" s="4" t="str">
        <f>HYPERLINK("http://141.218.60.56/~jnz1568/getInfo.php?workbook=17_02.xlsx&amp;sheet=U0&amp;row=521&amp;col=7&amp;number=2.32e-05&amp;sourceID=14","2.32e-05")</f>
        <v>2.32e-05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HYPERLINK("http://141.218.60.56/~jnz1568/getInfo.php?workbook=17_02.xlsx&amp;sheet=U0&amp;row=522&amp;col=6&amp;number=4.8&amp;sourceID=14","4.8")</f>
        <v>4.8</v>
      </c>
      <c r="G522" s="4" t="str">
        <f>HYPERLINK("http://141.218.60.56/~jnz1568/getInfo.php?workbook=17_02.xlsx&amp;sheet=U0&amp;row=522&amp;col=7&amp;number=2.32e-05&amp;sourceID=14","2.32e-05")</f>
        <v>2.32e-05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HYPERLINK("http://141.218.60.56/~jnz1568/getInfo.php?workbook=17_02.xlsx&amp;sheet=U0&amp;row=523&amp;col=6&amp;number=4.9&amp;sourceID=14","4.9")</f>
        <v>4.9</v>
      </c>
      <c r="G523" s="4" t="str">
        <f>HYPERLINK("http://141.218.60.56/~jnz1568/getInfo.php?workbook=17_02.xlsx&amp;sheet=U0&amp;row=523&amp;col=7&amp;number=2.32e-05&amp;sourceID=14","2.32e-05")</f>
        <v>2.32e-05</v>
      </c>
    </row>
    <row r="524" spans="1:7">
      <c r="A524" s="3">
        <v>17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HYPERLINK("http://141.218.60.56/~jnz1568/getInfo.php?workbook=17_02.xlsx&amp;sheet=U0&amp;row=524&amp;col=6&amp;number=3&amp;sourceID=14","3")</f>
        <v>3</v>
      </c>
      <c r="G524" s="4" t="str">
        <f>HYPERLINK("http://141.218.60.56/~jnz1568/getInfo.php?workbook=17_02.xlsx&amp;sheet=U0&amp;row=524&amp;col=7&amp;number=2.35e-06&amp;sourceID=14","2.35e-06")</f>
        <v>2.35e-06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HYPERLINK("http://141.218.60.56/~jnz1568/getInfo.php?workbook=17_02.xlsx&amp;sheet=U0&amp;row=525&amp;col=6&amp;number=3.1&amp;sourceID=14","3.1")</f>
        <v>3.1</v>
      </c>
      <c r="G525" s="4" t="str">
        <f>HYPERLINK("http://141.218.60.56/~jnz1568/getInfo.php?workbook=17_02.xlsx&amp;sheet=U0&amp;row=525&amp;col=7&amp;number=2.35e-06&amp;sourceID=14","2.35e-06")</f>
        <v>2.35e-06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HYPERLINK("http://141.218.60.56/~jnz1568/getInfo.php?workbook=17_02.xlsx&amp;sheet=U0&amp;row=526&amp;col=6&amp;number=3.2&amp;sourceID=14","3.2")</f>
        <v>3.2</v>
      </c>
      <c r="G526" s="4" t="str">
        <f>HYPERLINK("http://141.218.60.56/~jnz1568/getInfo.php?workbook=17_02.xlsx&amp;sheet=U0&amp;row=526&amp;col=7&amp;number=2.35e-06&amp;sourceID=14","2.35e-06")</f>
        <v>2.35e-06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HYPERLINK("http://141.218.60.56/~jnz1568/getInfo.php?workbook=17_02.xlsx&amp;sheet=U0&amp;row=527&amp;col=6&amp;number=3.3&amp;sourceID=14","3.3")</f>
        <v>3.3</v>
      </c>
      <c r="G527" s="4" t="str">
        <f>HYPERLINK("http://141.218.60.56/~jnz1568/getInfo.php?workbook=17_02.xlsx&amp;sheet=U0&amp;row=527&amp;col=7&amp;number=2.35e-06&amp;sourceID=14","2.35e-06")</f>
        <v>2.35e-06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HYPERLINK("http://141.218.60.56/~jnz1568/getInfo.php?workbook=17_02.xlsx&amp;sheet=U0&amp;row=528&amp;col=6&amp;number=3.4&amp;sourceID=14","3.4")</f>
        <v>3.4</v>
      </c>
      <c r="G528" s="4" t="str">
        <f>HYPERLINK("http://141.218.60.56/~jnz1568/getInfo.php?workbook=17_02.xlsx&amp;sheet=U0&amp;row=528&amp;col=7&amp;number=2.35e-06&amp;sourceID=14","2.35e-06")</f>
        <v>2.35e-06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HYPERLINK("http://141.218.60.56/~jnz1568/getInfo.php?workbook=17_02.xlsx&amp;sheet=U0&amp;row=529&amp;col=6&amp;number=3.5&amp;sourceID=14","3.5")</f>
        <v>3.5</v>
      </c>
      <c r="G529" s="4" t="str">
        <f>HYPERLINK("http://141.218.60.56/~jnz1568/getInfo.php?workbook=17_02.xlsx&amp;sheet=U0&amp;row=529&amp;col=7&amp;number=2.35e-06&amp;sourceID=14","2.35e-06")</f>
        <v>2.35e-06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HYPERLINK("http://141.218.60.56/~jnz1568/getInfo.php?workbook=17_02.xlsx&amp;sheet=U0&amp;row=530&amp;col=6&amp;number=3.6&amp;sourceID=14","3.6")</f>
        <v>3.6</v>
      </c>
      <c r="G530" s="4" t="str">
        <f>HYPERLINK("http://141.218.60.56/~jnz1568/getInfo.php?workbook=17_02.xlsx&amp;sheet=U0&amp;row=530&amp;col=7&amp;number=2.35e-06&amp;sourceID=14","2.35e-06")</f>
        <v>2.35e-06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HYPERLINK("http://141.218.60.56/~jnz1568/getInfo.php?workbook=17_02.xlsx&amp;sheet=U0&amp;row=531&amp;col=6&amp;number=3.7&amp;sourceID=14","3.7")</f>
        <v>3.7</v>
      </c>
      <c r="G531" s="4" t="str">
        <f>HYPERLINK("http://141.218.60.56/~jnz1568/getInfo.php?workbook=17_02.xlsx&amp;sheet=U0&amp;row=531&amp;col=7&amp;number=2.35e-06&amp;sourceID=14","2.35e-06")</f>
        <v>2.35e-06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HYPERLINK("http://141.218.60.56/~jnz1568/getInfo.php?workbook=17_02.xlsx&amp;sheet=U0&amp;row=532&amp;col=6&amp;number=3.8&amp;sourceID=14","3.8")</f>
        <v>3.8</v>
      </c>
      <c r="G532" s="4" t="str">
        <f>HYPERLINK("http://141.218.60.56/~jnz1568/getInfo.php?workbook=17_02.xlsx&amp;sheet=U0&amp;row=532&amp;col=7&amp;number=2.35e-06&amp;sourceID=14","2.35e-06")</f>
        <v>2.35e-06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HYPERLINK("http://141.218.60.56/~jnz1568/getInfo.php?workbook=17_02.xlsx&amp;sheet=U0&amp;row=533&amp;col=6&amp;number=3.9&amp;sourceID=14","3.9")</f>
        <v>3.9</v>
      </c>
      <c r="G533" s="4" t="str">
        <f>HYPERLINK("http://141.218.60.56/~jnz1568/getInfo.php?workbook=17_02.xlsx&amp;sheet=U0&amp;row=533&amp;col=7&amp;number=2.35e-06&amp;sourceID=14","2.35e-06")</f>
        <v>2.35e-06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HYPERLINK("http://141.218.60.56/~jnz1568/getInfo.php?workbook=17_02.xlsx&amp;sheet=U0&amp;row=534&amp;col=6&amp;number=4&amp;sourceID=14","4")</f>
        <v>4</v>
      </c>
      <c r="G534" s="4" t="str">
        <f>HYPERLINK("http://141.218.60.56/~jnz1568/getInfo.php?workbook=17_02.xlsx&amp;sheet=U0&amp;row=534&amp;col=7&amp;number=2.35e-06&amp;sourceID=14","2.35e-06")</f>
        <v>2.35e-06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HYPERLINK("http://141.218.60.56/~jnz1568/getInfo.php?workbook=17_02.xlsx&amp;sheet=U0&amp;row=535&amp;col=6&amp;number=4.1&amp;sourceID=14","4.1")</f>
        <v>4.1</v>
      </c>
      <c r="G535" s="4" t="str">
        <f>HYPERLINK("http://141.218.60.56/~jnz1568/getInfo.php?workbook=17_02.xlsx&amp;sheet=U0&amp;row=535&amp;col=7&amp;number=2.35e-06&amp;sourceID=14","2.35e-06")</f>
        <v>2.35e-06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HYPERLINK("http://141.218.60.56/~jnz1568/getInfo.php?workbook=17_02.xlsx&amp;sheet=U0&amp;row=536&amp;col=6&amp;number=4.2&amp;sourceID=14","4.2")</f>
        <v>4.2</v>
      </c>
      <c r="G536" s="4" t="str">
        <f>HYPERLINK("http://141.218.60.56/~jnz1568/getInfo.php?workbook=17_02.xlsx&amp;sheet=U0&amp;row=536&amp;col=7&amp;number=2.35e-06&amp;sourceID=14","2.35e-06")</f>
        <v>2.35e-06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HYPERLINK("http://141.218.60.56/~jnz1568/getInfo.php?workbook=17_02.xlsx&amp;sheet=U0&amp;row=537&amp;col=6&amp;number=4.3&amp;sourceID=14","4.3")</f>
        <v>4.3</v>
      </c>
      <c r="G537" s="4" t="str">
        <f>HYPERLINK("http://141.218.60.56/~jnz1568/getInfo.php?workbook=17_02.xlsx&amp;sheet=U0&amp;row=537&amp;col=7&amp;number=2.35e-06&amp;sourceID=14","2.35e-06")</f>
        <v>2.35e-06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HYPERLINK("http://141.218.60.56/~jnz1568/getInfo.php?workbook=17_02.xlsx&amp;sheet=U0&amp;row=538&amp;col=6&amp;number=4.4&amp;sourceID=14","4.4")</f>
        <v>4.4</v>
      </c>
      <c r="G538" s="4" t="str">
        <f>HYPERLINK("http://141.218.60.56/~jnz1568/getInfo.php?workbook=17_02.xlsx&amp;sheet=U0&amp;row=538&amp;col=7&amp;number=2.35e-06&amp;sourceID=14","2.35e-06")</f>
        <v>2.35e-06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HYPERLINK("http://141.218.60.56/~jnz1568/getInfo.php?workbook=17_02.xlsx&amp;sheet=U0&amp;row=539&amp;col=6&amp;number=4.5&amp;sourceID=14","4.5")</f>
        <v>4.5</v>
      </c>
      <c r="G539" s="4" t="str">
        <f>HYPERLINK("http://141.218.60.56/~jnz1568/getInfo.php?workbook=17_02.xlsx&amp;sheet=U0&amp;row=539&amp;col=7&amp;number=2.35e-06&amp;sourceID=14","2.35e-06")</f>
        <v>2.35e-06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HYPERLINK("http://141.218.60.56/~jnz1568/getInfo.php?workbook=17_02.xlsx&amp;sheet=U0&amp;row=540&amp;col=6&amp;number=4.6&amp;sourceID=14","4.6")</f>
        <v>4.6</v>
      </c>
      <c r="G540" s="4" t="str">
        <f>HYPERLINK("http://141.218.60.56/~jnz1568/getInfo.php?workbook=17_02.xlsx&amp;sheet=U0&amp;row=540&amp;col=7&amp;number=2.35e-06&amp;sourceID=14","2.35e-06")</f>
        <v>2.35e-06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HYPERLINK("http://141.218.60.56/~jnz1568/getInfo.php?workbook=17_02.xlsx&amp;sheet=U0&amp;row=541&amp;col=6&amp;number=4.7&amp;sourceID=14","4.7")</f>
        <v>4.7</v>
      </c>
      <c r="G541" s="4" t="str">
        <f>HYPERLINK("http://141.218.60.56/~jnz1568/getInfo.php?workbook=17_02.xlsx&amp;sheet=U0&amp;row=541&amp;col=7&amp;number=2.35e-06&amp;sourceID=14","2.35e-06")</f>
        <v>2.35e-06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HYPERLINK("http://141.218.60.56/~jnz1568/getInfo.php?workbook=17_02.xlsx&amp;sheet=U0&amp;row=542&amp;col=6&amp;number=4.8&amp;sourceID=14","4.8")</f>
        <v>4.8</v>
      </c>
      <c r="G542" s="4" t="str">
        <f>HYPERLINK("http://141.218.60.56/~jnz1568/getInfo.php?workbook=17_02.xlsx&amp;sheet=U0&amp;row=542&amp;col=7&amp;number=2.35e-06&amp;sourceID=14","2.35e-06")</f>
        <v>2.35e-06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HYPERLINK("http://141.218.60.56/~jnz1568/getInfo.php?workbook=17_02.xlsx&amp;sheet=U0&amp;row=543&amp;col=6&amp;number=4.9&amp;sourceID=14","4.9")</f>
        <v>4.9</v>
      </c>
      <c r="G543" s="4" t="str">
        <f>HYPERLINK("http://141.218.60.56/~jnz1568/getInfo.php?workbook=17_02.xlsx&amp;sheet=U0&amp;row=543&amp;col=7&amp;number=2.34e-06&amp;sourceID=14","2.34e-06")</f>
        <v>2.34e-06</v>
      </c>
    </row>
    <row r="544" spans="1:7">
      <c r="A544" s="3">
        <v>17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HYPERLINK("http://141.218.60.56/~jnz1568/getInfo.php?workbook=17_02.xlsx&amp;sheet=U0&amp;row=544&amp;col=6&amp;number=3&amp;sourceID=14","3")</f>
        <v>3</v>
      </c>
      <c r="G544" s="4" t="str">
        <f>HYPERLINK("http://141.218.60.56/~jnz1568/getInfo.php?workbook=17_02.xlsx&amp;sheet=U0&amp;row=544&amp;col=7&amp;number=2.71e-06&amp;sourceID=14","2.71e-06")</f>
        <v>2.71e-06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HYPERLINK("http://141.218.60.56/~jnz1568/getInfo.php?workbook=17_02.xlsx&amp;sheet=U0&amp;row=545&amp;col=6&amp;number=3.1&amp;sourceID=14","3.1")</f>
        <v>3.1</v>
      </c>
      <c r="G545" s="4" t="str">
        <f>HYPERLINK("http://141.218.60.56/~jnz1568/getInfo.php?workbook=17_02.xlsx&amp;sheet=U0&amp;row=545&amp;col=7&amp;number=2.71e-06&amp;sourceID=14","2.71e-06")</f>
        <v>2.71e-06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HYPERLINK("http://141.218.60.56/~jnz1568/getInfo.php?workbook=17_02.xlsx&amp;sheet=U0&amp;row=546&amp;col=6&amp;number=3.2&amp;sourceID=14","3.2")</f>
        <v>3.2</v>
      </c>
      <c r="G546" s="4" t="str">
        <f>HYPERLINK("http://141.218.60.56/~jnz1568/getInfo.php?workbook=17_02.xlsx&amp;sheet=U0&amp;row=546&amp;col=7&amp;number=2.71e-06&amp;sourceID=14","2.71e-06")</f>
        <v>2.71e-06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HYPERLINK("http://141.218.60.56/~jnz1568/getInfo.php?workbook=17_02.xlsx&amp;sheet=U0&amp;row=547&amp;col=6&amp;number=3.3&amp;sourceID=14","3.3")</f>
        <v>3.3</v>
      </c>
      <c r="G547" s="4" t="str">
        <f>HYPERLINK("http://141.218.60.56/~jnz1568/getInfo.php?workbook=17_02.xlsx&amp;sheet=U0&amp;row=547&amp;col=7&amp;number=2.71e-06&amp;sourceID=14","2.71e-06")</f>
        <v>2.71e-06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HYPERLINK("http://141.218.60.56/~jnz1568/getInfo.php?workbook=17_02.xlsx&amp;sheet=U0&amp;row=548&amp;col=6&amp;number=3.4&amp;sourceID=14","3.4")</f>
        <v>3.4</v>
      </c>
      <c r="G548" s="4" t="str">
        <f>HYPERLINK("http://141.218.60.56/~jnz1568/getInfo.php?workbook=17_02.xlsx&amp;sheet=U0&amp;row=548&amp;col=7&amp;number=2.71e-06&amp;sourceID=14","2.71e-06")</f>
        <v>2.71e-06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HYPERLINK("http://141.218.60.56/~jnz1568/getInfo.php?workbook=17_02.xlsx&amp;sheet=U0&amp;row=549&amp;col=6&amp;number=3.5&amp;sourceID=14","3.5")</f>
        <v>3.5</v>
      </c>
      <c r="G549" s="4" t="str">
        <f>HYPERLINK("http://141.218.60.56/~jnz1568/getInfo.php?workbook=17_02.xlsx&amp;sheet=U0&amp;row=549&amp;col=7&amp;number=2.71e-06&amp;sourceID=14","2.71e-06")</f>
        <v>2.71e-06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HYPERLINK("http://141.218.60.56/~jnz1568/getInfo.php?workbook=17_02.xlsx&amp;sheet=U0&amp;row=550&amp;col=6&amp;number=3.6&amp;sourceID=14","3.6")</f>
        <v>3.6</v>
      </c>
      <c r="G550" s="4" t="str">
        <f>HYPERLINK("http://141.218.60.56/~jnz1568/getInfo.php?workbook=17_02.xlsx&amp;sheet=U0&amp;row=550&amp;col=7&amp;number=2.71e-06&amp;sourceID=14","2.71e-06")</f>
        <v>2.71e-06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HYPERLINK("http://141.218.60.56/~jnz1568/getInfo.php?workbook=17_02.xlsx&amp;sheet=U0&amp;row=551&amp;col=6&amp;number=3.7&amp;sourceID=14","3.7")</f>
        <v>3.7</v>
      </c>
      <c r="G551" s="4" t="str">
        <f>HYPERLINK("http://141.218.60.56/~jnz1568/getInfo.php?workbook=17_02.xlsx&amp;sheet=U0&amp;row=551&amp;col=7&amp;number=2.71e-06&amp;sourceID=14","2.71e-06")</f>
        <v>2.71e-06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HYPERLINK("http://141.218.60.56/~jnz1568/getInfo.php?workbook=17_02.xlsx&amp;sheet=U0&amp;row=552&amp;col=6&amp;number=3.8&amp;sourceID=14","3.8")</f>
        <v>3.8</v>
      </c>
      <c r="G552" s="4" t="str">
        <f>HYPERLINK("http://141.218.60.56/~jnz1568/getInfo.php?workbook=17_02.xlsx&amp;sheet=U0&amp;row=552&amp;col=7&amp;number=2.71e-06&amp;sourceID=14","2.71e-06")</f>
        <v>2.71e-06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HYPERLINK("http://141.218.60.56/~jnz1568/getInfo.php?workbook=17_02.xlsx&amp;sheet=U0&amp;row=553&amp;col=6&amp;number=3.9&amp;sourceID=14","3.9")</f>
        <v>3.9</v>
      </c>
      <c r="G553" s="4" t="str">
        <f>HYPERLINK("http://141.218.60.56/~jnz1568/getInfo.php?workbook=17_02.xlsx&amp;sheet=U0&amp;row=553&amp;col=7&amp;number=2.71e-06&amp;sourceID=14","2.71e-06")</f>
        <v>2.71e-06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HYPERLINK("http://141.218.60.56/~jnz1568/getInfo.php?workbook=17_02.xlsx&amp;sheet=U0&amp;row=554&amp;col=6&amp;number=4&amp;sourceID=14","4")</f>
        <v>4</v>
      </c>
      <c r="G554" s="4" t="str">
        <f>HYPERLINK("http://141.218.60.56/~jnz1568/getInfo.php?workbook=17_02.xlsx&amp;sheet=U0&amp;row=554&amp;col=7&amp;number=2.7e-06&amp;sourceID=14","2.7e-06")</f>
        <v>2.7e-06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HYPERLINK("http://141.218.60.56/~jnz1568/getInfo.php?workbook=17_02.xlsx&amp;sheet=U0&amp;row=555&amp;col=6&amp;number=4.1&amp;sourceID=14","4.1")</f>
        <v>4.1</v>
      </c>
      <c r="G555" s="4" t="str">
        <f>HYPERLINK("http://141.218.60.56/~jnz1568/getInfo.php?workbook=17_02.xlsx&amp;sheet=U0&amp;row=555&amp;col=7&amp;number=2.7e-06&amp;sourceID=14","2.7e-06")</f>
        <v>2.7e-06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HYPERLINK("http://141.218.60.56/~jnz1568/getInfo.php?workbook=17_02.xlsx&amp;sheet=U0&amp;row=556&amp;col=6&amp;number=4.2&amp;sourceID=14","4.2")</f>
        <v>4.2</v>
      </c>
      <c r="G556" s="4" t="str">
        <f>HYPERLINK("http://141.218.60.56/~jnz1568/getInfo.php?workbook=17_02.xlsx&amp;sheet=U0&amp;row=556&amp;col=7&amp;number=2.7e-06&amp;sourceID=14","2.7e-06")</f>
        <v>2.7e-06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HYPERLINK("http://141.218.60.56/~jnz1568/getInfo.php?workbook=17_02.xlsx&amp;sheet=U0&amp;row=557&amp;col=6&amp;number=4.3&amp;sourceID=14","4.3")</f>
        <v>4.3</v>
      </c>
      <c r="G557" s="4" t="str">
        <f>HYPERLINK("http://141.218.60.56/~jnz1568/getInfo.php?workbook=17_02.xlsx&amp;sheet=U0&amp;row=557&amp;col=7&amp;number=2.7e-06&amp;sourceID=14","2.7e-06")</f>
        <v>2.7e-06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HYPERLINK("http://141.218.60.56/~jnz1568/getInfo.php?workbook=17_02.xlsx&amp;sheet=U0&amp;row=558&amp;col=6&amp;number=4.4&amp;sourceID=14","4.4")</f>
        <v>4.4</v>
      </c>
      <c r="G558" s="4" t="str">
        <f>HYPERLINK("http://141.218.60.56/~jnz1568/getInfo.php?workbook=17_02.xlsx&amp;sheet=U0&amp;row=558&amp;col=7&amp;number=2.7e-06&amp;sourceID=14","2.7e-06")</f>
        <v>2.7e-06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HYPERLINK("http://141.218.60.56/~jnz1568/getInfo.php?workbook=17_02.xlsx&amp;sheet=U0&amp;row=559&amp;col=6&amp;number=4.5&amp;sourceID=14","4.5")</f>
        <v>4.5</v>
      </c>
      <c r="G559" s="4" t="str">
        <f>HYPERLINK("http://141.218.60.56/~jnz1568/getInfo.php?workbook=17_02.xlsx&amp;sheet=U0&amp;row=559&amp;col=7&amp;number=2.7e-06&amp;sourceID=14","2.7e-06")</f>
        <v>2.7e-06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HYPERLINK("http://141.218.60.56/~jnz1568/getInfo.php?workbook=17_02.xlsx&amp;sheet=U0&amp;row=560&amp;col=6&amp;number=4.6&amp;sourceID=14","4.6")</f>
        <v>4.6</v>
      </c>
      <c r="G560" s="4" t="str">
        <f>HYPERLINK("http://141.218.60.56/~jnz1568/getInfo.php?workbook=17_02.xlsx&amp;sheet=U0&amp;row=560&amp;col=7&amp;number=2.7e-06&amp;sourceID=14","2.7e-06")</f>
        <v>2.7e-06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HYPERLINK("http://141.218.60.56/~jnz1568/getInfo.php?workbook=17_02.xlsx&amp;sheet=U0&amp;row=561&amp;col=6&amp;number=4.7&amp;sourceID=14","4.7")</f>
        <v>4.7</v>
      </c>
      <c r="G561" s="4" t="str">
        <f>HYPERLINK("http://141.218.60.56/~jnz1568/getInfo.php?workbook=17_02.xlsx&amp;sheet=U0&amp;row=561&amp;col=7&amp;number=2.7e-06&amp;sourceID=14","2.7e-06")</f>
        <v>2.7e-06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HYPERLINK("http://141.218.60.56/~jnz1568/getInfo.php?workbook=17_02.xlsx&amp;sheet=U0&amp;row=562&amp;col=6&amp;number=4.8&amp;sourceID=14","4.8")</f>
        <v>4.8</v>
      </c>
      <c r="G562" s="4" t="str">
        <f>HYPERLINK("http://141.218.60.56/~jnz1568/getInfo.php?workbook=17_02.xlsx&amp;sheet=U0&amp;row=562&amp;col=7&amp;number=2.7e-06&amp;sourceID=14","2.7e-06")</f>
        <v>2.7e-06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HYPERLINK("http://141.218.60.56/~jnz1568/getInfo.php?workbook=17_02.xlsx&amp;sheet=U0&amp;row=563&amp;col=6&amp;number=4.9&amp;sourceID=14","4.9")</f>
        <v>4.9</v>
      </c>
      <c r="G563" s="4" t="str">
        <f>HYPERLINK("http://141.218.60.56/~jnz1568/getInfo.php?workbook=17_02.xlsx&amp;sheet=U0&amp;row=563&amp;col=7&amp;number=2.7e-06&amp;sourceID=14","2.7e-06")</f>
        <v>2.7e-06</v>
      </c>
    </row>
    <row r="564" spans="1:7">
      <c r="A564" s="3">
        <v>17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HYPERLINK("http://141.218.60.56/~jnz1568/getInfo.php?workbook=17_02.xlsx&amp;sheet=U0&amp;row=564&amp;col=6&amp;number=3&amp;sourceID=14","3")</f>
        <v>3</v>
      </c>
      <c r="G564" s="4" t="str">
        <f>HYPERLINK("http://141.218.60.56/~jnz1568/getInfo.php?workbook=17_02.xlsx&amp;sheet=U0&amp;row=564&amp;col=7&amp;number=4.26e-06&amp;sourceID=14","4.26e-06")</f>
        <v>4.26e-06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HYPERLINK("http://141.218.60.56/~jnz1568/getInfo.php?workbook=17_02.xlsx&amp;sheet=U0&amp;row=565&amp;col=6&amp;number=3.1&amp;sourceID=14","3.1")</f>
        <v>3.1</v>
      </c>
      <c r="G565" s="4" t="str">
        <f>HYPERLINK("http://141.218.60.56/~jnz1568/getInfo.php?workbook=17_02.xlsx&amp;sheet=U0&amp;row=565&amp;col=7&amp;number=4.26e-06&amp;sourceID=14","4.26e-06")</f>
        <v>4.26e-06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HYPERLINK("http://141.218.60.56/~jnz1568/getInfo.php?workbook=17_02.xlsx&amp;sheet=U0&amp;row=566&amp;col=6&amp;number=3.2&amp;sourceID=14","3.2")</f>
        <v>3.2</v>
      </c>
      <c r="G566" s="4" t="str">
        <f>HYPERLINK("http://141.218.60.56/~jnz1568/getInfo.php?workbook=17_02.xlsx&amp;sheet=U0&amp;row=566&amp;col=7&amp;number=4.26e-06&amp;sourceID=14","4.26e-06")</f>
        <v>4.26e-06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HYPERLINK("http://141.218.60.56/~jnz1568/getInfo.php?workbook=17_02.xlsx&amp;sheet=U0&amp;row=567&amp;col=6&amp;number=3.3&amp;sourceID=14","3.3")</f>
        <v>3.3</v>
      </c>
      <c r="G567" s="4" t="str">
        <f>HYPERLINK("http://141.218.60.56/~jnz1568/getInfo.php?workbook=17_02.xlsx&amp;sheet=U0&amp;row=567&amp;col=7&amp;number=4.26e-06&amp;sourceID=14","4.26e-06")</f>
        <v>4.26e-06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HYPERLINK("http://141.218.60.56/~jnz1568/getInfo.php?workbook=17_02.xlsx&amp;sheet=U0&amp;row=568&amp;col=6&amp;number=3.4&amp;sourceID=14","3.4")</f>
        <v>3.4</v>
      </c>
      <c r="G568" s="4" t="str">
        <f>HYPERLINK("http://141.218.60.56/~jnz1568/getInfo.php?workbook=17_02.xlsx&amp;sheet=U0&amp;row=568&amp;col=7&amp;number=4.26e-06&amp;sourceID=14","4.26e-06")</f>
        <v>4.26e-06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HYPERLINK("http://141.218.60.56/~jnz1568/getInfo.php?workbook=17_02.xlsx&amp;sheet=U0&amp;row=569&amp;col=6&amp;number=3.5&amp;sourceID=14","3.5")</f>
        <v>3.5</v>
      </c>
      <c r="G569" s="4" t="str">
        <f>HYPERLINK("http://141.218.60.56/~jnz1568/getInfo.php?workbook=17_02.xlsx&amp;sheet=U0&amp;row=569&amp;col=7&amp;number=4.26e-06&amp;sourceID=14","4.26e-06")</f>
        <v>4.26e-06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HYPERLINK("http://141.218.60.56/~jnz1568/getInfo.php?workbook=17_02.xlsx&amp;sheet=U0&amp;row=570&amp;col=6&amp;number=3.6&amp;sourceID=14","3.6")</f>
        <v>3.6</v>
      </c>
      <c r="G570" s="4" t="str">
        <f>HYPERLINK("http://141.218.60.56/~jnz1568/getInfo.php?workbook=17_02.xlsx&amp;sheet=U0&amp;row=570&amp;col=7&amp;number=4.26e-06&amp;sourceID=14","4.26e-06")</f>
        <v>4.26e-06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HYPERLINK("http://141.218.60.56/~jnz1568/getInfo.php?workbook=17_02.xlsx&amp;sheet=U0&amp;row=571&amp;col=6&amp;number=3.7&amp;sourceID=14","3.7")</f>
        <v>3.7</v>
      </c>
      <c r="G571" s="4" t="str">
        <f>HYPERLINK("http://141.218.60.56/~jnz1568/getInfo.php?workbook=17_02.xlsx&amp;sheet=U0&amp;row=571&amp;col=7&amp;number=4.26e-06&amp;sourceID=14","4.26e-06")</f>
        <v>4.26e-06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HYPERLINK("http://141.218.60.56/~jnz1568/getInfo.php?workbook=17_02.xlsx&amp;sheet=U0&amp;row=572&amp;col=6&amp;number=3.8&amp;sourceID=14","3.8")</f>
        <v>3.8</v>
      </c>
      <c r="G572" s="4" t="str">
        <f>HYPERLINK("http://141.218.60.56/~jnz1568/getInfo.php?workbook=17_02.xlsx&amp;sheet=U0&amp;row=572&amp;col=7&amp;number=4.26e-06&amp;sourceID=14","4.26e-06")</f>
        <v>4.26e-06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HYPERLINK("http://141.218.60.56/~jnz1568/getInfo.php?workbook=17_02.xlsx&amp;sheet=U0&amp;row=573&amp;col=6&amp;number=3.9&amp;sourceID=14","3.9")</f>
        <v>3.9</v>
      </c>
      <c r="G573" s="4" t="str">
        <f>HYPERLINK("http://141.218.60.56/~jnz1568/getInfo.php?workbook=17_02.xlsx&amp;sheet=U0&amp;row=573&amp;col=7&amp;number=4.26e-06&amp;sourceID=14","4.26e-06")</f>
        <v>4.26e-06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HYPERLINK("http://141.218.60.56/~jnz1568/getInfo.php?workbook=17_02.xlsx&amp;sheet=U0&amp;row=574&amp;col=6&amp;number=4&amp;sourceID=14","4")</f>
        <v>4</v>
      </c>
      <c r="G574" s="4" t="str">
        <f>HYPERLINK("http://141.218.60.56/~jnz1568/getInfo.php?workbook=17_02.xlsx&amp;sheet=U0&amp;row=574&amp;col=7&amp;number=4.26e-06&amp;sourceID=14","4.26e-06")</f>
        <v>4.26e-06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HYPERLINK("http://141.218.60.56/~jnz1568/getInfo.php?workbook=17_02.xlsx&amp;sheet=U0&amp;row=575&amp;col=6&amp;number=4.1&amp;sourceID=14","4.1")</f>
        <v>4.1</v>
      </c>
      <c r="G575" s="4" t="str">
        <f>HYPERLINK("http://141.218.60.56/~jnz1568/getInfo.php?workbook=17_02.xlsx&amp;sheet=U0&amp;row=575&amp;col=7&amp;number=4.26e-06&amp;sourceID=14","4.26e-06")</f>
        <v>4.26e-06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HYPERLINK("http://141.218.60.56/~jnz1568/getInfo.php?workbook=17_02.xlsx&amp;sheet=U0&amp;row=576&amp;col=6&amp;number=4.2&amp;sourceID=14","4.2")</f>
        <v>4.2</v>
      </c>
      <c r="G576" s="4" t="str">
        <f>HYPERLINK("http://141.218.60.56/~jnz1568/getInfo.php?workbook=17_02.xlsx&amp;sheet=U0&amp;row=576&amp;col=7&amp;number=4.26e-06&amp;sourceID=14","4.26e-06")</f>
        <v>4.26e-06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HYPERLINK("http://141.218.60.56/~jnz1568/getInfo.php?workbook=17_02.xlsx&amp;sheet=U0&amp;row=577&amp;col=6&amp;number=4.3&amp;sourceID=14","4.3")</f>
        <v>4.3</v>
      </c>
      <c r="G577" s="4" t="str">
        <f>HYPERLINK("http://141.218.60.56/~jnz1568/getInfo.php?workbook=17_02.xlsx&amp;sheet=U0&amp;row=577&amp;col=7&amp;number=4.25e-06&amp;sourceID=14","4.25e-06")</f>
        <v>4.25e-06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HYPERLINK("http://141.218.60.56/~jnz1568/getInfo.php?workbook=17_02.xlsx&amp;sheet=U0&amp;row=578&amp;col=6&amp;number=4.4&amp;sourceID=14","4.4")</f>
        <v>4.4</v>
      </c>
      <c r="G578" s="4" t="str">
        <f>HYPERLINK("http://141.218.60.56/~jnz1568/getInfo.php?workbook=17_02.xlsx&amp;sheet=U0&amp;row=578&amp;col=7&amp;number=4.25e-06&amp;sourceID=14","4.25e-06")</f>
        <v>4.25e-06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HYPERLINK("http://141.218.60.56/~jnz1568/getInfo.php?workbook=17_02.xlsx&amp;sheet=U0&amp;row=579&amp;col=6&amp;number=4.5&amp;sourceID=14","4.5")</f>
        <v>4.5</v>
      </c>
      <c r="G579" s="4" t="str">
        <f>HYPERLINK("http://141.218.60.56/~jnz1568/getInfo.php?workbook=17_02.xlsx&amp;sheet=U0&amp;row=579&amp;col=7&amp;number=4.25e-06&amp;sourceID=14","4.25e-06")</f>
        <v>4.25e-06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HYPERLINK("http://141.218.60.56/~jnz1568/getInfo.php?workbook=17_02.xlsx&amp;sheet=U0&amp;row=580&amp;col=6&amp;number=4.6&amp;sourceID=14","4.6")</f>
        <v>4.6</v>
      </c>
      <c r="G580" s="4" t="str">
        <f>HYPERLINK("http://141.218.60.56/~jnz1568/getInfo.php?workbook=17_02.xlsx&amp;sheet=U0&amp;row=580&amp;col=7&amp;number=4.25e-06&amp;sourceID=14","4.25e-06")</f>
        <v>4.25e-06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HYPERLINK("http://141.218.60.56/~jnz1568/getInfo.php?workbook=17_02.xlsx&amp;sheet=U0&amp;row=581&amp;col=6&amp;number=4.7&amp;sourceID=14","4.7")</f>
        <v>4.7</v>
      </c>
      <c r="G581" s="4" t="str">
        <f>HYPERLINK("http://141.218.60.56/~jnz1568/getInfo.php?workbook=17_02.xlsx&amp;sheet=U0&amp;row=581&amp;col=7&amp;number=4.25e-06&amp;sourceID=14","4.25e-06")</f>
        <v>4.25e-06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HYPERLINK("http://141.218.60.56/~jnz1568/getInfo.php?workbook=17_02.xlsx&amp;sheet=U0&amp;row=582&amp;col=6&amp;number=4.8&amp;sourceID=14","4.8")</f>
        <v>4.8</v>
      </c>
      <c r="G582" s="4" t="str">
        <f>HYPERLINK("http://141.218.60.56/~jnz1568/getInfo.php?workbook=17_02.xlsx&amp;sheet=U0&amp;row=582&amp;col=7&amp;number=4.24e-06&amp;sourceID=14","4.24e-06")</f>
        <v>4.24e-06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HYPERLINK("http://141.218.60.56/~jnz1568/getInfo.php?workbook=17_02.xlsx&amp;sheet=U0&amp;row=583&amp;col=6&amp;number=4.9&amp;sourceID=14","4.9")</f>
        <v>4.9</v>
      </c>
      <c r="G583" s="4" t="str">
        <f>HYPERLINK("http://141.218.60.56/~jnz1568/getInfo.php?workbook=17_02.xlsx&amp;sheet=U0&amp;row=583&amp;col=7&amp;number=4.24e-06&amp;sourceID=14","4.24e-06")</f>
        <v>4.24e-06</v>
      </c>
    </row>
    <row r="584" spans="1:7">
      <c r="A584" s="3">
        <v>17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HYPERLINK("http://141.218.60.56/~jnz1568/getInfo.php?workbook=17_02.xlsx&amp;sheet=U0&amp;row=584&amp;col=6&amp;number=3&amp;sourceID=14","3")</f>
        <v>3</v>
      </c>
      <c r="G584" s="4" t="str">
        <f>HYPERLINK("http://141.218.60.56/~jnz1568/getInfo.php?workbook=17_02.xlsx&amp;sheet=U0&amp;row=584&amp;col=7&amp;number=2.47e-06&amp;sourceID=14","2.47e-06")</f>
        <v>2.47e-06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HYPERLINK("http://141.218.60.56/~jnz1568/getInfo.php?workbook=17_02.xlsx&amp;sheet=U0&amp;row=585&amp;col=6&amp;number=3.1&amp;sourceID=14","3.1")</f>
        <v>3.1</v>
      </c>
      <c r="G585" s="4" t="str">
        <f>HYPERLINK("http://141.218.60.56/~jnz1568/getInfo.php?workbook=17_02.xlsx&amp;sheet=U0&amp;row=585&amp;col=7&amp;number=2.47e-06&amp;sourceID=14","2.47e-06")</f>
        <v>2.47e-06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HYPERLINK("http://141.218.60.56/~jnz1568/getInfo.php?workbook=17_02.xlsx&amp;sheet=U0&amp;row=586&amp;col=6&amp;number=3.2&amp;sourceID=14","3.2")</f>
        <v>3.2</v>
      </c>
      <c r="G586" s="4" t="str">
        <f>HYPERLINK("http://141.218.60.56/~jnz1568/getInfo.php?workbook=17_02.xlsx&amp;sheet=U0&amp;row=586&amp;col=7&amp;number=2.47e-06&amp;sourceID=14","2.47e-06")</f>
        <v>2.47e-06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HYPERLINK("http://141.218.60.56/~jnz1568/getInfo.php?workbook=17_02.xlsx&amp;sheet=U0&amp;row=587&amp;col=6&amp;number=3.3&amp;sourceID=14","3.3")</f>
        <v>3.3</v>
      </c>
      <c r="G587" s="4" t="str">
        <f>HYPERLINK("http://141.218.60.56/~jnz1568/getInfo.php?workbook=17_02.xlsx&amp;sheet=U0&amp;row=587&amp;col=7&amp;number=2.47e-06&amp;sourceID=14","2.47e-06")</f>
        <v>2.47e-06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HYPERLINK("http://141.218.60.56/~jnz1568/getInfo.php?workbook=17_02.xlsx&amp;sheet=U0&amp;row=588&amp;col=6&amp;number=3.4&amp;sourceID=14","3.4")</f>
        <v>3.4</v>
      </c>
      <c r="G588" s="4" t="str">
        <f>HYPERLINK("http://141.218.60.56/~jnz1568/getInfo.php?workbook=17_02.xlsx&amp;sheet=U0&amp;row=588&amp;col=7&amp;number=2.47e-06&amp;sourceID=14","2.47e-06")</f>
        <v>2.47e-06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HYPERLINK("http://141.218.60.56/~jnz1568/getInfo.php?workbook=17_02.xlsx&amp;sheet=U0&amp;row=589&amp;col=6&amp;number=3.5&amp;sourceID=14","3.5")</f>
        <v>3.5</v>
      </c>
      <c r="G589" s="4" t="str">
        <f>HYPERLINK("http://141.218.60.56/~jnz1568/getInfo.php?workbook=17_02.xlsx&amp;sheet=U0&amp;row=589&amp;col=7&amp;number=2.47e-06&amp;sourceID=14","2.47e-06")</f>
        <v>2.47e-06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HYPERLINK("http://141.218.60.56/~jnz1568/getInfo.php?workbook=17_02.xlsx&amp;sheet=U0&amp;row=590&amp;col=6&amp;number=3.6&amp;sourceID=14","3.6")</f>
        <v>3.6</v>
      </c>
      <c r="G590" s="4" t="str">
        <f>HYPERLINK("http://141.218.60.56/~jnz1568/getInfo.php?workbook=17_02.xlsx&amp;sheet=U0&amp;row=590&amp;col=7&amp;number=2.47e-06&amp;sourceID=14","2.47e-06")</f>
        <v>2.47e-06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HYPERLINK("http://141.218.60.56/~jnz1568/getInfo.php?workbook=17_02.xlsx&amp;sheet=U0&amp;row=591&amp;col=6&amp;number=3.7&amp;sourceID=14","3.7")</f>
        <v>3.7</v>
      </c>
      <c r="G591" s="4" t="str">
        <f>HYPERLINK("http://141.218.60.56/~jnz1568/getInfo.php?workbook=17_02.xlsx&amp;sheet=U0&amp;row=591&amp;col=7&amp;number=2.47e-06&amp;sourceID=14","2.47e-06")</f>
        <v>2.47e-06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HYPERLINK("http://141.218.60.56/~jnz1568/getInfo.php?workbook=17_02.xlsx&amp;sheet=U0&amp;row=592&amp;col=6&amp;number=3.8&amp;sourceID=14","3.8")</f>
        <v>3.8</v>
      </c>
      <c r="G592" s="4" t="str">
        <f>HYPERLINK("http://141.218.60.56/~jnz1568/getInfo.php?workbook=17_02.xlsx&amp;sheet=U0&amp;row=592&amp;col=7&amp;number=2.47e-06&amp;sourceID=14","2.47e-06")</f>
        <v>2.47e-06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HYPERLINK("http://141.218.60.56/~jnz1568/getInfo.php?workbook=17_02.xlsx&amp;sheet=U0&amp;row=593&amp;col=6&amp;number=3.9&amp;sourceID=14","3.9")</f>
        <v>3.9</v>
      </c>
      <c r="G593" s="4" t="str">
        <f>HYPERLINK("http://141.218.60.56/~jnz1568/getInfo.php?workbook=17_02.xlsx&amp;sheet=U0&amp;row=593&amp;col=7&amp;number=2.47e-06&amp;sourceID=14","2.47e-06")</f>
        <v>2.47e-06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HYPERLINK("http://141.218.60.56/~jnz1568/getInfo.php?workbook=17_02.xlsx&amp;sheet=U0&amp;row=594&amp;col=6&amp;number=4&amp;sourceID=14","4")</f>
        <v>4</v>
      </c>
      <c r="G594" s="4" t="str">
        <f>HYPERLINK("http://141.218.60.56/~jnz1568/getInfo.php?workbook=17_02.xlsx&amp;sheet=U0&amp;row=594&amp;col=7&amp;number=2.47e-06&amp;sourceID=14","2.47e-06")</f>
        <v>2.47e-06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HYPERLINK("http://141.218.60.56/~jnz1568/getInfo.php?workbook=17_02.xlsx&amp;sheet=U0&amp;row=595&amp;col=6&amp;number=4.1&amp;sourceID=14","4.1")</f>
        <v>4.1</v>
      </c>
      <c r="G595" s="4" t="str">
        <f>HYPERLINK("http://141.218.60.56/~jnz1568/getInfo.php?workbook=17_02.xlsx&amp;sheet=U0&amp;row=595&amp;col=7&amp;number=2.47e-06&amp;sourceID=14","2.47e-06")</f>
        <v>2.47e-06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HYPERLINK("http://141.218.60.56/~jnz1568/getInfo.php?workbook=17_02.xlsx&amp;sheet=U0&amp;row=596&amp;col=6&amp;number=4.2&amp;sourceID=14","4.2")</f>
        <v>4.2</v>
      </c>
      <c r="G596" s="4" t="str">
        <f>HYPERLINK("http://141.218.60.56/~jnz1568/getInfo.php?workbook=17_02.xlsx&amp;sheet=U0&amp;row=596&amp;col=7&amp;number=2.47e-06&amp;sourceID=14","2.47e-06")</f>
        <v>2.47e-06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HYPERLINK("http://141.218.60.56/~jnz1568/getInfo.php?workbook=17_02.xlsx&amp;sheet=U0&amp;row=597&amp;col=6&amp;number=4.3&amp;sourceID=14","4.3")</f>
        <v>4.3</v>
      </c>
      <c r="G597" s="4" t="str">
        <f>HYPERLINK("http://141.218.60.56/~jnz1568/getInfo.php?workbook=17_02.xlsx&amp;sheet=U0&amp;row=597&amp;col=7&amp;number=2.47e-06&amp;sourceID=14","2.47e-06")</f>
        <v>2.47e-06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HYPERLINK("http://141.218.60.56/~jnz1568/getInfo.php?workbook=17_02.xlsx&amp;sheet=U0&amp;row=598&amp;col=6&amp;number=4.4&amp;sourceID=14","4.4")</f>
        <v>4.4</v>
      </c>
      <c r="G598" s="4" t="str">
        <f>HYPERLINK("http://141.218.60.56/~jnz1568/getInfo.php?workbook=17_02.xlsx&amp;sheet=U0&amp;row=598&amp;col=7&amp;number=2.47e-06&amp;sourceID=14","2.47e-06")</f>
        <v>2.47e-06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HYPERLINK("http://141.218.60.56/~jnz1568/getInfo.php?workbook=17_02.xlsx&amp;sheet=U0&amp;row=599&amp;col=6&amp;number=4.5&amp;sourceID=14","4.5")</f>
        <v>4.5</v>
      </c>
      <c r="G599" s="4" t="str">
        <f>HYPERLINK("http://141.218.60.56/~jnz1568/getInfo.php?workbook=17_02.xlsx&amp;sheet=U0&amp;row=599&amp;col=7&amp;number=2.47e-06&amp;sourceID=14","2.47e-06")</f>
        <v>2.47e-06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HYPERLINK("http://141.218.60.56/~jnz1568/getInfo.php?workbook=17_02.xlsx&amp;sheet=U0&amp;row=600&amp;col=6&amp;number=4.6&amp;sourceID=14","4.6")</f>
        <v>4.6</v>
      </c>
      <c r="G600" s="4" t="str">
        <f>HYPERLINK("http://141.218.60.56/~jnz1568/getInfo.php?workbook=17_02.xlsx&amp;sheet=U0&amp;row=600&amp;col=7&amp;number=2.47e-06&amp;sourceID=14","2.47e-06")</f>
        <v>2.47e-06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HYPERLINK("http://141.218.60.56/~jnz1568/getInfo.php?workbook=17_02.xlsx&amp;sheet=U0&amp;row=601&amp;col=6&amp;number=4.7&amp;sourceID=14","4.7")</f>
        <v>4.7</v>
      </c>
      <c r="G601" s="4" t="str">
        <f>HYPERLINK("http://141.218.60.56/~jnz1568/getInfo.php?workbook=17_02.xlsx&amp;sheet=U0&amp;row=601&amp;col=7&amp;number=2.47e-06&amp;sourceID=14","2.47e-06")</f>
        <v>2.47e-06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HYPERLINK("http://141.218.60.56/~jnz1568/getInfo.php?workbook=17_02.xlsx&amp;sheet=U0&amp;row=602&amp;col=6&amp;number=4.8&amp;sourceID=14","4.8")</f>
        <v>4.8</v>
      </c>
      <c r="G602" s="4" t="str">
        <f>HYPERLINK("http://141.218.60.56/~jnz1568/getInfo.php?workbook=17_02.xlsx&amp;sheet=U0&amp;row=602&amp;col=7&amp;number=2.47e-06&amp;sourceID=14","2.47e-06")</f>
        <v>2.47e-06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HYPERLINK("http://141.218.60.56/~jnz1568/getInfo.php?workbook=17_02.xlsx&amp;sheet=U0&amp;row=603&amp;col=6&amp;number=4.9&amp;sourceID=14","4.9")</f>
        <v>4.9</v>
      </c>
      <c r="G603" s="4" t="str">
        <f>HYPERLINK("http://141.218.60.56/~jnz1568/getInfo.php?workbook=17_02.xlsx&amp;sheet=U0&amp;row=603&amp;col=7&amp;number=2.47e-06&amp;sourceID=14","2.47e-06")</f>
        <v>2.47e-06</v>
      </c>
    </row>
    <row r="604" spans="1:7">
      <c r="A604" s="3">
        <v>17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HYPERLINK("http://141.218.60.56/~jnz1568/getInfo.php?workbook=17_02.xlsx&amp;sheet=U0&amp;row=604&amp;col=6&amp;number=3&amp;sourceID=14","3")</f>
        <v>3</v>
      </c>
      <c r="G604" s="4" t="str">
        <f>HYPERLINK("http://141.218.60.56/~jnz1568/getInfo.php?workbook=17_02.xlsx&amp;sheet=U0&amp;row=604&amp;col=7&amp;number=4.7e-05&amp;sourceID=14","4.7e-05")</f>
        <v>4.7e-05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HYPERLINK("http://141.218.60.56/~jnz1568/getInfo.php?workbook=17_02.xlsx&amp;sheet=U0&amp;row=605&amp;col=6&amp;number=3.1&amp;sourceID=14","3.1")</f>
        <v>3.1</v>
      </c>
      <c r="G605" s="4" t="str">
        <f>HYPERLINK("http://141.218.60.56/~jnz1568/getInfo.php?workbook=17_02.xlsx&amp;sheet=U0&amp;row=605&amp;col=7&amp;number=4.7e-05&amp;sourceID=14","4.7e-05")</f>
        <v>4.7e-05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HYPERLINK("http://141.218.60.56/~jnz1568/getInfo.php?workbook=17_02.xlsx&amp;sheet=U0&amp;row=606&amp;col=6&amp;number=3.2&amp;sourceID=14","3.2")</f>
        <v>3.2</v>
      </c>
      <c r="G606" s="4" t="str">
        <f>HYPERLINK("http://141.218.60.56/~jnz1568/getInfo.php?workbook=17_02.xlsx&amp;sheet=U0&amp;row=606&amp;col=7&amp;number=4.7e-05&amp;sourceID=14","4.7e-05")</f>
        <v>4.7e-05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HYPERLINK("http://141.218.60.56/~jnz1568/getInfo.php?workbook=17_02.xlsx&amp;sheet=U0&amp;row=607&amp;col=6&amp;number=3.3&amp;sourceID=14","3.3")</f>
        <v>3.3</v>
      </c>
      <c r="G607" s="4" t="str">
        <f>HYPERLINK("http://141.218.60.56/~jnz1568/getInfo.php?workbook=17_02.xlsx&amp;sheet=U0&amp;row=607&amp;col=7&amp;number=4.7e-05&amp;sourceID=14","4.7e-05")</f>
        <v>4.7e-05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HYPERLINK("http://141.218.60.56/~jnz1568/getInfo.php?workbook=17_02.xlsx&amp;sheet=U0&amp;row=608&amp;col=6&amp;number=3.4&amp;sourceID=14","3.4")</f>
        <v>3.4</v>
      </c>
      <c r="G608" s="4" t="str">
        <f>HYPERLINK("http://141.218.60.56/~jnz1568/getInfo.php?workbook=17_02.xlsx&amp;sheet=U0&amp;row=608&amp;col=7&amp;number=4.7e-05&amp;sourceID=14","4.7e-05")</f>
        <v>4.7e-05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HYPERLINK("http://141.218.60.56/~jnz1568/getInfo.php?workbook=17_02.xlsx&amp;sheet=U0&amp;row=609&amp;col=6&amp;number=3.5&amp;sourceID=14","3.5")</f>
        <v>3.5</v>
      </c>
      <c r="G609" s="4" t="str">
        <f>HYPERLINK("http://141.218.60.56/~jnz1568/getInfo.php?workbook=17_02.xlsx&amp;sheet=U0&amp;row=609&amp;col=7&amp;number=4.7e-05&amp;sourceID=14","4.7e-05")</f>
        <v>4.7e-05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HYPERLINK("http://141.218.60.56/~jnz1568/getInfo.php?workbook=17_02.xlsx&amp;sheet=U0&amp;row=610&amp;col=6&amp;number=3.6&amp;sourceID=14","3.6")</f>
        <v>3.6</v>
      </c>
      <c r="G610" s="4" t="str">
        <f>HYPERLINK("http://141.218.60.56/~jnz1568/getInfo.php?workbook=17_02.xlsx&amp;sheet=U0&amp;row=610&amp;col=7&amp;number=4.7e-05&amp;sourceID=14","4.7e-05")</f>
        <v>4.7e-05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HYPERLINK("http://141.218.60.56/~jnz1568/getInfo.php?workbook=17_02.xlsx&amp;sheet=U0&amp;row=611&amp;col=6&amp;number=3.7&amp;sourceID=14","3.7")</f>
        <v>3.7</v>
      </c>
      <c r="G611" s="4" t="str">
        <f>HYPERLINK("http://141.218.60.56/~jnz1568/getInfo.php?workbook=17_02.xlsx&amp;sheet=U0&amp;row=611&amp;col=7&amp;number=4.7e-05&amp;sourceID=14","4.7e-05")</f>
        <v>4.7e-05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HYPERLINK("http://141.218.60.56/~jnz1568/getInfo.php?workbook=17_02.xlsx&amp;sheet=U0&amp;row=612&amp;col=6&amp;number=3.8&amp;sourceID=14","3.8")</f>
        <v>3.8</v>
      </c>
      <c r="G612" s="4" t="str">
        <f>HYPERLINK("http://141.218.60.56/~jnz1568/getInfo.php?workbook=17_02.xlsx&amp;sheet=U0&amp;row=612&amp;col=7&amp;number=4.7e-05&amp;sourceID=14","4.7e-05")</f>
        <v>4.7e-05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HYPERLINK("http://141.218.60.56/~jnz1568/getInfo.php?workbook=17_02.xlsx&amp;sheet=U0&amp;row=613&amp;col=6&amp;number=3.9&amp;sourceID=14","3.9")</f>
        <v>3.9</v>
      </c>
      <c r="G613" s="4" t="str">
        <f>HYPERLINK("http://141.218.60.56/~jnz1568/getInfo.php?workbook=17_02.xlsx&amp;sheet=U0&amp;row=613&amp;col=7&amp;number=4.69e-05&amp;sourceID=14","4.69e-05")</f>
        <v>4.69e-05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HYPERLINK("http://141.218.60.56/~jnz1568/getInfo.php?workbook=17_02.xlsx&amp;sheet=U0&amp;row=614&amp;col=6&amp;number=4&amp;sourceID=14","4")</f>
        <v>4</v>
      </c>
      <c r="G614" s="4" t="str">
        <f>HYPERLINK("http://141.218.60.56/~jnz1568/getInfo.php?workbook=17_02.xlsx&amp;sheet=U0&amp;row=614&amp;col=7&amp;number=4.69e-05&amp;sourceID=14","4.69e-05")</f>
        <v>4.69e-05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HYPERLINK("http://141.218.60.56/~jnz1568/getInfo.php?workbook=17_02.xlsx&amp;sheet=U0&amp;row=615&amp;col=6&amp;number=4.1&amp;sourceID=14","4.1")</f>
        <v>4.1</v>
      </c>
      <c r="G615" s="4" t="str">
        <f>HYPERLINK("http://141.218.60.56/~jnz1568/getInfo.php?workbook=17_02.xlsx&amp;sheet=U0&amp;row=615&amp;col=7&amp;number=4.69e-05&amp;sourceID=14","4.69e-05")</f>
        <v>4.69e-05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HYPERLINK("http://141.218.60.56/~jnz1568/getInfo.php?workbook=17_02.xlsx&amp;sheet=U0&amp;row=616&amp;col=6&amp;number=4.2&amp;sourceID=14","4.2")</f>
        <v>4.2</v>
      </c>
      <c r="G616" s="4" t="str">
        <f>HYPERLINK("http://141.218.60.56/~jnz1568/getInfo.php?workbook=17_02.xlsx&amp;sheet=U0&amp;row=616&amp;col=7&amp;number=4.69e-05&amp;sourceID=14","4.69e-05")</f>
        <v>4.69e-05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HYPERLINK("http://141.218.60.56/~jnz1568/getInfo.php?workbook=17_02.xlsx&amp;sheet=U0&amp;row=617&amp;col=6&amp;number=4.3&amp;sourceID=14","4.3")</f>
        <v>4.3</v>
      </c>
      <c r="G617" s="4" t="str">
        <f>HYPERLINK("http://141.218.60.56/~jnz1568/getInfo.php?workbook=17_02.xlsx&amp;sheet=U0&amp;row=617&amp;col=7&amp;number=4.69e-05&amp;sourceID=14","4.69e-05")</f>
        <v>4.69e-05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HYPERLINK("http://141.218.60.56/~jnz1568/getInfo.php?workbook=17_02.xlsx&amp;sheet=U0&amp;row=618&amp;col=6&amp;number=4.4&amp;sourceID=14","4.4")</f>
        <v>4.4</v>
      </c>
      <c r="G618" s="4" t="str">
        <f>HYPERLINK("http://141.218.60.56/~jnz1568/getInfo.php?workbook=17_02.xlsx&amp;sheet=U0&amp;row=618&amp;col=7&amp;number=4.69e-05&amp;sourceID=14","4.69e-05")</f>
        <v>4.69e-05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HYPERLINK("http://141.218.60.56/~jnz1568/getInfo.php?workbook=17_02.xlsx&amp;sheet=U0&amp;row=619&amp;col=6&amp;number=4.5&amp;sourceID=14","4.5")</f>
        <v>4.5</v>
      </c>
      <c r="G619" s="4" t="str">
        <f>HYPERLINK("http://141.218.60.56/~jnz1568/getInfo.php?workbook=17_02.xlsx&amp;sheet=U0&amp;row=619&amp;col=7&amp;number=4.69e-05&amp;sourceID=14","4.69e-05")</f>
        <v>4.69e-05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HYPERLINK("http://141.218.60.56/~jnz1568/getInfo.php?workbook=17_02.xlsx&amp;sheet=U0&amp;row=620&amp;col=6&amp;number=4.6&amp;sourceID=14","4.6")</f>
        <v>4.6</v>
      </c>
      <c r="G620" s="4" t="str">
        <f>HYPERLINK("http://141.218.60.56/~jnz1568/getInfo.php?workbook=17_02.xlsx&amp;sheet=U0&amp;row=620&amp;col=7&amp;number=4.69e-05&amp;sourceID=14","4.69e-05")</f>
        <v>4.69e-05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HYPERLINK("http://141.218.60.56/~jnz1568/getInfo.php?workbook=17_02.xlsx&amp;sheet=U0&amp;row=621&amp;col=6&amp;number=4.7&amp;sourceID=14","4.7")</f>
        <v>4.7</v>
      </c>
      <c r="G621" s="4" t="str">
        <f>HYPERLINK("http://141.218.60.56/~jnz1568/getInfo.php?workbook=17_02.xlsx&amp;sheet=U0&amp;row=621&amp;col=7&amp;number=4.69e-05&amp;sourceID=14","4.69e-05")</f>
        <v>4.69e-05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HYPERLINK("http://141.218.60.56/~jnz1568/getInfo.php?workbook=17_02.xlsx&amp;sheet=U0&amp;row=622&amp;col=6&amp;number=4.8&amp;sourceID=14","4.8")</f>
        <v>4.8</v>
      </c>
      <c r="G622" s="4" t="str">
        <f>HYPERLINK("http://141.218.60.56/~jnz1568/getInfo.php?workbook=17_02.xlsx&amp;sheet=U0&amp;row=622&amp;col=7&amp;number=4.69e-05&amp;sourceID=14","4.69e-05")</f>
        <v>4.69e-05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HYPERLINK("http://141.218.60.56/~jnz1568/getInfo.php?workbook=17_02.xlsx&amp;sheet=U0&amp;row=623&amp;col=6&amp;number=4.9&amp;sourceID=14","4.9")</f>
        <v>4.9</v>
      </c>
      <c r="G623" s="4" t="str">
        <f>HYPERLINK("http://141.218.60.56/~jnz1568/getInfo.php?workbook=17_02.xlsx&amp;sheet=U0&amp;row=623&amp;col=7&amp;number=4.69e-05&amp;sourceID=14","4.69e-05")</f>
        <v>4.69e-05</v>
      </c>
    </row>
    <row r="624" spans="1:7">
      <c r="A624" s="3">
        <v>17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HYPERLINK("http://141.218.60.56/~jnz1568/getInfo.php?workbook=17_02.xlsx&amp;sheet=U0&amp;row=624&amp;col=6&amp;number=3&amp;sourceID=14","3")</f>
        <v>3</v>
      </c>
      <c r="G624" s="4" t="str">
        <f>HYPERLINK("http://141.218.60.56/~jnz1568/getInfo.php?workbook=17_02.xlsx&amp;sheet=U0&amp;row=624&amp;col=7&amp;number=5.68e-05&amp;sourceID=14","5.68e-05")</f>
        <v>5.68e-05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HYPERLINK("http://141.218.60.56/~jnz1568/getInfo.php?workbook=17_02.xlsx&amp;sheet=U0&amp;row=625&amp;col=6&amp;number=3.1&amp;sourceID=14","3.1")</f>
        <v>3.1</v>
      </c>
      <c r="G625" s="4" t="str">
        <f>HYPERLINK("http://141.218.60.56/~jnz1568/getInfo.php?workbook=17_02.xlsx&amp;sheet=U0&amp;row=625&amp;col=7&amp;number=5.68e-05&amp;sourceID=14","5.68e-05")</f>
        <v>5.68e-05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HYPERLINK("http://141.218.60.56/~jnz1568/getInfo.php?workbook=17_02.xlsx&amp;sheet=U0&amp;row=626&amp;col=6&amp;number=3.2&amp;sourceID=14","3.2")</f>
        <v>3.2</v>
      </c>
      <c r="G626" s="4" t="str">
        <f>HYPERLINK("http://141.218.60.56/~jnz1568/getInfo.php?workbook=17_02.xlsx&amp;sheet=U0&amp;row=626&amp;col=7&amp;number=5.68e-05&amp;sourceID=14","5.68e-05")</f>
        <v>5.68e-05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HYPERLINK("http://141.218.60.56/~jnz1568/getInfo.php?workbook=17_02.xlsx&amp;sheet=U0&amp;row=627&amp;col=6&amp;number=3.3&amp;sourceID=14","3.3")</f>
        <v>3.3</v>
      </c>
      <c r="G627" s="4" t="str">
        <f>HYPERLINK("http://141.218.60.56/~jnz1568/getInfo.php?workbook=17_02.xlsx&amp;sheet=U0&amp;row=627&amp;col=7&amp;number=5.68e-05&amp;sourceID=14","5.68e-05")</f>
        <v>5.68e-05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HYPERLINK("http://141.218.60.56/~jnz1568/getInfo.php?workbook=17_02.xlsx&amp;sheet=U0&amp;row=628&amp;col=6&amp;number=3.4&amp;sourceID=14","3.4")</f>
        <v>3.4</v>
      </c>
      <c r="G628" s="4" t="str">
        <f>HYPERLINK("http://141.218.60.56/~jnz1568/getInfo.php?workbook=17_02.xlsx&amp;sheet=U0&amp;row=628&amp;col=7&amp;number=5.68e-05&amp;sourceID=14","5.68e-05")</f>
        <v>5.68e-05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HYPERLINK("http://141.218.60.56/~jnz1568/getInfo.php?workbook=17_02.xlsx&amp;sheet=U0&amp;row=629&amp;col=6&amp;number=3.5&amp;sourceID=14","3.5")</f>
        <v>3.5</v>
      </c>
      <c r="G629" s="4" t="str">
        <f>HYPERLINK("http://141.218.60.56/~jnz1568/getInfo.php?workbook=17_02.xlsx&amp;sheet=U0&amp;row=629&amp;col=7&amp;number=5.68e-05&amp;sourceID=14","5.68e-05")</f>
        <v>5.68e-05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HYPERLINK("http://141.218.60.56/~jnz1568/getInfo.php?workbook=17_02.xlsx&amp;sheet=U0&amp;row=630&amp;col=6&amp;number=3.6&amp;sourceID=14","3.6")</f>
        <v>3.6</v>
      </c>
      <c r="G630" s="4" t="str">
        <f>HYPERLINK("http://141.218.60.56/~jnz1568/getInfo.php?workbook=17_02.xlsx&amp;sheet=U0&amp;row=630&amp;col=7&amp;number=5.68e-05&amp;sourceID=14","5.68e-05")</f>
        <v>5.68e-05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HYPERLINK("http://141.218.60.56/~jnz1568/getInfo.php?workbook=17_02.xlsx&amp;sheet=U0&amp;row=631&amp;col=6&amp;number=3.7&amp;sourceID=14","3.7")</f>
        <v>3.7</v>
      </c>
      <c r="G631" s="4" t="str">
        <f>HYPERLINK("http://141.218.60.56/~jnz1568/getInfo.php?workbook=17_02.xlsx&amp;sheet=U0&amp;row=631&amp;col=7&amp;number=5.68e-05&amp;sourceID=14","5.68e-05")</f>
        <v>5.68e-05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HYPERLINK("http://141.218.60.56/~jnz1568/getInfo.php?workbook=17_02.xlsx&amp;sheet=U0&amp;row=632&amp;col=6&amp;number=3.8&amp;sourceID=14","3.8")</f>
        <v>3.8</v>
      </c>
      <c r="G632" s="4" t="str">
        <f>HYPERLINK("http://141.218.60.56/~jnz1568/getInfo.php?workbook=17_02.xlsx&amp;sheet=U0&amp;row=632&amp;col=7&amp;number=5.68e-05&amp;sourceID=14","5.68e-05")</f>
        <v>5.68e-05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HYPERLINK("http://141.218.60.56/~jnz1568/getInfo.php?workbook=17_02.xlsx&amp;sheet=U0&amp;row=633&amp;col=6&amp;number=3.9&amp;sourceID=14","3.9")</f>
        <v>3.9</v>
      </c>
      <c r="G633" s="4" t="str">
        <f>HYPERLINK("http://141.218.60.56/~jnz1568/getInfo.php?workbook=17_02.xlsx&amp;sheet=U0&amp;row=633&amp;col=7&amp;number=5.68e-05&amp;sourceID=14","5.68e-05")</f>
        <v>5.68e-05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HYPERLINK("http://141.218.60.56/~jnz1568/getInfo.php?workbook=17_02.xlsx&amp;sheet=U0&amp;row=634&amp;col=6&amp;number=4&amp;sourceID=14","4")</f>
        <v>4</v>
      </c>
      <c r="G634" s="4" t="str">
        <f>HYPERLINK("http://141.218.60.56/~jnz1568/getInfo.php?workbook=17_02.xlsx&amp;sheet=U0&amp;row=634&amp;col=7&amp;number=5.68e-05&amp;sourceID=14","5.68e-05")</f>
        <v>5.68e-05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HYPERLINK("http://141.218.60.56/~jnz1568/getInfo.php?workbook=17_02.xlsx&amp;sheet=U0&amp;row=635&amp;col=6&amp;number=4.1&amp;sourceID=14","4.1")</f>
        <v>4.1</v>
      </c>
      <c r="G635" s="4" t="str">
        <f>HYPERLINK("http://141.218.60.56/~jnz1568/getInfo.php?workbook=17_02.xlsx&amp;sheet=U0&amp;row=635&amp;col=7&amp;number=5.68e-05&amp;sourceID=14","5.68e-05")</f>
        <v>5.68e-05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HYPERLINK("http://141.218.60.56/~jnz1568/getInfo.php?workbook=17_02.xlsx&amp;sheet=U0&amp;row=636&amp;col=6&amp;number=4.2&amp;sourceID=14","4.2")</f>
        <v>4.2</v>
      </c>
      <c r="G636" s="4" t="str">
        <f>HYPERLINK("http://141.218.60.56/~jnz1568/getInfo.php?workbook=17_02.xlsx&amp;sheet=U0&amp;row=636&amp;col=7&amp;number=5.68e-05&amp;sourceID=14","5.68e-05")</f>
        <v>5.68e-05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HYPERLINK("http://141.218.60.56/~jnz1568/getInfo.php?workbook=17_02.xlsx&amp;sheet=U0&amp;row=637&amp;col=6&amp;number=4.3&amp;sourceID=14","4.3")</f>
        <v>4.3</v>
      </c>
      <c r="G637" s="4" t="str">
        <f>HYPERLINK("http://141.218.60.56/~jnz1568/getInfo.php?workbook=17_02.xlsx&amp;sheet=U0&amp;row=637&amp;col=7&amp;number=5.68e-05&amp;sourceID=14","5.68e-05")</f>
        <v>5.68e-05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HYPERLINK("http://141.218.60.56/~jnz1568/getInfo.php?workbook=17_02.xlsx&amp;sheet=U0&amp;row=638&amp;col=6&amp;number=4.4&amp;sourceID=14","4.4")</f>
        <v>4.4</v>
      </c>
      <c r="G638" s="4" t="str">
        <f>HYPERLINK("http://141.218.60.56/~jnz1568/getInfo.php?workbook=17_02.xlsx&amp;sheet=U0&amp;row=638&amp;col=7&amp;number=5.68e-05&amp;sourceID=14","5.68e-05")</f>
        <v>5.68e-05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HYPERLINK("http://141.218.60.56/~jnz1568/getInfo.php?workbook=17_02.xlsx&amp;sheet=U0&amp;row=639&amp;col=6&amp;number=4.5&amp;sourceID=14","4.5")</f>
        <v>4.5</v>
      </c>
      <c r="G639" s="4" t="str">
        <f>HYPERLINK("http://141.218.60.56/~jnz1568/getInfo.php?workbook=17_02.xlsx&amp;sheet=U0&amp;row=639&amp;col=7&amp;number=5.68e-05&amp;sourceID=14","5.68e-05")</f>
        <v>5.68e-05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HYPERLINK("http://141.218.60.56/~jnz1568/getInfo.php?workbook=17_02.xlsx&amp;sheet=U0&amp;row=640&amp;col=6&amp;number=4.6&amp;sourceID=14","4.6")</f>
        <v>4.6</v>
      </c>
      <c r="G640" s="4" t="str">
        <f>HYPERLINK("http://141.218.60.56/~jnz1568/getInfo.php?workbook=17_02.xlsx&amp;sheet=U0&amp;row=640&amp;col=7&amp;number=5.68e-05&amp;sourceID=14","5.68e-05")</f>
        <v>5.68e-05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HYPERLINK("http://141.218.60.56/~jnz1568/getInfo.php?workbook=17_02.xlsx&amp;sheet=U0&amp;row=641&amp;col=6&amp;number=4.7&amp;sourceID=14","4.7")</f>
        <v>4.7</v>
      </c>
      <c r="G641" s="4" t="str">
        <f>HYPERLINK("http://141.218.60.56/~jnz1568/getInfo.php?workbook=17_02.xlsx&amp;sheet=U0&amp;row=641&amp;col=7&amp;number=5.68e-05&amp;sourceID=14","5.68e-05")</f>
        <v>5.68e-05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HYPERLINK("http://141.218.60.56/~jnz1568/getInfo.php?workbook=17_02.xlsx&amp;sheet=U0&amp;row=642&amp;col=6&amp;number=4.8&amp;sourceID=14","4.8")</f>
        <v>4.8</v>
      </c>
      <c r="G642" s="4" t="str">
        <f>HYPERLINK("http://141.218.60.56/~jnz1568/getInfo.php?workbook=17_02.xlsx&amp;sheet=U0&amp;row=642&amp;col=7&amp;number=5.68e-05&amp;sourceID=14","5.68e-05")</f>
        <v>5.68e-05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HYPERLINK("http://141.218.60.56/~jnz1568/getInfo.php?workbook=17_02.xlsx&amp;sheet=U0&amp;row=643&amp;col=6&amp;number=4.9&amp;sourceID=14","4.9")</f>
        <v>4.9</v>
      </c>
      <c r="G643" s="4" t="str">
        <f>HYPERLINK("http://141.218.60.56/~jnz1568/getInfo.php?workbook=17_02.xlsx&amp;sheet=U0&amp;row=643&amp;col=7&amp;number=5.68e-05&amp;sourceID=14","5.68e-05")</f>
        <v>5.68e-05</v>
      </c>
    </row>
    <row r="644" spans="1:7">
      <c r="A644" s="3">
        <v>17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HYPERLINK("http://141.218.60.56/~jnz1568/getInfo.php?workbook=17_02.xlsx&amp;sheet=U0&amp;row=644&amp;col=6&amp;number=3&amp;sourceID=14","3")</f>
        <v>3</v>
      </c>
      <c r="G644" s="4" t="str">
        <f>HYPERLINK("http://141.218.60.56/~jnz1568/getInfo.php?workbook=17_02.xlsx&amp;sheet=U0&amp;row=644&amp;col=7&amp;number=2.82e-05&amp;sourceID=14","2.82e-05")</f>
        <v>2.82e-05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HYPERLINK("http://141.218.60.56/~jnz1568/getInfo.php?workbook=17_02.xlsx&amp;sheet=U0&amp;row=645&amp;col=6&amp;number=3.1&amp;sourceID=14","3.1")</f>
        <v>3.1</v>
      </c>
      <c r="G645" s="4" t="str">
        <f>HYPERLINK("http://141.218.60.56/~jnz1568/getInfo.php?workbook=17_02.xlsx&amp;sheet=U0&amp;row=645&amp;col=7&amp;number=2.82e-05&amp;sourceID=14","2.82e-05")</f>
        <v>2.82e-05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HYPERLINK("http://141.218.60.56/~jnz1568/getInfo.php?workbook=17_02.xlsx&amp;sheet=U0&amp;row=646&amp;col=6&amp;number=3.2&amp;sourceID=14","3.2")</f>
        <v>3.2</v>
      </c>
      <c r="G646" s="4" t="str">
        <f>HYPERLINK("http://141.218.60.56/~jnz1568/getInfo.php?workbook=17_02.xlsx&amp;sheet=U0&amp;row=646&amp;col=7&amp;number=2.82e-05&amp;sourceID=14","2.82e-05")</f>
        <v>2.82e-05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HYPERLINK("http://141.218.60.56/~jnz1568/getInfo.php?workbook=17_02.xlsx&amp;sheet=U0&amp;row=647&amp;col=6&amp;number=3.3&amp;sourceID=14","3.3")</f>
        <v>3.3</v>
      </c>
      <c r="G647" s="4" t="str">
        <f>HYPERLINK("http://141.218.60.56/~jnz1568/getInfo.php?workbook=17_02.xlsx&amp;sheet=U0&amp;row=647&amp;col=7&amp;number=2.82e-05&amp;sourceID=14","2.82e-05")</f>
        <v>2.82e-05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HYPERLINK("http://141.218.60.56/~jnz1568/getInfo.php?workbook=17_02.xlsx&amp;sheet=U0&amp;row=648&amp;col=6&amp;number=3.4&amp;sourceID=14","3.4")</f>
        <v>3.4</v>
      </c>
      <c r="G648" s="4" t="str">
        <f>HYPERLINK("http://141.218.60.56/~jnz1568/getInfo.php?workbook=17_02.xlsx&amp;sheet=U0&amp;row=648&amp;col=7&amp;number=2.82e-05&amp;sourceID=14","2.82e-05")</f>
        <v>2.82e-05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HYPERLINK("http://141.218.60.56/~jnz1568/getInfo.php?workbook=17_02.xlsx&amp;sheet=U0&amp;row=649&amp;col=6&amp;number=3.5&amp;sourceID=14","3.5")</f>
        <v>3.5</v>
      </c>
      <c r="G649" s="4" t="str">
        <f>HYPERLINK("http://141.218.60.56/~jnz1568/getInfo.php?workbook=17_02.xlsx&amp;sheet=U0&amp;row=649&amp;col=7&amp;number=2.82e-05&amp;sourceID=14","2.82e-05")</f>
        <v>2.82e-05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HYPERLINK("http://141.218.60.56/~jnz1568/getInfo.php?workbook=17_02.xlsx&amp;sheet=U0&amp;row=650&amp;col=6&amp;number=3.6&amp;sourceID=14","3.6")</f>
        <v>3.6</v>
      </c>
      <c r="G650" s="4" t="str">
        <f>HYPERLINK("http://141.218.60.56/~jnz1568/getInfo.php?workbook=17_02.xlsx&amp;sheet=U0&amp;row=650&amp;col=7&amp;number=2.82e-05&amp;sourceID=14","2.82e-05")</f>
        <v>2.82e-05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HYPERLINK("http://141.218.60.56/~jnz1568/getInfo.php?workbook=17_02.xlsx&amp;sheet=U0&amp;row=651&amp;col=6&amp;number=3.7&amp;sourceID=14","3.7")</f>
        <v>3.7</v>
      </c>
      <c r="G651" s="4" t="str">
        <f>HYPERLINK("http://141.218.60.56/~jnz1568/getInfo.php?workbook=17_02.xlsx&amp;sheet=U0&amp;row=651&amp;col=7&amp;number=2.82e-05&amp;sourceID=14","2.82e-05")</f>
        <v>2.82e-05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HYPERLINK("http://141.218.60.56/~jnz1568/getInfo.php?workbook=17_02.xlsx&amp;sheet=U0&amp;row=652&amp;col=6&amp;number=3.8&amp;sourceID=14","3.8")</f>
        <v>3.8</v>
      </c>
      <c r="G652" s="4" t="str">
        <f>HYPERLINK("http://141.218.60.56/~jnz1568/getInfo.php?workbook=17_02.xlsx&amp;sheet=U0&amp;row=652&amp;col=7&amp;number=2.82e-05&amp;sourceID=14","2.82e-05")</f>
        <v>2.82e-05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HYPERLINK("http://141.218.60.56/~jnz1568/getInfo.php?workbook=17_02.xlsx&amp;sheet=U0&amp;row=653&amp;col=6&amp;number=3.9&amp;sourceID=14","3.9")</f>
        <v>3.9</v>
      </c>
      <c r="G653" s="4" t="str">
        <f>HYPERLINK("http://141.218.60.56/~jnz1568/getInfo.php?workbook=17_02.xlsx&amp;sheet=U0&amp;row=653&amp;col=7&amp;number=2.82e-05&amp;sourceID=14","2.82e-05")</f>
        <v>2.82e-05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HYPERLINK("http://141.218.60.56/~jnz1568/getInfo.php?workbook=17_02.xlsx&amp;sheet=U0&amp;row=654&amp;col=6&amp;number=4&amp;sourceID=14","4")</f>
        <v>4</v>
      </c>
      <c r="G654" s="4" t="str">
        <f>HYPERLINK("http://141.218.60.56/~jnz1568/getInfo.php?workbook=17_02.xlsx&amp;sheet=U0&amp;row=654&amp;col=7&amp;number=2.82e-05&amp;sourceID=14","2.82e-05")</f>
        <v>2.82e-05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HYPERLINK("http://141.218.60.56/~jnz1568/getInfo.php?workbook=17_02.xlsx&amp;sheet=U0&amp;row=655&amp;col=6&amp;number=4.1&amp;sourceID=14","4.1")</f>
        <v>4.1</v>
      </c>
      <c r="G655" s="4" t="str">
        <f>HYPERLINK("http://141.218.60.56/~jnz1568/getInfo.php?workbook=17_02.xlsx&amp;sheet=U0&amp;row=655&amp;col=7&amp;number=2.82e-05&amp;sourceID=14","2.82e-05")</f>
        <v>2.82e-05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HYPERLINK("http://141.218.60.56/~jnz1568/getInfo.php?workbook=17_02.xlsx&amp;sheet=U0&amp;row=656&amp;col=6&amp;number=4.2&amp;sourceID=14","4.2")</f>
        <v>4.2</v>
      </c>
      <c r="G656" s="4" t="str">
        <f>HYPERLINK("http://141.218.60.56/~jnz1568/getInfo.php?workbook=17_02.xlsx&amp;sheet=U0&amp;row=656&amp;col=7&amp;number=2.82e-05&amp;sourceID=14","2.82e-05")</f>
        <v>2.82e-05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HYPERLINK("http://141.218.60.56/~jnz1568/getInfo.php?workbook=17_02.xlsx&amp;sheet=U0&amp;row=657&amp;col=6&amp;number=4.3&amp;sourceID=14","4.3")</f>
        <v>4.3</v>
      </c>
      <c r="G657" s="4" t="str">
        <f>HYPERLINK("http://141.218.60.56/~jnz1568/getInfo.php?workbook=17_02.xlsx&amp;sheet=U0&amp;row=657&amp;col=7&amp;number=2.82e-05&amp;sourceID=14","2.82e-05")</f>
        <v>2.82e-05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HYPERLINK("http://141.218.60.56/~jnz1568/getInfo.php?workbook=17_02.xlsx&amp;sheet=U0&amp;row=658&amp;col=6&amp;number=4.4&amp;sourceID=14","4.4")</f>
        <v>4.4</v>
      </c>
      <c r="G658" s="4" t="str">
        <f>HYPERLINK("http://141.218.60.56/~jnz1568/getInfo.php?workbook=17_02.xlsx&amp;sheet=U0&amp;row=658&amp;col=7&amp;number=2.82e-05&amp;sourceID=14","2.82e-05")</f>
        <v>2.82e-05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HYPERLINK("http://141.218.60.56/~jnz1568/getInfo.php?workbook=17_02.xlsx&amp;sheet=U0&amp;row=659&amp;col=6&amp;number=4.5&amp;sourceID=14","4.5")</f>
        <v>4.5</v>
      </c>
      <c r="G659" s="4" t="str">
        <f>HYPERLINK("http://141.218.60.56/~jnz1568/getInfo.php?workbook=17_02.xlsx&amp;sheet=U0&amp;row=659&amp;col=7&amp;number=2.82e-05&amp;sourceID=14","2.82e-05")</f>
        <v>2.82e-05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HYPERLINK("http://141.218.60.56/~jnz1568/getInfo.php?workbook=17_02.xlsx&amp;sheet=U0&amp;row=660&amp;col=6&amp;number=4.6&amp;sourceID=14","4.6")</f>
        <v>4.6</v>
      </c>
      <c r="G660" s="4" t="str">
        <f>HYPERLINK("http://141.218.60.56/~jnz1568/getInfo.php?workbook=17_02.xlsx&amp;sheet=U0&amp;row=660&amp;col=7&amp;number=2.82e-05&amp;sourceID=14","2.82e-05")</f>
        <v>2.82e-05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HYPERLINK("http://141.218.60.56/~jnz1568/getInfo.php?workbook=17_02.xlsx&amp;sheet=U0&amp;row=661&amp;col=6&amp;number=4.7&amp;sourceID=14","4.7")</f>
        <v>4.7</v>
      </c>
      <c r="G661" s="4" t="str">
        <f>HYPERLINK("http://141.218.60.56/~jnz1568/getInfo.php?workbook=17_02.xlsx&amp;sheet=U0&amp;row=661&amp;col=7&amp;number=2.82e-05&amp;sourceID=14","2.82e-05")</f>
        <v>2.82e-05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HYPERLINK("http://141.218.60.56/~jnz1568/getInfo.php?workbook=17_02.xlsx&amp;sheet=U0&amp;row=662&amp;col=6&amp;number=4.8&amp;sourceID=14","4.8")</f>
        <v>4.8</v>
      </c>
      <c r="G662" s="4" t="str">
        <f>HYPERLINK("http://141.218.60.56/~jnz1568/getInfo.php?workbook=17_02.xlsx&amp;sheet=U0&amp;row=662&amp;col=7&amp;number=2.81e-05&amp;sourceID=14","2.81e-05")</f>
        <v>2.81e-05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HYPERLINK("http://141.218.60.56/~jnz1568/getInfo.php?workbook=17_02.xlsx&amp;sheet=U0&amp;row=663&amp;col=6&amp;number=4.9&amp;sourceID=14","4.9")</f>
        <v>4.9</v>
      </c>
      <c r="G663" s="4" t="str">
        <f>HYPERLINK("http://141.218.60.56/~jnz1568/getInfo.php?workbook=17_02.xlsx&amp;sheet=U0&amp;row=663&amp;col=7&amp;number=2.81e-05&amp;sourceID=14","2.81e-05")</f>
        <v>2.81e-05</v>
      </c>
    </row>
    <row r="664" spans="1:7">
      <c r="A664" s="3">
        <v>17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HYPERLINK("http://141.218.60.56/~jnz1568/getInfo.php?workbook=17_02.xlsx&amp;sheet=U0&amp;row=664&amp;col=6&amp;number=3&amp;sourceID=14","3")</f>
        <v>3</v>
      </c>
      <c r="G664" s="4" t="str">
        <f>HYPERLINK("http://141.218.60.56/~jnz1568/getInfo.php?workbook=17_02.xlsx&amp;sheet=U0&amp;row=664&amp;col=7&amp;number=8.63e-05&amp;sourceID=14","8.63e-05")</f>
        <v>8.63e-05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HYPERLINK("http://141.218.60.56/~jnz1568/getInfo.php?workbook=17_02.xlsx&amp;sheet=U0&amp;row=665&amp;col=6&amp;number=3.1&amp;sourceID=14","3.1")</f>
        <v>3.1</v>
      </c>
      <c r="G665" s="4" t="str">
        <f>HYPERLINK("http://141.218.60.56/~jnz1568/getInfo.php?workbook=17_02.xlsx&amp;sheet=U0&amp;row=665&amp;col=7&amp;number=8.63e-05&amp;sourceID=14","8.63e-05")</f>
        <v>8.63e-05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HYPERLINK("http://141.218.60.56/~jnz1568/getInfo.php?workbook=17_02.xlsx&amp;sheet=U0&amp;row=666&amp;col=6&amp;number=3.2&amp;sourceID=14","3.2")</f>
        <v>3.2</v>
      </c>
      <c r="G666" s="4" t="str">
        <f>HYPERLINK("http://141.218.60.56/~jnz1568/getInfo.php?workbook=17_02.xlsx&amp;sheet=U0&amp;row=666&amp;col=7&amp;number=8.63e-05&amp;sourceID=14","8.63e-05")</f>
        <v>8.63e-05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HYPERLINK("http://141.218.60.56/~jnz1568/getInfo.php?workbook=17_02.xlsx&amp;sheet=U0&amp;row=667&amp;col=6&amp;number=3.3&amp;sourceID=14","3.3")</f>
        <v>3.3</v>
      </c>
      <c r="G667" s="4" t="str">
        <f>HYPERLINK("http://141.218.60.56/~jnz1568/getInfo.php?workbook=17_02.xlsx&amp;sheet=U0&amp;row=667&amp;col=7&amp;number=8.63e-05&amp;sourceID=14","8.63e-05")</f>
        <v>8.63e-05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HYPERLINK("http://141.218.60.56/~jnz1568/getInfo.php?workbook=17_02.xlsx&amp;sheet=U0&amp;row=668&amp;col=6&amp;number=3.4&amp;sourceID=14","3.4")</f>
        <v>3.4</v>
      </c>
      <c r="G668" s="4" t="str">
        <f>HYPERLINK("http://141.218.60.56/~jnz1568/getInfo.php?workbook=17_02.xlsx&amp;sheet=U0&amp;row=668&amp;col=7&amp;number=8.63e-05&amp;sourceID=14","8.63e-05")</f>
        <v>8.63e-05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HYPERLINK("http://141.218.60.56/~jnz1568/getInfo.php?workbook=17_02.xlsx&amp;sheet=U0&amp;row=669&amp;col=6&amp;number=3.5&amp;sourceID=14","3.5")</f>
        <v>3.5</v>
      </c>
      <c r="G669" s="4" t="str">
        <f>HYPERLINK("http://141.218.60.56/~jnz1568/getInfo.php?workbook=17_02.xlsx&amp;sheet=U0&amp;row=669&amp;col=7&amp;number=8.63e-05&amp;sourceID=14","8.63e-05")</f>
        <v>8.63e-05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HYPERLINK("http://141.218.60.56/~jnz1568/getInfo.php?workbook=17_02.xlsx&amp;sheet=U0&amp;row=670&amp;col=6&amp;number=3.6&amp;sourceID=14","3.6")</f>
        <v>3.6</v>
      </c>
      <c r="G670" s="4" t="str">
        <f>HYPERLINK("http://141.218.60.56/~jnz1568/getInfo.php?workbook=17_02.xlsx&amp;sheet=U0&amp;row=670&amp;col=7&amp;number=8.63e-05&amp;sourceID=14","8.63e-05")</f>
        <v>8.63e-05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HYPERLINK("http://141.218.60.56/~jnz1568/getInfo.php?workbook=17_02.xlsx&amp;sheet=U0&amp;row=671&amp;col=6&amp;number=3.7&amp;sourceID=14","3.7")</f>
        <v>3.7</v>
      </c>
      <c r="G671" s="4" t="str">
        <f>HYPERLINK("http://141.218.60.56/~jnz1568/getInfo.php?workbook=17_02.xlsx&amp;sheet=U0&amp;row=671&amp;col=7&amp;number=8.63e-05&amp;sourceID=14","8.63e-05")</f>
        <v>8.63e-05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HYPERLINK("http://141.218.60.56/~jnz1568/getInfo.php?workbook=17_02.xlsx&amp;sheet=U0&amp;row=672&amp;col=6&amp;number=3.8&amp;sourceID=14","3.8")</f>
        <v>3.8</v>
      </c>
      <c r="G672" s="4" t="str">
        <f>HYPERLINK("http://141.218.60.56/~jnz1568/getInfo.php?workbook=17_02.xlsx&amp;sheet=U0&amp;row=672&amp;col=7&amp;number=8.63e-05&amp;sourceID=14","8.63e-05")</f>
        <v>8.63e-05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HYPERLINK("http://141.218.60.56/~jnz1568/getInfo.php?workbook=17_02.xlsx&amp;sheet=U0&amp;row=673&amp;col=6&amp;number=3.9&amp;sourceID=14","3.9")</f>
        <v>3.9</v>
      </c>
      <c r="G673" s="4" t="str">
        <f>HYPERLINK("http://141.218.60.56/~jnz1568/getInfo.php?workbook=17_02.xlsx&amp;sheet=U0&amp;row=673&amp;col=7&amp;number=8.63e-05&amp;sourceID=14","8.63e-05")</f>
        <v>8.63e-05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HYPERLINK("http://141.218.60.56/~jnz1568/getInfo.php?workbook=17_02.xlsx&amp;sheet=U0&amp;row=674&amp;col=6&amp;number=4&amp;sourceID=14","4")</f>
        <v>4</v>
      </c>
      <c r="G674" s="4" t="str">
        <f>HYPERLINK("http://141.218.60.56/~jnz1568/getInfo.php?workbook=17_02.xlsx&amp;sheet=U0&amp;row=674&amp;col=7&amp;number=8.63e-05&amp;sourceID=14","8.63e-05")</f>
        <v>8.63e-05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HYPERLINK("http://141.218.60.56/~jnz1568/getInfo.php?workbook=17_02.xlsx&amp;sheet=U0&amp;row=675&amp;col=6&amp;number=4.1&amp;sourceID=14","4.1")</f>
        <v>4.1</v>
      </c>
      <c r="G675" s="4" t="str">
        <f>HYPERLINK("http://141.218.60.56/~jnz1568/getInfo.php?workbook=17_02.xlsx&amp;sheet=U0&amp;row=675&amp;col=7&amp;number=8.63e-05&amp;sourceID=14","8.63e-05")</f>
        <v>8.63e-05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HYPERLINK("http://141.218.60.56/~jnz1568/getInfo.php?workbook=17_02.xlsx&amp;sheet=U0&amp;row=676&amp;col=6&amp;number=4.2&amp;sourceID=14","4.2")</f>
        <v>4.2</v>
      </c>
      <c r="G676" s="4" t="str">
        <f>HYPERLINK("http://141.218.60.56/~jnz1568/getInfo.php?workbook=17_02.xlsx&amp;sheet=U0&amp;row=676&amp;col=7&amp;number=8.63e-05&amp;sourceID=14","8.63e-05")</f>
        <v>8.63e-05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HYPERLINK("http://141.218.60.56/~jnz1568/getInfo.php?workbook=17_02.xlsx&amp;sheet=U0&amp;row=677&amp;col=6&amp;number=4.3&amp;sourceID=14","4.3")</f>
        <v>4.3</v>
      </c>
      <c r="G677" s="4" t="str">
        <f>HYPERLINK("http://141.218.60.56/~jnz1568/getInfo.php?workbook=17_02.xlsx&amp;sheet=U0&amp;row=677&amp;col=7&amp;number=8.63e-05&amp;sourceID=14","8.63e-05")</f>
        <v>8.63e-05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HYPERLINK("http://141.218.60.56/~jnz1568/getInfo.php?workbook=17_02.xlsx&amp;sheet=U0&amp;row=678&amp;col=6&amp;number=4.4&amp;sourceID=14","4.4")</f>
        <v>4.4</v>
      </c>
      <c r="G678" s="4" t="str">
        <f>HYPERLINK("http://141.218.60.56/~jnz1568/getInfo.php?workbook=17_02.xlsx&amp;sheet=U0&amp;row=678&amp;col=7&amp;number=8.63e-05&amp;sourceID=14","8.63e-05")</f>
        <v>8.63e-05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HYPERLINK("http://141.218.60.56/~jnz1568/getInfo.php?workbook=17_02.xlsx&amp;sheet=U0&amp;row=679&amp;col=6&amp;number=4.5&amp;sourceID=14","4.5")</f>
        <v>4.5</v>
      </c>
      <c r="G679" s="4" t="str">
        <f>HYPERLINK("http://141.218.60.56/~jnz1568/getInfo.php?workbook=17_02.xlsx&amp;sheet=U0&amp;row=679&amp;col=7&amp;number=8.62e-05&amp;sourceID=14","8.62e-05")</f>
        <v>8.62e-05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HYPERLINK("http://141.218.60.56/~jnz1568/getInfo.php?workbook=17_02.xlsx&amp;sheet=U0&amp;row=680&amp;col=6&amp;number=4.6&amp;sourceID=14","4.6")</f>
        <v>4.6</v>
      </c>
      <c r="G680" s="4" t="str">
        <f>HYPERLINK("http://141.218.60.56/~jnz1568/getInfo.php?workbook=17_02.xlsx&amp;sheet=U0&amp;row=680&amp;col=7&amp;number=8.62e-05&amp;sourceID=14","8.62e-05")</f>
        <v>8.62e-05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HYPERLINK("http://141.218.60.56/~jnz1568/getInfo.php?workbook=17_02.xlsx&amp;sheet=U0&amp;row=681&amp;col=6&amp;number=4.7&amp;sourceID=14","4.7")</f>
        <v>4.7</v>
      </c>
      <c r="G681" s="4" t="str">
        <f>HYPERLINK("http://141.218.60.56/~jnz1568/getInfo.php?workbook=17_02.xlsx&amp;sheet=U0&amp;row=681&amp;col=7&amp;number=8.62e-05&amp;sourceID=14","8.62e-05")</f>
        <v>8.62e-05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HYPERLINK("http://141.218.60.56/~jnz1568/getInfo.php?workbook=17_02.xlsx&amp;sheet=U0&amp;row=682&amp;col=6&amp;number=4.8&amp;sourceID=14","4.8")</f>
        <v>4.8</v>
      </c>
      <c r="G682" s="4" t="str">
        <f>HYPERLINK("http://141.218.60.56/~jnz1568/getInfo.php?workbook=17_02.xlsx&amp;sheet=U0&amp;row=682&amp;col=7&amp;number=8.61e-05&amp;sourceID=14","8.61e-05")</f>
        <v>8.61e-05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HYPERLINK("http://141.218.60.56/~jnz1568/getInfo.php?workbook=17_02.xlsx&amp;sheet=U0&amp;row=683&amp;col=6&amp;number=4.9&amp;sourceID=14","4.9")</f>
        <v>4.9</v>
      </c>
      <c r="G683" s="4" t="str">
        <f>HYPERLINK("http://141.218.60.56/~jnz1568/getInfo.php?workbook=17_02.xlsx&amp;sheet=U0&amp;row=683&amp;col=7&amp;number=8.61e-05&amp;sourceID=14","8.61e-05")</f>
        <v>8.61e-05</v>
      </c>
    </row>
    <row r="684" spans="1:7">
      <c r="A684" s="3">
        <v>17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HYPERLINK("http://141.218.60.56/~jnz1568/getInfo.php?workbook=17_02.xlsx&amp;sheet=U0&amp;row=684&amp;col=6&amp;number=3&amp;sourceID=14","3")</f>
        <v>3</v>
      </c>
      <c r="G684" s="4" t="str">
        <f>HYPERLINK("http://141.218.60.56/~jnz1568/getInfo.php?workbook=17_02.xlsx&amp;sheet=U0&amp;row=684&amp;col=7&amp;number=0.000198&amp;sourceID=14","0.000198")</f>
        <v>0.000198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HYPERLINK("http://141.218.60.56/~jnz1568/getInfo.php?workbook=17_02.xlsx&amp;sheet=U0&amp;row=685&amp;col=6&amp;number=3.1&amp;sourceID=14","3.1")</f>
        <v>3.1</v>
      </c>
      <c r="G685" s="4" t="str">
        <f>HYPERLINK("http://141.218.60.56/~jnz1568/getInfo.php?workbook=17_02.xlsx&amp;sheet=U0&amp;row=685&amp;col=7&amp;number=0.000198&amp;sourceID=14","0.000198")</f>
        <v>0.000198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HYPERLINK("http://141.218.60.56/~jnz1568/getInfo.php?workbook=17_02.xlsx&amp;sheet=U0&amp;row=686&amp;col=6&amp;number=3.2&amp;sourceID=14","3.2")</f>
        <v>3.2</v>
      </c>
      <c r="G686" s="4" t="str">
        <f>HYPERLINK("http://141.218.60.56/~jnz1568/getInfo.php?workbook=17_02.xlsx&amp;sheet=U0&amp;row=686&amp;col=7&amp;number=0.000198&amp;sourceID=14","0.000198")</f>
        <v>0.000198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HYPERLINK("http://141.218.60.56/~jnz1568/getInfo.php?workbook=17_02.xlsx&amp;sheet=U0&amp;row=687&amp;col=6&amp;number=3.3&amp;sourceID=14","3.3")</f>
        <v>3.3</v>
      </c>
      <c r="G687" s="4" t="str">
        <f>HYPERLINK("http://141.218.60.56/~jnz1568/getInfo.php?workbook=17_02.xlsx&amp;sheet=U0&amp;row=687&amp;col=7&amp;number=0.000198&amp;sourceID=14","0.000198")</f>
        <v>0.000198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HYPERLINK("http://141.218.60.56/~jnz1568/getInfo.php?workbook=17_02.xlsx&amp;sheet=U0&amp;row=688&amp;col=6&amp;number=3.4&amp;sourceID=14","3.4")</f>
        <v>3.4</v>
      </c>
      <c r="G688" s="4" t="str">
        <f>HYPERLINK("http://141.218.60.56/~jnz1568/getInfo.php?workbook=17_02.xlsx&amp;sheet=U0&amp;row=688&amp;col=7&amp;number=0.000198&amp;sourceID=14","0.000198")</f>
        <v>0.000198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HYPERLINK("http://141.218.60.56/~jnz1568/getInfo.php?workbook=17_02.xlsx&amp;sheet=U0&amp;row=689&amp;col=6&amp;number=3.5&amp;sourceID=14","3.5")</f>
        <v>3.5</v>
      </c>
      <c r="G689" s="4" t="str">
        <f>HYPERLINK("http://141.218.60.56/~jnz1568/getInfo.php?workbook=17_02.xlsx&amp;sheet=U0&amp;row=689&amp;col=7&amp;number=0.000198&amp;sourceID=14","0.000198")</f>
        <v>0.000198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HYPERLINK("http://141.218.60.56/~jnz1568/getInfo.php?workbook=17_02.xlsx&amp;sheet=U0&amp;row=690&amp;col=6&amp;number=3.6&amp;sourceID=14","3.6")</f>
        <v>3.6</v>
      </c>
      <c r="G690" s="4" t="str">
        <f>HYPERLINK("http://141.218.60.56/~jnz1568/getInfo.php?workbook=17_02.xlsx&amp;sheet=U0&amp;row=690&amp;col=7&amp;number=0.000198&amp;sourceID=14","0.000198")</f>
        <v>0.000198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HYPERLINK("http://141.218.60.56/~jnz1568/getInfo.php?workbook=17_02.xlsx&amp;sheet=U0&amp;row=691&amp;col=6&amp;number=3.7&amp;sourceID=14","3.7")</f>
        <v>3.7</v>
      </c>
      <c r="G691" s="4" t="str">
        <f>HYPERLINK("http://141.218.60.56/~jnz1568/getInfo.php?workbook=17_02.xlsx&amp;sheet=U0&amp;row=691&amp;col=7&amp;number=0.000198&amp;sourceID=14","0.000198")</f>
        <v>0.000198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HYPERLINK("http://141.218.60.56/~jnz1568/getInfo.php?workbook=17_02.xlsx&amp;sheet=U0&amp;row=692&amp;col=6&amp;number=3.8&amp;sourceID=14","3.8")</f>
        <v>3.8</v>
      </c>
      <c r="G692" s="4" t="str">
        <f>HYPERLINK("http://141.218.60.56/~jnz1568/getInfo.php?workbook=17_02.xlsx&amp;sheet=U0&amp;row=692&amp;col=7&amp;number=0.000198&amp;sourceID=14","0.000198")</f>
        <v>0.000198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HYPERLINK("http://141.218.60.56/~jnz1568/getInfo.php?workbook=17_02.xlsx&amp;sheet=U0&amp;row=693&amp;col=6&amp;number=3.9&amp;sourceID=14","3.9")</f>
        <v>3.9</v>
      </c>
      <c r="G693" s="4" t="str">
        <f>HYPERLINK("http://141.218.60.56/~jnz1568/getInfo.php?workbook=17_02.xlsx&amp;sheet=U0&amp;row=693&amp;col=7&amp;number=0.000198&amp;sourceID=14","0.000198")</f>
        <v>0.000198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HYPERLINK("http://141.218.60.56/~jnz1568/getInfo.php?workbook=17_02.xlsx&amp;sheet=U0&amp;row=694&amp;col=6&amp;number=4&amp;sourceID=14","4")</f>
        <v>4</v>
      </c>
      <c r="G694" s="4" t="str">
        <f>HYPERLINK("http://141.218.60.56/~jnz1568/getInfo.php?workbook=17_02.xlsx&amp;sheet=U0&amp;row=694&amp;col=7&amp;number=0.000198&amp;sourceID=14","0.000198")</f>
        <v>0.000198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HYPERLINK("http://141.218.60.56/~jnz1568/getInfo.php?workbook=17_02.xlsx&amp;sheet=U0&amp;row=695&amp;col=6&amp;number=4.1&amp;sourceID=14","4.1")</f>
        <v>4.1</v>
      </c>
      <c r="G695" s="4" t="str">
        <f>HYPERLINK("http://141.218.60.56/~jnz1568/getInfo.php?workbook=17_02.xlsx&amp;sheet=U0&amp;row=695&amp;col=7&amp;number=0.000198&amp;sourceID=14","0.000198")</f>
        <v>0.000198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HYPERLINK("http://141.218.60.56/~jnz1568/getInfo.php?workbook=17_02.xlsx&amp;sheet=U0&amp;row=696&amp;col=6&amp;number=4.2&amp;sourceID=14","4.2")</f>
        <v>4.2</v>
      </c>
      <c r="G696" s="4" t="str">
        <f>HYPERLINK("http://141.218.60.56/~jnz1568/getInfo.php?workbook=17_02.xlsx&amp;sheet=U0&amp;row=696&amp;col=7&amp;number=0.000198&amp;sourceID=14","0.000198")</f>
        <v>0.000198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HYPERLINK("http://141.218.60.56/~jnz1568/getInfo.php?workbook=17_02.xlsx&amp;sheet=U0&amp;row=697&amp;col=6&amp;number=4.3&amp;sourceID=14","4.3")</f>
        <v>4.3</v>
      </c>
      <c r="G697" s="4" t="str">
        <f>HYPERLINK("http://141.218.60.56/~jnz1568/getInfo.php?workbook=17_02.xlsx&amp;sheet=U0&amp;row=697&amp;col=7&amp;number=0.000198&amp;sourceID=14","0.000198")</f>
        <v>0.000198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HYPERLINK("http://141.218.60.56/~jnz1568/getInfo.php?workbook=17_02.xlsx&amp;sheet=U0&amp;row=698&amp;col=6&amp;number=4.4&amp;sourceID=14","4.4")</f>
        <v>4.4</v>
      </c>
      <c r="G698" s="4" t="str">
        <f>HYPERLINK("http://141.218.60.56/~jnz1568/getInfo.php?workbook=17_02.xlsx&amp;sheet=U0&amp;row=698&amp;col=7&amp;number=0.000198&amp;sourceID=14","0.000198")</f>
        <v>0.000198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HYPERLINK("http://141.218.60.56/~jnz1568/getInfo.php?workbook=17_02.xlsx&amp;sheet=U0&amp;row=699&amp;col=6&amp;number=4.5&amp;sourceID=14","4.5")</f>
        <v>4.5</v>
      </c>
      <c r="G699" s="4" t="str">
        <f>HYPERLINK("http://141.218.60.56/~jnz1568/getInfo.php?workbook=17_02.xlsx&amp;sheet=U0&amp;row=699&amp;col=7&amp;number=0.000198&amp;sourceID=14","0.000198")</f>
        <v>0.000198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HYPERLINK("http://141.218.60.56/~jnz1568/getInfo.php?workbook=17_02.xlsx&amp;sheet=U0&amp;row=700&amp;col=6&amp;number=4.6&amp;sourceID=14","4.6")</f>
        <v>4.6</v>
      </c>
      <c r="G700" s="4" t="str">
        <f>HYPERLINK("http://141.218.60.56/~jnz1568/getInfo.php?workbook=17_02.xlsx&amp;sheet=U0&amp;row=700&amp;col=7&amp;number=0.000198&amp;sourceID=14","0.000198")</f>
        <v>0.000198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HYPERLINK("http://141.218.60.56/~jnz1568/getInfo.php?workbook=17_02.xlsx&amp;sheet=U0&amp;row=701&amp;col=6&amp;number=4.7&amp;sourceID=14","4.7")</f>
        <v>4.7</v>
      </c>
      <c r="G701" s="4" t="str">
        <f>HYPERLINK("http://141.218.60.56/~jnz1568/getInfo.php?workbook=17_02.xlsx&amp;sheet=U0&amp;row=701&amp;col=7&amp;number=0.000198&amp;sourceID=14","0.000198")</f>
        <v>0.000198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HYPERLINK("http://141.218.60.56/~jnz1568/getInfo.php?workbook=17_02.xlsx&amp;sheet=U0&amp;row=702&amp;col=6&amp;number=4.8&amp;sourceID=14","4.8")</f>
        <v>4.8</v>
      </c>
      <c r="G702" s="4" t="str">
        <f>HYPERLINK("http://141.218.60.56/~jnz1568/getInfo.php?workbook=17_02.xlsx&amp;sheet=U0&amp;row=702&amp;col=7&amp;number=0.000197&amp;sourceID=14","0.000197")</f>
        <v>0.000197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HYPERLINK("http://141.218.60.56/~jnz1568/getInfo.php?workbook=17_02.xlsx&amp;sheet=U0&amp;row=703&amp;col=6&amp;number=4.9&amp;sourceID=14","4.9")</f>
        <v>4.9</v>
      </c>
      <c r="G703" s="4" t="str">
        <f>HYPERLINK("http://141.218.60.56/~jnz1568/getInfo.php?workbook=17_02.xlsx&amp;sheet=U0&amp;row=703&amp;col=7&amp;number=0.000197&amp;sourceID=14","0.000197")</f>
        <v>0.000197</v>
      </c>
    </row>
    <row r="704" spans="1:7">
      <c r="A704" s="3">
        <v>17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HYPERLINK("http://141.218.60.56/~jnz1568/getInfo.php?workbook=17_02.xlsx&amp;sheet=U0&amp;row=704&amp;col=6&amp;number=3&amp;sourceID=14","3")</f>
        <v>3</v>
      </c>
      <c r="G704" s="4" t="str">
        <f>HYPERLINK("http://141.218.60.56/~jnz1568/getInfo.php?workbook=17_02.xlsx&amp;sheet=U0&amp;row=704&amp;col=7&amp;number=0.000148&amp;sourceID=14","0.000148")</f>
        <v>0.000148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HYPERLINK("http://141.218.60.56/~jnz1568/getInfo.php?workbook=17_02.xlsx&amp;sheet=U0&amp;row=705&amp;col=6&amp;number=3.1&amp;sourceID=14","3.1")</f>
        <v>3.1</v>
      </c>
      <c r="G705" s="4" t="str">
        <f>HYPERLINK("http://141.218.60.56/~jnz1568/getInfo.php?workbook=17_02.xlsx&amp;sheet=U0&amp;row=705&amp;col=7&amp;number=0.000148&amp;sourceID=14","0.000148")</f>
        <v>0.000148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HYPERLINK("http://141.218.60.56/~jnz1568/getInfo.php?workbook=17_02.xlsx&amp;sheet=U0&amp;row=706&amp;col=6&amp;number=3.2&amp;sourceID=14","3.2")</f>
        <v>3.2</v>
      </c>
      <c r="G706" s="4" t="str">
        <f>HYPERLINK("http://141.218.60.56/~jnz1568/getInfo.php?workbook=17_02.xlsx&amp;sheet=U0&amp;row=706&amp;col=7&amp;number=0.000148&amp;sourceID=14","0.000148")</f>
        <v>0.000148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HYPERLINK("http://141.218.60.56/~jnz1568/getInfo.php?workbook=17_02.xlsx&amp;sheet=U0&amp;row=707&amp;col=6&amp;number=3.3&amp;sourceID=14","3.3")</f>
        <v>3.3</v>
      </c>
      <c r="G707" s="4" t="str">
        <f>HYPERLINK("http://141.218.60.56/~jnz1568/getInfo.php?workbook=17_02.xlsx&amp;sheet=U0&amp;row=707&amp;col=7&amp;number=0.000148&amp;sourceID=14","0.000148")</f>
        <v>0.000148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HYPERLINK("http://141.218.60.56/~jnz1568/getInfo.php?workbook=17_02.xlsx&amp;sheet=U0&amp;row=708&amp;col=6&amp;number=3.4&amp;sourceID=14","3.4")</f>
        <v>3.4</v>
      </c>
      <c r="G708" s="4" t="str">
        <f>HYPERLINK("http://141.218.60.56/~jnz1568/getInfo.php?workbook=17_02.xlsx&amp;sheet=U0&amp;row=708&amp;col=7&amp;number=0.000148&amp;sourceID=14","0.000148")</f>
        <v>0.000148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HYPERLINK("http://141.218.60.56/~jnz1568/getInfo.php?workbook=17_02.xlsx&amp;sheet=U0&amp;row=709&amp;col=6&amp;number=3.5&amp;sourceID=14","3.5")</f>
        <v>3.5</v>
      </c>
      <c r="G709" s="4" t="str">
        <f>HYPERLINK("http://141.218.60.56/~jnz1568/getInfo.php?workbook=17_02.xlsx&amp;sheet=U0&amp;row=709&amp;col=7&amp;number=0.000148&amp;sourceID=14","0.000148")</f>
        <v>0.000148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HYPERLINK("http://141.218.60.56/~jnz1568/getInfo.php?workbook=17_02.xlsx&amp;sheet=U0&amp;row=710&amp;col=6&amp;number=3.6&amp;sourceID=14","3.6")</f>
        <v>3.6</v>
      </c>
      <c r="G710" s="4" t="str">
        <f>HYPERLINK("http://141.218.60.56/~jnz1568/getInfo.php?workbook=17_02.xlsx&amp;sheet=U0&amp;row=710&amp;col=7&amp;number=0.000148&amp;sourceID=14","0.000148")</f>
        <v>0.000148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HYPERLINK("http://141.218.60.56/~jnz1568/getInfo.php?workbook=17_02.xlsx&amp;sheet=U0&amp;row=711&amp;col=6&amp;number=3.7&amp;sourceID=14","3.7")</f>
        <v>3.7</v>
      </c>
      <c r="G711" s="4" t="str">
        <f>HYPERLINK("http://141.218.60.56/~jnz1568/getInfo.php?workbook=17_02.xlsx&amp;sheet=U0&amp;row=711&amp;col=7&amp;number=0.000148&amp;sourceID=14","0.000148")</f>
        <v>0.000148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HYPERLINK("http://141.218.60.56/~jnz1568/getInfo.php?workbook=17_02.xlsx&amp;sheet=U0&amp;row=712&amp;col=6&amp;number=3.8&amp;sourceID=14","3.8")</f>
        <v>3.8</v>
      </c>
      <c r="G712" s="4" t="str">
        <f>HYPERLINK("http://141.218.60.56/~jnz1568/getInfo.php?workbook=17_02.xlsx&amp;sheet=U0&amp;row=712&amp;col=7&amp;number=0.000148&amp;sourceID=14","0.000148")</f>
        <v>0.000148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HYPERLINK("http://141.218.60.56/~jnz1568/getInfo.php?workbook=17_02.xlsx&amp;sheet=U0&amp;row=713&amp;col=6&amp;number=3.9&amp;sourceID=14","3.9")</f>
        <v>3.9</v>
      </c>
      <c r="G713" s="4" t="str">
        <f>HYPERLINK("http://141.218.60.56/~jnz1568/getInfo.php?workbook=17_02.xlsx&amp;sheet=U0&amp;row=713&amp;col=7&amp;number=0.000148&amp;sourceID=14","0.000148")</f>
        <v>0.000148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HYPERLINK("http://141.218.60.56/~jnz1568/getInfo.php?workbook=17_02.xlsx&amp;sheet=U0&amp;row=714&amp;col=6&amp;number=4&amp;sourceID=14","4")</f>
        <v>4</v>
      </c>
      <c r="G714" s="4" t="str">
        <f>HYPERLINK("http://141.218.60.56/~jnz1568/getInfo.php?workbook=17_02.xlsx&amp;sheet=U0&amp;row=714&amp;col=7&amp;number=0.000148&amp;sourceID=14","0.000148")</f>
        <v>0.000148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HYPERLINK("http://141.218.60.56/~jnz1568/getInfo.php?workbook=17_02.xlsx&amp;sheet=U0&amp;row=715&amp;col=6&amp;number=4.1&amp;sourceID=14","4.1")</f>
        <v>4.1</v>
      </c>
      <c r="G715" s="4" t="str">
        <f>HYPERLINK("http://141.218.60.56/~jnz1568/getInfo.php?workbook=17_02.xlsx&amp;sheet=U0&amp;row=715&amp;col=7&amp;number=0.000148&amp;sourceID=14","0.000148")</f>
        <v>0.000148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HYPERLINK("http://141.218.60.56/~jnz1568/getInfo.php?workbook=17_02.xlsx&amp;sheet=U0&amp;row=716&amp;col=6&amp;number=4.2&amp;sourceID=14","4.2")</f>
        <v>4.2</v>
      </c>
      <c r="G716" s="4" t="str">
        <f>HYPERLINK("http://141.218.60.56/~jnz1568/getInfo.php?workbook=17_02.xlsx&amp;sheet=U0&amp;row=716&amp;col=7&amp;number=0.000148&amp;sourceID=14","0.000148")</f>
        <v>0.000148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HYPERLINK("http://141.218.60.56/~jnz1568/getInfo.php?workbook=17_02.xlsx&amp;sheet=U0&amp;row=717&amp;col=6&amp;number=4.3&amp;sourceID=14","4.3")</f>
        <v>4.3</v>
      </c>
      <c r="G717" s="4" t="str">
        <f>HYPERLINK("http://141.218.60.56/~jnz1568/getInfo.php?workbook=17_02.xlsx&amp;sheet=U0&amp;row=717&amp;col=7&amp;number=0.000148&amp;sourceID=14","0.000148")</f>
        <v>0.000148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HYPERLINK("http://141.218.60.56/~jnz1568/getInfo.php?workbook=17_02.xlsx&amp;sheet=U0&amp;row=718&amp;col=6&amp;number=4.4&amp;sourceID=14","4.4")</f>
        <v>4.4</v>
      </c>
      <c r="G718" s="4" t="str">
        <f>HYPERLINK("http://141.218.60.56/~jnz1568/getInfo.php?workbook=17_02.xlsx&amp;sheet=U0&amp;row=718&amp;col=7&amp;number=0.000148&amp;sourceID=14","0.000148")</f>
        <v>0.000148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HYPERLINK("http://141.218.60.56/~jnz1568/getInfo.php?workbook=17_02.xlsx&amp;sheet=U0&amp;row=719&amp;col=6&amp;number=4.5&amp;sourceID=14","4.5")</f>
        <v>4.5</v>
      </c>
      <c r="G719" s="4" t="str">
        <f>HYPERLINK("http://141.218.60.56/~jnz1568/getInfo.php?workbook=17_02.xlsx&amp;sheet=U0&amp;row=719&amp;col=7&amp;number=0.000148&amp;sourceID=14","0.000148")</f>
        <v>0.000148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HYPERLINK("http://141.218.60.56/~jnz1568/getInfo.php?workbook=17_02.xlsx&amp;sheet=U0&amp;row=720&amp;col=6&amp;number=4.6&amp;sourceID=14","4.6")</f>
        <v>4.6</v>
      </c>
      <c r="G720" s="4" t="str">
        <f>HYPERLINK("http://141.218.60.56/~jnz1568/getInfo.php?workbook=17_02.xlsx&amp;sheet=U0&amp;row=720&amp;col=7&amp;number=0.000148&amp;sourceID=14","0.000148")</f>
        <v>0.000148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HYPERLINK("http://141.218.60.56/~jnz1568/getInfo.php?workbook=17_02.xlsx&amp;sheet=U0&amp;row=721&amp;col=6&amp;number=4.7&amp;sourceID=14","4.7")</f>
        <v>4.7</v>
      </c>
      <c r="G721" s="4" t="str">
        <f>HYPERLINK("http://141.218.60.56/~jnz1568/getInfo.php?workbook=17_02.xlsx&amp;sheet=U0&amp;row=721&amp;col=7&amp;number=0.000148&amp;sourceID=14","0.000148")</f>
        <v>0.000148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HYPERLINK("http://141.218.60.56/~jnz1568/getInfo.php?workbook=17_02.xlsx&amp;sheet=U0&amp;row=722&amp;col=6&amp;number=4.8&amp;sourceID=14","4.8")</f>
        <v>4.8</v>
      </c>
      <c r="G722" s="4" t="str">
        <f>HYPERLINK("http://141.218.60.56/~jnz1568/getInfo.php?workbook=17_02.xlsx&amp;sheet=U0&amp;row=722&amp;col=7&amp;number=0.000148&amp;sourceID=14","0.000148")</f>
        <v>0.000148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HYPERLINK("http://141.218.60.56/~jnz1568/getInfo.php?workbook=17_02.xlsx&amp;sheet=U0&amp;row=723&amp;col=6&amp;number=4.9&amp;sourceID=14","4.9")</f>
        <v>4.9</v>
      </c>
      <c r="G723" s="4" t="str">
        <f>HYPERLINK("http://141.218.60.56/~jnz1568/getInfo.php?workbook=17_02.xlsx&amp;sheet=U0&amp;row=723&amp;col=7&amp;number=0.000148&amp;sourceID=14","0.000148")</f>
        <v>0.000148</v>
      </c>
    </row>
    <row r="724" spans="1:7">
      <c r="A724" s="3">
        <v>17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HYPERLINK("http://141.218.60.56/~jnz1568/getInfo.php?workbook=17_02.xlsx&amp;sheet=U0&amp;row=724&amp;col=6&amp;number=3&amp;sourceID=14","3")</f>
        <v>3</v>
      </c>
      <c r="G724" s="4" t="str">
        <f>HYPERLINK("http://141.218.60.56/~jnz1568/getInfo.php?workbook=17_02.xlsx&amp;sheet=U0&amp;row=724&amp;col=7&amp;number=1.64e-05&amp;sourceID=14","1.64e-05")</f>
        <v>1.64e-05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HYPERLINK("http://141.218.60.56/~jnz1568/getInfo.php?workbook=17_02.xlsx&amp;sheet=U0&amp;row=725&amp;col=6&amp;number=3.1&amp;sourceID=14","3.1")</f>
        <v>3.1</v>
      </c>
      <c r="G725" s="4" t="str">
        <f>HYPERLINK("http://141.218.60.56/~jnz1568/getInfo.php?workbook=17_02.xlsx&amp;sheet=U0&amp;row=725&amp;col=7&amp;number=1.64e-05&amp;sourceID=14","1.64e-05")</f>
        <v>1.64e-05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HYPERLINK("http://141.218.60.56/~jnz1568/getInfo.php?workbook=17_02.xlsx&amp;sheet=U0&amp;row=726&amp;col=6&amp;number=3.2&amp;sourceID=14","3.2")</f>
        <v>3.2</v>
      </c>
      <c r="G726" s="4" t="str">
        <f>HYPERLINK("http://141.218.60.56/~jnz1568/getInfo.php?workbook=17_02.xlsx&amp;sheet=U0&amp;row=726&amp;col=7&amp;number=1.64e-05&amp;sourceID=14","1.64e-05")</f>
        <v>1.64e-05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HYPERLINK("http://141.218.60.56/~jnz1568/getInfo.php?workbook=17_02.xlsx&amp;sheet=U0&amp;row=727&amp;col=6&amp;number=3.3&amp;sourceID=14","3.3")</f>
        <v>3.3</v>
      </c>
      <c r="G727" s="4" t="str">
        <f>HYPERLINK("http://141.218.60.56/~jnz1568/getInfo.php?workbook=17_02.xlsx&amp;sheet=U0&amp;row=727&amp;col=7&amp;number=1.64e-05&amp;sourceID=14","1.64e-05")</f>
        <v>1.64e-05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HYPERLINK("http://141.218.60.56/~jnz1568/getInfo.php?workbook=17_02.xlsx&amp;sheet=U0&amp;row=728&amp;col=6&amp;number=3.4&amp;sourceID=14","3.4")</f>
        <v>3.4</v>
      </c>
      <c r="G728" s="4" t="str">
        <f>HYPERLINK("http://141.218.60.56/~jnz1568/getInfo.php?workbook=17_02.xlsx&amp;sheet=U0&amp;row=728&amp;col=7&amp;number=1.64e-05&amp;sourceID=14","1.64e-05")</f>
        <v>1.64e-05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HYPERLINK("http://141.218.60.56/~jnz1568/getInfo.php?workbook=17_02.xlsx&amp;sheet=U0&amp;row=729&amp;col=6&amp;number=3.5&amp;sourceID=14","3.5")</f>
        <v>3.5</v>
      </c>
      <c r="G729" s="4" t="str">
        <f>HYPERLINK("http://141.218.60.56/~jnz1568/getInfo.php?workbook=17_02.xlsx&amp;sheet=U0&amp;row=729&amp;col=7&amp;number=1.64e-05&amp;sourceID=14","1.64e-05")</f>
        <v>1.64e-05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HYPERLINK("http://141.218.60.56/~jnz1568/getInfo.php?workbook=17_02.xlsx&amp;sheet=U0&amp;row=730&amp;col=6&amp;number=3.6&amp;sourceID=14","3.6")</f>
        <v>3.6</v>
      </c>
      <c r="G730" s="4" t="str">
        <f>HYPERLINK("http://141.218.60.56/~jnz1568/getInfo.php?workbook=17_02.xlsx&amp;sheet=U0&amp;row=730&amp;col=7&amp;number=1.64e-05&amp;sourceID=14","1.64e-05")</f>
        <v>1.64e-05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HYPERLINK("http://141.218.60.56/~jnz1568/getInfo.php?workbook=17_02.xlsx&amp;sheet=U0&amp;row=731&amp;col=6&amp;number=3.7&amp;sourceID=14","3.7")</f>
        <v>3.7</v>
      </c>
      <c r="G731" s="4" t="str">
        <f>HYPERLINK("http://141.218.60.56/~jnz1568/getInfo.php?workbook=17_02.xlsx&amp;sheet=U0&amp;row=731&amp;col=7&amp;number=1.64e-05&amp;sourceID=14","1.64e-05")</f>
        <v>1.64e-05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HYPERLINK("http://141.218.60.56/~jnz1568/getInfo.php?workbook=17_02.xlsx&amp;sheet=U0&amp;row=732&amp;col=6&amp;number=3.8&amp;sourceID=14","3.8")</f>
        <v>3.8</v>
      </c>
      <c r="G732" s="4" t="str">
        <f>HYPERLINK("http://141.218.60.56/~jnz1568/getInfo.php?workbook=17_02.xlsx&amp;sheet=U0&amp;row=732&amp;col=7&amp;number=1.64e-05&amp;sourceID=14","1.64e-05")</f>
        <v>1.64e-05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HYPERLINK("http://141.218.60.56/~jnz1568/getInfo.php?workbook=17_02.xlsx&amp;sheet=U0&amp;row=733&amp;col=6&amp;number=3.9&amp;sourceID=14","3.9")</f>
        <v>3.9</v>
      </c>
      <c r="G733" s="4" t="str">
        <f>HYPERLINK("http://141.218.60.56/~jnz1568/getInfo.php?workbook=17_02.xlsx&amp;sheet=U0&amp;row=733&amp;col=7&amp;number=1.64e-05&amp;sourceID=14","1.64e-05")</f>
        <v>1.64e-05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HYPERLINK("http://141.218.60.56/~jnz1568/getInfo.php?workbook=17_02.xlsx&amp;sheet=U0&amp;row=734&amp;col=6&amp;number=4&amp;sourceID=14","4")</f>
        <v>4</v>
      </c>
      <c r="G734" s="4" t="str">
        <f>HYPERLINK("http://141.218.60.56/~jnz1568/getInfo.php?workbook=17_02.xlsx&amp;sheet=U0&amp;row=734&amp;col=7&amp;number=1.64e-05&amp;sourceID=14","1.64e-05")</f>
        <v>1.64e-05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HYPERLINK("http://141.218.60.56/~jnz1568/getInfo.php?workbook=17_02.xlsx&amp;sheet=U0&amp;row=735&amp;col=6&amp;number=4.1&amp;sourceID=14","4.1")</f>
        <v>4.1</v>
      </c>
      <c r="G735" s="4" t="str">
        <f>HYPERLINK("http://141.218.60.56/~jnz1568/getInfo.php?workbook=17_02.xlsx&amp;sheet=U0&amp;row=735&amp;col=7&amp;number=1.64e-05&amp;sourceID=14","1.64e-05")</f>
        <v>1.64e-05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HYPERLINK("http://141.218.60.56/~jnz1568/getInfo.php?workbook=17_02.xlsx&amp;sheet=U0&amp;row=736&amp;col=6&amp;number=4.2&amp;sourceID=14","4.2")</f>
        <v>4.2</v>
      </c>
      <c r="G736" s="4" t="str">
        <f>HYPERLINK("http://141.218.60.56/~jnz1568/getInfo.php?workbook=17_02.xlsx&amp;sheet=U0&amp;row=736&amp;col=7&amp;number=1.64e-05&amp;sourceID=14","1.64e-05")</f>
        <v>1.64e-05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HYPERLINK("http://141.218.60.56/~jnz1568/getInfo.php?workbook=17_02.xlsx&amp;sheet=U0&amp;row=737&amp;col=6&amp;number=4.3&amp;sourceID=14","4.3")</f>
        <v>4.3</v>
      </c>
      <c r="G737" s="4" t="str">
        <f>HYPERLINK("http://141.218.60.56/~jnz1568/getInfo.php?workbook=17_02.xlsx&amp;sheet=U0&amp;row=737&amp;col=7&amp;number=1.64e-05&amp;sourceID=14","1.64e-05")</f>
        <v>1.64e-05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HYPERLINK("http://141.218.60.56/~jnz1568/getInfo.php?workbook=17_02.xlsx&amp;sheet=U0&amp;row=738&amp;col=6&amp;number=4.4&amp;sourceID=14","4.4")</f>
        <v>4.4</v>
      </c>
      <c r="G738" s="4" t="str">
        <f>HYPERLINK("http://141.218.60.56/~jnz1568/getInfo.php?workbook=17_02.xlsx&amp;sheet=U0&amp;row=738&amp;col=7&amp;number=1.64e-05&amp;sourceID=14","1.64e-05")</f>
        <v>1.64e-05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HYPERLINK("http://141.218.60.56/~jnz1568/getInfo.php?workbook=17_02.xlsx&amp;sheet=U0&amp;row=739&amp;col=6&amp;number=4.5&amp;sourceID=14","4.5")</f>
        <v>4.5</v>
      </c>
      <c r="G739" s="4" t="str">
        <f>HYPERLINK("http://141.218.60.56/~jnz1568/getInfo.php?workbook=17_02.xlsx&amp;sheet=U0&amp;row=739&amp;col=7&amp;number=1.64e-05&amp;sourceID=14","1.64e-05")</f>
        <v>1.64e-05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HYPERLINK("http://141.218.60.56/~jnz1568/getInfo.php?workbook=17_02.xlsx&amp;sheet=U0&amp;row=740&amp;col=6&amp;number=4.6&amp;sourceID=14","4.6")</f>
        <v>4.6</v>
      </c>
      <c r="G740" s="4" t="str">
        <f>HYPERLINK("http://141.218.60.56/~jnz1568/getInfo.php?workbook=17_02.xlsx&amp;sheet=U0&amp;row=740&amp;col=7&amp;number=1.64e-05&amp;sourceID=14","1.64e-05")</f>
        <v>1.64e-05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HYPERLINK("http://141.218.60.56/~jnz1568/getInfo.php?workbook=17_02.xlsx&amp;sheet=U0&amp;row=741&amp;col=6&amp;number=4.7&amp;sourceID=14","4.7")</f>
        <v>4.7</v>
      </c>
      <c r="G741" s="4" t="str">
        <f>HYPERLINK("http://141.218.60.56/~jnz1568/getInfo.php?workbook=17_02.xlsx&amp;sheet=U0&amp;row=741&amp;col=7&amp;number=1.64e-05&amp;sourceID=14","1.64e-05")</f>
        <v>1.64e-05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HYPERLINK("http://141.218.60.56/~jnz1568/getInfo.php?workbook=17_02.xlsx&amp;sheet=U0&amp;row=742&amp;col=6&amp;number=4.8&amp;sourceID=14","4.8")</f>
        <v>4.8</v>
      </c>
      <c r="G742" s="4" t="str">
        <f>HYPERLINK("http://141.218.60.56/~jnz1568/getInfo.php?workbook=17_02.xlsx&amp;sheet=U0&amp;row=742&amp;col=7&amp;number=1.64e-05&amp;sourceID=14","1.64e-05")</f>
        <v>1.64e-05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HYPERLINK("http://141.218.60.56/~jnz1568/getInfo.php?workbook=17_02.xlsx&amp;sheet=U0&amp;row=743&amp;col=6&amp;number=4.9&amp;sourceID=14","4.9")</f>
        <v>4.9</v>
      </c>
      <c r="G743" s="4" t="str">
        <f>HYPERLINK("http://141.218.60.56/~jnz1568/getInfo.php?workbook=17_02.xlsx&amp;sheet=U0&amp;row=743&amp;col=7&amp;number=1.64e-05&amp;sourceID=14","1.64e-05")</f>
        <v>1.64e-05</v>
      </c>
    </row>
    <row r="744" spans="1:7">
      <c r="A744" s="3">
        <v>17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HYPERLINK("http://141.218.60.56/~jnz1568/getInfo.php?workbook=17_02.xlsx&amp;sheet=U0&amp;row=744&amp;col=6&amp;number=3&amp;sourceID=14","3")</f>
        <v>3</v>
      </c>
      <c r="G744" s="4" t="str">
        <f>HYPERLINK("http://141.218.60.56/~jnz1568/getInfo.php?workbook=17_02.xlsx&amp;sheet=U0&amp;row=744&amp;col=7&amp;number=2.5e-05&amp;sourceID=14","2.5e-05")</f>
        <v>2.5e-05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HYPERLINK("http://141.218.60.56/~jnz1568/getInfo.php?workbook=17_02.xlsx&amp;sheet=U0&amp;row=745&amp;col=6&amp;number=3.1&amp;sourceID=14","3.1")</f>
        <v>3.1</v>
      </c>
      <c r="G745" s="4" t="str">
        <f>HYPERLINK("http://141.218.60.56/~jnz1568/getInfo.php?workbook=17_02.xlsx&amp;sheet=U0&amp;row=745&amp;col=7&amp;number=2.5e-05&amp;sourceID=14","2.5e-05")</f>
        <v>2.5e-05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HYPERLINK("http://141.218.60.56/~jnz1568/getInfo.php?workbook=17_02.xlsx&amp;sheet=U0&amp;row=746&amp;col=6&amp;number=3.2&amp;sourceID=14","3.2")</f>
        <v>3.2</v>
      </c>
      <c r="G746" s="4" t="str">
        <f>HYPERLINK("http://141.218.60.56/~jnz1568/getInfo.php?workbook=17_02.xlsx&amp;sheet=U0&amp;row=746&amp;col=7&amp;number=2.5e-05&amp;sourceID=14","2.5e-05")</f>
        <v>2.5e-05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HYPERLINK("http://141.218.60.56/~jnz1568/getInfo.php?workbook=17_02.xlsx&amp;sheet=U0&amp;row=747&amp;col=6&amp;number=3.3&amp;sourceID=14","3.3")</f>
        <v>3.3</v>
      </c>
      <c r="G747" s="4" t="str">
        <f>HYPERLINK("http://141.218.60.56/~jnz1568/getInfo.php?workbook=17_02.xlsx&amp;sheet=U0&amp;row=747&amp;col=7&amp;number=2.5e-05&amp;sourceID=14","2.5e-05")</f>
        <v>2.5e-05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HYPERLINK("http://141.218.60.56/~jnz1568/getInfo.php?workbook=17_02.xlsx&amp;sheet=U0&amp;row=748&amp;col=6&amp;number=3.4&amp;sourceID=14","3.4")</f>
        <v>3.4</v>
      </c>
      <c r="G748" s="4" t="str">
        <f>HYPERLINK("http://141.218.60.56/~jnz1568/getInfo.php?workbook=17_02.xlsx&amp;sheet=U0&amp;row=748&amp;col=7&amp;number=2.5e-05&amp;sourceID=14","2.5e-05")</f>
        <v>2.5e-05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HYPERLINK("http://141.218.60.56/~jnz1568/getInfo.php?workbook=17_02.xlsx&amp;sheet=U0&amp;row=749&amp;col=6&amp;number=3.5&amp;sourceID=14","3.5")</f>
        <v>3.5</v>
      </c>
      <c r="G749" s="4" t="str">
        <f>HYPERLINK("http://141.218.60.56/~jnz1568/getInfo.php?workbook=17_02.xlsx&amp;sheet=U0&amp;row=749&amp;col=7&amp;number=2.5e-05&amp;sourceID=14","2.5e-05")</f>
        <v>2.5e-05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HYPERLINK("http://141.218.60.56/~jnz1568/getInfo.php?workbook=17_02.xlsx&amp;sheet=U0&amp;row=750&amp;col=6&amp;number=3.6&amp;sourceID=14","3.6")</f>
        <v>3.6</v>
      </c>
      <c r="G750" s="4" t="str">
        <f>HYPERLINK("http://141.218.60.56/~jnz1568/getInfo.php?workbook=17_02.xlsx&amp;sheet=U0&amp;row=750&amp;col=7&amp;number=2.5e-05&amp;sourceID=14","2.5e-05")</f>
        <v>2.5e-05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HYPERLINK("http://141.218.60.56/~jnz1568/getInfo.php?workbook=17_02.xlsx&amp;sheet=U0&amp;row=751&amp;col=6&amp;number=3.7&amp;sourceID=14","3.7")</f>
        <v>3.7</v>
      </c>
      <c r="G751" s="4" t="str">
        <f>HYPERLINK("http://141.218.60.56/~jnz1568/getInfo.php?workbook=17_02.xlsx&amp;sheet=U0&amp;row=751&amp;col=7&amp;number=2.5e-05&amp;sourceID=14","2.5e-05")</f>
        <v>2.5e-05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HYPERLINK("http://141.218.60.56/~jnz1568/getInfo.php?workbook=17_02.xlsx&amp;sheet=U0&amp;row=752&amp;col=6&amp;number=3.8&amp;sourceID=14","3.8")</f>
        <v>3.8</v>
      </c>
      <c r="G752" s="4" t="str">
        <f>HYPERLINK("http://141.218.60.56/~jnz1568/getInfo.php?workbook=17_02.xlsx&amp;sheet=U0&amp;row=752&amp;col=7&amp;number=2.5e-05&amp;sourceID=14","2.5e-05")</f>
        <v>2.5e-05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HYPERLINK("http://141.218.60.56/~jnz1568/getInfo.php?workbook=17_02.xlsx&amp;sheet=U0&amp;row=753&amp;col=6&amp;number=3.9&amp;sourceID=14","3.9")</f>
        <v>3.9</v>
      </c>
      <c r="G753" s="4" t="str">
        <f>HYPERLINK("http://141.218.60.56/~jnz1568/getInfo.php?workbook=17_02.xlsx&amp;sheet=U0&amp;row=753&amp;col=7&amp;number=2.5e-05&amp;sourceID=14","2.5e-05")</f>
        <v>2.5e-05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HYPERLINK("http://141.218.60.56/~jnz1568/getInfo.php?workbook=17_02.xlsx&amp;sheet=U0&amp;row=754&amp;col=6&amp;number=4&amp;sourceID=14","4")</f>
        <v>4</v>
      </c>
      <c r="G754" s="4" t="str">
        <f>HYPERLINK("http://141.218.60.56/~jnz1568/getInfo.php?workbook=17_02.xlsx&amp;sheet=U0&amp;row=754&amp;col=7&amp;number=2.5e-05&amp;sourceID=14","2.5e-05")</f>
        <v>2.5e-05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HYPERLINK("http://141.218.60.56/~jnz1568/getInfo.php?workbook=17_02.xlsx&amp;sheet=U0&amp;row=755&amp;col=6&amp;number=4.1&amp;sourceID=14","4.1")</f>
        <v>4.1</v>
      </c>
      <c r="G755" s="4" t="str">
        <f>HYPERLINK("http://141.218.60.56/~jnz1568/getInfo.php?workbook=17_02.xlsx&amp;sheet=U0&amp;row=755&amp;col=7&amp;number=2.5e-05&amp;sourceID=14","2.5e-05")</f>
        <v>2.5e-05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HYPERLINK("http://141.218.60.56/~jnz1568/getInfo.php?workbook=17_02.xlsx&amp;sheet=U0&amp;row=756&amp;col=6&amp;number=4.2&amp;sourceID=14","4.2")</f>
        <v>4.2</v>
      </c>
      <c r="G756" s="4" t="str">
        <f>HYPERLINK("http://141.218.60.56/~jnz1568/getInfo.php?workbook=17_02.xlsx&amp;sheet=U0&amp;row=756&amp;col=7&amp;number=2.5e-05&amp;sourceID=14","2.5e-05")</f>
        <v>2.5e-05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HYPERLINK("http://141.218.60.56/~jnz1568/getInfo.php?workbook=17_02.xlsx&amp;sheet=U0&amp;row=757&amp;col=6&amp;number=4.3&amp;sourceID=14","4.3")</f>
        <v>4.3</v>
      </c>
      <c r="G757" s="4" t="str">
        <f>HYPERLINK("http://141.218.60.56/~jnz1568/getInfo.php?workbook=17_02.xlsx&amp;sheet=U0&amp;row=757&amp;col=7&amp;number=2.5e-05&amp;sourceID=14","2.5e-05")</f>
        <v>2.5e-05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HYPERLINK("http://141.218.60.56/~jnz1568/getInfo.php?workbook=17_02.xlsx&amp;sheet=U0&amp;row=758&amp;col=6&amp;number=4.4&amp;sourceID=14","4.4")</f>
        <v>4.4</v>
      </c>
      <c r="G758" s="4" t="str">
        <f>HYPERLINK("http://141.218.60.56/~jnz1568/getInfo.php?workbook=17_02.xlsx&amp;sheet=U0&amp;row=758&amp;col=7&amp;number=2.5e-05&amp;sourceID=14","2.5e-05")</f>
        <v>2.5e-05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HYPERLINK("http://141.218.60.56/~jnz1568/getInfo.php?workbook=17_02.xlsx&amp;sheet=U0&amp;row=759&amp;col=6&amp;number=4.5&amp;sourceID=14","4.5")</f>
        <v>4.5</v>
      </c>
      <c r="G759" s="4" t="str">
        <f>HYPERLINK("http://141.218.60.56/~jnz1568/getInfo.php?workbook=17_02.xlsx&amp;sheet=U0&amp;row=759&amp;col=7&amp;number=2.49e-05&amp;sourceID=14","2.49e-05")</f>
        <v>2.49e-05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HYPERLINK("http://141.218.60.56/~jnz1568/getInfo.php?workbook=17_02.xlsx&amp;sheet=U0&amp;row=760&amp;col=6&amp;number=4.6&amp;sourceID=14","4.6")</f>
        <v>4.6</v>
      </c>
      <c r="G760" s="4" t="str">
        <f>HYPERLINK("http://141.218.60.56/~jnz1568/getInfo.php?workbook=17_02.xlsx&amp;sheet=U0&amp;row=760&amp;col=7&amp;number=2.49e-05&amp;sourceID=14","2.49e-05")</f>
        <v>2.49e-05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HYPERLINK("http://141.218.60.56/~jnz1568/getInfo.php?workbook=17_02.xlsx&amp;sheet=U0&amp;row=761&amp;col=6&amp;number=4.7&amp;sourceID=14","4.7")</f>
        <v>4.7</v>
      </c>
      <c r="G761" s="4" t="str">
        <f>HYPERLINK("http://141.218.60.56/~jnz1568/getInfo.php?workbook=17_02.xlsx&amp;sheet=U0&amp;row=761&amp;col=7&amp;number=2.49e-05&amp;sourceID=14","2.49e-05")</f>
        <v>2.49e-05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HYPERLINK("http://141.218.60.56/~jnz1568/getInfo.php?workbook=17_02.xlsx&amp;sheet=U0&amp;row=762&amp;col=6&amp;number=4.8&amp;sourceID=14","4.8")</f>
        <v>4.8</v>
      </c>
      <c r="G762" s="4" t="str">
        <f>HYPERLINK("http://141.218.60.56/~jnz1568/getInfo.php?workbook=17_02.xlsx&amp;sheet=U0&amp;row=762&amp;col=7&amp;number=2.49e-05&amp;sourceID=14","2.49e-05")</f>
        <v>2.49e-05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HYPERLINK("http://141.218.60.56/~jnz1568/getInfo.php?workbook=17_02.xlsx&amp;sheet=U0&amp;row=763&amp;col=6&amp;number=4.9&amp;sourceID=14","4.9")</f>
        <v>4.9</v>
      </c>
      <c r="G763" s="4" t="str">
        <f>HYPERLINK("http://141.218.60.56/~jnz1568/getInfo.php?workbook=17_02.xlsx&amp;sheet=U0&amp;row=763&amp;col=7&amp;number=2.49e-05&amp;sourceID=14","2.49e-05")</f>
        <v>2.49e-05</v>
      </c>
    </row>
    <row r="764" spans="1:7">
      <c r="A764" s="3">
        <v>17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HYPERLINK("http://141.218.60.56/~jnz1568/getInfo.php?workbook=17_02.xlsx&amp;sheet=U0&amp;row=764&amp;col=6&amp;number=3&amp;sourceID=14","3")</f>
        <v>3</v>
      </c>
      <c r="G764" s="4" t="str">
        <f>HYPERLINK("http://141.218.60.56/~jnz1568/getInfo.php?workbook=17_02.xlsx&amp;sheet=U0&amp;row=764&amp;col=7&amp;number=3.87e-05&amp;sourceID=14","3.87e-05")</f>
        <v>3.87e-05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HYPERLINK("http://141.218.60.56/~jnz1568/getInfo.php?workbook=17_02.xlsx&amp;sheet=U0&amp;row=765&amp;col=6&amp;number=3.1&amp;sourceID=14","3.1")</f>
        <v>3.1</v>
      </c>
      <c r="G765" s="4" t="str">
        <f>HYPERLINK("http://141.218.60.56/~jnz1568/getInfo.php?workbook=17_02.xlsx&amp;sheet=U0&amp;row=765&amp;col=7&amp;number=3.87e-05&amp;sourceID=14","3.87e-05")</f>
        <v>3.87e-05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HYPERLINK("http://141.218.60.56/~jnz1568/getInfo.php?workbook=17_02.xlsx&amp;sheet=U0&amp;row=766&amp;col=6&amp;number=3.2&amp;sourceID=14","3.2")</f>
        <v>3.2</v>
      </c>
      <c r="G766" s="4" t="str">
        <f>HYPERLINK("http://141.218.60.56/~jnz1568/getInfo.php?workbook=17_02.xlsx&amp;sheet=U0&amp;row=766&amp;col=7&amp;number=3.87e-05&amp;sourceID=14","3.87e-05")</f>
        <v>3.87e-05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HYPERLINK("http://141.218.60.56/~jnz1568/getInfo.php?workbook=17_02.xlsx&amp;sheet=U0&amp;row=767&amp;col=6&amp;number=3.3&amp;sourceID=14","3.3")</f>
        <v>3.3</v>
      </c>
      <c r="G767" s="4" t="str">
        <f>HYPERLINK("http://141.218.60.56/~jnz1568/getInfo.php?workbook=17_02.xlsx&amp;sheet=U0&amp;row=767&amp;col=7&amp;number=3.87e-05&amp;sourceID=14","3.87e-05")</f>
        <v>3.87e-05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HYPERLINK("http://141.218.60.56/~jnz1568/getInfo.php?workbook=17_02.xlsx&amp;sheet=U0&amp;row=768&amp;col=6&amp;number=3.4&amp;sourceID=14","3.4")</f>
        <v>3.4</v>
      </c>
      <c r="G768" s="4" t="str">
        <f>HYPERLINK("http://141.218.60.56/~jnz1568/getInfo.php?workbook=17_02.xlsx&amp;sheet=U0&amp;row=768&amp;col=7&amp;number=3.87e-05&amp;sourceID=14","3.87e-05")</f>
        <v>3.87e-05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HYPERLINK("http://141.218.60.56/~jnz1568/getInfo.php?workbook=17_02.xlsx&amp;sheet=U0&amp;row=769&amp;col=6&amp;number=3.5&amp;sourceID=14","3.5")</f>
        <v>3.5</v>
      </c>
      <c r="G769" s="4" t="str">
        <f>HYPERLINK("http://141.218.60.56/~jnz1568/getInfo.php?workbook=17_02.xlsx&amp;sheet=U0&amp;row=769&amp;col=7&amp;number=3.87e-05&amp;sourceID=14","3.87e-05")</f>
        <v>3.87e-05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HYPERLINK("http://141.218.60.56/~jnz1568/getInfo.php?workbook=17_02.xlsx&amp;sheet=U0&amp;row=770&amp;col=6&amp;number=3.6&amp;sourceID=14","3.6")</f>
        <v>3.6</v>
      </c>
      <c r="G770" s="4" t="str">
        <f>HYPERLINK("http://141.218.60.56/~jnz1568/getInfo.php?workbook=17_02.xlsx&amp;sheet=U0&amp;row=770&amp;col=7&amp;number=3.87e-05&amp;sourceID=14","3.87e-05")</f>
        <v>3.87e-05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HYPERLINK("http://141.218.60.56/~jnz1568/getInfo.php?workbook=17_02.xlsx&amp;sheet=U0&amp;row=771&amp;col=6&amp;number=3.7&amp;sourceID=14","3.7")</f>
        <v>3.7</v>
      </c>
      <c r="G771" s="4" t="str">
        <f>HYPERLINK("http://141.218.60.56/~jnz1568/getInfo.php?workbook=17_02.xlsx&amp;sheet=U0&amp;row=771&amp;col=7&amp;number=3.87e-05&amp;sourceID=14","3.87e-05")</f>
        <v>3.87e-05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HYPERLINK("http://141.218.60.56/~jnz1568/getInfo.php?workbook=17_02.xlsx&amp;sheet=U0&amp;row=772&amp;col=6&amp;number=3.8&amp;sourceID=14","3.8")</f>
        <v>3.8</v>
      </c>
      <c r="G772" s="4" t="str">
        <f>HYPERLINK("http://141.218.60.56/~jnz1568/getInfo.php?workbook=17_02.xlsx&amp;sheet=U0&amp;row=772&amp;col=7&amp;number=3.87e-05&amp;sourceID=14","3.87e-05")</f>
        <v>3.87e-05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HYPERLINK("http://141.218.60.56/~jnz1568/getInfo.php?workbook=17_02.xlsx&amp;sheet=U0&amp;row=773&amp;col=6&amp;number=3.9&amp;sourceID=14","3.9")</f>
        <v>3.9</v>
      </c>
      <c r="G773" s="4" t="str">
        <f>HYPERLINK("http://141.218.60.56/~jnz1568/getInfo.php?workbook=17_02.xlsx&amp;sheet=U0&amp;row=773&amp;col=7&amp;number=3.87e-05&amp;sourceID=14","3.87e-05")</f>
        <v>3.87e-05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HYPERLINK("http://141.218.60.56/~jnz1568/getInfo.php?workbook=17_02.xlsx&amp;sheet=U0&amp;row=774&amp;col=6&amp;number=4&amp;sourceID=14","4")</f>
        <v>4</v>
      </c>
      <c r="G774" s="4" t="str">
        <f>HYPERLINK("http://141.218.60.56/~jnz1568/getInfo.php?workbook=17_02.xlsx&amp;sheet=U0&amp;row=774&amp;col=7&amp;number=3.87e-05&amp;sourceID=14","3.87e-05")</f>
        <v>3.87e-05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HYPERLINK("http://141.218.60.56/~jnz1568/getInfo.php?workbook=17_02.xlsx&amp;sheet=U0&amp;row=775&amp;col=6&amp;number=4.1&amp;sourceID=14","4.1")</f>
        <v>4.1</v>
      </c>
      <c r="G775" s="4" t="str">
        <f>HYPERLINK("http://141.218.60.56/~jnz1568/getInfo.php?workbook=17_02.xlsx&amp;sheet=U0&amp;row=775&amp;col=7&amp;number=3.87e-05&amp;sourceID=14","3.87e-05")</f>
        <v>3.87e-05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HYPERLINK("http://141.218.60.56/~jnz1568/getInfo.php?workbook=17_02.xlsx&amp;sheet=U0&amp;row=776&amp;col=6&amp;number=4.2&amp;sourceID=14","4.2")</f>
        <v>4.2</v>
      </c>
      <c r="G776" s="4" t="str">
        <f>HYPERLINK("http://141.218.60.56/~jnz1568/getInfo.php?workbook=17_02.xlsx&amp;sheet=U0&amp;row=776&amp;col=7&amp;number=3.87e-05&amp;sourceID=14","3.87e-05")</f>
        <v>3.87e-05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HYPERLINK("http://141.218.60.56/~jnz1568/getInfo.php?workbook=17_02.xlsx&amp;sheet=U0&amp;row=777&amp;col=6&amp;number=4.3&amp;sourceID=14","4.3")</f>
        <v>4.3</v>
      </c>
      <c r="G777" s="4" t="str">
        <f>HYPERLINK("http://141.218.60.56/~jnz1568/getInfo.php?workbook=17_02.xlsx&amp;sheet=U0&amp;row=777&amp;col=7&amp;number=3.87e-05&amp;sourceID=14","3.87e-05")</f>
        <v>3.87e-05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HYPERLINK("http://141.218.60.56/~jnz1568/getInfo.php?workbook=17_02.xlsx&amp;sheet=U0&amp;row=778&amp;col=6&amp;number=4.4&amp;sourceID=14","4.4")</f>
        <v>4.4</v>
      </c>
      <c r="G778" s="4" t="str">
        <f>HYPERLINK("http://141.218.60.56/~jnz1568/getInfo.php?workbook=17_02.xlsx&amp;sheet=U0&amp;row=778&amp;col=7&amp;number=3.87e-05&amp;sourceID=14","3.87e-05")</f>
        <v>3.87e-05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HYPERLINK("http://141.218.60.56/~jnz1568/getInfo.php?workbook=17_02.xlsx&amp;sheet=U0&amp;row=779&amp;col=6&amp;number=4.5&amp;sourceID=14","4.5")</f>
        <v>4.5</v>
      </c>
      <c r="G779" s="4" t="str">
        <f>HYPERLINK("http://141.218.60.56/~jnz1568/getInfo.php?workbook=17_02.xlsx&amp;sheet=U0&amp;row=779&amp;col=7&amp;number=3.87e-05&amp;sourceID=14","3.87e-05")</f>
        <v>3.87e-05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HYPERLINK("http://141.218.60.56/~jnz1568/getInfo.php?workbook=17_02.xlsx&amp;sheet=U0&amp;row=780&amp;col=6&amp;number=4.6&amp;sourceID=14","4.6")</f>
        <v>4.6</v>
      </c>
      <c r="G780" s="4" t="str">
        <f>HYPERLINK("http://141.218.60.56/~jnz1568/getInfo.php?workbook=17_02.xlsx&amp;sheet=U0&amp;row=780&amp;col=7&amp;number=3.87e-05&amp;sourceID=14","3.87e-05")</f>
        <v>3.87e-05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HYPERLINK("http://141.218.60.56/~jnz1568/getInfo.php?workbook=17_02.xlsx&amp;sheet=U0&amp;row=781&amp;col=6&amp;number=4.7&amp;sourceID=14","4.7")</f>
        <v>4.7</v>
      </c>
      <c r="G781" s="4" t="str">
        <f>HYPERLINK("http://141.218.60.56/~jnz1568/getInfo.php?workbook=17_02.xlsx&amp;sheet=U0&amp;row=781&amp;col=7&amp;number=3.86e-05&amp;sourceID=14","3.86e-05")</f>
        <v>3.86e-05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HYPERLINK("http://141.218.60.56/~jnz1568/getInfo.php?workbook=17_02.xlsx&amp;sheet=U0&amp;row=782&amp;col=6&amp;number=4.8&amp;sourceID=14","4.8")</f>
        <v>4.8</v>
      </c>
      <c r="G782" s="4" t="str">
        <f>HYPERLINK("http://141.218.60.56/~jnz1568/getInfo.php?workbook=17_02.xlsx&amp;sheet=U0&amp;row=782&amp;col=7&amp;number=3.86e-05&amp;sourceID=14","3.86e-05")</f>
        <v>3.86e-05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HYPERLINK("http://141.218.60.56/~jnz1568/getInfo.php?workbook=17_02.xlsx&amp;sheet=U0&amp;row=783&amp;col=6&amp;number=4.9&amp;sourceID=14","4.9")</f>
        <v>4.9</v>
      </c>
      <c r="G783" s="4" t="str">
        <f>HYPERLINK("http://141.218.60.56/~jnz1568/getInfo.php?workbook=17_02.xlsx&amp;sheet=U0&amp;row=783&amp;col=7&amp;number=3.86e-05&amp;sourceID=14","3.86e-05")</f>
        <v>3.86e-05</v>
      </c>
    </row>
    <row r="784" spans="1:7">
      <c r="A784" s="3">
        <v>17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HYPERLINK("http://141.218.60.56/~jnz1568/getInfo.php?workbook=17_02.xlsx&amp;sheet=U0&amp;row=784&amp;col=6&amp;number=3&amp;sourceID=14","3")</f>
        <v>3</v>
      </c>
      <c r="G784" s="4" t="str">
        <f>HYPERLINK("http://141.218.60.56/~jnz1568/getInfo.php?workbook=17_02.xlsx&amp;sheet=U0&amp;row=784&amp;col=7&amp;number=1.41e-05&amp;sourceID=14","1.41e-05")</f>
        <v>1.41e-05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HYPERLINK("http://141.218.60.56/~jnz1568/getInfo.php?workbook=17_02.xlsx&amp;sheet=U0&amp;row=785&amp;col=6&amp;number=3.1&amp;sourceID=14","3.1")</f>
        <v>3.1</v>
      </c>
      <c r="G785" s="4" t="str">
        <f>HYPERLINK("http://141.218.60.56/~jnz1568/getInfo.php?workbook=17_02.xlsx&amp;sheet=U0&amp;row=785&amp;col=7&amp;number=1.41e-05&amp;sourceID=14","1.41e-05")</f>
        <v>1.41e-05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HYPERLINK("http://141.218.60.56/~jnz1568/getInfo.php?workbook=17_02.xlsx&amp;sheet=U0&amp;row=786&amp;col=6&amp;number=3.2&amp;sourceID=14","3.2")</f>
        <v>3.2</v>
      </c>
      <c r="G786" s="4" t="str">
        <f>HYPERLINK("http://141.218.60.56/~jnz1568/getInfo.php?workbook=17_02.xlsx&amp;sheet=U0&amp;row=786&amp;col=7&amp;number=1.41e-05&amp;sourceID=14","1.41e-05")</f>
        <v>1.41e-05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HYPERLINK("http://141.218.60.56/~jnz1568/getInfo.php?workbook=17_02.xlsx&amp;sheet=U0&amp;row=787&amp;col=6&amp;number=3.3&amp;sourceID=14","3.3")</f>
        <v>3.3</v>
      </c>
      <c r="G787" s="4" t="str">
        <f>HYPERLINK("http://141.218.60.56/~jnz1568/getInfo.php?workbook=17_02.xlsx&amp;sheet=U0&amp;row=787&amp;col=7&amp;number=1.41e-05&amp;sourceID=14","1.41e-05")</f>
        <v>1.41e-05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HYPERLINK("http://141.218.60.56/~jnz1568/getInfo.php?workbook=17_02.xlsx&amp;sheet=U0&amp;row=788&amp;col=6&amp;number=3.4&amp;sourceID=14","3.4")</f>
        <v>3.4</v>
      </c>
      <c r="G788" s="4" t="str">
        <f>HYPERLINK("http://141.218.60.56/~jnz1568/getInfo.php?workbook=17_02.xlsx&amp;sheet=U0&amp;row=788&amp;col=7&amp;number=1.41e-05&amp;sourceID=14","1.41e-05")</f>
        <v>1.41e-05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HYPERLINK("http://141.218.60.56/~jnz1568/getInfo.php?workbook=17_02.xlsx&amp;sheet=U0&amp;row=789&amp;col=6&amp;number=3.5&amp;sourceID=14","3.5")</f>
        <v>3.5</v>
      </c>
      <c r="G789" s="4" t="str">
        <f>HYPERLINK("http://141.218.60.56/~jnz1568/getInfo.php?workbook=17_02.xlsx&amp;sheet=U0&amp;row=789&amp;col=7&amp;number=1.41e-05&amp;sourceID=14","1.41e-05")</f>
        <v>1.41e-05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HYPERLINK("http://141.218.60.56/~jnz1568/getInfo.php?workbook=17_02.xlsx&amp;sheet=U0&amp;row=790&amp;col=6&amp;number=3.6&amp;sourceID=14","3.6")</f>
        <v>3.6</v>
      </c>
      <c r="G790" s="4" t="str">
        <f>HYPERLINK("http://141.218.60.56/~jnz1568/getInfo.php?workbook=17_02.xlsx&amp;sheet=U0&amp;row=790&amp;col=7&amp;number=1.41e-05&amp;sourceID=14","1.41e-05")</f>
        <v>1.41e-05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HYPERLINK("http://141.218.60.56/~jnz1568/getInfo.php?workbook=17_02.xlsx&amp;sheet=U0&amp;row=791&amp;col=6&amp;number=3.7&amp;sourceID=14","3.7")</f>
        <v>3.7</v>
      </c>
      <c r="G791" s="4" t="str">
        <f>HYPERLINK("http://141.218.60.56/~jnz1568/getInfo.php?workbook=17_02.xlsx&amp;sheet=U0&amp;row=791&amp;col=7&amp;number=1.41e-05&amp;sourceID=14","1.41e-05")</f>
        <v>1.41e-05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HYPERLINK("http://141.218.60.56/~jnz1568/getInfo.php?workbook=17_02.xlsx&amp;sheet=U0&amp;row=792&amp;col=6&amp;number=3.8&amp;sourceID=14","3.8")</f>
        <v>3.8</v>
      </c>
      <c r="G792" s="4" t="str">
        <f>HYPERLINK("http://141.218.60.56/~jnz1568/getInfo.php?workbook=17_02.xlsx&amp;sheet=U0&amp;row=792&amp;col=7&amp;number=1.41e-05&amp;sourceID=14","1.41e-05")</f>
        <v>1.41e-05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HYPERLINK("http://141.218.60.56/~jnz1568/getInfo.php?workbook=17_02.xlsx&amp;sheet=U0&amp;row=793&amp;col=6&amp;number=3.9&amp;sourceID=14","3.9")</f>
        <v>3.9</v>
      </c>
      <c r="G793" s="4" t="str">
        <f>HYPERLINK("http://141.218.60.56/~jnz1568/getInfo.php?workbook=17_02.xlsx&amp;sheet=U0&amp;row=793&amp;col=7&amp;number=1.41e-05&amp;sourceID=14","1.41e-05")</f>
        <v>1.41e-05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HYPERLINK("http://141.218.60.56/~jnz1568/getInfo.php?workbook=17_02.xlsx&amp;sheet=U0&amp;row=794&amp;col=6&amp;number=4&amp;sourceID=14","4")</f>
        <v>4</v>
      </c>
      <c r="G794" s="4" t="str">
        <f>HYPERLINK("http://141.218.60.56/~jnz1568/getInfo.php?workbook=17_02.xlsx&amp;sheet=U0&amp;row=794&amp;col=7&amp;number=1.41e-05&amp;sourceID=14","1.41e-05")</f>
        <v>1.41e-05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HYPERLINK("http://141.218.60.56/~jnz1568/getInfo.php?workbook=17_02.xlsx&amp;sheet=U0&amp;row=795&amp;col=6&amp;number=4.1&amp;sourceID=14","4.1")</f>
        <v>4.1</v>
      </c>
      <c r="G795" s="4" t="str">
        <f>HYPERLINK("http://141.218.60.56/~jnz1568/getInfo.php?workbook=17_02.xlsx&amp;sheet=U0&amp;row=795&amp;col=7&amp;number=1.41e-05&amp;sourceID=14","1.41e-05")</f>
        <v>1.41e-05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HYPERLINK("http://141.218.60.56/~jnz1568/getInfo.php?workbook=17_02.xlsx&amp;sheet=U0&amp;row=796&amp;col=6&amp;number=4.2&amp;sourceID=14","4.2")</f>
        <v>4.2</v>
      </c>
      <c r="G796" s="4" t="str">
        <f>HYPERLINK("http://141.218.60.56/~jnz1568/getInfo.php?workbook=17_02.xlsx&amp;sheet=U0&amp;row=796&amp;col=7&amp;number=1.41e-05&amp;sourceID=14","1.41e-05")</f>
        <v>1.41e-05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HYPERLINK("http://141.218.60.56/~jnz1568/getInfo.php?workbook=17_02.xlsx&amp;sheet=U0&amp;row=797&amp;col=6&amp;number=4.3&amp;sourceID=14","4.3")</f>
        <v>4.3</v>
      </c>
      <c r="G797" s="4" t="str">
        <f>HYPERLINK("http://141.218.60.56/~jnz1568/getInfo.php?workbook=17_02.xlsx&amp;sheet=U0&amp;row=797&amp;col=7&amp;number=1.41e-05&amp;sourceID=14","1.41e-05")</f>
        <v>1.41e-05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HYPERLINK("http://141.218.60.56/~jnz1568/getInfo.php?workbook=17_02.xlsx&amp;sheet=U0&amp;row=798&amp;col=6&amp;number=4.4&amp;sourceID=14","4.4")</f>
        <v>4.4</v>
      </c>
      <c r="G798" s="4" t="str">
        <f>HYPERLINK("http://141.218.60.56/~jnz1568/getInfo.php?workbook=17_02.xlsx&amp;sheet=U0&amp;row=798&amp;col=7&amp;number=1.41e-05&amp;sourceID=14","1.41e-05")</f>
        <v>1.41e-05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HYPERLINK("http://141.218.60.56/~jnz1568/getInfo.php?workbook=17_02.xlsx&amp;sheet=U0&amp;row=799&amp;col=6&amp;number=4.5&amp;sourceID=14","4.5")</f>
        <v>4.5</v>
      </c>
      <c r="G799" s="4" t="str">
        <f>HYPERLINK("http://141.218.60.56/~jnz1568/getInfo.php?workbook=17_02.xlsx&amp;sheet=U0&amp;row=799&amp;col=7&amp;number=1.41e-05&amp;sourceID=14","1.41e-05")</f>
        <v>1.41e-05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HYPERLINK("http://141.218.60.56/~jnz1568/getInfo.php?workbook=17_02.xlsx&amp;sheet=U0&amp;row=800&amp;col=6&amp;number=4.6&amp;sourceID=14","4.6")</f>
        <v>4.6</v>
      </c>
      <c r="G800" s="4" t="str">
        <f>HYPERLINK("http://141.218.60.56/~jnz1568/getInfo.php?workbook=17_02.xlsx&amp;sheet=U0&amp;row=800&amp;col=7&amp;number=1.41e-05&amp;sourceID=14","1.41e-05")</f>
        <v>1.41e-05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HYPERLINK("http://141.218.60.56/~jnz1568/getInfo.php?workbook=17_02.xlsx&amp;sheet=U0&amp;row=801&amp;col=6&amp;number=4.7&amp;sourceID=14","4.7")</f>
        <v>4.7</v>
      </c>
      <c r="G801" s="4" t="str">
        <f>HYPERLINK("http://141.218.60.56/~jnz1568/getInfo.php?workbook=17_02.xlsx&amp;sheet=U0&amp;row=801&amp;col=7&amp;number=1.41e-05&amp;sourceID=14","1.41e-05")</f>
        <v>1.41e-05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HYPERLINK("http://141.218.60.56/~jnz1568/getInfo.php?workbook=17_02.xlsx&amp;sheet=U0&amp;row=802&amp;col=6&amp;number=4.8&amp;sourceID=14","4.8")</f>
        <v>4.8</v>
      </c>
      <c r="G802" s="4" t="str">
        <f>HYPERLINK("http://141.218.60.56/~jnz1568/getInfo.php?workbook=17_02.xlsx&amp;sheet=U0&amp;row=802&amp;col=7&amp;number=1.41e-05&amp;sourceID=14","1.41e-05")</f>
        <v>1.41e-05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HYPERLINK("http://141.218.60.56/~jnz1568/getInfo.php?workbook=17_02.xlsx&amp;sheet=U0&amp;row=803&amp;col=6&amp;number=4.9&amp;sourceID=14","4.9")</f>
        <v>4.9</v>
      </c>
      <c r="G803" s="4" t="str">
        <f>HYPERLINK("http://141.218.60.56/~jnz1568/getInfo.php?workbook=17_02.xlsx&amp;sheet=U0&amp;row=803&amp;col=7&amp;number=1.41e-05&amp;sourceID=14","1.41e-05")</f>
        <v>1.41e-05</v>
      </c>
    </row>
    <row r="804" spans="1:7">
      <c r="A804" s="3">
        <v>17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HYPERLINK("http://141.218.60.56/~jnz1568/getInfo.php?workbook=17_02.xlsx&amp;sheet=U0&amp;row=804&amp;col=6&amp;number=3&amp;sourceID=14","3")</f>
        <v>3</v>
      </c>
      <c r="G804" s="4" t="str">
        <f>HYPERLINK("http://141.218.60.56/~jnz1568/getInfo.php?workbook=17_02.xlsx&amp;sheet=U0&amp;row=804&amp;col=7&amp;number=1.85e-06&amp;sourceID=14","1.85e-06")</f>
        <v>1.85e-06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HYPERLINK("http://141.218.60.56/~jnz1568/getInfo.php?workbook=17_02.xlsx&amp;sheet=U0&amp;row=805&amp;col=6&amp;number=3.1&amp;sourceID=14","3.1")</f>
        <v>3.1</v>
      </c>
      <c r="G805" s="4" t="str">
        <f>HYPERLINK("http://141.218.60.56/~jnz1568/getInfo.php?workbook=17_02.xlsx&amp;sheet=U0&amp;row=805&amp;col=7&amp;number=1.85e-06&amp;sourceID=14","1.85e-06")</f>
        <v>1.85e-06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HYPERLINK("http://141.218.60.56/~jnz1568/getInfo.php?workbook=17_02.xlsx&amp;sheet=U0&amp;row=806&amp;col=6&amp;number=3.2&amp;sourceID=14","3.2")</f>
        <v>3.2</v>
      </c>
      <c r="G806" s="4" t="str">
        <f>HYPERLINK("http://141.218.60.56/~jnz1568/getInfo.php?workbook=17_02.xlsx&amp;sheet=U0&amp;row=806&amp;col=7&amp;number=1.85e-06&amp;sourceID=14","1.85e-06")</f>
        <v>1.85e-06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HYPERLINK("http://141.218.60.56/~jnz1568/getInfo.php?workbook=17_02.xlsx&amp;sheet=U0&amp;row=807&amp;col=6&amp;number=3.3&amp;sourceID=14","3.3")</f>
        <v>3.3</v>
      </c>
      <c r="G807" s="4" t="str">
        <f>HYPERLINK("http://141.218.60.56/~jnz1568/getInfo.php?workbook=17_02.xlsx&amp;sheet=U0&amp;row=807&amp;col=7&amp;number=1.85e-06&amp;sourceID=14","1.85e-06")</f>
        <v>1.85e-06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HYPERLINK("http://141.218.60.56/~jnz1568/getInfo.php?workbook=17_02.xlsx&amp;sheet=U0&amp;row=808&amp;col=6&amp;number=3.4&amp;sourceID=14","3.4")</f>
        <v>3.4</v>
      </c>
      <c r="G808" s="4" t="str">
        <f>HYPERLINK("http://141.218.60.56/~jnz1568/getInfo.php?workbook=17_02.xlsx&amp;sheet=U0&amp;row=808&amp;col=7&amp;number=1.85e-06&amp;sourceID=14","1.85e-06")</f>
        <v>1.85e-06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HYPERLINK("http://141.218.60.56/~jnz1568/getInfo.php?workbook=17_02.xlsx&amp;sheet=U0&amp;row=809&amp;col=6&amp;number=3.5&amp;sourceID=14","3.5")</f>
        <v>3.5</v>
      </c>
      <c r="G809" s="4" t="str">
        <f>HYPERLINK("http://141.218.60.56/~jnz1568/getInfo.php?workbook=17_02.xlsx&amp;sheet=U0&amp;row=809&amp;col=7&amp;number=1.85e-06&amp;sourceID=14","1.85e-06")</f>
        <v>1.85e-06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HYPERLINK("http://141.218.60.56/~jnz1568/getInfo.php?workbook=17_02.xlsx&amp;sheet=U0&amp;row=810&amp;col=6&amp;number=3.6&amp;sourceID=14","3.6")</f>
        <v>3.6</v>
      </c>
      <c r="G810" s="4" t="str">
        <f>HYPERLINK("http://141.218.60.56/~jnz1568/getInfo.php?workbook=17_02.xlsx&amp;sheet=U0&amp;row=810&amp;col=7&amp;number=1.85e-06&amp;sourceID=14","1.85e-06")</f>
        <v>1.85e-06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HYPERLINK("http://141.218.60.56/~jnz1568/getInfo.php?workbook=17_02.xlsx&amp;sheet=U0&amp;row=811&amp;col=6&amp;number=3.7&amp;sourceID=14","3.7")</f>
        <v>3.7</v>
      </c>
      <c r="G811" s="4" t="str">
        <f>HYPERLINK("http://141.218.60.56/~jnz1568/getInfo.php?workbook=17_02.xlsx&amp;sheet=U0&amp;row=811&amp;col=7&amp;number=1.85e-06&amp;sourceID=14","1.85e-06")</f>
        <v>1.85e-06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HYPERLINK("http://141.218.60.56/~jnz1568/getInfo.php?workbook=17_02.xlsx&amp;sheet=U0&amp;row=812&amp;col=6&amp;number=3.8&amp;sourceID=14","3.8")</f>
        <v>3.8</v>
      </c>
      <c r="G812" s="4" t="str">
        <f>HYPERLINK("http://141.218.60.56/~jnz1568/getInfo.php?workbook=17_02.xlsx&amp;sheet=U0&amp;row=812&amp;col=7&amp;number=1.85e-06&amp;sourceID=14","1.85e-06")</f>
        <v>1.85e-06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HYPERLINK("http://141.218.60.56/~jnz1568/getInfo.php?workbook=17_02.xlsx&amp;sheet=U0&amp;row=813&amp;col=6&amp;number=3.9&amp;sourceID=14","3.9")</f>
        <v>3.9</v>
      </c>
      <c r="G813" s="4" t="str">
        <f>HYPERLINK("http://141.218.60.56/~jnz1568/getInfo.php?workbook=17_02.xlsx&amp;sheet=U0&amp;row=813&amp;col=7&amp;number=1.85e-06&amp;sourceID=14","1.85e-06")</f>
        <v>1.85e-06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HYPERLINK("http://141.218.60.56/~jnz1568/getInfo.php?workbook=17_02.xlsx&amp;sheet=U0&amp;row=814&amp;col=6&amp;number=4&amp;sourceID=14","4")</f>
        <v>4</v>
      </c>
      <c r="G814" s="4" t="str">
        <f>HYPERLINK("http://141.218.60.56/~jnz1568/getInfo.php?workbook=17_02.xlsx&amp;sheet=U0&amp;row=814&amp;col=7&amp;number=1.85e-06&amp;sourceID=14","1.85e-06")</f>
        <v>1.85e-06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HYPERLINK("http://141.218.60.56/~jnz1568/getInfo.php?workbook=17_02.xlsx&amp;sheet=U0&amp;row=815&amp;col=6&amp;number=4.1&amp;sourceID=14","4.1")</f>
        <v>4.1</v>
      </c>
      <c r="G815" s="4" t="str">
        <f>HYPERLINK("http://141.218.60.56/~jnz1568/getInfo.php?workbook=17_02.xlsx&amp;sheet=U0&amp;row=815&amp;col=7&amp;number=1.85e-06&amp;sourceID=14","1.85e-06")</f>
        <v>1.85e-06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HYPERLINK("http://141.218.60.56/~jnz1568/getInfo.php?workbook=17_02.xlsx&amp;sheet=U0&amp;row=816&amp;col=6&amp;number=4.2&amp;sourceID=14","4.2")</f>
        <v>4.2</v>
      </c>
      <c r="G816" s="4" t="str">
        <f>HYPERLINK("http://141.218.60.56/~jnz1568/getInfo.php?workbook=17_02.xlsx&amp;sheet=U0&amp;row=816&amp;col=7&amp;number=1.85e-06&amp;sourceID=14","1.85e-06")</f>
        <v>1.85e-06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HYPERLINK("http://141.218.60.56/~jnz1568/getInfo.php?workbook=17_02.xlsx&amp;sheet=U0&amp;row=817&amp;col=6&amp;number=4.3&amp;sourceID=14","4.3")</f>
        <v>4.3</v>
      </c>
      <c r="G817" s="4" t="str">
        <f>HYPERLINK("http://141.218.60.56/~jnz1568/getInfo.php?workbook=17_02.xlsx&amp;sheet=U0&amp;row=817&amp;col=7&amp;number=1.85e-06&amp;sourceID=14","1.85e-06")</f>
        <v>1.85e-06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HYPERLINK("http://141.218.60.56/~jnz1568/getInfo.php?workbook=17_02.xlsx&amp;sheet=U0&amp;row=818&amp;col=6&amp;number=4.4&amp;sourceID=14","4.4")</f>
        <v>4.4</v>
      </c>
      <c r="G818" s="4" t="str">
        <f>HYPERLINK("http://141.218.60.56/~jnz1568/getInfo.php?workbook=17_02.xlsx&amp;sheet=U0&amp;row=818&amp;col=7&amp;number=1.85e-06&amp;sourceID=14","1.85e-06")</f>
        <v>1.85e-06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HYPERLINK("http://141.218.60.56/~jnz1568/getInfo.php?workbook=17_02.xlsx&amp;sheet=U0&amp;row=819&amp;col=6&amp;number=4.5&amp;sourceID=14","4.5")</f>
        <v>4.5</v>
      </c>
      <c r="G819" s="4" t="str">
        <f>HYPERLINK("http://141.218.60.56/~jnz1568/getInfo.php?workbook=17_02.xlsx&amp;sheet=U0&amp;row=819&amp;col=7&amp;number=1.85e-06&amp;sourceID=14","1.85e-06")</f>
        <v>1.85e-06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HYPERLINK("http://141.218.60.56/~jnz1568/getInfo.php?workbook=17_02.xlsx&amp;sheet=U0&amp;row=820&amp;col=6&amp;number=4.6&amp;sourceID=14","4.6")</f>
        <v>4.6</v>
      </c>
      <c r="G820" s="4" t="str">
        <f>HYPERLINK("http://141.218.60.56/~jnz1568/getInfo.php?workbook=17_02.xlsx&amp;sheet=U0&amp;row=820&amp;col=7&amp;number=1.85e-06&amp;sourceID=14","1.85e-06")</f>
        <v>1.85e-06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HYPERLINK("http://141.218.60.56/~jnz1568/getInfo.php?workbook=17_02.xlsx&amp;sheet=U0&amp;row=821&amp;col=6&amp;number=4.7&amp;sourceID=14","4.7")</f>
        <v>4.7</v>
      </c>
      <c r="G821" s="4" t="str">
        <f>HYPERLINK("http://141.218.60.56/~jnz1568/getInfo.php?workbook=17_02.xlsx&amp;sheet=U0&amp;row=821&amp;col=7&amp;number=1.85e-06&amp;sourceID=14","1.85e-06")</f>
        <v>1.85e-06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HYPERLINK("http://141.218.60.56/~jnz1568/getInfo.php?workbook=17_02.xlsx&amp;sheet=U0&amp;row=822&amp;col=6&amp;number=4.8&amp;sourceID=14","4.8")</f>
        <v>4.8</v>
      </c>
      <c r="G822" s="4" t="str">
        <f>HYPERLINK("http://141.218.60.56/~jnz1568/getInfo.php?workbook=17_02.xlsx&amp;sheet=U0&amp;row=822&amp;col=7&amp;number=1.85e-06&amp;sourceID=14","1.85e-06")</f>
        <v>1.85e-06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HYPERLINK("http://141.218.60.56/~jnz1568/getInfo.php?workbook=17_02.xlsx&amp;sheet=U0&amp;row=823&amp;col=6&amp;number=4.9&amp;sourceID=14","4.9")</f>
        <v>4.9</v>
      </c>
      <c r="G823" s="4" t="str">
        <f>HYPERLINK("http://141.218.60.56/~jnz1568/getInfo.php?workbook=17_02.xlsx&amp;sheet=U0&amp;row=823&amp;col=7&amp;number=1.85e-06&amp;sourceID=14","1.85e-06")</f>
        <v>1.85e-06</v>
      </c>
    </row>
    <row r="824" spans="1:7">
      <c r="A824" s="3">
        <v>17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HYPERLINK("http://141.218.60.56/~jnz1568/getInfo.php?workbook=17_02.xlsx&amp;sheet=U0&amp;row=824&amp;col=6&amp;number=3&amp;sourceID=14","3")</f>
        <v>3</v>
      </c>
      <c r="G824" s="4" t="str">
        <f>HYPERLINK("http://141.218.60.56/~jnz1568/getInfo.php?workbook=17_02.xlsx&amp;sheet=U0&amp;row=824&amp;col=7&amp;number=2.11e-06&amp;sourceID=14","2.11e-06")</f>
        <v>2.11e-06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HYPERLINK("http://141.218.60.56/~jnz1568/getInfo.php?workbook=17_02.xlsx&amp;sheet=U0&amp;row=825&amp;col=6&amp;number=3.1&amp;sourceID=14","3.1")</f>
        <v>3.1</v>
      </c>
      <c r="G825" s="4" t="str">
        <f>HYPERLINK("http://141.218.60.56/~jnz1568/getInfo.php?workbook=17_02.xlsx&amp;sheet=U0&amp;row=825&amp;col=7&amp;number=2.11e-06&amp;sourceID=14","2.11e-06")</f>
        <v>2.11e-06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HYPERLINK("http://141.218.60.56/~jnz1568/getInfo.php?workbook=17_02.xlsx&amp;sheet=U0&amp;row=826&amp;col=6&amp;number=3.2&amp;sourceID=14","3.2")</f>
        <v>3.2</v>
      </c>
      <c r="G826" s="4" t="str">
        <f>HYPERLINK("http://141.218.60.56/~jnz1568/getInfo.php?workbook=17_02.xlsx&amp;sheet=U0&amp;row=826&amp;col=7&amp;number=2.11e-06&amp;sourceID=14","2.11e-06")</f>
        <v>2.11e-06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HYPERLINK("http://141.218.60.56/~jnz1568/getInfo.php?workbook=17_02.xlsx&amp;sheet=U0&amp;row=827&amp;col=6&amp;number=3.3&amp;sourceID=14","3.3")</f>
        <v>3.3</v>
      </c>
      <c r="G827" s="4" t="str">
        <f>HYPERLINK("http://141.218.60.56/~jnz1568/getInfo.php?workbook=17_02.xlsx&amp;sheet=U0&amp;row=827&amp;col=7&amp;number=2.11e-06&amp;sourceID=14","2.11e-06")</f>
        <v>2.11e-06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HYPERLINK("http://141.218.60.56/~jnz1568/getInfo.php?workbook=17_02.xlsx&amp;sheet=U0&amp;row=828&amp;col=6&amp;number=3.4&amp;sourceID=14","3.4")</f>
        <v>3.4</v>
      </c>
      <c r="G828" s="4" t="str">
        <f>HYPERLINK("http://141.218.60.56/~jnz1568/getInfo.php?workbook=17_02.xlsx&amp;sheet=U0&amp;row=828&amp;col=7&amp;number=2.11e-06&amp;sourceID=14","2.11e-06")</f>
        <v>2.11e-06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HYPERLINK("http://141.218.60.56/~jnz1568/getInfo.php?workbook=17_02.xlsx&amp;sheet=U0&amp;row=829&amp;col=6&amp;number=3.5&amp;sourceID=14","3.5")</f>
        <v>3.5</v>
      </c>
      <c r="G829" s="4" t="str">
        <f>HYPERLINK("http://141.218.60.56/~jnz1568/getInfo.php?workbook=17_02.xlsx&amp;sheet=U0&amp;row=829&amp;col=7&amp;number=2.11e-06&amp;sourceID=14","2.11e-06")</f>
        <v>2.11e-06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HYPERLINK("http://141.218.60.56/~jnz1568/getInfo.php?workbook=17_02.xlsx&amp;sheet=U0&amp;row=830&amp;col=6&amp;number=3.6&amp;sourceID=14","3.6")</f>
        <v>3.6</v>
      </c>
      <c r="G830" s="4" t="str">
        <f>HYPERLINK("http://141.218.60.56/~jnz1568/getInfo.php?workbook=17_02.xlsx&amp;sheet=U0&amp;row=830&amp;col=7&amp;number=2.11e-06&amp;sourceID=14","2.11e-06")</f>
        <v>2.11e-06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HYPERLINK("http://141.218.60.56/~jnz1568/getInfo.php?workbook=17_02.xlsx&amp;sheet=U0&amp;row=831&amp;col=6&amp;number=3.7&amp;sourceID=14","3.7")</f>
        <v>3.7</v>
      </c>
      <c r="G831" s="4" t="str">
        <f>HYPERLINK("http://141.218.60.56/~jnz1568/getInfo.php?workbook=17_02.xlsx&amp;sheet=U0&amp;row=831&amp;col=7&amp;number=2.11e-06&amp;sourceID=14","2.11e-06")</f>
        <v>2.11e-06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HYPERLINK("http://141.218.60.56/~jnz1568/getInfo.php?workbook=17_02.xlsx&amp;sheet=U0&amp;row=832&amp;col=6&amp;number=3.8&amp;sourceID=14","3.8")</f>
        <v>3.8</v>
      </c>
      <c r="G832" s="4" t="str">
        <f>HYPERLINK("http://141.218.60.56/~jnz1568/getInfo.php?workbook=17_02.xlsx&amp;sheet=U0&amp;row=832&amp;col=7&amp;number=2.11e-06&amp;sourceID=14","2.11e-06")</f>
        <v>2.11e-06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HYPERLINK("http://141.218.60.56/~jnz1568/getInfo.php?workbook=17_02.xlsx&amp;sheet=U0&amp;row=833&amp;col=6&amp;number=3.9&amp;sourceID=14","3.9")</f>
        <v>3.9</v>
      </c>
      <c r="G833" s="4" t="str">
        <f>HYPERLINK("http://141.218.60.56/~jnz1568/getInfo.php?workbook=17_02.xlsx&amp;sheet=U0&amp;row=833&amp;col=7&amp;number=2.11e-06&amp;sourceID=14","2.11e-06")</f>
        <v>2.11e-06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HYPERLINK("http://141.218.60.56/~jnz1568/getInfo.php?workbook=17_02.xlsx&amp;sheet=U0&amp;row=834&amp;col=6&amp;number=4&amp;sourceID=14","4")</f>
        <v>4</v>
      </c>
      <c r="G834" s="4" t="str">
        <f>HYPERLINK("http://141.218.60.56/~jnz1568/getInfo.php?workbook=17_02.xlsx&amp;sheet=U0&amp;row=834&amp;col=7&amp;number=2.11e-06&amp;sourceID=14","2.11e-06")</f>
        <v>2.11e-06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HYPERLINK("http://141.218.60.56/~jnz1568/getInfo.php?workbook=17_02.xlsx&amp;sheet=U0&amp;row=835&amp;col=6&amp;number=4.1&amp;sourceID=14","4.1")</f>
        <v>4.1</v>
      </c>
      <c r="G835" s="4" t="str">
        <f>HYPERLINK("http://141.218.60.56/~jnz1568/getInfo.php?workbook=17_02.xlsx&amp;sheet=U0&amp;row=835&amp;col=7&amp;number=2.11e-06&amp;sourceID=14","2.11e-06")</f>
        <v>2.11e-06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HYPERLINK("http://141.218.60.56/~jnz1568/getInfo.php?workbook=17_02.xlsx&amp;sheet=U0&amp;row=836&amp;col=6&amp;number=4.2&amp;sourceID=14","4.2")</f>
        <v>4.2</v>
      </c>
      <c r="G836" s="4" t="str">
        <f>HYPERLINK("http://141.218.60.56/~jnz1568/getInfo.php?workbook=17_02.xlsx&amp;sheet=U0&amp;row=836&amp;col=7&amp;number=2.11e-06&amp;sourceID=14","2.11e-06")</f>
        <v>2.11e-06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HYPERLINK("http://141.218.60.56/~jnz1568/getInfo.php?workbook=17_02.xlsx&amp;sheet=U0&amp;row=837&amp;col=6&amp;number=4.3&amp;sourceID=14","4.3")</f>
        <v>4.3</v>
      </c>
      <c r="G837" s="4" t="str">
        <f>HYPERLINK("http://141.218.60.56/~jnz1568/getInfo.php?workbook=17_02.xlsx&amp;sheet=U0&amp;row=837&amp;col=7&amp;number=2.11e-06&amp;sourceID=14","2.11e-06")</f>
        <v>2.11e-06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HYPERLINK("http://141.218.60.56/~jnz1568/getInfo.php?workbook=17_02.xlsx&amp;sheet=U0&amp;row=838&amp;col=6&amp;number=4.4&amp;sourceID=14","4.4")</f>
        <v>4.4</v>
      </c>
      <c r="G838" s="4" t="str">
        <f>HYPERLINK("http://141.218.60.56/~jnz1568/getInfo.php?workbook=17_02.xlsx&amp;sheet=U0&amp;row=838&amp;col=7&amp;number=2.11e-06&amp;sourceID=14","2.11e-06")</f>
        <v>2.11e-06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HYPERLINK("http://141.218.60.56/~jnz1568/getInfo.php?workbook=17_02.xlsx&amp;sheet=U0&amp;row=839&amp;col=6&amp;number=4.5&amp;sourceID=14","4.5")</f>
        <v>4.5</v>
      </c>
      <c r="G839" s="4" t="str">
        <f>HYPERLINK("http://141.218.60.56/~jnz1568/getInfo.php?workbook=17_02.xlsx&amp;sheet=U0&amp;row=839&amp;col=7&amp;number=2.11e-06&amp;sourceID=14","2.11e-06")</f>
        <v>2.11e-06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HYPERLINK("http://141.218.60.56/~jnz1568/getInfo.php?workbook=17_02.xlsx&amp;sheet=U0&amp;row=840&amp;col=6&amp;number=4.6&amp;sourceID=14","4.6")</f>
        <v>4.6</v>
      </c>
      <c r="G840" s="4" t="str">
        <f>HYPERLINK("http://141.218.60.56/~jnz1568/getInfo.php?workbook=17_02.xlsx&amp;sheet=U0&amp;row=840&amp;col=7&amp;number=2.11e-06&amp;sourceID=14","2.11e-06")</f>
        <v>2.11e-06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HYPERLINK("http://141.218.60.56/~jnz1568/getInfo.php?workbook=17_02.xlsx&amp;sheet=U0&amp;row=841&amp;col=6&amp;number=4.7&amp;sourceID=14","4.7")</f>
        <v>4.7</v>
      </c>
      <c r="G841" s="4" t="str">
        <f>HYPERLINK("http://141.218.60.56/~jnz1568/getInfo.php?workbook=17_02.xlsx&amp;sheet=U0&amp;row=841&amp;col=7&amp;number=2.11e-06&amp;sourceID=14","2.11e-06")</f>
        <v>2.11e-06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HYPERLINK("http://141.218.60.56/~jnz1568/getInfo.php?workbook=17_02.xlsx&amp;sheet=U0&amp;row=842&amp;col=6&amp;number=4.8&amp;sourceID=14","4.8")</f>
        <v>4.8</v>
      </c>
      <c r="G842" s="4" t="str">
        <f>HYPERLINK("http://141.218.60.56/~jnz1568/getInfo.php?workbook=17_02.xlsx&amp;sheet=U0&amp;row=842&amp;col=7&amp;number=2.11e-06&amp;sourceID=14","2.11e-06")</f>
        <v>2.11e-06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HYPERLINK("http://141.218.60.56/~jnz1568/getInfo.php?workbook=17_02.xlsx&amp;sheet=U0&amp;row=843&amp;col=6&amp;number=4.9&amp;sourceID=14","4.9")</f>
        <v>4.9</v>
      </c>
      <c r="G843" s="4" t="str">
        <f>HYPERLINK("http://141.218.60.56/~jnz1568/getInfo.php?workbook=17_02.xlsx&amp;sheet=U0&amp;row=843&amp;col=7&amp;number=2.11e-06&amp;sourceID=14","2.11e-06")</f>
        <v>2.11e-06</v>
      </c>
    </row>
    <row r="844" spans="1:7">
      <c r="A844" s="3">
        <v>17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HYPERLINK("http://141.218.60.56/~jnz1568/getInfo.php?workbook=17_02.xlsx&amp;sheet=U0&amp;row=844&amp;col=6&amp;number=3&amp;sourceID=14","3")</f>
        <v>3</v>
      </c>
      <c r="G844" s="4" t="str">
        <f>HYPERLINK("http://141.218.60.56/~jnz1568/getInfo.php?workbook=17_02.xlsx&amp;sheet=U0&amp;row=844&amp;col=7&amp;number=3.36e-06&amp;sourceID=14","3.36e-06")</f>
        <v>3.36e-06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HYPERLINK("http://141.218.60.56/~jnz1568/getInfo.php?workbook=17_02.xlsx&amp;sheet=U0&amp;row=845&amp;col=6&amp;number=3.1&amp;sourceID=14","3.1")</f>
        <v>3.1</v>
      </c>
      <c r="G845" s="4" t="str">
        <f>HYPERLINK("http://141.218.60.56/~jnz1568/getInfo.php?workbook=17_02.xlsx&amp;sheet=U0&amp;row=845&amp;col=7&amp;number=3.36e-06&amp;sourceID=14","3.36e-06")</f>
        <v>3.36e-06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HYPERLINK("http://141.218.60.56/~jnz1568/getInfo.php?workbook=17_02.xlsx&amp;sheet=U0&amp;row=846&amp;col=6&amp;number=3.2&amp;sourceID=14","3.2")</f>
        <v>3.2</v>
      </c>
      <c r="G846" s="4" t="str">
        <f>HYPERLINK("http://141.218.60.56/~jnz1568/getInfo.php?workbook=17_02.xlsx&amp;sheet=U0&amp;row=846&amp;col=7&amp;number=3.36e-06&amp;sourceID=14","3.36e-06")</f>
        <v>3.36e-06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HYPERLINK("http://141.218.60.56/~jnz1568/getInfo.php?workbook=17_02.xlsx&amp;sheet=U0&amp;row=847&amp;col=6&amp;number=3.3&amp;sourceID=14","3.3")</f>
        <v>3.3</v>
      </c>
      <c r="G847" s="4" t="str">
        <f>HYPERLINK("http://141.218.60.56/~jnz1568/getInfo.php?workbook=17_02.xlsx&amp;sheet=U0&amp;row=847&amp;col=7&amp;number=3.36e-06&amp;sourceID=14","3.36e-06")</f>
        <v>3.36e-06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HYPERLINK("http://141.218.60.56/~jnz1568/getInfo.php?workbook=17_02.xlsx&amp;sheet=U0&amp;row=848&amp;col=6&amp;number=3.4&amp;sourceID=14","3.4")</f>
        <v>3.4</v>
      </c>
      <c r="G848" s="4" t="str">
        <f>HYPERLINK("http://141.218.60.56/~jnz1568/getInfo.php?workbook=17_02.xlsx&amp;sheet=U0&amp;row=848&amp;col=7&amp;number=3.36e-06&amp;sourceID=14","3.36e-06")</f>
        <v>3.36e-06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HYPERLINK("http://141.218.60.56/~jnz1568/getInfo.php?workbook=17_02.xlsx&amp;sheet=U0&amp;row=849&amp;col=6&amp;number=3.5&amp;sourceID=14","3.5")</f>
        <v>3.5</v>
      </c>
      <c r="G849" s="4" t="str">
        <f>HYPERLINK("http://141.218.60.56/~jnz1568/getInfo.php?workbook=17_02.xlsx&amp;sheet=U0&amp;row=849&amp;col=7&amp;number=3.36e-06&amp;sourceID=14","3.36e-06")</f>
        <v>3.36e-06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HYPERLINK("http://141.218.60.56/~jnz1568/getInfo.php?workbook=17_02.xlsx&amp;sheet=U0&amp;row=850&amp;col=6&amp;number=3.6&amp;sourceID=14","3.6")</f>
        <v>3.6</v>
      </c>
      <c r="G850" s="4" t="str">
        <f>HYPERLINK("http://141.218.60.56/~jnz1568/getInfo.php?workbook=17_02.xlsx&amp;sheet=U0&amp;row=850&amp;col=7&amp;number=3.36e-06&amp;sourceID=14","3.36e-06")</f>
        <v>3.36e-06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HYPERLINK("http://141.218.60.56/~jnz1568/getInfo.php?workbook=17_02.xlsx&amp;sheet=U0&amp;row=851&amp;col=6&amp;number=3.7&amp;sourceID=14","3.7")</f>
        <v>3.7</v>
      </c>
      <c r="G851" s="4" t="str">
        <f>HYPERLINK("http://141.218.60.56/~jnz1568/getInfo.php?workbook=17_02.xlsx&amp;sheet=U0&amp;row=851&amp;col=7&amp;number=3.36e-06&amp;sourceID=14","3.36e-06")</f>
        <v>3.36e-06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HYPERLINK("http://141.218.60.56/~jnz1568/getInfo.php?workbook=17_02.xlsx&amp;sheet=U0&amp;row=852&amp;col=6&amp;number=3.8&amp;sourceID=14","3.8")</f>
        <v>3.8</v>
      </c>
      <c r="G852" s="4" t="str">
        <f>HYPERLINK("http://141.218.60.56/~jnz1568/getInfo.php?workbook=17_02.xlsx&amp;sheet=U0&amp;row=852&amp;col=7&amp;number=3.36e-06&amp;sourceID=14","3.36e-06")</f>
        <v>3.36e-06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HYPERLINK("http://141.218.60.56/~jnz1568/getInfo.php?workbook=17_02.xlsx&amp;sheet=U0&amp;row=853&amp;col=6&amp;number=3.9&amp;sourceID=14","3.9")</f>
        <v>3.9</v>
      </c>
      <c r="G853" s="4" t="str">
        <f>HYPERLINK("http://141.218.60.56/~jnz1568/getInfo.php?workbook=17_02.xlsx&amp;sheet=U0&amp;row=853&amp;col=7&amp;number=3.36e-06&amp;sourceID=14","3.36e-06")</f>
        <v>3.36e-06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HYPERLINK("http://141.218.60.56/~jnz1568/getInfo.php?workbook=17_02.xlsx&amp;sheet=U0&amp;row=854&amp;col=6&amp;number=4&amp;sourceID=14","4")</f>
        <v>4</v>
      </c>
      <c r="G854" s="4" t="str">
        <f>HYPERLINK("http://141.218.60.56/~jnz1568/getInfo.php?workbook=17_02.xlsx&amp;sheet=U0&amp;row=854&amp;col=7&amp;number=3.36e-06&amp;sourceID=14","3.36e-06")</f>
        <v>3.36e-06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HYPERLINK("http://141.218.60.56/~jnz1568/getInfo.php?workbook=17_02.xlsx&amp;sheet=U0&amp;row=855&amp;col=6&amp;number=4.1&amp;sourceID=14","4.1")</f>
        <v>4.1</v>
      </c>
      <c r="G855" s="4" t="str">
        <f>HYPERLINK("http://141.218.60.56/~jnz1568/getInfo.php?workbook=17_02.xlsx&amp;sheet=U0&amp;row=855&amp;col=7&amp;number=3.36e-06&amp;sourceID=14","3.36e-06")</f>
        <v>3.36e-06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HYPERLINK("http://141.218.60.56/~jnz1568/getInfo.php?workbook=17_02.xlsx&amp;sheet=U0&amp;row=856&amp;col=6&amp;number=4.2&amp;sourceID=14","4.2")</f>
        <v>4.2</v>
      </c>
      <c r="G856" s="4" t="str">
        <f>HYPERLINK("http://141.218.60.56/~jnz1568/getInfo.php?workbook=17_02.xlsx&amp;sheet=U0&amp;row=856&amp;col=7&amp;number=3.35e-06&amp;sourceID=14","3.35e-06")</f>
        <v>3.35e-06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HYPERLINK("http://141.218.60.56/~jnz1568/getInfo.php?workbook=17_02.xlsx&amp;sheet=U0&amp;row=857&amp;col=6&amp;number=4.3&amp;sourceID=14","4.3")</f>
        <v>4.3</v>
      </c>
      <c r="G857" s="4" t="str">
        <f>HYPERLINK("http://141.218.60.56/~jnz1568/getInfo.php?workbook=17_02.xlsx&amp;sheet=U0&amp;row=857&amp;col=7&amp;number=3.35e-06&amp;sourceID=14","3.35e-06")</f>
        <v>3.35e-06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HYPERLINK("http://141.218.60.56/~jnz1568/getInfo.php?workbook=17_02.xlsx&amp;sheet=U0&amp;row=858&amp;col=6&amp;number=4.4&amp;sourceID=14","4.4")</f>
        <v>4.4</v>
      </c>
      <c r="G858" s="4" t="str">
        <f>HYPERLINK("http://141.218.60.56/~jnz1568/getInfo.php?workbook=17_02.xlsx&amp;sheet=U0&amp;row=858&amp;col=7&amp;number=3.35e-06&amp;sourceID=14","3.35e-06")</f>
        <v>3.35e-06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HYPERLINK("http://141.218.60.56/~jnz1568/getInfo.php?workbook=17_02.xlsx&amp;sheet=U0&amp;row=859&amp;col=6&amp;number=4.5&amp;sourceID=14","4.5")</f>
        <v>4.5</v>
      </c>
      <c r="G859" s="4" t="str">
        <f>HYPERLINK("http://141.218.60.56/~jnz1568/getInfo.php?workbook=17_02.xlsx&amp;sheet=U0&amp;row=859&amp;col=7&amp;number=3.35e-06&amp;sourceID=14","3.35e-06")</f>
        <v>3.35e-06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HYPERLINK("http://141.218.60.56/~jnz1568/getInfo.php?workbook=17_02.xlsx&amp;sheet=U0&amp;row=860&amp;col=6&amp;number=4.6&amp;sourceID=14","4.6")</f>
        <v>4.6</v>
      </c>
      <c r="G860" s="4" t="str">
        <f>HYPERLINK("http://141.218.60.56/~jnz1568/getInfo.php?workbook=17_02.xlsx&amp;sheet=U0&amp;row=860&amp;col=7&amp;number=3.35e-06&amp;sourceID=14","3.35e-06")</f>
        <v>3.35e-06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HYPERLINK("http://141.218.60.56/~jnz1568/getInfo.php?workbook=17_02.xlsx&amp;sheet=U0&amp;row=861&amp;col=6&amp;number=4.7&amp;sourceID=14","4.7")</f>
        <v>4.7</v>
      </c>
      <c r="G861" s="4" t="str">
        <f>HYPERLINK("http://141.218.60.56/~jnz1568/getInfo.php?workbook=17_02.xlsx&amp;sheet=U0&amp;row=861&amp;col=7&amp;number=3.35e-06&amp;sourceID=14","3.35e-06")</f>
        <v>3.35e-06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HYPERLINK("http://141.218.60.56/~jnz1568/getInfo.php?workbook=17_02.xlsx&amp;sheet=U0&amp;row=862&amp;col=6&amp;number=4.8&amp;sourceID=14","4.8")</f>
        <v>4.8</v>
      </c>
      <c r="G862" s="4" t="str">
        <f>HYPERLINK("http://141.218.60.56/~jnz1568/getInfo.php?workbook=17_02.xlsx&amp;sheet=U0&amp;row=862&amp;col=7&amp;number=3.35e-06&amp;sourceID=14","3.35e-06")</f>
        <v>3.35e-06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HYPERLINK("http://141.218.60.56/~jnz1568/getInfo.php?workbook=17_02.xlsx&amp;sheet=U0&amp;row=863&amp;col=6&amp;number=4.9&amp;sourceID=14","4.9")</f>
        <v>4.9</v>
      </c>
      <c r="G863" s="4" t="str">
        <f>HYPERLINK("http://141.218.60.56/~jnz1568/getInfo.php?workbook=17_02.xlsx&amp;sheet=U0&amp;row=863&amp;col=7&amp;number=3.34e-06&amp;sourceID=14","3.34e-06")</f>
        <v>3.34e-06</v>
      </c>
    </row>
    <row r="864" spans="1:7">
      <c r="A864" s="3">
        <v>17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HYPERLINK("http://141.218.60.56/~jnz1568/getInfo.php?workbook=17_02.xlsx&amp;sheet=U0&amp;row=864&amp;col=6&amp;number=3&amp;sourceID=14","3")</f>
        <v>3</v>
      </c>
      <c r="G864" s="4" t="str">
        <f>HYPERLINK("http://141.218.60.56/~jnz1568/getInfo.php?workbook=17_02.xlsx&amp;sheet=U0&amp;row=864&amp;col=7&amp;number=1.92e-06&amp;sourceID=14","1.92e-06")</f>
        <v>1.92e-06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HYPERLINK("http://141.218.60.56/~jnz1568/getInfo.php?workbook=17_02.xlsx&amp;sheet=U0&amp;row=865&amp;col=6&amp;number=3.1&amp;sourceID=14","3.1")</f>
        <v>3.1</v>
      </c>
      <c r="G865" s="4" t="str">
        <f>HYPERLINK("http://141.218.60.56/~jnz1568/getInfo.php?workbook=17_02.xlsx&amp;sheet=U0&amp;row=865&amp;col=7&amp;number=1.92e-06&amp;sourceID=14","1.92e-06")</f>
        <v>1.92e-06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HYPERLINK("http://141.218.60.56/~jnz1568/getInfo.php?workbook=17_02.xlsx&amp;sheet=U0&amp;row=866&amp;col=6&amp;number=3.2&amp;sourceID=14","3.2")</f>
        <v>3.2</v>
      </c>
      <c r="G866" s="4" t="str">
        <f>HYPERLINK("http://141.218.60.56/~jnz1568/getInfo.php?workbook=17_02.xlsx&amp;sheet=U0&amp;row=866&amp;col=7&amp;number=1.92e-06&amp;sourceID=14","1.92e-06")</f>
        <v>1.92e-06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HYPERLINK("http://141.218.60.56/~jnz1568/getInfo.php?workbook=17_02.xlsx&amp;sheet=U0&amp;row=867&amp;col=6&amp;number=3.3&amp;sourceID=14","3.3")</f>
        <v>3.3</v>
      </c>
      <c r="G867" s="4" t="str">
        <f>HYPERLINK("http://141.218.60.56/~jnz1568/getInfo.php?workbook=17_02.xlsx&amp;sheet=U0&amp;row=867&amp;col=7&amp;number=1.92e-06&amp;sourceID=14","1.92e-06")</f>
        <v>1.92e-06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HYPERLINK("http://141.218.60.56/~jnz1568/getInfo.php?workbook=17_02.xlsx&amp;sheet=U0&amp;row=868&amp;col=6&amp;number=3.4&amp;sourceID=14","3.4")</f>
        <v>3.4</v>
      </c>
      <c r="G868" s="4" t="str">
        <f>HYPERLINK("http://141.218.60.56/~jnz1568/getInfo.php?workbook=17_02.xlsx&amp;sheet=U0&amp;row=868&amp;col=7&amp;number=1.92e-06&amp;sourceID=14","1.92e-06")</f>
        <v>1.92e-06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HYPERLINK("http://141.218.60.56/~jnz1568/getInfo.php?workbook=17_02.xlsx&amp;sheet=U0&amp;row=869&amp;col=6&amp;number=3.5&amp;sourceID=14","3.5")</f>
        <v>3.5</v>
      </c>
      <c r="G869" s="4" t="str">
        <f>HYPERLINK("http://141.218.60.56/~jnz1568/getInfo.php?workbook=17_02.xlsx&amp;sheet=U0&amp;row=869&amp;col=7&amp;number=1.92e-06&amp;sourceID=14","1.92e-06")</f>
        <v>1.92e-06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HYPERLINK("http://141.218.60.56/~jnz1568/getInfo.php?workbook=17_02.xlsx&amp;sheet=U0&amp;row=870&amp;col=6&amp;number=3.6&amp;sourceID=14","3.6")</f>
        <v>3.6</v>
      </c>
      <c r="G870" s="4" t="str">
        <f>HYPERLINK("http://141.218.60.56/~jnz1568/getInfo.php?workbook=17_02.xlsx&amp;sheet=U0&amp;row=870&amp;col=7&amp;number=1.92e-06&amp;sourceID=14","1.92e-06")</f>
        <v>1.92e-06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HYPERLINK("http://141.218.60.56/~jnz1568/getInfo.php?workbook=17_02.xlsx&amp;sheet=U0&amp;row=871&amp;col=6&amp;number=3.7&amp;sourceID=14","3.7")</f>
        <v>3.7</v>
      </c>
      <c r="G871" s="4" t="str">
        <f>HYPERLINK("http://141.218.60.56/~jnz1568/getInfo.php?workbook=17_02.xlsx&amp;sheet=U0&amp;row=871&amp;col=7&amp;number=1.92e-06&amp;sourceID=14","1.92e-06")</f>
        <v>1.92e-06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HYPERLINK("http://141.218.60.56/~jnz1568/getInfo.php?workbook=17_02.xlsx&amp;sheet=U0&amp;row=872&amp;col=6&amp;number=3.8&amp;sourceID=14","3.8")</f>
        <v>3.8</v>
      </c>
      <c r="G872" s="4" t="str">
        <f>HYPERLINK("http://141.218.60.56/~jnz1568/getInfo.php?workbook=17_02.xlsx&amp;sheet=U0&amp;row=872&amp;col=7&amp;number=1.92e-06&amp;sourceID=14","1.92e-06")</f>
        <v>1.92e-06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HYPERLINK("http://141.218.60.56/~jnz1568/getInfo.php?workbook=17_02.xlsx&amp;sheet=U0&amp;row=873&amp;col=6&amp;number=3.9&amp;sourceID=14","3.9")</f>
        <v>3.9</v>
      </c>
      <c r="G873" s="4" t="str">
        <f>HYPERLINK("http://141.218.60.56/~jnz1568/getInfo.php?workbook=17_02.xlsx&amp;sheet=U0&amp;row=873&amp;col=7&amp;number=1.92e-06&amp;sourceID=14","1.92e-06")</f>
        <v>1.92e-06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HYPERLINK("http://141.218.60.56/~jnz1568/getInfo.php?workbook=17_02.xlsx&amp;sheet=U0&amp;row=874&amp;col=6&amp;number=4&amp;sourceID=14","4")</f>
        <v>4</v>
      </c>
      <c r="G874" s="4" t="str">
        <f>HYPERLINK("http://141.218.60.56/~jnz1568/getInfo.php?workbook=17_02.xlsx&amp;sheet=U0&amp;row=874&amp;col=7&amp;number=1.92e-06&amp;sourceID=14","1.92e-06")</f>
        <v>1.92e-06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HYPERLINK("http://141.218.60.56/~jnz1568/getInfo.php?workbook=17_02.xlsx&amp;sheet=U0&amp;row=875&amp;col=6&amp;number=4.1&amp;sourceID=14","4.1")</f>
        <v>4.1</v>
      </c>
      <c r="G875" s="4" t="str">
        <f>HYPERLINK("http://141.218.60.56/~jnz1568/getInfo.php?workbook=17_02.xlsx&amp;sheet=U0&amp;row=875&amp;col=7&amp;number=1.92e-06&amp;sourceID=14","1.92e-06")</f>
        <v>1.92e-06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HYPERLINK("http://141.218.60.56/~jnz1568/getInfo.php?workbook=17_02.xlsx&amp;sheet=U0&amp;row=876&amp;col=6&amp;number=4.2&amp;sourceID=14","4.2")</f>
        <v>4.2</v>
      </c>
      <c r="G876" s="4" t="str">
        <f>HYPERLINK("http://141.218.60.56/~jnz1568/getInfo.php?workbook=17_02.xlsx&amp;sheet=U0&amp;row=876&amp;col=7&amp;number=1.92e-06&amp;sourceID=14","1.92e-06")</f>
        <v>1.92e-06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HYPERLINK("http://141.218.60.56/~jnz1568/getInfo.php?workbook=17_02.xlsx&amp;sheet=U0&amp;row=877&amp;col=6&amp;number=4.3&amp;sourceID=14","4.3")</f>
        <v>4.3</v>
      </c>
      <c r="G877" s="4" t="str">
        <f>HYPERLINK("http://141.218.60.56/~jnz1568/getInfo.php?workbook=17_02.xlsx&amp;sheet=U0&amp;row=877&amp;col=7&amp;number=1.92e-06&amp;sourceID=14","1.92e-06")</f>
        <v>1.92e-06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HYPERLINK("http://141.218.60.56/~jnz1568/getInfo.php?workbook=17_02.xlsx&amp;sheet=U0&amp;row=878&amp;col=6&amp;number=4.4&amp;sourceID=14","4.4")</f>
        <v>4.4</v>
      </c>
      <c r="G878" s="4" t="str">
        <f>HYPERLINK("http://141.218.60.56/~jnz1568/getInfo.php?workbook=17_02.xlsx&amp;sheet=U0&amp;row=878&amp;col=7&amp;number=1.92e-06&amp;sourceID=14","1.92e-06")</f>
        <v>1.92e-06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HYPERLINK("http://141.218.60.56/~jnz1568/getInfo.php?workbook=17_02.xlsx&amp;sheet=U0&amp;row=879&amp;col=6&amp;number=4.5&amp;sourceID=14","4.5")</f>
        <v>4.5</v>
      </c>
      <c r="G879" s="4" t="str">
        <f>HYPERLINK("http://141.218.60.56/~jnz1568/getInfo.php?workbook=17_02.xlsx&amp;sheet=U0&amp;row=879&amp;col=7&amp;number=1.92e-06&amp;sourceID=14","1.92e-06")</f>
        <v>1.92e-06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HYPERLINK("http://141.218.60.56/~jnz1568/getInfo.php?workbook=17_02.xlsx&amp;sheet=U0&amp;row=880&amp;col=6&amp;number=4.6&amp;sourceID=14","4.6")</f>
        <v>4.6</v>
      </c>
      <c r="G880" s="4" t="str">
        <f>HYPERLINK("http://141.218.60.56/~jnz1568/getInfo.php?workbook=17_02.xlsx&amp;sheet=U0&amp;row=880&amp;col=7&amp;number=1.92e-06&amp;sourceID=14","1.92e-06")</f>
        <v>1.92e-06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HYPERLINK("http://141.218.60.56/~jnz1568/getInfo.php?workbook=17_02.xlsx&amp;sheet=U0&amp;row=881&amp;col=6&amp;number=4.7&amp;sourceID=14","4.7")</f>
        <v>4.7</v>
      </c>
      <c r="G881" s="4" t="str">
        <f>HYPERLINK("http://141.218.60.56/~jnz1568/getInfo.php?workbook=17_02.xlsx&amp;sheet=U0&amp;row=881&amp;col=7&amp;number=1.92e-06&amp;sourceID=14","1.92e-06")</f>
        <v>1.92e-06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HYPERLINK("http://141.218.60.56/~jnz1568/getInfo.php?workbook=17_02.xlsx&amp;sheet=U0&amp;row=882&amp;col=6&amp;number=4.8&amp;sourceID=14","4.8")</f>
        <v>4.8</v>
      </c>
      <c r="G882" s="4" t="str">
        <f>HYPERLINK("http://141.218.60.56/~jnz1568/getInfo.php?workbook=17_02.xlsx&amp;sheet=U0&amp;row=882&amp;col=7&amp;number=1.92e-06&amp;sourceID=14","1.92e-06")</f>
        <v>1.92e-06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HYPERLINK("http://141.218.60.56/~jnz1568/getInfo.php?workbook=17_02.xlsx&amp;sheet=U0&amp;row=883&amp;col=6&amp;number=4.9&amp;sourceID=14","4.9")</f>
        <v>4.9</v>
      </c>
      <c r="G883" s="4" t="str">
        <f>HYPERLINK("http://141.218.60.56/~jnz1568/getInfo.php?workbook=17_02.xlsx&amp;sheet=U0&amp;row=883&amp;col=7&amp;number=1.92e-06&amp;sourceID=14","1.92e-06")</f>
        <v>1.92e-06</v>
      </c>
    </row>
    <row r="884" spans="1:7">
      <c r="A884" s="3">
        <v>17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HYPERLINK("http://141.218.60.56/~jnz1568/getInfo.php?workbook=17_02.xlsx&amp;sheet=U0&amp;row=884&amp;col=6&amp;number=3&amp;sourceID=14","3")</f>
        <v>3</v>
      </c>
      <c r="G884" s="4" t="str">
        <f>HYPERLINK("http://141.218.60.56/~jnz1568/getInfo.php?workbook=17_02.xlsx&amp;sheet=U0&amp;row=884&amp;col=7&amp;number=5.14e-08&amp;sourceID=14","5.14e-08")</f>
        <v>5.14e-08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HYPERLINK("http://141.218.60.56/~jnz1568/getInfo.php?workbook=17_02.xlsx&amp;sheet=U0&amp;row=885&amp;col=6&amp;number=3.1&amp;sourceID=14","3.1")</f>
        <v>3.1</v>
      </c>
      <c r="G885" s="4" t="str">
        <f>HYPERLINK("http://141.218.60.56/~jnz1568/getInfo.php?workbook=17_02.xlsx&amp;sheet=U0&amp;row=885&amp;col=7&amp;number=5.14e-08&amp;sourceID=14","5.14e-08")</f>
        <v>5.14e-08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HYPERLINK("http://141.218.60.56/~jnz1568/getInfo.php?workbook=17_02.xlsx&amp;sheet=U0&amp;row=886&amp;col=6&amp;number=3.2&amp;sourceID=14","3.2")</f>
        <v>3.2</v>
      </c>
      <c r="G886" s="4" t="str">
        <f>HYPERLINK("http://141.218.60.56/~jnz1568/getInfo.php?workbook=17_02.xlsx&amp;sheet=U0&amp;row=886&amp;col=7&amp;number=5.14e-08&amp;sourceID=14","5.14e-08")</f>
        <v>5.14e-08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HYPERLINK("http://141.218.60.56/~jnz1568/getInfo.php?workbook=17_02.xlsx&amp;sheet=U0&amp;row=887&amp;col=6&amp;number=3.3&amp;sourceID=14","3.3")</f>
        <v>3.3</v>
      </c>
      <c r="G887" s="4" t="str">
        <f>HYPERLINK("http://141.218.60.56/~jnz1568/getInfo.php?workbook=17_02.xlsx&amp;sheet=U0&amp;row=887&amp;col=7&amp;number=5.14e-08&amp;sourceID=14","5.14e-08")</f>
        <v>5.14e-08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HYPERLINK("http://141.218.60.56/~jnz1568/getInfo.php?workbook=17_02.xlsx&amp;sheet=U0&amp;row=888&amp;col=6&amp;number=3.4&amp;sourceID=14","3.4")</f>
        <v>3.4</v>
      </c>
      <c r="G888" s="4" t="str">
        <f>HYPERLINK("http://141.218.60.56/~jnz1568/getInfo.php?workbook=17_02.xlsx&amp;sheet=U0&amp;row=888&amp;col=7&amp;number=5.13e-08&amp;sourceID=14","5.13e-08")</f>
        <v>5.13e-08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HYPERLINK("http://141.218.60.56/~jnz1568/getInfo.php?workbook=17_02.xlsx&amp;sheet=U0&amp;row=889&amp;col=6&amp;number=3.5&amp;sourceID=14","3.5")</f>
        <v>3.5</v>
      </c>
      <c r="G889" s="4" t="str">
        <f>HYPERLINK("http://141.218.60.56/~jnz1568/getInfo.php?workbook=17_02.xlsx&amp;sheet=U0&amp;row=889&amp;col=7&amp;number=5.13e-08&amp;sourceID=14","5.13e-08")</f>
        <v>5.13e-08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HYPERLINK("http://141.218.60.56/~jnz1568/getInfo.php?workbook=17_02.xlsx&amp;sheet=U0&amp;row=890&amp;col=6&amp;number=3.6&amp;sourceID=14","3.6")</f>
        <v>3.6</v>
      </c>
      <c r="G890" s="4" t="str">
        <f>HYPERLINK("http://141.218.60.56/~jnz1568/getInfo.php?workbook=17_02.xlsx&amp;sheet=U0&amp;row=890&amp;col=7&amp;number=5.13e-08&amp;sourceID=14","5.13e-08")</f>
        <v>5.13e-08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HYPERLINK("http://141.218.60.56/~jnz1568/getInfo.php?workbook=17_02.xlsx&amp;sheet=U0&amp;row=891&amp;col=6&amp;number=3.7&amp;sourceID=14","3.7")</f>
        <v>3.7</v>
      </c>
      <c r="G891" s="4" t="str">
        <f>HYPERLINK("http://141.218.60.56/~jnz1568/getInfo.php?workbook=17_02.xlsx&amp;sheet=U0&amp;row=891&amp;col=7&amp;number=5.13e-08&amp;sourceID=14","5.13e-08")</f>
        <v>5.13e-08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HYPERLINK("http://141.218.60.56/~jnz1568/getInfo.php?workbook=17_02.xlsx&amp;sheet=U0&amp;row=892&amp;col=6&amp;number=3.8&amp;sourceID=14","3.8")</f>
        <v>3.8</v>
      </c>
      <c r="G892" s="4" t="str">
        <f>HYPERLINK("http://141.218.60.56/~jnz1568/getInfo.php?workbook=17_02.xlsx&amp;sheet=U0&amp;row=892&amp;col=7&amp;number=5.13e-08&amp;sourceID=14","5.13e-08")</f>
        <v>5.13e-08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HYPERLINK("http://141.218.60.56/~jnz1568/getInfo.php?workbook=17_02.xlsx&amp;sheet=U0&amp;row=893&amp;col=6&amp;number=3.9&amp;sourceID=14","3.9")</f>
        <v>3.9</v>
      </c>
      <c r="G893" s="4" t="str">
        <f>HYPERLINK("http://141.218.60.56/~jnz1568/getInfo.php?workbook=17_02.xlsx&amp;sheet=U0&amp;row=893&amp;col=7&amp;number=5.13e-08&amp;sourceID=14","5.13e-08")</f>
        <v>5.13e-08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HYPERLINK("http://141.218.60.56/~jnz1568/getInfo.php?workbook=17_02.xlsx&amp;sheet=U0&amp;row=894&amp;col=6&amp;number=4&amp;sourceID=14","4")</f>
        <v>4</v>
      </c>
      <c r="G894" s="4" t="str">
        <f>HYPERLINK("http://141.218.60.56/~jnz1568/getInfo.php?workbook=17_02.xlsx&amp;sheet=U0&amp;row=894&amp;col=7&amp;number=5.13e-08&amp;sourceID=14","5.13e-08")</f>
        <v>5.13e-08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HYPERLINK("http://141.218.60.56/~jnz1568/getInfo.php?workbook=17_02.xlsx&amp;sheet=U0&amp;row=895&amp;col=6&amp;number=4.1&amp;sourceID=14","4.1")</f>
        <v>4.1</v>
      </c>
      <c r="G895" s="4" t="str">
        <f>HYPERLINK("http://141.218.60.56/~jnz1568/getInfo.php?workbook=17_02.xlsx&amp;sheet=U0&amp;row=895&amp;col=7&amp;number=5.13e-08&amp;sourceID=14","5.13e-08")</f>
        <v>5.13e-08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HYPERLINK("http://141.218.60.56/~jnz1568/getInfo.php?workbook=17_02.xlsx&amp;sheet=U0&amp;row=896&amp;col=6&amp;number=4.2&amp;sourceID=14","4.2")</f>
        <v>4.2</v>
      </c>
      <c r="G896" s="4" t="str">
        <f>HYPERLINK("http://141.218.60.56/~jnz1568/getInfo.php?workbook=17_02.xlsx&amp;sheet=U0&amp;row=896&amp;col=7&amp;number=5.13e-08&amp;sourceID=14","5.13e-08")</f>
        <v>5.13e-08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HYPERLINK("http://141.218.60.56/~jnz1568/getInfo.php?workbook=17_02.xlsx&amp;sheet=U0&amp;row=897&amp;col=6&amp;number=4.3&amp;sourceID=14","4.3")</f>
        <v>4.3</v>
      </c>
      <c r="G897" s="4" t="str">
        <f>HYPERLINK("http://141.218.60.56/~jnz1568/getInfo.php?workbook=17_02.xlsx&amp;sheet=U0&amp;row=897&amp;col=7&amp;number=5.13e-08&amp;sourceID=14","5.13e-08")</f>
        <v>5.13e-08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HYPERLINK("http://141.218.60.56/~jnz1568/getInfo.php?workbook=17_02.xlsx&amp;sheet=U0&amp;row=898&amp;col=6&amp;number=4.4&amp;sourceID=14","4.4")</f>
        <v>4.4</v>
      </c>
      <c r="G898" s="4" t="str">
        <f>HYPERLINK("http://141.218.60.56/~jnz1568/getInfo.php?workbook=17_02.xlsx&amp;sheet=U0&amp;row=898&amp;col=7&amp;number=5.13e-08&amp;sourceID=14","5.13e-08")</f>
        <v>5.13e-08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HYPERLINK("http://141.218.60.56/~jnz1568/getInfo.php?workbook=17_02.xlsx&amp;sheet=U0&amp;row=899&amp;col=6&amp;number=4.5&amp;sourceID=14","4.5")</f>
        <v>4.5</v>
      </c>
      <c r="G899" s="4" t="str">
        <f>HYPERLINK("http://141.218.60.56/~jnz1568/getInfo.php?workbook=17_02.xlsx&amp;sheet=U0&amp;row=899&amp;col=7&amp;number=5.12e-08&amp;sourceID=14","5.12e-08")</f>
        <v>5.12e-08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HYPERLINK("http://141.218.60.56/~jnz1568/getInfo.php?workbook=17_02.xlsx&amp;sheet=U0&amp;row=900&amp;col=6&amp;number=4.6&amp;sourceID=14","4.6")</f>
        <v>4.6</v>
      </c>
      <c r="G900" s="4" t="str">
        <f>HYPERLINK("http://141.218.60.56/~jnz1568/getInfo.php?workbook=17_02.xlsx&amp;sheet=U0&amp;row=900&amp;col=7&amp;number=5.12e-08&amp;sourceID=14","5.12e-08")</f>
        <v>5.12e-08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HYPERLINK("http://141.218.60.56/~jnz1568/getInfo.php?workbook=17_02.xlsx&amp;sheet=U0&amp;row=901&amp;col=6&amp;number=4.7&amp;sourceID=14","4.7")</f>
        <v>4.7</v>
      </c>
      <c r="G901" s="4" t="str">
        <f>HYPERLINK("http://141.218.60.56/~jnz1568/getInfo.php?workbook=17_02.xlsx&amp;sheet=U0&amp;row=901&amp;col=7&amp;number=5.12e-08&amp;sourceID=14","5.12e-08")</f>
        <v>5.12e-08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HYPERLINK("http://141.218.60.56/~jnz1568/getInfo.php?workbook=17_02.xlsx&amp;sheet=U0&amp;row=902&amp;col=6&amp;number=4.8&amp;sourceID=14","4.8")</f>
        <v>4.8</v>
      </c>
      <c r="G902" s="4" t="str">
        <f>HYPERLINK("http://141.218.60.56/~jnz1568/getInfo.php?workbook=17_02.xlsx&amp;sheet=U0&amp;row=902&amp;col=7&amp;number=5.11e-08&amp;sourceID=14","5.11e-08")</f>
        <v>5.11e-08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HYPERLINK("http://141.218.60.56/~jnz1568/getInfo.php?workbook=17_02.xlsx&amp;sheet=U0&amp;row=903&amp;col=6&amp;number=4.9&amp;sourceID=14","4.9")</f>
        <v>4.9</v>
      </c>
      <c r="G903" s="4" t="str">
        <f>HYPERLINK("http://141.218.60.56/~jnz1568/getInfo.php?workbook=17_02.xlsx&amp;sheet=U0&amp;row=903&amp;col=7&amp;number=5.1e-08&amp;sourceID=14","5.1e-08")</f>
        <v>5.1e-08</v>
      </c>
    </row>
    <row r="904" spans="1:7">
      <c r="A904" s="3">
        <v>17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HYPERLINK("http://141.218.60.56/~jnz1568/getInfo.php?workbook=17_02.xlsx&amp;sheet=U0&amp;row=904&amp;col=6&amp;number=3&amp;sourceID=14","3")</f>
        <v>3</v>
      </c>
      <c r="G904" s="4" t="str">
        <f>HYPERLINK("http://141.218.60.56/~jnz1568/getInfo.php?workbook=17_02.xlsx&amp;sheet=U0&amp;row=904&amp;col=7&amp;number=5.01e-08&amp;sourceID=14","5.01e-08")</f>
        <v>5.01e-08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HYPERLINK("http://141.218.60.56/~jnz1568/getInfo.php?workbook=17_02.xlsx&amp;sheet=U0&amp;row=905&amp;col=6&amp;number=3.1&amp;sourceID=14","3.1")</f>
        <v>3.1</v>
      </c>
      <c r="G905" s="4" t="str">
        <f>HYPERLINK("http://141.218.60.56/~jnz1568/getInfo.php?workbook=17_02.xlsx&amp;sheet=U0&amp;row=905&amp;col=7&amp;number=5.01e-08&amp;sourceID=14","5.01e-08")</f>
        <v>5.01e-08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HYPERLINK("http://141.218.60.56/~jnz1568/getInfo.php?workbook=17_02.xlsx&amp;sheet=U0&amp;row=906&amp;col=6&amp;number=3.2&amp;sourceID=14","3.2")</f>
        <v>3.2</v>
      </c>
      <c r="G906" s="4" t="str">
        <f>HYPERLINK("http://141.218.60.56/~jnz1568/getInfo.php?workbook=17_02.xlsx&amp;sheet=U0&amp;row=906&amp;col=7&amp;number=5.01e-08&amp;sourceID=14","5.01e-08")</f>
        <v>5.01e-08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HYPERLINK("http://141.218.60.56/~jnz1568/getInfo.php?workbook=17_02.xlsx&amp;sheet=U0&amp;row=907&amp;col=6&amp;number=3.3&amp;sourceID=14","3.3")</f>
        <v>3.3</v>
      </c>
      <c r="G907" s="4" t="str">
        <f>HYPERLINK("http://141.218.60.56/~jnz1568/getInfo.php?workbook=17_02.xlsx&amp;sheet=U0&amp;row=907&amp;col=7&amp;number=5.01e-08&amp;sourceID=14","5.01e-08")</f>
        <v>5.01e-08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HYPERLINK("http://141.218.60.56/~jnz1568/getInfo.php?workbook=17_02.xlsx&amp;sheet=U0&amp;row=908&amp;col=6&amp;number=3.4&amp;sourceID=14","3.4")</f>
        <v>3.4</v>
      </c>
      <c r="G908" s="4" t="str">
        <f>HYPERLINK("http://141.218.60.56/~jnz1568/getInfo.php?workbook=17_02.xlsx&amp;sheet=U0&amp;row=908&amp;col=7&amp;number=5.01e-08&amp;sourceID=14","5.01e-08")</f>
        <v>5.01e-08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HYPERLINK("http://141.218.60.56/~jnz1568/getInfo.php?workbook=17_02.xlsx&amp;sheet=U0&amp;row=909&amp;col=6&amp;number=3.5&amp;sourceID=14","3.5")</f>
        <v>3.5</v>
      </c>
      <c r="G909" s="4" t="str">
        <f>HYPERLINK("http://141.218.60.56/~jnz1568/getInfo.php?workbook=17_02.xlsx&amp;sheet=U0&amp;row=909&amp;col=7&amp;number=5.01e-08&amp;sourceID=14","5.01e-08")</f>
        <v>5.01e-08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HYPERLINK("http://141.218.60.56/~jnz1568/getInfo.php?workbook=17_02.xlsx&amp;sheet=U0&amp;row=910&amp;col=6&amp;number=3.6&amp;sourceID=14","3.6")</f>
        <v>3.6</v>
      </c>
      <c r="G910" s="4" t="str">
        <f>HYPERLINK("http://141.218.60.56/~jnz1568/getInfo.php?workbook=17_02.xlsx&amp;sheet=U0&amp;row=910&amp;col=7&amp;number=5.01e-08&amp;sourceID=14","5.01e-08")</f>
        <v>5.01e-08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HYPERLINK("http://141.218.60.56/~jnz1568/getInfo.php?workbook=17_02.xlsx&amp;sheet=U0&amp;row=911&amp;col=6&amp;number=3.7&amp;sourceID=14","3.7")</f>
        <v>3.7</v>
      </c>
      <c r="G911" s="4" t="str">
        <f>HYPERLINK("http://141.218.60.56/~jnz1568/getInfo.php?workbook=17_02.xlsx&amp;sheet=U0&amp;row=911&amp;col=7&amp;number=5.01e-08&amp;sourceID=14","5.01e-08")</f>
        <v>5.01e-08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HYPERLINK("http://141.218.60.56/~jnz1568/getInfo.php?workbook=17_02.xlsx&amp;sheet=U0&amp;row=912&amp;col=6&amp;number=3.8&amp;sourceID=14","3.8")</f>
        <v>3.8</v>
      </c>
      <c r="G912" s="4" t="str">
        <f>HYPERLINK("http://141.218.60.56/~jnz1568/getInfo.php?workbook=17_02.xlsx&amp;sheet=U0&amp;row=912&amp;col=7&amp;number=5.01e-08&amp;sourceID=14","5.01e-08")</f>
        <v>5.01e-08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HYPERLINK("http://141.218.60.56/~jnz1568/getInfo.php?workbook=17_02.xlsx&amp;sheet=U0&amp;row=913&amp;col=6&amp;number=3.9&amp;sourceID=14","3.9")</f>
        <v>3.9</v>
      </c>
      <c r="G913" s="4" t="str">
        <f>HYPERLINK("http://141.218.60.56/~jnz1568/getInfo.php?workbook=17_02.xlsx&amp;sheet=U0&amp;row=913&amp;col=7&amp;number=5.01e-08&amp;sourceID=14","5.01e-08")</f>
        <v>5.01e-08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HYPERLINK("http://141.218.60.56/~jnz1568/getInfo.php?workbook=17_02.xlsx&amp;sheet=U0&amp;row=914&amp;col=6&amp;number=4&amp;sourceID=14","4")</f>
        <v>4</v>
      </c>
      <c r="G914" s="4" t="str">
        <f>HYPERLINK("http://141.218.60.56/~jnz1568/getInfo.php?workbook=17_02.xlsx&amp;sheet=U0&amp;row=914&amp;col=7&amp;number=5.01e-08&amp;sourceID=14","5.01e-08")</f>
        <v>5.01e-08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HYPERLINK("http://141.218.60.56/~jnz1568/getInfo.php?workbook=17_02.xlsx&amp;sheet=U0&amp;row=915&amp;col=6&amp;number=4.1&amp;sourceID=14","4.1")</f>
        <v>4.1</v>
      </c>
      <c r="G915" s="4" t="str">
        <f>HYPERLINK("http://141.218.60.56/~jnz1568/getInfo.php?workbook=17_02.xlsx&amp;sheet=U0&amp;row=915&amp;col=7&amp;number=5.01e-08&amp;sourceID=14","5.01e-08")</f>
        <v>5.01e-08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HYPERLINK("http://141.218.60.56/~jnz1568/getInfo.php?workbook=17_02.xlsx&amp;sheet=U0&amp;row=916&amp;col=6&amp;number=4.2&amp;sourceID=14","4.2")</f>
        <v>4.2</v>
      </c>
      <c r="G916" s="4" t="str">
        <f>HYPERLINK("http://141.218.60.56/~jnz1568/getInfo.php?workbook=17_02.xlsx&amp;sheet=U0&amp;row=916&amp;col=7&amp;number=5.01e-08&amp;sourceID=14","5.01e-08")</f>
        <v>5.01e-08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HYPERLINK("http://141.218.60.56/~jnz1568/getInfo.php?workbook=17_02.xlsx&amp;sheet=U0&amp;row=917&amp;col=6&amp;number=4.3&amp;sourceID=14","4.3")</f>
        <v>4.3</v>
      </c>
      <c r="G917" s="4" t="str">
        <f>HYPERLINK("http://141.218.60.56/~jnz1568/getInfo.php?workbook=17_02.xlsx&amp;sheet=U0&amp;row=917&amp;col=7&amp;number=5.01e-08&amp;sourceID=14","5.01e-08")</f>
        <v>5.01e-08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HYPERLINK("http://141.218.60.56/~jnz1568/getInfo.php?workbook=17_02.xlsx&amp;sheet=U0&amp;row=918&amp;col=6&amp;number=4.4&amp;sourceID=14","4.4")</f>
        <v>4.4</v>
      </c>
      <c r="G918" s="4" t="str">
        <f>HYPERLINK("http://141.218.60.56/~jnz1568/getInfo.php?workbook=17_02.xlsx&amp;sheet=U0&amp;row=918&amp;col=7&amp;number=5e-08&amp;sourceID=14","5e-08")</f>
        <v>5e-08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HYPERLINK("http://141.218.60.56/~jnz1568/getInfo.php?workbook=17_02.xlsx&amp;sheet=U0&amp;row=919&amp;col=6&amp;number=4.5&amp;sourceID=14","4.5")</f>
        <v>4.5</v>
      </c>
      <c r="G919" s="4" t="str">
        <f>HYPERLINK("http://141.218.60.56/~jnz1568/getInfo.php?workbook=17_02.xlsx&amp;sheet=U0&amp;row=919&amp;col=7&amp;number=5e-08&amp;sourceID=14","5e-08")</f>
        <v>5e-08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HYPERLINK("http://141.218.60.56/~jnz1568/getInfo.php?workbook=17_02.xlsx&amp;sheet=U0&amp;row=920&amp;col=6&amp;number=4.6&amp;sourceID=14","4.6")</f>
        <v>4.6</v>
      </c>
      <c r="G920" s="4" t="str">
        <f>HYPERLINK("http://141.218.60.56/~jnz1568/getInfo.php?workbook=17_02.xlsx&amp;sheet=U0&amp;row=920&amp;col=7&amp;number=5e-08&amp;sourceID=14","5e-08")</f>
        <v>5e-08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HYPERLINK("http://141.218.60.56/~jnz1568/getInfo.php?workbook=17_02.xlsx&amp;sheet=U0&amp;row=921&amp;col=6&amp;number=4.7&amp;sourceID=14","4.7")</f>
        <v>4.7</v>
      </c>
      <c r="G921" s="4" t="str">
        <f>HYPERLINK("http://141.218.60.56/~jnz1568/getInfo.php?workbook=17_02.xlsx&amp;sheet=U0&amp;row=921&amp;col=7&amp;number=5e-08&amp;sourceID=14","5e-08")</f>
        <v>5e-08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HYPERLINK("http://141.218.60.56/~jnz1568/getInfo.php?workbook=17_02.xlsx&amp;sheet=U0&amp;row=922&amp;col=6&amp;number=4.8&amp;sourceID=14","4.8")</f>
        <v>4.8</v>
      </c>
      <c r="G922" s="4" t="str">
        <f>HYPERLINK("http://141.218.60.56/~jnz1568/getInfo.php?workbook=17_02.xlsx&amp;sheet=U0&amp;row=922&amp;col=7&amp;number=5e-08&amp;sourceID=14","5e-08")</f>
        <v>5e-08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HYPERLINK("http://141.218.60.56/~jnz1568/getInfo.php?workbook=17_02.xlsx&amp;sheet=U0&amp;row=923&amp;col=6&amp;number=4.9&amp;sourceID=14","4.9")</f>
        <v>4.9</v>
      </c>
      <c r="G923" s="4" t="str">
        <f>HYPERLINK("http://141.218.60.56/~jnz1568/getInfo.php?workbook=17_02.xlsx&amp;sheet=U0&amp;row=923&amp;col=7&amp;number=4.99e-08&amp;sourceID=14","4.99e-08")</f>
        <v>4.99e-08</v>
      </c>
    </row>
    <row r="924" spans="1:7">
      <c r="A924" s="3">
        <v>17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HYPERLINK("http://141.218.60.56/~jnz1568/getInfo.php?workbook=17_02.xlsx&amp;sheet=U0&amp;row=924&amp;col=6&amp;number=3&amp;sourceID=14","3")</f>
        <v>3</v>
      </c>
      <c r="G924" s="4" t="str">
        <f>HYPERLINK("http://141.218.60.56/~jnz1568/getInfo.php?workbook=17_02.xlsx&amp;sheet=U0&amp;row=924&amp;col=7&amp;number=8.32e-08&amp;sourceID=14","8.32e-08")</f>
        <v>8.32e-08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HYPERLINK("http://141.218.60.56/~jnz1568/getInfo.php?workbook=17_02.xlsx&amp;sheet=U0&amp;row=925&amp;col=6&amp;number=3.1&amp;sourceID=14","3.1")</f>
        <v>3.1</v>
      </c>
      <c r="G925" s="4" t="str">
        <f>HYPERLINK("http://141.218.60.56/~jnz1568/getInfo.php?workbook=17_02.xlsx&amp;sheet=U0&amp;row=925&amp;col=7&amp;number=8.32e-08&amp;sourceID=14","8.32e-08")</f>
        <v>8.32e-08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HYPERLINK("http://141.218.60.56/~jnz1568/getInfo.php?workbook=17_02.xlsx&amp;sheet=U0&amp;row=926&amp;col=6&amp;number=3.2&amp;sourceID=14","3.2")</f>
        <v>3.2</v>
      </c>
      <c r="G926" s="4" t="str">
        <f>HYPERLINK("http://141.218.60.56/~jnz1568/getInfo.php?workbook=17_02.xlsx&amp;sheet=U0&amp;row=926&amp;col=7&amp;number=8.31e-08&amp;sourceID=14","8.31e-08")</f>
        <v>8.31e-08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HYPERLINK("http://141.218.60.56/~jnz1568/getInfo.php?workbook=17_02.xlsx&amp;sheet=U0&amp;row=927&amp;col=6&amp;number=3.3&amp;sourceID=14","3.3")</f>
        <v>3.3</v>
      </c>
      <c r="G927" s="4" t="str">
        <f>HYPERLINK("http://141.218.60.56/~jnz1568/getInfo.php?workbook=17_02.xlsx&amp;sheet=U0&amp;row=927&amp;col=7&amp;number=8.31e-08&amp;sourceID=14","8.31e-08")</f>
        <v>8.31e-08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HYPERLINK("http://141.218.60.56/~jnz1568/getInfo.php?workbook=17_02.xlsx&amp;sheet=U0&amp;row=928&amp;col=6&amp;number=3.4&amp;sourceID=14","3.4")</f>
        <v>3.4</v>
      </c>
      <c r="G928" s="4" t="str">
        <f>HYPERLINK("http://141.218.60.56/~jnz1568/getInfo.php?workbook=17_02.xlsx&amp;sheet=U0&amp;row=928&amp;col=7&amp;number=8.31e-08&amp;sourceID=14","8.31e-08")</f>
        <v>8.31e-08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HYPERLINK("http://141.218.60.56/~jnz1568/getInfo.php?workbook=17_02.xlsx&amp;sheet=U0&amp;row=929&amp;col=6&amp;number=3.5&amp;sourceID=14","3.5")</f>
        <v>3.5</v>
      </c>
      <c r="G929" s="4" t="str">
        <f>HYPERLINK("http://141.218.60.56/~jnz1568/getInfo.php?workbook=17_02.xlsx&amp;sheet=U0&amp;row=929&amp;col=7&amp;number=8.31e-08&amp;sourceID=14","8.31e-08")</f>
        <v>8.31e-08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HYPERLINK("http://141.218.60.56/~jnz1568/getInfo.php?workbook=17_02.xlsx&amp;sheet=U0&amp;row=930&amp;col=6&amp;number=3.6&amp;sourceID=14","3.6")</f>
        <v>3.6</v>
      </c>
      <c r="G930" s="4" t="str">
        <f>HYPERLINK("http://141.218.60.56/~jnz1568/getInfo.php?workbook=17_02.xlsx&amp;sheet=U0&amp;row=930&amp;col=7&amp;number=8.31e-08&amp;sourceID=14","8.31e-08")</f>
        <v>8.31e-08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HYPERLINK("http://141.218.60.56/~jnz1568/getInfo.php?workbook=17_02.xlsx&amp;sheet=U0&amp;row=931&amp;col=6&amp;number=3.7&amp;sourceID=14","3.7")</f>
        <v>3.7</v>
      </c>
      <c r="G931" s="4" t="str">
        <f>HYPERLINK("http://141.218.60.56/~jnz1568/getInfo.php?workbook=17_02.xlsx&amp;sheet=U0&amp;row=931&amp;col=7&amp;number=8.31e-08&amp;sourceID=14","8.31e-08")</f>
        <v>8.31e-08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HYPERLINK("http://141.218.60.56/~jnz1568/getInfo.php?workbook=17_02.xlsx&amp;sheet=U0&amp;row=932&amp;col=6&amp;number=3.8&amp;sourceID=14","3.8")</f>
        <v>3.8</v>
      </c>
      <c r="G932" s="4" t="str">
        <f>HYPERLINK("http://141.218.60.56/~jnz1568/getInfo.php?workbook=17_02.xlsx&amp;sheet=U0&amp;row=932&amp;col=7&amp;number=8.31e-08&amp;sourceID=14","8.31e-08")</f>
        <v>8.31e-08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HYPERLINK("http://141.218.60.56/~jnz1568/getInfo.php?workbook=17_02.xlsx&amp;sheet=U0&amp;row=933&amp;col=6&amp;number=3.9&amp;sourceID=14","3.9")</f>
        <v>3.9</v>
      </c>
      <c r="G933" s="4" t="str">
        <f>HYPERLINK("http://141.218.60.56/~jnz1568/getInfo.php?workbook=17_02.xlsx&amp;sheet=U0&amp;row=933&amp;col=7&amp;number=8.31e-08&amp;sourceID=14","8.31e-08")</f>
        <v>8.31e-08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HYPERLINK("http://141.218.60.56/~jnz1568/getInfo.php?workbook=17_02.xlsx&amp;sheet=U0&amp;row=934&amp;col=6&amp;number=4&amp;sourceID=14","4")</f>
        <v>4</v>
      </c>
      <c r="G934" s="4" t="str">
        <f>HYPERLINK("http://141.218.60.56/~jnz1568/getInfo.php?workbook=17_02.xlsx&amp;sheet=U0&amp;row=934&amp;col=7&amp;number=8.31e-08&amp;sourceID=14","8.31e-08")</f>
        <v>8.31e-08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HYPERLINK("http://141.218.60.56/~jnz1568/getInfo.php?workbook=17_02.xlsx&amp;sheet=U0&amp;row=935&amp;col=6&amp;number=4.1&amp;sourceID=14","4.1")</f>
        <v>4.1</v>
      </c>
      <c r="G935" s="4" t="str">
        <f>HYPERLINK("http://141.218.60.56/~jnz1568/getInfo.php?workbook=17_02.xlsx&amp;sheet=U0&amp;row=935&amp;col=7&amp;number=8.31e-08&amp;sourceID=14","8.31e-08")</f>
        <v>8.31e-08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HYPERLINK("http://141.218.60.56/~jnz1568/getInfo.php?workbook=17_02.xlsx&amp;sheet=U0&amp;row=936&amp;col=6&amp;number=4.2&amp;sourceID=14","4.2")</f>
        <v>4.2</v>
      </c>
      <c r="G936" s="4" t="str">
        <f>HYPERLINK("http://141.218.60.56/~jnz1568/getInfo.php?workbook=17_02.xlsx&amp;sheet=U0&amp;row=936&amp;col=7&amp;number=8.3e-08&amp;sourceID=14","8.3e-08")</f>
        <v>8.3e-08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HYPERLINK("http://141.218.60.56/~jnz1568/getInfo.php?workbook=17_02.xlsx&amp;sheet=U0&amp;row=937&amp;col=6&amp;number=4.3&amp;sourceID=14","4.3")</f>
        <v>4.3</v>
      </c>
      <c r="G937" s="4" t="str">
        <f>HYPERLINK("http://141.218.60.56/~jnz1568/getInfo.php?workbook=17_02.xlsx&amp;sheet=U0&amp;row=937&amp;col=7&amp;number=8.3e-08&amp;sourceID=14","8.3e-08")</f>
        <v>8.3e-08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HYPERLINK("http://141.218.60.56/~jnz1568/getInfo.php?workbook=17_02.xlsx&amp;sheet=U0&amp;row=938&amp;col=6&amp;number=4.4&amp;sourceID=14","4.4")</f>
        <v>4.4</v>
      </c>
      <c r="G938" s="4" t="str">
        <f>HYPERLINK("http://141.218.60.56/~jnz1568/getInfo.php?workbook=17_02.xlsx&amp;sheet=U0&amp;row=938&amp;col=7&amp;number=8.3e-08&amp;sourceID=14","8.3e-08")</f>
        <v>8.3e-08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HYPERLINK("http://141.218.60.56/~jnz1568/getInfo.php?workbook=17_02.xlsx&amp;sheet=U0&amp;row=939&amp;col=6&amp;number=4.5&amp;sourceID=14","4.5")</f>
        <v>4.5</v>
      </c>
      <c r="G939" s="4" t="str">
        <f>HYPERLINK("http://141.218.60.56/~jnz1568/getInfo.php?workbook=17_02.xlsx&amp;sheet=U0&amp;row=939&amp;col=7&amp;number=8.29e-08&amp;sourceID=14","8.29e-08")</f>
        <v>8.29e-08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HYPERLINK("http://141.218.60.56/~jnz1568/getInfo.php?workbook=17_02.xlsx&amp;sheet=U0&amp;row=940&amp;col=6&amp;number=4.6&amp;sourceID=14","4.6")</f>
        <v>4.6</v>
      </c>
      <c r="G940" s="4" t="str">
        <f>HYPERLINK("http://141.218.60.56/~jnz1568/getInfo.php?workbook=17_02.xlsx&amp;sheet=U0&amp;row=940&amp;col=7&amp;number=8.29e-08&amp;sourceID=14","8.29e-08")</f>
        <v>8.29e-08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HYPERLINK("http://141.218.60.56/~jnz1568/getInfo.php?workbook=17_02.xlsx&amp;sheet=U0&amp;row=941&amp;col=6&amp;number=4.7&amp;sourceID=14","4.7")</f>
        <v>4.7</v>
      </c>
      <c r="G941" s="4" t="str">
        <f>HYPERLINK("http://141.218.60.56/~jnz1568/getInfo.php?workbook=17_02.xlsx&amp;sheet=U0&amp;row=941&amp;col=7&amp;number=8.28e-08&amp;sourceID=14","8.28e-08")</f>
        <v>8.28e-08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HYPERLINK("http://141.218.60.56/~jnz1568/getInfo.php?workbook=17_02.xlsx&amp;sheet=U0&amp;row=942&amp;col=6&amp;number=4.8&amp;sourceID=14","4.8")</f>
        <v>4.8</v>
      </c>
      <c r="G942" s="4" t="str">
        <f>HYPERLINK("http://141.218.60.56/~jnz1568/getInfo.php?workbook=17_02.xlsx&amp;sheet=U0&amp;row=942&amp;col=7&amp;number=8.27e-08&amp;sourceID=14","8.27e-08")</f>
        <v>8.27e-08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HYPERLINK("http://141.218.60.56/~jnz1568/getInfo.php?workbook=17_02.xlsx&amp;sheet=U0&amp;row=943&amp;col=6&amp;number=4.9&amp;sourceID=14","4.9")</f>
        <v>4.9</v>
      </c>
      <c r="G943" s="4" t="str">
        <f>HYPERLINK("http://141.218.60.56/~jnz1568/getInfo.php?workbook=17_02.xlsx&amp;sheet=U0&amp;row=943&amp;col=7&amp;number=8.26e-08&amp;sourceID=14","8.26e-08")</f>
        <v>8.26e-08</v>
      </c>
    </row>
    <row r="944" spans="1:7">
      <c r="A944" s="3">
        <v>17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HYPERLINK("http://141.218.60.56/~jnz1568/getInfo.php?workbook=17_02.xlsx&amp;sheet=U0&amp;row=944&amp;col=6&amp;number=3&amp;sourceID=14","3")</f>
        <v>3</v>
      </c>
      <c r="G944" s="4" t="str">
        <f>HYPERLINK("http://141.218.60.56/~jnz1568/getInfo.php?workbook=17_02.xlsx&amp;sheet=U0&amp;row=944&amp;col=7&amp;number=5.08e-08&amp;sourceID=14","5.08e-08")</f>
        <v>5.08e-08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HYPERLINK("http://141.218.60.56/~jnz1568/getInfo.php?workbook=17_02.xlsx&amp;sheet=U0&amp;row=945&amp;col=6&amp;number=3.1&amp;sourceID=14","3.1")</f>
        <v>3.1</v>
      </c>
      <c r="G945" s="4" t="str">
        <f>HYPERLINK("http://141.218.60.56/~jnz1568/getInfo.php?workbook=17_02.xlsx&amp;sheet=U0&amp;row=945&amp;col=7&amp;number=5.08e-08&amp;sourceID=14","5.08e-08")</f>
        <v>5.08e-08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HYPERLINK("http://141.218.60.56/~jnz1568/getInfo.php?workbook=17_02.xlsx&amp;sheet=U0&amp;row=946&amp;col=6&amp;number=3.2&amp;sourceID=14","3.2")</f>
        <v>3.2</v>
      </c>
      <c r="G946" s="4" t="str">
        <f>HYPERLINK("http://141.218.60.56/~jnz1568/getInfo.php?workbook=17_02.xlsx&amp;sheet=U0&amp;row=946&amp;col=7&amp;number=5.08e-08&amp;sourceID=14","5.08e-08")</f>
        <v>5.08e-08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HYPERLINK("http://141.218.60.56/~jnz1568/getInfo.php?workbook=17_02.xlsx&amp;sheet=U0&amp;row=947&amp;col=6&amp;number=3.3&amp;sourceID=14","3.3")</f>
        <v>3.3</v>
      </c>
      <c r="G947" s="4" t="str">
        <f>HYPERLINK("http://141.218.60.56/~jnz1568/getInfo.php?workbook=17_02.xlsx&amp;sheet=U0&amp;row=947&amp;col=7&amp;number=5.08e-08&amp;sourceID=14","5.08e-08")</f>
        <v>5.08e-08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HYPERLINK("http://141.218.60.56/~jnz1568/getInfo.php?workbook=17_02.xlsx&amp;sheet=U0&amp;row=948&amp;col=6&amp;number=3.4&amp;sourceID=14","3.4")</f>
        <v>3.4</v>
      </c>
      <c r="G948" s="4" t="str">
        <f>HYPERLINK("http://141.218.60.56/~jnz1568/getInfo.php?workbook=17_02.xlsx&amp;sheet=U0&amp;row=948&amp;col=7&amp;number=5.08e-08&amp;sourceID=14","5.08e-08")</f>
        <v>5.08e-08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HYPERLINK("http://141.218.60.56/~jnz1568/getInfo.php?workbook=17_02.xlsx&amp;sheet=U0&amp;row=949&amp;col=6&amp;number=3.5&amp;sourceID=14","3.5")</f>
        <v>3.5</v>
      </c>
      <c r="G949" s="4" t="str">
        <f>HYPERLINK("http://141.218.60.56/~jnz1568/getInfo.php?workbook=17_02.xlsx&amp;sheet=U0&amp;row=949&amp;col=7&amp;number=5.08e-08&amp;sourceID=14","5.08e-08")</f>
        <v>5.08e-08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HYPERLINK("http://141.218.60.56/~jnz1568/getInfo.php?workbook=17_02.xlsx&amp;sheet=U0&amp;row=950&amp;col=6&amp;number=3.6&amp;sourceID=14","3.6")</f>
        <v>3.6</v>
      </c>
      <c r="G950" s="4" t="str">
        <f>HYPERLINK("http://141.218.60.56/~jnz1568/getInfo.php?workbook=17_02.xlsx&amp;sheet=U0&amp;row=950&amp;col=7&amp;number=5.08e-08&amp;sourceID=14","5.08e-08")</f>
        <v>5.08e-08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HYPERLINK("http://141.218.60.56/~jnz1568/getInfo.php?workbook=17_02.xlsx&amp;sheet=U0&amp;row=951&amp;col=6&amp;number=3.7&amp;sourceID=14","3.7")</f>
        <v>3.7</v>
      </c>
      <c r="G951" s="4" t="str">
        <f>HYPERLINK("http://141.218.60.56/~jnz1568/getInfo.php?workbook=17_02.xlsx&amp;sheet=U0&amp;row=951&amp;col=7&amp;number=5.08e-08&amp;sourceID=14","5.08e-08")</f>
        <v>5.08e-08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HYPERLINK("http://141.218.60.56/~jnz1568/getInfo.php?workbook=17_02.xlsx&amp;sheet=U0&amp;row=952&amp;col=6&amp;number=3.8&amp;sourceID=14","3.8")</f>
        <v>3.8</v>
      </c>
      <c r="G952" s="4" t="str">
        <f>HYPERLINK("http://141.218.60.56/~jnz1568/getInfo.php?workbook=17_02.xlsx&amp;sheet=U0&amp;row=952&amp;col=7&amp;number=5.08e-08&amp;sourceID=14","5.08e-08")</f>
        <v>5.08e-08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HYPERLINK("http://141.218.60.56/~jnz1568/getInfo.php?workbook=17_02.xlsx&amp;sheet=U0&amp;row=953&amp;col=6&amp;number=3.9&amp;sourceID=14","3.9")</f>
        <v>3.9</v>
      </c>
      <c r="G953" s="4" t="str">
        <f>HYPERLINK("http://141.218.60.56/~jnz1568/getInfo.php?workbook=17_02.xlsx&amp;sheet=U0&amp;row=953&amp;col=7&amp;number=5.08e-08&amp;sourceID=14","5.08e-08")</f>
        <v>5.08e-08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HYPERLINK("http://141.218.60.56/~jnz1568/getInfo.php?workbook=17_02.xlsx&amp;sheet=U0&amp;row=954&amp;col=6&amp;number=4&amp;sourceID=14","4")</f>
        <v>4</v>
      </c>
      <c r="G954" s="4" t="str">
        <f>HYPERLINK("http://141.218.60.56/~jnz1568/getInfo.php?workbook=17_02.xlsx&amp;sheet=U0&amp;row=954&amp;col=7&amp;number=5.08e-08&amp;sourceID=14","5.08e-08")</f>
        <v>5.08e-08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HYPERLINK("http://141.218.60.56/~jnz1568/getInfo.php?workbook=17_02.xlsx&amp;sheet=U0&amp;row=955&amp;col=6&amp;number=4.1&amp;sourceID=14","4.1")</f>
        <v>4.1</v>
      </c>
      <c r="G955" s="4" t="str">
        <f>HYPERLINK("http://141.218.60.56/~jnz1568/getInfo.php?workbook=17_02.xlsx&amp;sheet=U0&amp;row=955&amp;col=7&amp;number=5.08e-08&amp;sourceID=14","5.08e-08")</f>
        <v>5.08e-08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HYPERLINK("http://141.218.60.56/~jnz1568/getInfo.php?workbook=17_02.xlsx&amp;sheet=U0&amp;row=956&amp;col=6&amp;number=4.2&amp;sourceID=14","4.2")</f>
        <v>4.2</v>
      </c>
      <c r="G956" s="4" t="str">
        <f>HYPERLINK("http://141.218.60.56/~jnz1568/getInfo.php?workbook=17_02.xlsx&amp;sheet=U0&amp;row=956&amp;col=7&amp;number=5.08e-08&amp;sourceID=14","5.08e-08")</f>
        <v>5.08e-08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HYPERLINK("http://141.218.60.56/~jnz1568/getInfo.php?workbook=17_02.xlsx&amp;sheet=U0&amp;row=957&amp;col=6&amp;number=4.3&amp;sourceID=14","4.3")</f>
        <v>4.3</v>
      </c>
      <c r="G957" s="4" t="str">
        <f>HYPERLINK("http://141.218.60.56/~jnz1568/getInfo.php?workbook=17_02.xlsx&amp;sheet=U0&amp;row=957&amp;col=7&amp;number=5.08e-08&amp;sourceID=14","5.08e-08")</f>
        <v>5.08e-08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HYPERLINK("http://141.218.60.56/~jnz1568/getInfo.php?workbook=17_02.xlsx&amp;sheet=U0&amp;row=958&amp;col=6&amp;number=4.4&amp;sourceID=14","4.4")</f>
        <v>4.4</v>
      </c>
      <c r="G958" s="4" t="str">
        <f>HYPERLINK("http://141.218.60.56/~jnz1568/getInfo.php?workbook=17_02.xlsx&amp;sheet=U0&amp;row=958&amp;col=7&amp;number=5.08e-08&amp;sourceID=14","5.08e-08")</f>
        <v>5.08e-08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HYPERLINK("http://141.218.60.56/~jnz1568/getInfo.php?workbook=17_02.xlsx&amp;sheet=U0&amp;row=959&amp;col=6&amp;number=4.5&amp;sourceID=14","4.5")</f>
        <v>4.5</v>
      </c>
      <c r="G959" s="4" t="str">
        <f>HYPERLINK("http://141.218.60.56/~jnz1568/getInfo.php?workbook=17_02.xlsx&amp;sheet=U0&amp;row=959&amp;col=7&amp;number=5.07e-08&amp;sourceID=14","5.07e-08")</f>
        <v>5.07e-08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HYPERLINK("http://141.218.60.56/~jnz1568/getInfo.php?workbook=17_02.xlsx&amp;sheet=U0&amp;row=960&amp;col=6&amp;number=4.6&amp;sourceID=14","4.6")</f>
        <v>4.6</v>
      </c>
      <c r="G960" s="4" t="str">
        <f>HYPERLINK("http://141.218.60.56/~jnz1568/getInfo.php?workbook=17_02.xlsx&amp;sheet=U0&amp;row=960&amp;col=7&amp;number=5.07e-08&amp;sourceID=14","5.07e-08")</f>
        <v>5.07e-08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HYPERLINK("http://141.218.60.56/~jnz1568/getInfo.php?workbook=17_02.xlsx&amp;sheet=U0&amp;row=961&amp;col=6&amp;number=4.7&amp;sourceID=14","4.7")</f>
        <v>4.7</v>
      </c>
      <c r="G961" s="4" t="str">
        <f>HYPERLINK("http://141.218.60.56/~jnz1568/getInfo.php?workbook=17_02.xlsx&amp;sheet=U0&amp;row=961&amp;col=7&amp;number=5.07e-08&amp;sourceID=14","5.07e-08")</f>
        <v>5.07e-08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HYPERLINK("http://141.218.60.56/~jnz1568/getInfo.php?workbook=17_02.xlsx&amp;sheet=U0&amp;row=962&amp;col=6&amp;number=4.8&amp;sourceID=14","4.8")</f>
        <v>4.8</v>
      </c>
      <c r="G962" s="4" t="str">
        <f>HYPERLINK("http://141.218.60.56/~jnz1568/getInfo.php?workbook=17_02.xlsx&amp;sheet=U0&amp;row=962&amp;col=7&amp;number=5.07e-08&amp;sourceID=14","5.07e-08")</f>
        <v>5.07e-08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HYPERLINK("http://141.218.60.56/~jnz1568/getInfo.php?workbook=17_02.xlsx&amp;sheet=U0&amp;row=963&amp;col=6&amp;number=4.9&amp;sourceID=14","4.9")</f>
        <v>4.9</v>
      </c>
      <c r="G963" s="4" t="str">
        <f>HYPERLINK("http://141.218.60.56/~jnz1568/getInfo.php?workbook=17_02.xlsx&amp;sheet=U0&amp;row=963&amp;col=7&amp;number=5.06e-08&amp;sourceID=14","5.06e-08")</f>
        <v>5.06e-08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2015-04-20T08:07:00Z</dcterms:created>
  <dcterms:modified xsi:type="dcterms:W3CDTF">2015-04-20T08:07:00Z</dcterms:modified>
</cp:coreProperties>
</file>