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<sst xmlns="http://schemas.openxmlformats.org/spreadsheetml/2006/main" count="92" uniqueCount="34">
  <si>
    <t>Fine Structure Energy Levels for Cl XI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</si>
  <si>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</si>
  <si>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</si>
  <si>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</si>
  <si>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</si>
  <si>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</si>
  <si>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</si>
  <si>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</si>
  <si>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</si>
  <si>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</si>
  <si>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</si>
  <si>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</si>
  <si>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2s2.2p3</t>
  </si>
  <si>
    <t>4S</t>
  </si>
  <si>
    <t>2D</t>
  </si>
  <si>
    <t>2P</t>
  </si>
  <si>
    <t>2s.2p4</t>
  </si>
  <si>
    <t>4P</t>
  </si>
  <si>
    <t>2S</t>
  </si>
  <si>
    <t>2p5</t>
  </si>
  <si>
    <t>A-values for fine-structure transitions in Cl XI</t>
  </si>
  <si>
    <t>k</t>
  </si>
  <si>
    <t>WL Vac (A)</t>
  </si>
  <si>
    <t>A (s-1)</t>
  </si>
  <si>
    <t>A2E1(s-1)</t>
  </si>
  <si>
    <t>Effective Collision Strengths for Cl XI</t>
  </si>
  <si>
    <t>np</t>
  </si>
  <si>
    <t>Log_T(K)</t>
  </si>
  <si>
    <t>EColSt</t>
  </si>
  <si>
    <t>1   1</t>
  </si>
  <si>
    <t>2   1</t>
  </si>
  <si>
    <t>3   1</t>
  </si>
  <si>
    <t>4   1</t>
  </si>
  <si>
    <t>5   1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</si>
</sst>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17</v>
      </c>
      <c r="B4" s="3">
        <v>7</v>
      </c>
      <c r="C4" s="3">
        <v>1</v>
      </c>
      <c r="D4" s="3" t="s">
        <v>12</v>
      </c>
      <c r="E4" s="3" t="s">
        <v>13</v>
      </c>
      <c r="F4" s="3">
        <v>4</v>
      </c>
      <c r="G4" s="3">
        <v>0</v>
      </c>
      <c r="H4" s="3">
        <v>0</v>
      </c>
      <c r="I4" s="3">
        <v>1.5</v>
      </c>
      <c r="J4" s="4" t="str">
        <f>HYPERLINK("http://141.218.60.56/~jnz1568/getInfo.php?workbook=17_07.xlsx&amp;sheet=E0&amp;row=4&amp;col=10&amp;number=0&amp;sourceID=14","0")</f>
        <v>0</v>
      </c>
    </row>
    <row r="5" spans="1:10">
      <c r="A5" s="3">
        <v>17</v>
      </c>
      <c r="B5" s="3">
        <v>7</v>
      </c>
      <c r="C5" s="3">
        <v>2</v>
      </c>
      <c r="D5" s="3" t="s">
        <v>12</v>
      </c>
      <c r="E5" s="3" t="s">
        <v>14</v>
      </c>
      <c r="F5" s="3">
        <v>2</v>
      </c>
      <c r="G5" s="3">
        <v>2</v>
      </c>
      <c r="H5" s="3">
        <v>0</v>
      </c>
      <c r="I5" s="3">
        <v>1.5</v>
      </c>
      <c r="J5" s="4" t="str">
        <f>HYPERLINK("http://141.218.60.56/~jnz1568/getInfo.php?workbook=17_07.xlsx&amp;sheet=E0&amp;row=5&amp;col=10&amp;number=88767&amp;sourceID=14","88767")</f>
        <v>88767</v>
      </c>
    </row>
    <row r="6" spans="1:10">
      <c r="A6" s="3">
        <v>17</v>
      </c>
      <c r="B6" s="3">
        <v>7</v>
      </c>
      <c r="C6" s="3">
        <v>3</v>
      </c>
      <c r="D6" s="3" t="s">
        <v>12</v>
      </c>
      <c r="E6" s="3" t="s">
        <v>14</v>
      </c>
      <c r="F6" s="3">
        <v>2</v>
      </c>
      <c r="G6" s="3">
        <v>2</v>
      </c>
      <c r="H6" s="3">
        <v>0</v>
      </c>
      <c r="I6" s="3">
        <v>2.5</v>
      </c>
      <c r="J6" s="4" t="str">
        <f>HYPERLINK("http://141.218.60.56/~jnz1568/getInfo.php?workbook=17_07.xlsx&amp;sheet=E0&amp;row=6&amp;col=10&amp;number=90807&amp;sourceID=14","90807")</f>
        <v>90807</v>
      </c>
    </row>
    <row r="7" spans="1:10">
      <c r="A7" s="3">
        <v>17</v>
      </c>
      <c r="B7" s="3">
        <v>7</v>
      </c>
      <c r="C7" s="3">
        <v>4</v>
      </c>
      <c r="D7" s="3" t="s">
        <v>12</v>
      </c>
      <c r="E7" s="3" t="s">
        <v>15</v>
      </c>
      <c r="F7" s="3">
        <v>2</v>
      </c>
      <c r="G7" s="3">
        <v>1</v>
      </c>
      <c r="H7" s="3">
        <v>1</v>
      </c>
      <c r="I7" s="3">
        <v>0.5</v>
      </c>
      <c r="J7" s="4" t="str">
        <f>HYPERLINK("http://141.218.60.56/~jnz1568/getInfo.php?workbook=17_07.xlsx&amp;sheet=E0&amp;row=7&amp;col=10&amp;number=137977&amp;sourceID=14","137977")</f>
        <v>137977</v>
      </c>
    </row>
    <row r="8" spans="1:10">
      <c r="A8" s="3">
        <v>17</v>
      </c>
      <c r="B8" s="3">
        <v>7</v>
      </c>
      <c r="C8" s="3">
        <v>5</v>
      </c>
      <c r="D8" s="3" t="s">
        <v>12</v>
      </c>
      <c r="E8" s="3" t="s">
        <v>15</v>
      </c>
      <c r="F8" s="3">
        <v>2</v>
      </c>
      <c r="G8" s="3">
        <v>1</v>
      </c>
      <c r="H8" s="3">
        <v>1</v>
      </c>
      <c r="I8" s="3">
        <v>1.5</v>
      </c>
      <c r="J8" s="4" t="str">
        <f>HYPERLINK("http://141.218.60.56/~jnz1568/getInfo.php?workbook=17_07.xlsx&amp;sheet=E0&amp;row=8&amp;col=10&amp;number=141037&amp;sourceID=14","141037")</f>
        <v>141037</v>
      </c>
    </row>
    <row r="9" spans="1:10">
      <c r="A9" s="3">
        <v>17</v>
      </c>
      <c r="B9" s="3">
        <v>7</v>
      </c>
      <c r="C9" s="3">
        <v>6</v>
      </c>
      <c r="D9" s="3" t="s">
        <v>16</v>
      </c>
      <c r="E9" s="3" t="s">
        <v>17</v>
      </c>
      <c r="F9" s="3">
        <v>4</v>
      </c>
      <c r="G9" s="3">
        <v>1</v>
      </c>
      <c r="H9" s="3">
        <v>1</v>
      </c>
      <c r="I9" s="3">
        <v>2.5</v>
      </c>
      <c r="J9" s="4" t="str">
        <f>HYPERLINK("http://141.218.60.56/~jnz1568/getInfo.php?workbook=17_07.xlsx&amp;sheet=E0&amp;row=9&amp;col=10&amp;number=411943&amp;sourceID=14","411943")</f>
        <v>411943</v>
      </c>
    </row>
    <row r="10" spans="1:10">
      <c r="A10" s="3">
        <v>17</v>
      </c>
      <c r="B10" s="3">
        <v>7</v>
      </c>
      <c r="C10" s="3">
        <v>7</v>
      </c>
      <c r="D10" s="3" t="s">
        <v>16</v>
      </c>
      <c r="E10" s="3" t="s">
        <v>17</v>
      </c>
      <c r="F10" s="3">
        <v>4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HYPERLINK("http://141.218.60.56/~jnz1568/getInfo.php?workbook=17_07.xlsx&amp;sheet=E0&amp;row=10&amp;col=10&amp;number=421198&amp;sourceID=14","421198")</f>
        <v>421198</v>
      </c>
    </row>
    <row r="11" spans="1:10">
      <c r="A11" s="3">
        <v>17</v>
      </c>
      <c r="B11" s="3">
        <v>7</v>
      </c>
      <c r="C11" s="3">
        <v>8</v>
      </c>
      <c r="D11" s="3" t="s">
        <v>16</v>
      </c>
      <c r="E11" s="3" t="s">
        <v>17</v>
      </c>
      <c r="F11" s="3">
        <v>4</v>
      </c>
      <c r="G11" s="3">
        <v>1</v>
      </c>
      <c r="H11" s="3">
        <v>1</v>
      </c>
      <c r="I11" s="3">
        <v>0.5</v>
      </c>
      <c r="J11" s="4" t="str">
        <f>HYPERLINK("http://141.218.60.56/~jnz1568/getInfo.php?workbook=17_07.xlsx&amp;sheet=E0&amp;row=11&amp;col=10&amp;number=425826&amp;sourceID=14","425826")</f>
        <v>425826</v>
      </c>
    </row>
    <row r="12" spans="1:10">
      <c r="A12" s="3">
        <v>17</v>
      </c>
      <c r="B12" s="3">
        <v>7</v>
      </c>
      <c r="C12" s="3">
        <v>9</v>
      </c>
      <c r="D12" s="3" t="s">
        <v>16</v>
      </c>
      <c r="E12" s="3" t="s">
        <v>14</v>
      </c>
      <c r="F12" s="3">
        <v>2</v>
      </c>
      <c r="G12" s="3">
        <v>2</v>
      </c>
      <c r="H12" s="3">
        <v>0</v>
      </c>
      <c r="I12" s="3">
        <v>1.5</v>
      </c>
      <c r="J12" s="4" t="str">
        <f>HYPERLINK("http://141.218.60.56/~jnz1568/getInfo.php?workbook=17_07.xlsx&amp;sheet=E0&amp;row=12&amp;col=10&amp;number=566854&amp;sourceID=14","566854")</f>
        <v>566854</v>
      </c>
    </row>
    <row r="13" spans="1:10">
      <c r="A13" s="3">
        <v>17</v>
      </c>
      <c r="B13" s="3">
        <v>7</v>
      </c>
      <c r="C13" s="3">
        <v>10</v>
      </c>
      <c r="D13" s="3" t="s">
        <v>16</v>
      </c>
      <c r="E13" s="3" t="s">
        <v>14</v>
      </c>
      <c r="F13" s="3">
        <v>2</v>
      </c>
      <c r="G13" s="3">
        <v>2</v>
      </c>
      <c r="H13" s="3">
        <v>0</v>
      </c>
      <c r="I13" s="3">
        <v>2.5</v>
      </c>
      <c r="J13" s="4" t="str">
        <f>HYPERLINK("http://141.218.60.56/~jnz1568/getInfo.php?workbook=17_07.xlsx&amp;sheet=E0&amp;row=13&amp;col=10&amp;number=567181&amp;sourceID=14","567181")</f>
        <v>567181</v>
      </c>
    </row>
    <row r="14" spans="1:10">
      <c r="A14" s="3">
        <v>17</v>
      </c>
      <c r="B14" s="3">
        <v>7</v>
      </c>
      <c r="C14" s="3">
        <v>11</v>
      </c>
      <c r="D14" s="3" t="s">
        <v>16</v>
      </c>
      <c r="E14" s="3" t="s">
        <v>18</v>
      </c>
      <c r="F14" s="3">
        <v>2</v>
      </c>
      <c r="G14" s="3">
        <v>0</v>
      </c>
      <c r="H14" s="3">
        <v>0</v>
      </c>
      <c r="I14" s="3">
        <v>0.5</v>
      </c>
      <c r="J14" s="4" t="str">
        <f>HYPERLINK("http://141.218.60.56/~jnz1568/getInfo.php?workbook=17_07.xlsx&amp;sheet=E0&amp;row=14&amp;col=10&amp;number=661683&amp;sourceID=14","661683")</f>
        <v>661683</v>
      </c>
    </row>
    <row r="15" spans="1:10">
      <c r="A15" s="3">
        <v>17</v>
      </c>
      <c r="B15" s="3">
        <v>7</v>
      </c>
      <c r="C15" s="3">
        <v>12</v>
      </c>
      <c r="D15" s="3" t="s">
        <v>16</v>
      </c>
      <c r="E15" s="3" t="s">
        <v>15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HYPERLINK("http://141.218.60.56/~jnz1568/getInfo.php?workbook=17_07.xlsx&amp;sheet=E0&amp;row=15&amp;col=10&amp;number=690945&amp;sourceID=14","690945")</f>
        <v>690945</v>
      </c>
    </row>
    <row r="16" spans="1:10">
      <c r="A16" s="3">
        <v>17</v>
      </c>
      <c r="B16" s="3">
        <v>7</v>
      </c>
      <c r="C16" s="3">
        <v>13</v>
      </c>
      <c r="D16" s="3" t="s">
        <v>16</v>
      </c>
      <c r="E16" s="3" t="s">
        <v>15</v>
      </c>
      <c r="F16" s="3">
        <v>2</v>
      </c>
      <c r="G16" s="3">
        <v>1</v>
      </c>
      <c r="H16" s="3">
        <v>1</v>
      </c>
      <c r="I16" s="3">
        <v>0.5</v>
      </c>
      <c r="J16" s="4" t="str">
        <f>HYPERLINK("http://141.218.60.56/~jnz1568/getInfo.php?workbook=17_07.xlsx&amp;sheet=E0&amp;row=16&amp;col=10&amp;number=702940&amp;sourceID=14","702940")</f>
        <v>702940</v>
      </c>
    </row>
    <row r="17" spans="1:10">
      <c r="A17" s="3">
        <v>17</v>
      </c>
      <c r="B17" s="3">
        <v>7</v>
      </c>
      <c r="C17" s="3">
        <v>14</v>
      </c>
      <c r="D17" s="3" t="s">
        <v>19</v>
      </c>
      <c r="E17" s="3" t="s">
        <v>15</v>
      </c>
      <c r="F17" s="3">
        <v>2</v>
      </c>
      <c r="G17" s="3">
        <v>1</v>
      </c>
      <c r="H17" s="3">
        <v>1</v>
      </c>
      <c r="I17" s="3">
        <v>1.5</v>
      </c>
      <c r="J17" s="4" t="str">
        <f>HYPERLINK("http://141.218.60.56/~jnz1568/getInfo.php?workbook=17_07.xlsx&amp;sheet=E0&amp;row=17&amp;col=10&amp;number=1078281&amp;sourceID=14","1078281")</f>
        <v>1078281</v>
      </c>
    </row>
    <row r="18" spans="1:10">
      <c r="A18" s="3">
        <v>17</v>
      </c>
      <c r="B18" s="3">
        <v>7</v>
      </c>
      <c r="C18" s="3">
        <v>15</v>
      </c>
      <c r="D18" s="3" t="s">
        <v>19</v>
      </c>
      <c r="E18" s="3" t="s">
        <v>15</v>
      </c>
      <c r="F18" s="3">
        <v>2</v>
      </c>
      <c r="G18" s="3">
        <v>1</v>
      </c>
      <c r="H18" s="3">
        <v>1</v>
      </c>
      <c r="I18" s="3">
        <v>0.5</v>
      </c>
      <c r="J18" s="4" t="str">
        <f>HYPERLINK("http://141.218.60.56/~jnz1568/getInfo.php?workbook=17_07.xlsx&amp;sheet=E0&amp;row=18&amp;col=10&amp;number=1093197&amp;sourceID=14","1093197")</f>
        <v>1093197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3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20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21</v>
      </c>
      <c r="D3" s="2" t="s">
        <v>4</v>
      </c>
      <c r="E3" s="2" t="s">
        <v>22</v>
      </c>
      <c r="F3" s="2" t="s">
        <v>23</v>
      </c>
      <c r="G3" s="2" t="s">
        <v>24</v>
      </c>
    </row>
    <row r="4" spans="1:7">
      <c r="A4" s="3">
        <v>17</v>
      </c>
      <c r="B4" s="3">
        <v>7</v>
      </c>
      <c r="C4" s="3">
        <v>2</v>
      </c>
      <c r="D4" s="3">
        <v>1</v>
      </c>
      <c r="E4" s="3">
        <v>1126.547</v>
      </c>
      <c r="F4" s="4" t="str">
        <f>HYPERLINK("http://141.218.60.56/~jnz1568/getInfo.php?workbook=17_07.xlsx&amp;sheet=A0&amp;row=4&amp;col=6&amp;number=38.63&amp;sourceID=14","38.63")</f>
        <v>38.63</v>
      </c>
      <c r="G4" s="4" t="str">
        <f>HYPERLINK("http://141.218.60.56/~jnz1568/getInfo.php?workbook=17_07.xlsx&amp;sheet=A0&amp;row=4&amp;col=7&amp;number=0&amp;sourceID=14","0")</f>
        <v>0</v>
      </c>
    </row>
    <row r="5" spans="1:7">
      <c r="A5" s="3">
        <v>17</v>
      </c>
      <c r="B5" s="3">
        <v>7</v>
      </c>
      <c r="C5" s="3">
        <v>3</v>
      </c>
      <c r="D5" s="3">
        <v>1</v>
      </c>
      <c r="E5" s="3">
        <v>1101.239</v>
      </c>
      <c r="F5" s="4" t="str">
        <f>HYPERLINK("http://141.218.60.56/~jnz1568/getInfo.php?workbook=17_07.xlsx&amp;sheet=A0&amp;row=5&amp;col=6&amp;number=0.9338&amp;sourceID=14","0.9338")</f>
        <v>0.9338</v>
      </c>
      <c r="G5" s="4" t="str">
        <f>HYPERLINK("http://141.218.60.56/~jnz1568/getInfo.php?workbook=17_07.xlsx&amp;sheet=A0&amp;row=5&amp;col=7&amp;number=0&amp;sourceID=14","0")</f>
        <v>0</v>
      </c>
    </row>
    <row r="6" spans="1:7">
      <c r="A6" s="3">
        <v>17</v>
      </c>
      <c r="B6" s="3">
        <v>7</v>
      </c>
      <c r="C6" s="3">
        <v>4</v>
      </c>
      <c r="D6" s="3">
        <v>1</v>
      </c>
      <c r="E6" s="3">
        <v>724.76</v>
      </c>
      <c r="F6" s="4" t="str">
        <f>HYPERLINK("http://141.218.60.56/~jnz1568/getInfo.php?workbook=17_07.xlsx&amp;sheet=A0&amp;row=6&amp;col=6&amp;number=263&amp;sourceID=14","263")</f>
        <v>263</v>
      </c>
      <c r="G6" s="4" t="str">
        <f>HYPERLINK("http://141.218.60.56/~jnz1568/getInfo.php?workbook=17_07.xlsx&amp;sheet=A0&amp;row=6&amp;col=7&amp;number=0&amp;sourceID=14","0")</f>
        <v>0</v>
      </c>
    </row>
    <row r="7" spans="1:7">
      <c r="A7" s="3">
        <v>17</v>
      </c>
      <c r="B7" s="3">
        <v>7</v>
      </c>
      <c r="C7" s="3">
        <v>5</v>
      </c>
      <c r="D7" s="3">
        <v>1</v>
      </c>
      <c r="E7" s="3">
        <v>709.035</v>
      </c>
      <c r="F7" s="4" t="str">
        <f>HYPERLINK("http://141.218.60.56/~jnz1568/getInfo.php?workbook=17_07.xlsx&amp;sheet=A0&amp;row=7&amp;col=6&amp;number=587&amp;sourceID=14","587")</f>
        <v>587</v>
      </c>
      <c r="G7" s="4" t="str">
        <f>HYPERLINK("http://141.218.60.56/~jnz1568/getInfo.php?workbook=17_07.xlsx&amp;sheet=A0&amp;row=7&amp;col=7&amp;number=0&amp;sourceID=14","0")</f>
        <v>0</v>
      </c>
    </row>
    <row r="8" spans="1:7">
      <c r="A8" s="3">
        <v>17</v>
      </c>
      <c r="B8" s="3">
        <v>7</v>
      </c>
      <c r="C8" s="3">
        <v>6</v>
      </c>
      <c r="D8" s="3">
        <v>1</v>
      </c>
      <c r="E8" s="3">
        <v>242.752</v>
      </c>
      <c r="F8" s="4" t="str">
        <f>HYPERLINK("http://141.218.60.56/~jnz1568/getInfo.php?workbook=17_07.xlsx&amp;sheet=A0&amp;row=8&amp;col=6&amp;number=5506000000&amp;sourceID=14","5506000000")</f>
        <v>5506000000</v>
      </c>
      <c r="G8" s="4" t="str">
        <f>HYPERLINK("http://141.218.60.56/~jnz1568/getInfo.php?workbook=17_07.xlsx&amp;sheet=A0&amp;row=8&amp;col=7&amp;number=0&amp;sourceID=14","0")</f>
        <v>0</v>
      </c>
    </row>
    <row r="9" spans="1:7">
      <c r="A9" s="3">
        <v>17</v>
      </c>
      <c r="B9" s="3">
        <v>7</v>
      </c>
      <c r="C9" s="3">
        <v>7</v>
      </c>
      <c r="D9" s="3">
        <v>1</v>
      </c>
      <c r="E9" s="3">
        <v>237.418</v>
      </c>
      <c r="F9" s="4" t="str">
        <f>HYPERLINK("http://141.218.60.56/~jnz1568/getInfo.php?workbook=17_07.xlsx&amp;sheet=A0&amp;row=9&amp;col=6&amp;number=5884000000&amp;sourceID=14","5884000000")</f>
        <v>5884000000</v>
      </c>
      <c r="G9" s="4" t="str">
        <f>HYPERLINK("http://141.218.60.56/~jnz1568/getInfo.php?workbook=17_07.xlsx&amp;sheet=A0&amp;row=9&amp;col=7&amp;number=0&amp;sourceID=14","0")</f>
        <v>0</v>
      </c>
    </row>
    <row r="10" spans="1:7">
      <c r="A10" s="3">
        <v>17</v>
      </c>
      <c r="B10" s="3">
        <v>7</v>
      </c>
      <c r="C10" s="3">
        <v>8</v>
      </c>
      <c r="D10" s="3">
        <v>1</v>
      </c>
      <c r="E10" s="3">
        <v>234.838</v>
      </c>
      <c r="F10" s="4" t="str">
        <f>HYPERLINK("http://141.218.60.56/~jnz1568/getInfo.php?workbook=17_07.xlsx&amp;sheet=A0&amp;row=10&amp;col=6&amp;number=6104000000&amp;sourceID=14","6104000000")</f>
        <v>6104000000</v>
      </c>
      <c r="G10" s="4" t="str">
        <f>HYPERLINK("http://141.218.60.56/~jnz1568/getInfo.php?workbook=17_07.xlsx&amp;sheet=A0&amp;row=10&amp;col=7&amp;number=0&amp;sourceID=14","0")</f>
        <v>0</v>
      </c>
    </row>
    <row r="11" spans="1:7">
      <c r="A11" s="3">
        <v>17</v>
      </c>
      <c r="B11" s="3">
        <v>7</v>
      </c>
      <c r="C11" s="3">
        <v>9</v>
      </c>
      <c r="D11" s="3">
        <v>1</v>
      </c>
      <c r="E11" s="3">
        <v>176.413</v>
      </c>
      <c r="F11" s="4" t="str">
        <f>HYPERLINK("http://141.218.60.56/~jnz1568/getInfo.php?workbook=17_07.xlsx&amp;sheet=A0&amp;row=11&amp;col=6&amp;number=2233000&amp;sourceID=14","2233000")</f>
        <v>2233000</v>
      </c>
      <c r="G11" s="4" t="str">
        <f>HYPERLINK("http://141.218.60.56/~jnz1568/getInfo.php?workbook=17_07.xlsx&amp;sheet=A0&amp;row=11&amp;col=7&amp;number=0&amp;sourceID=14","0")</f>
        <v>0</v>
      </c>
    </row>
    <row r="12" spans="1:7">
      <c r="A12" s="3">
        <v>17</v>
      </c>
      <c r="B12" s="3">
        <v>7</v>
      </c>
      <c r="C12" s="3">
        <v>10</v>
      </c>
      <c r="D12" s="3">
        <v>1</v>
      </c>
      <c r="E12" s="3">
        <v>176.311</v>
      </c>
      <c r="F12" s="4" t="str">
        <f>HYPERLINK("http://141.218.60.56/~jnz1568/getInfo.php?workbook=17_07.xlsx&amp;sheet=A0&amp;row=12&amp;col=6&amp;number=347100&amp;sourceID=14","347100")</f>
        <v>347100</v>
      </c>
      <c r="G12" s="4" t="str">
        <f>HYPERLINK("http://141.218.60.56/~jnz1568/getInfo.php?workbook=17_07.xlsx&amp;sheet=A0&amp;row=12&amp;col=7&amp;number=0&amp;sourceID=14","0")</f>
        <v>0</v>
      </c>
    </row>
    <row r="13" spans="1:7">
      <c r="A13" s="3">
        <v>17</v>
      </c>
      <c r="B13" s="3">
        <v>7</v>
      </c>
      <c r="C13" s="3">
        <v>11</v>
      </c>
      <c r="D13" s="3">
        <v>1</v>
      </c>
      <c r="E13" s="3">
        <v>151.13</v>
      </c>
      <c r="F13" s="4" t="str">
        <f>HYPERLINK("http://141.218.60.56/~jnz1568/getInfo.php?workbook=17_07.xlsx&amp;sheet=A0&amp;row=13&amp;col=6&amp;number=37940000&amp;sourceID=14","37940000")</f>
        <v>37940000</v>
      </c>
      <c r="G13" s="4" t="str">
        <f>HYPERLINK("http://141.218.60.56/~jnz1568/getInfo.php?workbook=17_07.xlsx&amp;sheet=A0&amp;row=13&amp;col=7&amp;number=0&amp;sourceID=14","0")</f>
        <v>0</v>
      </c>
    </row>
    <row r="14" spans="1:7">
      <c r="A14" s="3">
        <v>17</v>
      </c>
      <c r="B14" s="3">
        <v>7</v>
      </c>
      <c r="C14" s="3">
        <v>12</v>
      </c>
      <c r="D14" s="3">
        <v>1</v>
      </c>
      <c r="E14" s="3">
        <v>144.73</v>
      </c>
      <c r="F14" s="4" t="str">
        <f>HYPERLINK("http://141.218.60.56/~jnz1568/getInfo.php?workbook=17_07.xlsx&amp;sheet=A0&amp;row=14&amp;col=6&amp;number=100300000&amp;sourceID=14","100300000")</f>
        <v>100300000</v>
      </c>
      <c r="G14" s="4" t="str">
        <f>HYPERLINK("http://141.218.60.56/~jnz1568/getInfo.php?workbook=17_07.xlsx&amp;sheet=A0&amp;row=14&amp;col=7&amp;number=0&amp;sourceID=14","0")</f>
        <v>0</v>
      </c>
    </row>
    <row r="15" spans="1:7">
      <c r="A15" s="3">
        <v>17</v>
      </c>
      <c r="B15" s="3">
        <v>7</v>
      </c>
      <c r="C15" s="3">
        <v>13</v>
      </c>
      <c r="D15" s="3">
        <v>1</v>
      </c>
      <c r="E15" s="3">
        <v>142.26</v>
      </c>
      <c r="F15" s="4" t="str">
        <f>HYPERLINK("http://141.218.60.56/~jnz1568/getInfo.php?workbook=17_07.xlsx&amp;sheet=A0&amp;row=15&amp;col=6&amp;number=24870000&amp;sourceID=14","24870000")</f>
        <v>24870000</v>
      </c>
      <c r="G15" s="4" t="str">
        <f>HYPERLINK("http://141.218.60.56/~jnz1568/getInfo.php?workbook=17_07.xlsx&amp;sheet=A0&amp;row=15&amp;col=7&amp;number=0&amp;sourceID=14","0")</f>
        <v>0</v>
      </c>
    </row>
    <row r="16" spans="1:7">
      <c r="A16" s="3">
        <v>17</v>
      </c>
      <c r="B16" s="3">
        <v>7</v>
      </c>
      <c r="C16" s="3">
        <v>3</v>
      </c>
      <c r="D16" s="3">
        <v>2</v>
      </c>
      <c r="E16" s="3">
        <v>49019.215</v>
      </c>
      <c r="F16" s="4" t="str">
        <f>HYPERLINK("http://141.218.60.56/~jnz1568/getInfo.php?workbook=17_07.xlsx&amp;sheet=A0&amp;row=16&amp;col=6&amp;number=0.0805&amp;sourceID=14","0.0805")</f>
        <v>0.0805</v>
      </c>
      <c r="G16" s="4" t="str">
        <f>HYPERLINK("http://141.218.60.56/~jnz1568/getInfo.php?workbook=17_07.xlsx&amp;sheet=A0&amp;row=16&amp;col=7&amp;number=0&amp;sourceID=14","0")</f>
        <v>0</v>
      </c>
    </row>
    <row r="17" spans="1:7">
      <c r="A17" s="3">
        <v>17</v>
      </c>
      <c r="B17" s="3">
        <v>7</v>
      </c>
      <c r="C17" s="3">
        <v>4</v>
      </c>
      <c r="D17" s="3">
        <v>2</v>
      </c>
      <c r="E17" s="3">
        <v>2032.109</v>
      </c>
      <c r="F17" s="4" t="str">
        <f>HYPERLINK("http://141.218.60.56/~jnz1568/getInfo.php?workbook=17_07.xlsx&amp;sheet=A0&amp;row=17&amp;col=6&amp;number=105.1&amp;sourceID=14","105.1")</f>
        <v>105.1</v>
      </c>
      <c r="G17" s="4" t="str">
        <f>HYPERLINK("http://141.218.60.56/~jnz1568/getInfo.php?workbook=17_07.xlsx&amp;sheet=A0&amp;row=17&amp;col=7&amp;number=0&amp;sourceID=14","0")</f>
        <v>0</v>
      </c>
    </row>
    <row r="18" spans="1:7">
      <c r="A18" s="3">
        <v>17</v>
      </c>
      <c r="B18" s="3">
        <v>7</v>
      </c>
      <c r="C18" s="3">
        <v>5</v>
      </c>
      <c r="D18" s="3">
        <v>2</v>
      </c>
      <c r="E18" s="3">
        <v>1913.144</v>
      </c>
      <c r="F18" s="4" t="str">
        <f>HYPERLINK("http://141.218.60.56/~jnz1568/getInfo.php?workbook=17_07.xlsx&amp;sheet=A0&amp;row=18&amp;col=6&amp;number=197&amp;sourceID=14","197")</f>
        <v>197</v>
      </c>
      <c r="G18" s="4" t="str">
        <f>HYPERLINK("http://141.218.60.56/~jnz1568/getInfo.php?workbook=17_07.xlsx&amp;sheet=A0&amp;row=18&amp;col=7&amp;number=0&amp;sourceID=14","0")</f>
        <v>0</v>
      </c>
    </row>
    <row r="19" spans="1:7">
      <c r="A19" s="3">
        <v>17</v>
      </c>
      <c r="B19" s="3">
        <v>7</v>
      </c>
      <c r="C19" s="3">
        <v>6</v>
      </c>
      <c r="D19" s="3">
        <v>2</v>
      </c>
      <c r="E19" s="3">
        <v>309.429</v>
      </c>
      <c r="F19" s="4" t="str">
        <f>HYPERLINK("http://141.218.60.56/~jnz1568/getInfo.php?workbook=17_07.xlsx&amp;sheet=A0&amp;row=19&amp;col=6&amp;number=3354000&amp;sourceID=14","3354000")</f>
        <v>3354000</v>
      </c>
      <c r="G19" s="4" t="str">
        <f>HYPERLINK("http://141.218.60.56/~jnz1568/getInfo.php?workbook=17_07.xlsx&amp;sheet=A0&amp;row=19&amp;col=7&amp;number=0&amp;sourceID=14","0")</f>
        <v>0</v>
      </c>
    </row>
    <row r="20" spans="1:7">
      <c r="A20" s="3">
        <v>17</v>
      </c>
      <c r="B20" s="3">
        <v>7</v>
      </c>
      <c r="C20" s="3">
        <v>7</v>
      </c>
      <c r="D20" s="3">
        <v>2</v>
      </c>
      <c r="E20" s="3">
        <v>300.814</v>
      </c>
      <c r="F20" s="4" t="str">
        <f>HYPERLINK("http://141.218.60.56/~jnz1568/getInfo.php?workbook=17_07.xlsx&amp;sheet=A0&amp;row=20&amp;col=6&amp;number=217300&amp;sourceID=14","217300")</f>
        <v>217300</v>
      </c>
      <c r="G20" s="4" t="str">
        <f>HYPERLINK("http://141.218.60.56/~jnz1568/getInfo.php?workbook=17_07.xlsx&amp;sheet=A0&amp;row=20&amp;col=7&amp;number=0&amp;sourceID=14","0")</f>
        <v>0</v>
      </c>
    </row>
    <row r="21" spans="1:7">
      <c r="A21" s="3">
        <v>17</v>
      </c>
      <c r="B21" s="3">
        <v>7</v>
      </c>
      <c r="C21" s="3">
        <v>8</v>
      </c>
      <c r="D21" s="3">
        <v>2</v>
      </c>
      <c r="E21" s="3">
        <v>296.684</v>
      </c>
      <c r="F21" s="4" t="str">
        <f>HYPERLINK("http://141.218.60.56/~jnz1568/getInfo.php?workbook=17_07.xlsx&amp;sheet=A0&amp;row=21&amp;col=6&amp;number=1670000&amp;sourceID=14","1670000")</f>
        <v>1670000</v>
      </c>
      <c r="G21" s="4" t="str">
        <f>HYPERLINK("http://141.218.60.56/~jnz1568/getInfo.php?workbook=17_07.xlsx&amp;sheet=A0&amp;row=21&amp;col=7&amp;number=0&amp;sourceID=14","0")</f>
        <v>0</v>
      </c>
    </row>
    <row r="22" spans="1:7">
      <c r="A22" s="3">
        <v>17</v>
      </c>
      <c r="B22" s="3">
        <v>7</v>
      </c>
      <c r="C22" s="3">
        <v>9</v>
      </c>
      <c r="D22" s="3">
        <v>2</v>
      </c>
      <c r="E22" s="3">
        <v>209.167</v>
      </c>
      <c r="F22" s="4" t="str">
        <f>HYPERLINK("http://141.218.60.56/~jnz1568/getInfo.php?workbook=17_07.xlsx&amp;sheet=A0&amp;row=22&amp;col=6&amp;number=13140000000&amp;sourceID=14","13140000000")</f>
        <v>13140000000</v>
      </c>
      <c r="G22" s="4" t="str">
        <f>HYPERLINK("http://141.218.60.56/~jnz1568/getInfo.php?workbook=17_07.xlsx&amp;sheet=A0&amp;row=22&amp;col=7&amp;number=0&amp;sourceID=14","0")</f>
        <v>0</v>
      </c>
    </row>
    <row r="23" spans="1:7">
      <c r="A23" s="3">
        <v>17</v>
      </c>
      <c r="B23" s="3">
        <v>7</v>
      </c>
      <c r="C23" s="3">
        <v>10</v>
      </c>
      <c r="D23" s="3">
        <v>2</v>
      </c>
      <c r="E23" s="3">
        <v>209.024</v>
      </c>
      <c r="F23" s="4" t="str">
        <f>HYPERLINK("http://141.218.60.56/~jnz1568/getInfo.php?workbook=17_07.xlsx&amp;sheet=A0&amp;row=23&amp;col=6&amp;number=289900000&amp;sourceID=14","289900000")</f>
        <v>289900000</v>
      </c>
      <c r="G23" s="4" t="str">
        <f>HYPERLINK("http://141.218.60.56/~jnz1568/getInfo.php?workbook=17_07.xlsx&amp;sheet=A0&amp;row=23&amp;col=7&amp;number=0&amp;sourceID=14","0")</f>
        <v>0</v>
      </c>
    </row>
    <row r="24" spans="1:7">
      <c r="A24" s="3">
        <v>17</v>
      </c>
      <c r="B24" s="3">
        <v>7</v>
      </c>
      <c r="C24" s="3">
        <v>11</v>
      </c>
      <c r="D24" s="3">
        <v>2</v>
      </c>
      <c r="E24" s="3">
        <v>174.546</v>
      </c>
      <c r="F24" s="4" t="str">
        <f>HYPERLINK("http://141.218.60.56/~jnz1568/getInfo.php?workbook=17_07.xlsx&amp;sheet=A0&amp;row=24&amp;col=6&amp;number=5000000000&amp;sourceID=14","5000000000")</f>
        <v>5000000000</v>
      </c>
      <c r="G24" s="4" t="str">
        <f>HYPERLINK("http://141.218.60.56/~jnz1568/getInfo.php?workbook=17_07.xlsx&amp;sheet=A0&amp;row=24&amp;col=7&amp;number=0&amp;sourceID=14","0")</f>
        <v>0</v>
      </c>
    </row>
    <row r="25" spans="1:7">
      <c r="A25" s="3">
        <v>17</v>
      </c>
      <c r="B25" s="3">
        <v>7</v>
      </c>
      <c r="C25" s="3">
        <v>12</v>
      </c>
      <c r="D25" s="3">
        <v>2</v>
      </c>
      <c r="E25" s="3">
        <v>166.064</v>
      </c>
      <c r="F25" s="4" t="str">
        <f>HYPERLINK("http://141.218.60.56/~jnz1568/getInfo.php?workbook=17_07.xlsx&amp;sheet=A0&amp;row=25&amp;col=6&amp;number=7373000000&amp;sourceID=14","7373000000")</f>
        <v>7373000000</v>
      </c>
      <c r="G25" s="4" t="str">
        <f>HYPERLINK("http://141.218.60.56/~jnz1568/getInfo.php?workbook=17_07.xlsx&amp;sheet=A0&amp;row=25&amp;col=7&amp;number=0&amp;sourceID=14","0")</f>
        <v>0</v>
      </c>
    </row>
    <row r="26" spans="1:7">
      <c r="A26" s="3">
        <v>17</v>
      </c>
      <c r="B26" s="3">
        <v>7</v>
      </c>
      <c r="C26" s="3">
        <v>13</v>
      </c>
      <c r="D26" s="3">
        <v>2</v>
      </c>
      <c r="E26" s="3">
        <v>162.821</v>
      </c>
      <c r="F26" s="4" t="str">
        <f>HYPERLINK("http://141.218.60.56/~jnz1568/getInfo.php?workbook=17_07.xlsx&amp;sheet=A0&amp;row=26&amp;col=6&amp;number=34830000000&amp;sourceID=14","34830000000")</f>
        <v>34830000000</v>
      </c>
      <c r="G26" s="4" t="str">
        <f>HYPERLINK("http://141.218.60.56/~jnz1568/getInfo.php?workbook=17_07.xlsx&amp;sheet=A0&amp;row=26&amp;col=7&amp;number=0&amp;sourceID=14","0")</f>
        <v>0</v>
      </c>
    </row>
    <row r="27" spans="1:7">
      <c r="A27" s="3">
        <v>17</v>
      </c>
      <c r="B27" s="3">
        <v>7</v>
      </c>
      <c r="C27" s="3">
        <v>4</v>
      </c>
      <c r="D27" s="3">
        <v>3</v>
      </c>
      <c r="E27" s="3">
        <v>2119.994</v>
      </c>
      <c r="F27" s="4" t="str">
        <f>HYPERLINK("http://141.218.60.56/~jnz1568/getInfo.php?workbook=17_07.xlsx&amp;sheet=A0&amp;row=27&amp;col=6&amp;number=0.302&amp;sourceID=14","0.302")</f>
        <v>0.302</v>
      </c>
      <c r="G27" s="4" t="str">
        <f>HYPERLINK("http://141.218.60.56/~jnz1568/getInfo.php?workbook=17_07.xlsx&amp;sheet=A0&amp;row=27&amp;col=7&amp;number=0&amp;sourceID=14","0")</f>
        <v>0</v>
      </c>
    </row>
    <row r="28" spans="1:7">
      <c r="A28" s="3">
        <v>17</v>
      </c>
      <c r="B28" s="3">
        <v>7</v>
      </c>
      <c r="C28" s="3">
        <v>5</v>
      </c>
      <c r="D28" s="3">
        <v>3</v>
      </c>
      <c r="E28" s="3">
        <v>1990.844</v>
      </c>
      <c r="F28" s="4" t="str">
        <f>HYPERLINK("http://141.218.60.56/~jnz1568/getInfo.php?workbook=17_07.xlsx&amp;sheet=A0&amp;row=28&amp;col=6&amp;number=101.7&amp;sourceID=14","101.7")</f>
        <v>101.7</v>
      </c>
      <c r="G28" s="4" t="str">
        <f>HYPERLINK("http://141.218.60.56/~jnz1568/getInfo.php?workbook=17_07.xlsx&amp;sheet=A0&amp;row=28&amp;col=7&amp;number=0&amp;sourceID=14","0")</f>
        <v>0</v>
      </c>
    </row>
    <row r="29" spans="1:7">
      <c r="A29" s="3">
        <v>17</v>
      </c>
      <c r="B29" s="3">
        <v>7</v>
      </c>
      <c r="C29" s="3">
        <v>6</v>
      </c>
      <c r="D29" s="3">
        <v>3</v>
      </c>
      <c r="E29" s="3">
        <v>311.395</v>
      </c>
      <c r="F29" s="4" t="str">
        <f>HYPERLINK("http://141.218.60.56/~jnz1568/getInfo.php?workbook=17_07.xlsx&amp;sheet=A0&amp;row=29&amp;col=6&amp;number=7769000&amp;sourceID=14","7769000")</f>
        <v>7769000</v>
      </c>
      <c r="G29" s="4" t="str">
        <f>HYPERLINK("http://141.218.60.56/~jnz1568/getInfo.php?workbook=17_07.xlsx&amp;sheet=A0&amp;row=29&amp;col=7&amp;number=0&amp;sourceID=14","0")</f>
        <v>0</v>
      </c>
    </row>
    <row r="30" spans="1:7">
      <c r="A30" s="3">
        <v>17</v>
      </c>
      <c r="B30" s="3">
        <v>7</v>
      </c>
      <c r="C30" s="3">
        <v>7</v>
      </c>
      <c r="D30" s="3">
        <v>3</v>
      </c>
      <c r="E30" s="3">
        <v>302.672</v>
      </c>
      <c r="F30" s="4" t="str">
        <f>HYPERLINK("http://141.218.60.56/~jnz1568/getInfo.php?workbook=17_07.xlsx&amp;sheet=A0&amp;row=30&amp;col=6&amp;number=618600&amp;sourceID=14","618600")</f>
        <v>618600</v>
      </c>
      <c r="G30" s="4" t="str">
        <f>HYPERLINK("http://141.218.60.56/~jnz1568/getInfo.php?workbook=17_07.xlsx&amp;sheet=A0&amp;row=30&amp;col=7&amp;number=0&amp;sourceID=14","0")</f>
        <v>0</v>
      </c>
    </row>
    <row r="31" spans="1:7">
      <c r="A31" s="3">
        <v>17</v>
      </c>
      <c r="B31" s="3">
        <v>7</v>
      </c>
      <c r="C31" s="3">
        <v>9</v>
      </c>
      <c r="D31" s="3">
        <v>3</v>
      </c>
      <c r="E31" s="3">
        <v>210.064</v>
      </c>
      <c r="F31" s="4" t="str">
        <f>HYPERLINK("http://141.218.60.56/~jnz1568/getInfo.php?workbook=17_07.xlsx&amp;sheet=A0&amp;row=31&amp;col=6&amp;number=830900000&amp;sourceID=14","830900000")</f>
        <v>830900000</v>
      </c>
      <c r="G31" s="4" t="str">
        <f>HYPERLINK("http://141.218.60.56/~jnz1568/getInfo.php?workbook=17_07.xlsx&amp;sheet=A0&amp;row=31&amp;col=7&amp;number=0&amp;sourceID=14","0")</f>
        <v>0</v>
      </c>
    </row>
    <row r="32" spans="1:7">
      <c r="A32" s="3">
        <v>17</v>
      </c>
      <c r="B32" s="3">
        <v>7</v>
      </c>
      <c r="C32" s="3">
        <v>10</v>
      </c>
      <c r="D32" s="3">
        <v>3</v>
      </c>
      <c r="E32" s="3">
        <v>209.919</v>
      </c>
      <c r="F32" s="4" t="str">
        <f>HYPERLINK("http://141.218.60.56/~jnz1568/getInfo.php?workbook=17_07.xlsx&amp;sheet=A0&amp;row=32&amp;col=6&amp;number=12250000000&amp;sourceID=14","12250000000")</f>
        <v>12250000000</v>
      </c>
      <c r="G32" s="4" t="str">
        <f>HYPERLINK("http://141.218.60.56/~jnz1568/getInfo.php?workbook=17_07.xlsx&amp;sheet=A0&amp;row=32&amp;col=7&amp;number=0&amp;sourceID=14","0")</f>
        <v>0</v>
      </c>
    </row>
    <row r="33" spans="1:7">
      <c r="A33" s="3">
        <v>17</v>
      </c>
      <c r="B33" s="3">
        <v>7</v>
      </c>
      <c r="C33" s="3">
        <v>12</v>
      </c>
      <c r="D33" s="3">
        <v>3</v>
      </c>
      <c r="E33" s="3">
        <v>166.629</v>
      </c>
      <c r="F33" s="4" t="str">
        <f>HYPERLINK("http://141.218.60.56/~jnz1568/getInfo.php?workbook=17_07.xlsx&amp;sheet=A0&amp;row=33&amp;col=6&amp;number=42500000000&amp;sourceID=14","42500000000")</f>
        <v>42500000000</v>
      </c>
      <c r="G33" s="4" t="str">
        <f>HYPERLINK("http://141.218.60.56/~jnz1568/getInfo.php?workbook=17_07.xlsx&amp;sheet=A0&amp;row=33&amp;col=7&amp;number=0&amp;sourceID=14","0")</f>
        <v>0</v>
      </c>
    </row>
    <row r="34" spans="1:7">
      <c r="A34" s="3">
        <v>17</v>
      </c>
      <c r="B34" s="3">
        <v>7</v>
      </c>
      <c r="C34" s="3">
        <v>5</v>
      </c>
      <c r="D34" s="3">
        <v>4</v>
      </c>
      <c r="E34" s="3">
        <v>32679.58</v>
      </c>
      <c r="F34" s="4" t="str">
        <f>HYPERLINK("http://141.218.60.56/~jnz1568/getInfo.php?workbook=17_07.xlsx&amp;sheet=A0&amp;row=34&amp;col=6&amp;number=0.226&amp;sourceID=14","0.226")</f>
        <v>0.226</v>
      </c>
      <c r="G34" s="4" t="str">
        <f>HYPERLINK("http://141.218.60.56/~jnz1568/getInfo.php?workbook=17_07.xlsx&amp;sheet=A0&amp;row=34&amp;col=7&amp;number=0&amp;sourceID=14","0")</f>
        <v>0</v>
      </c>
    </row>
    <row r="35" spans="1:7">
      <c r="A35" s="3">
        <v>17</v>
      </c>
      <c r="B35" s="3">
        <v>7</v>
      </c>
      <c r="C35" s="3">
        <v>7</v>
      </c>
      <c r="D35" s="3">
        <v>4</v>
      </c>
      <c r="E35" s="3">
        <v>353.081</v>
      </c>
      <c r="F35" s="4" t="str">
        <f>HYPERLINK("http://141.218.60.56/~jnz1568/getInfo.php?workbook=17_07.xlsx&amp;sheet=A0&amp;row=35&amp;col=6&amp;number=40240&amp;sourceID=14","40240")</f>
        <v>40240</v>
      </c>
      <c r="G35" s="4" t="str">
        <f>HYPERLINK("http://141.218.60.56/~jnz1568/getInfo.php?workbook=17_07.xlsx&amp;sheet=A0&amp;row=35&amp;col=7&amp;number=0&amp;sourceID=14","0")</f>
        <v>0</v>
      </c>
    </row>
    <row r="36" spans="1:7">
      <c r="A36" s="3">
        <v>17</v>
      </c>
      <c r="B36" s="3">
        <v>7</v>
      </c>
      <c r="C36" s="3">
        <v>8</v>
      </c>
      <c r="D36" s="3">
        <v>4</v>
      </c>
      <c r="E36" s="3">
        <v>347.405</v>
      </c>
      <c r="F36" s="4" t="str">
        <f>HYPERLINK("http://141.218.60.56/~jnz1568/getInfo.php?workbook=17_07.xlsx&amp;sheet=A0&amp;row=36&amp;col=6&amp;number=2762000&amp;sourceID=14","2762000")</f>
        <v>2762000</v>
      </c>
      <c r="G36" s="4" t="str">
        <f>HYPERLINK("http://141.218.60.56/~jnz1568/getInfo.php?workbook=17_07.xlsx&amp;sheet=A0&amp;row=36&amp;col=7&amp;number=0&amp;sourceID=14","0")</f>
        <v>0</v>
      </c>
    </row>
    <row r="37" spans="1:7">
      <c r="A37" s="3">
        <v>17</v>
      </c>
      <c r="B37" s="3">
        <v>7</v>
      </c>
      <c r="C37" s="3">
        <v>11</v>
      </c>
      <c r="D37" s="3">
        <v>4</v>
      </c>
      <c r="E37" s="3">
        <v>190.947</v>
      </c>
      <c r="F37" s="4" t="str">
        <f>HYPERLINK("http://141.218.60.56/~jnz1568/getInfo.php?workbook=17_07.xlsx&amp;sheet=A0&amp;row=37&amp;col=6&amp;number=12520000000&amp;sourceID=14","12520000000")</f>
        <v>12520000000</v>
      </c>
      <c r="G37" s="4" t="str">
        <f>HYPERLINK("http://141.218.60.56/~jnz1568/getInfo.php?workbook=17_07.xlsx&amp;sheet=A0&amp;row=37&amp;col=7&amp;number=0&amp;sourceID=14","0")</f>
        <v>0</v>
      </c>
    </row>
    <row r="38" spans="1:7">
      <c r="A38" s="3">
        <v>17</v>
      </c>
      <c r="B38" s="3">
        <v>7</v>
      </c>
      <c r="C38" s="3">
        <v>12</v>
      </c>
      <c r="D38" s="3">
        <v>4</v>
      </c>
      <c r="E38" s="3">
        <v>180.843</v>
      </c>
      <c r="F38" s="4" t="str">
        <f>HYPERLINK("http://141.218.60.56/~jnz1568/getInfo.php?workbook=17_07.xlsx&amp;sheet=A0&amp;row=38&amp;col=6&amp;number=2614000000&amp;sourceID=14","2614000000")</f>
        <v>2614000000</v>
      </c>
      <c r="G38" s="4" t="str">
        <f>HYPERLINK("http://141.218.60.56/~jnz1568/getInfo.php?workbook=17_07.xlsx&amp;sheet=A0&amp;row=38&amp;col=7&amp;number=0&amp;sourceID=14","0")</f>
        <v>0</v>
      </c>
    </row>
    <row r="39" spans="1:7">
      <c r="A39" s="3">
        <v>17</v>
      </c>
      <c r="B39" s="3">
        <v>7</v>
      </c>
      <c r="C39" s="3">
        <v>13</v>
      </c>
      <c r="D39" s="3">
        <v>4</v>
      </c>
      <c r="E39" s="3">
        <v>177.003</v>
      </c>
      <c r="F39" s="4" t="str">
        <f>HYPERLINK("http://141.218.60.56/~jnz1568/getInfo.php?workbook=17_07.xlsx&amp;sheet=A0&amp;row=39&amp;col=6&amp;number=5660000000&amp;sourceID=14","5660000000")</f>
        <v>5660000000</v>
      </c>
      <c r="G39" s="4" t="str">
        <f>HYPERLINK("http://141.218.60.56/~jnz1568/getInfo.php?workbook=17_07.xlsx&amp;sheet=A0&amp;row=39&amp;col=7&amp;number=0&amp;sourceID=14","0")</f>
        <v>0</v>
      </c>
    </row>
    <row r="40" spans="1:7">
      <c r="A40" s="3">
        <v>17</v>
      </c>
      <c r="B40" s="3">
        <v>7</v>
      </c>
      <c r="C40" s="3">
        <v>6</v>
      </c>
      <c r="D40" s="3">
        <v>5</v>
      </c>
      <c r="E40" s="3">
        <v>369.132</v>
      </c>
      <c r="F40" s="4" t="str">
        <f>HYPERLINK("http://141.218.60.56/~jnz1568/getInfo.php?workbook=17_07.xlsx&amp;sheet=A0&amp;row=40&amp;col=6&amp;number=2854000&amp;sourceID=14","2854000")</f>
        <v>2854000</v>
      </c>
      <c r="G40" s="4" t="str">
        <f>HYPERLINK("http://141.218.60.56/~jnz1568/getInfo.php?workbook=17_07.xlsx&amp;sheet=A0&amp;row=40&amp;col=7&amp;number=0&amp;sourceID=14","0")</f>
        <v>0</v>
      </c>
    </row>
    <row r="41" spans="1:7">
      <c r="A41" s="3">
        <v>17</v>
      </c>
      <c r="B41" s="3">
        <v>7</v>
      </c>
      <c r="C41" s="3">
        <v>7</v>
      </c>
      <c r="D41" s="3">
        <v>5</v>
      </c>
      <c r="E41" s="3">
        <v>356.938</v>
      </c>
      <c r="F41" s="4" t="str">
        <f>HYPERLINK("http://141.218.60.56/~jnz1568/getInfo.php?workbook=17_07.xlsx&amp;sheet=A0&amp;row=41&amp;col=6&amp;number=6292000&amp;sourceID=14","6292000")</f>
        <v>6292000</v>
      </c>
      <c r="G41" s="4" t="str">
        <f>HYPERLINK("http://141.218.60.56/~jnz1568/getInfo.php?workbook=17_07.xlsx&amp;sheet=A0&amp;row=41&amp;col=7&amp;number=0&amp;sourceID=14","0")</f>
        <v>0</v>
      </c>
    </row>
    <row r="42" spans="1:7">
      <c r="A42" s="3">
        <v>17</v>
      </c>
      <c r="B42" s="3">
        <v>7</v>
      </c>
      <c r="C42" s="3">
        <v>8</v>
      </c>
      <c r="D42" s="3">
        <v>5</v>
      </c>
      <c r="E42" s="3">
        <v>351.138</v>
      </c>
      <c r="F42" s="4" t="str">
        <f>HYPERLINK("http://141.218.60.56/~jnz1568/getInfo.php?workbook=17_07.xlsx&amp;sheet=A0&amp;row=42&amp;col=6&amp;number=20680&amp;sourceID=14","20680")</f>
        <v>20680</v>
      </c>
      <c r="G42" s="4" t="str">
        <f>HYPERLINK("http://141.218.60.56/~jnz1568/getInfo.php?workbook=17_07.xlsx&amp;sheet=A0&amp;row=42&amp;col=7&amp;number=0&amp;sourceID=14","0")</f>
        <v>0</v>
      </c>
    </row>
    <row r="43" spans="1:7">
      <c r="A43" s="3">
        <v>17</v>
      </c>
      <c r="B43" s="3">
        <v>7</v>
      </c>
      <c r="C43" s="3">
        <v>9</v>
      </c>
      <c r="D43" s="3">
        <v>5</v>
      </c>
      <c r="E43" s="3">
        <v>234.843</v>
      </c>
      <c r="F43" s="4" t="str">
        <f>HYPERLINK("http://141.218.60.56/~jnz1568/getInfo.php?workbook=17_07.xlsx&amp;sheet=A0&amp;row=43&amp;col=6&amp;number=7011000&amp;sourceID=14","7011000")</f>
        <v>7011000</v>
      </c>
      <c r="G43" s="4" t="str">
        <f>HYPERLINK("http://141.218.60.56/~jnz1568/getInfo.php?workbook=17_07.xlsx&amp;sheet=A0&amp;row=43&amp;col=7&amp;number=0&amp;sourceID=14","0")</f>
        <v>0</v>
      </c>
    </row>
    <row r="44" spans="1:7">
      <c r="A44" s="3">
        <v>17</v>
      </c>
      <c r="B44" s="3">
        <v>7</v>
      </c>
      <c r="C44" s="3">
        <v>10</v>
      </c>
      <c r="D44" s="3">
        <v>5</v>
      </c>
      <c r="E44" s="3">
        <v>234.663</v>
      </c>
      <c r="F44" s="4" t="str">
        <f>HYPERLINK("http://141.218.60.56/~jnz1568/getInfo.php?workbook=17_07.xlsx&amp;sheet=A0&amp;row=44&amp;col=6&amp;number=3541000000&amp;sourceID=14","3541000000")</f>
        <v>3541000000</v>
      </c>
      <c r="G44" s="4" t="str">
        <f>HYPERLINK("http://141.218.60.56/~jnz1568/getInfo.php?workbook=17_07.xlsx&amp;sheet=A0&amp;row=44&amp;col=7&amp;number=0&amp;sourceID=14","0")</f>
        <v>0</v>
      </c>
    </row>
    <row r="45" spans="1:7">
      <c r="A45" s="3">
        <v>17</v>
      </c>
      <c r="B45" s="3">
        <v>7</v>
      </c>
      <c r="C45" s="3">
        <v>11</v>
      </c>
      <c r="D45" s="3">
        <v>5</v>
      </c>
      <c r="E45" s="3">
        <v>192.069</v>
      </c>
      <c r="F45" s="4" t="str">
        <f>HYPERLINK("http://141.218.60.56/~jnz1568/getInfo.php?workbook=17_07.xlsx&amp;sheet=A0&amp;row=45&amp;col=6&amp;number=11660000000&amp;sourceID=14","11660000000")</f>
        <v>11660000000</v>
      </c>
      <c r="G45" s="4" t="str">
        <f>HYPERLINK("http://141.218.60.56/~jnz1568/getInfo.php?workbook=17_07.xlsx&amp;sheet=A0&amp;row=45&amp;col=7&amp;number=0&amp;sourceID=14","0")</f>
        <v>0</v>
      </c>
    </row>
    <row r="46" spans="1:7">
      <c r="A46" s="3">
        <v>17</v>
      </c>
      <c r="B46" s="3">
        <v>7</v>
      </c>
      <c r="C46" s="3">
        <v>12</v>
      </c>
      <c r="D46" s="3">
        <v>5</v>
      </c>
      <c r="E46" s="3">
        <v>181.849</v>
      </c>
      <c r="F46" s="4" t="str">
        <f>HYPERLINK("http://141.218.60.56/~jnz1568/getInfo.php?workbook=17_07.xlsx&amp;sheet=A0&amp;row=46&amp;col=6&amp;number=8114000000&amp;sourceID=14","8114000000")</f>
        <v>8114000000</v>
      </c>
      <c r="G46" s="4" t="str">
        <f>HYPERLINK("http://141.218.60.56/~jnz1568/getInfo.php?workbook=17_07.xlsx&amp;sheet=A0&amp;row=46&amp;col=7&amp;number=0&amp;sourceID=14","0")</f>
        <v>0</v>
      </c>
    </row>
    <row r="47" spans="1:7">
      <c r="A47" s="3">
        <v>17</v>
      </c>
      <c r="B47" s="3">
        <v>7</v>
      </c>
      <c r="C47" s="3">
        <v>13</v>
      </c>
      <c r="D47" s="3">
        <v>5</v>
      </c>
      <c r="E47" s="3">
        <v>177.967</v>
      </c>
      <c r="F47" s="4" t="str">
        <f>HYPERLINK("http://141.218.60.56/~jnz1568/getInfo.php?workbook=17_07.xlsx&amp;sheet=A0&amp;row=47&amp;col=6&amp;number=19370000000&amp;sourceID=14","19370000000")</f>
        <v>19370000000</v>
      </c>
      <c r="G47" s="4" t="str">
        <f>HYPERLINK("http://141.218.60.56/~jnz1568/getInfo.php?workbook=17_07.xlsx&amp;sheet=A0&amp;row=47&amp;col=7&amp;number=0&amp;sourceID=14","0")</f>
        <v>0</v>
      </c>
    </row>
    <row r="48" spans="1:7">
      <c r="A48" s="3">
        <v>17</v>
      </c>
      <c r="B48" s="3">
        <v>7</v>
      </c>
      <c r="C48" s="3">
        <v>14</v>
      </c>
      <c r="D48" s="3">
        <v>6</v>
      </c>
      <c r="E48" s="3">
        <v>150.074</v>
      </c>
      <c r="F48" s="4" t="str">
        <f>HYPERLINK("http://141.218.60.56/~jnz1568/getInfo.php?workbook=17_07.xlsx&amp;sheet=A0&amp;row=48&amp;col=6&amp;number=84360000&amp;sourceID=14","84360000")</f>
        <v>84360000</v>
      </c>
      <c r="G48" s="4" t="str">
        <f>HYPERLINK("http://141.218.60.56/~jnz1568/getInfo.php?workbook=17_07.xlsx&amp;sheet=A0&amp;row=48&amp;col=7&amp;number=0&amp;sourceID=14","0")</f>
        <v>0</v>
      </c>
    </row>
    <row r="49" spans="1:7">
      <c r="A49" s="3">
        <v>17</v>
      </c>
      <c r="B49" s="3">
        <v>7</v>
      </c>
      <c r="C49" s="3">
        <v>14</v>
      </c>
      <c r="D49" s="3">
        <v>7</v>
      </c>
      <c r="E49" s="3">
        <v>152.188</v>
      </c>
      <c r="F49" s="4" t="str">
        <f>HYPERLINK("http://141.218.60.56/~jnz1568/getInfo.php?workbook=17_07.xlsx&amp;sheet=A0&amp;row=49&amp;col=6&amp;number=24970000&amp;sourceID=14","24970000")</f>
        <v>24970000</v>
      </c>
      <c r="G49" s="4" t="str">
        <f>HYPERLINK("http://141.218.60.56/~jnz1568/getInfo.php?workbook=17_07.xlsx&amp;sheet=A0&amp;row=49&amp;col=7&amp;number=0&amp;sourceID=14","0")</f>
        <v>0</v>
      </c>
    </row>
    <row r="50" spans="1:7">
      <c r="A50" s="3">
        <v>17</v>
      </c>
      <c r="B50" s="3">
        <v>7</v>
      </c>
      <c r="C50" s="3">
        <v>15</v>
      </c>
      <c r="D50" s="3">
        <v>7</v>
      </c>
      <c r="E50" s="3">
        <v>148.81</v>
      </c>
      <c r="F50" s="4" t="str">
        <f>HYPERLINK("http://141.218.60.56/~jnz1568/getInfo.php?workbook=17_07.xlsx&amp;sheet=A0&amp;row=50&amp;col=6&amp;number=4727000&amp;sourceID=14","4727000")</f>
        <v>4727000</v>
      </c>
      <c r="G50" s="4" t="str">
        <f>HYPERLINK("http://141.218.60.56/~jnz1568/getInfo.php?workbook=17_07.xlsx&amp;sheet=A0&amp;row=50&amp;col=7&amp;number=0&amp;sourceID=14","0")</f>
        <v>0</v>
      </c>
    </row>
    <row r="51" spans="1:7">
      <c r="A51" s="3">
        <v>17</v>
      </c>
      <c r="B51" s="3">
        <v>7</v>
      </c>
      <c r="C51" s="3">
        <v>14</v>
      </c>
      <c r="D51" s="3">
        <v>8</v>
      </c>
      <c r="E51" s="3">
        <v>153.268</v>
      </c>
      <c r="F51" s="4" t="str">
        <f>HYPERLINK("http://141.218.60.56/~jnz1568/getInfo.php?workbook=17_07.xlsx&amp;sheet=A0&amp;row=51&amp;col=6&amp;number=7166000&amp;sourceID=14","7166000")</f>
        <v>7166000</v>
      </c>
      <c r="G51" s="4" t="str">
        <f>HYPERLINK("http://141.218.60.56/~jnz1568/getInfo.php?workbook=17_07.xlsx&amp;sheet=A0&amp;row=51&amp;col=7&amp;number=0&amp;sourceID=14","0")</f>
        <v>0</v>
      </c>
    </row>
    <row r="52" spans="1:7">
      <c r="A52" s="3">
        <v>17</v>
      </c>
      <c r="B52" s="3">
        <v>7</v>
      </c>
      <c r="C52" s="3">
        <v>15</v>
      </c>
      <c r="D52" s="3">
        <v>8</v>
      </c>
      <c r="E52" s="3">
        <v>149.842</v>
      </c>
      <c r="F52" s="4" t="str">
        <f>HYPERLINK("http://141.218.60.56/~jnz1568/getInfo.php?workbook=17_07.xlsx&amp;sheet=A0&amp;row=52&amp;col=6&amp;number=26280000&amp;sourceID=14","26280000")</f>
        <v>26280000</v>
      </c>
      <c r="G52" s="4" t="str">
        <f>HYPERLINK("http://141.218.60.56/~jnz1568/getInfo.php?workbook=17_07.xlsx&amp;sheet=A0&amp;row=52&amp;col=7&amp;number=0&amp;sourceID=14","0")</f>
        <v>0</v>
      </c>
    </row>
    <row r="53" spans="1:7">
      <c r="A53" s="3">
        <v>17</v>
      </c>
      <c r="B53" s="3">
        <v>7</v>
      </c>
      <c r="C53" s="3">
        <v>14</v>
      </c>
      <c r="D53" s="3">
        <v>9</v>
      </c>
      <c r="E53" s="3">
        <v>195.532</v>
      </c>
      <c r="F53" s="4" t="str">
        <f>HYPERLINK("http://141.218.60.56/~jnz1568/getInfo.php?workbook=17_07.xlsx&amp;sheet=A0&amp;row=53&amp;col=6&amp;number=3043000000&amp;sourceID=14","3043000000")</f>
        <v>3043000000</v>
      </c>
      <c r="G53" s="4" t="str">
        <f>HYPERLINK("http://141.218.60.56/~jnz1568/getInfo.php?workbook=17_07.xlsx&amp;sheet=A0&amp;row=53&amp;col=7&amp;number=0&amp;sourceID=14","0")</f>
        <v>0</v>
      </c>
    </row>
    <row r="54" spans="1:7">
      <c r="A54" s="3">
        <v>17</v>
      </c>
      <c r="B54" s="3">
        <v>7</v>
      </c>
      <c r="C54" s="3">
        <v>15</v>
      </c>
      <c r="D54" s="3">
        <v>9</v>
      </c>
      <c r="E54" s="3">
        <v>189.991</v>
      </c>
      <c r="F54" s="4" t="str">
        <f>HYPERLINK("http://141.218.60.56/~jnz1568/getInfo.php?workbook=17_07.xlsx&amp;sheet=A0&amp;row=54&amp;col=6&amp;number=21610000000&amp;sourceID=14","21610000000")</f>
        <v>21610000000</v>
      </c>
      <c r="G54" s="4" t="str">
        <f>HYPERLINK("http://141.218.60.56/~jnz1568/getInfo.php?workbook=17_07.xlsx&amp;sheet=A0&amp;row=54&amp;col=7&amp;number=0&amp;sourceID=14","0")</f>
        <v>0</v>
      </c>
    </row>
    <row r="55" spans="1:7">
      <c r="A55" s="3">
        <v>17</v>
      </c>
      <c r="B55" s="3">
        <v>7</v>
      </c>
      <c r="C55" s="3">
        <v>14</v>
      </c>
      <c r="D55" s="3">
        <v>10</v>
      </c>
      <c r="E55" s="3">
        <v>195.657</v>
      </c>
      <c r="F55" s="4" t="str">
        <f>HYPERLINK("http://141.218.60.56/~jnz1568/getInfo.php?workbook=17_07.xlsx&amp;sheet=A0&amp;row=55&amp;col=6&amp;number=19330000000&amp;sourceID=14","19330000000")</f>
        <v>19330000000</v>
      </c>
      <c r="G55" s="4" t="str">
        <f>HYPERLINK("http://141.218.60.56/~jnz1568/getInfo.php?workbook=17_07.xlsx&amp;sheet=A0&amp;row=55&amp;col=7&amp;number=0&amp;sourceID=14","0")</f>
        <v>0</v>
      </c>
    </row>
    <row r="56" spans="1:7">
      <c r="A56" s="3">
        <v>17</v>
      </c>
      <c r="B56" s="3">
        <v>7</v>
      </c>
      <c r="C56" s="3">
        <v>14</v>
      </c>
      <c r="D56" s="3">
        <v>11</v>
      </c>
      <c r="E56" s="3">
        <v>240.04</v>
      </c>
      <c r="F56" s="4" t="str">
        <f>HYPERLINK("http://141.218.60.56/~jnz1568/getInfo.php?workbook=17_07.xlsx&amp;sheet=A0&amp;row=56&amp;col=6&amp;number=2114000000&amp;sourceID=14","2114000000")</f>
        <v>2114000000</v>
      </c>
      <c r="G56" s="4" t="str">
        <f>HYPERLINK("http://141.218.60.56/~jnz1568/getInfo.php?workbook=17_07.xlsx&amp;sheet=A0&amp;row=56&amp;col=7&amp;number=0&amp;sourceID=14","0")</f>
        <v>0</v>
      </c>
    </row>
    <row r="57" spans="1:7">
      <c r="A57" s="3">
        <v>17</v>
      </c>
      <c r="B57" s="3">
        <v>7</v>
      </c>
      <c r="C57" s="3">
        <v>15</v>
      </c>
      <c r="D57" s="3">
        <v>11</v>
      </c>
      <c r="E57" s="3">
        <v>231.743</v>
      </c>
      <c r="F57" s="4" t="str">
        <f>HYPERLINK("http://141.218.60.56/~jnz1568/getInfo.php?workbook=17_07.xlsx&amp;sheet=A0&amp;row=57&amp;col=6&amp;number=122900000&amp;sourceID=14","122900000")</f>
        <v>122900000</v>
      </c>
      <c r="G57" s="4" t="str">
        <f>HYPERLINK("http://141.218.60.56/~jnz1568/getInfo.php?workbook=17_07.xlsx&amp;sheet=A0&amp;row=57&amp;col=7&amp;number=0&amp;sourceID=14","0")</f>
        <v>0</v>
      </c>
    </row>
    <row r="58" spans="1:7">
      <c r="A58" s="3">
        <v>17</v>
      </c>
      <c r="B58" s="3">
        <v>7</v>
      </c>
      <c r="C58" s="3">
        <v>14</v>
      </c>
      <c r="D58" s="3">
        <v>12</v>
      </c>
      <c r="E58" s="3">
        <v>258.174</v>
      </c>
      <c r="F58" s="4" t="str">
        <f>HYPERLINK("http://141.218.60.56/~jnz1568/getInfo.php?workbook=17_07.xlsx&amp;sheet=A0&amp;row=58&amp;col=6&amp;number=13030000000&amp;sourceID=14","13030000000")</f>
        <v>13030000000</v>
      </c>
      <c r="G58" s="4" t="str">
        <f>HYPERLINK("http://141.218.60.56/~jnz1568/getInfo.php?workbook=17_07.xlsx&amp;sheet=A0&amp;row=58&amp;col=7&amp;number=0&amp;sourceID=14","0")</f>
        <v>0</v>
      </c>
    </row>
    <row r="59" spans="1:7">
      <c r="A59" s="3">
        <v>17</v>
      </c>
      <c r="B59" s="3">
        <v>7</v>
      </c>
      <c r="C59" s="3">
        <v>15</v>
      </c>
      <c r="D59" s="3">
        <v>12</v>
      </c>
      <c r="E59" s="3">
        <v>248.601</v>
      </c>
      <c r="F59" s="4" t="str">
        <f>HYPERLINK("http://141.218.60.56/~jnz1568/getInfo.php?workbook=17_07.xlsx&amp;sheet=A0&amp;row=59&amp;col=6&amp;number=6850000000&amp;sourceID=14","6850000000")</f>
        <v>6850000000</v>
      </c>
      <c r="G59" s="4" t="str">
        <f>HYPERLINK("http://141.218.60.56/~jnz1568/getInfo.php?workbook=17_07.xlsx&amp;sheet=A0&amp;row=59&amp;col=7&amp;number=0&amp;sourceID=14","0")</f>
        <v>0</v>
      </c>
    </row>
    <row r="60" spans="1:7">
      <c r="A60" s="3">
        <v>17</v>
      </c>
      <c r="B60" s="3">
        <v>7</v>
      </c>
      <c r="C60" s="3">
        <v>14</v>
      </c>
      <c r="D60" s="3">
        <v>13</v>
      </c>
      <c r="E60" s="3">
        <v>266.425</v>
      </c>
      <c r="F60" s="4" t="str">
        <f>HYPERLINK("http://141.218.60.56/~jnz1568/getInfo.php?workbook=17_07.xlsx&amp;sheet=A0&amp;row=60&amp;col=6&amp;number=1501000000&amp;sourceID=14","1501000000")</f>
        <v>1501000000</v>
      </c>
      <c r="G60" s="4" t="str">
        <f>HYPERLINK("http://141.218.60.56/~jnz1568/getInfo.php?workbook=17_07.xlsx&amp;sheet=A0&amp;row=60&amp;col=7&amp;number=0&amp;sourceID=14","0")</f>
        <v>0</v>
      </c>
    </row>
    <row r="61" spans="1:7">
      <c r="A61" s="3">
        <v>17</v>
      </c>
      <c r="B61" s="3">
        <v>7</v>
      </c>
      <c r="C61" s="3">
        <v>15</v>
      </c>
      <c r="D61" s="3">
        <v>13</v>
      </c>
      <c r="E61" s="3">
        <v>256.242</v>
      </c>
      <c r="F61" s="4" t="str">
        <f>HYPERLINK("http://141.218.60.56/~jnz1568/getInfo.php?workbook=17_07.xlsx&amp;sheet=A0&amp;row=61&amp;col=6&amp;number=11880000000&amp;sourceID=14","11880000000")</f>
        <v>11880000000</v>
      </c>
      <c r="G61" s="4" t="str">
        <f>HYPERLINK("http://141.218.60.56/~jnz1568/getInfo.php?workbook=17_07.xlsx&amp;sheet=A0&amp;row=61&amp;col=7&amp;number=0&amp;sourceID=14","0")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cols>
    <col min="1" max="1" width="3.7109375" customWidth="1"/>
    <col min="2" max="2" width="2.7109375" customWidth="1"/>
    <col min="3" max="3" width="6.7109375" customWidth="1"/>
    <col min="4" max="4" width="2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25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21</v>
      </c>
      <c r="D3" s="2" t="s">
        <v>4</v>
      </c>
      <c r="E3" s="2" t="s">
        <v>26</v>
      </c>
      <c r="F3" s="2" t="s">
        <v>27</v>
      </c>
      <c r="G3" s="2" t="s">
        <v>28</v>
      </c>
    </row>
    <row r="4" spans="1:7">
      <c r="A4" s="3">
        <v>17</v>
      </c>
      <c r="B4" s="3">
        <v>7</v>
      </c>
      <c r="C4" s="3">
        <v>1</v>
      </c>
      <c r="D4" s="3">
        <v>2</v>
      </c>
      <c r="E4" s="3">
        <v>1</v>
      </c>
      <c r="F4" s="4" t="str">
        <f>HYPERLINK("http://141.218.60.56/~jnz1568/getInfo.php?workbook=17_07.xlsx&amp;sheet=U0&amp;row=4&amp;col=6&amp;number=3&amp;sourceID=14","3")</f>
        <v>3</v>
      </c>
      <c r="G4" s="4" t="str">
        <f>HYPERLINK("http://141.218.60.56/~jnz1568/getInfo.php?workbook=17_07.xlsx&amp;sheet=U0&amp;row=4&amp;col=7&amp;number=0.104&amp;sourceID=14","0.104")</f>
        <v>0.104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HYPERLINK("http://141.218.60.56/~jnz1568/getInfo.php?workbook=17_07.xlsx&amp;sheet=U0&amp;row=5&amp;col=6&amp;number=3.1&amp;sourceID=14","3.1")</f>
        <v>3.1</v>
      </c>
      <c r="G5" s="4" t="str">
        <f>HYPERLINK("http://141.218.60.56/~jnz1568/getInfo.php?workbook=17_07.xlsx&amp;sheet=U0&amp;row=5&amp;col=7&amp;number=0.104&amp;sourceID=14","0.104")</f>
        <v>0.104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HYPERLINK("http://141.218.60.56/~jnz1568/getInfo.php?workbook=17_07.xlsx&amp;sheet=U0&amp;row=6&amp;col=6&amp;number=3.2&amp;sourceID=14","3.2")</f>
        <v>3.2</v>
      </c>
      <c r="G6" s="4" t="str">
        <f>HYPERLINK("http://141.218.60.56/~jnz1568/getInfo.php?workbook=17_07.xlsx&amp;sheet=U0&amp;row=6&amp;col=7&amp;number=0.104&amp;sourceID=14","0.104")</f>
        <v>0.104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HYPERLINK("http://141.218.60.56/~jnz1568/getInfo.php?workbook=17_07.xlsx&amp;sheet=U0&amp;row=7&amp;col=6&amp;number=3.3&amp;sourceID=14","3.3")</f>
        <v>3.3</v>
      </c>
      <c r="G7" s="4" t="str">
        <f>HYPERLINK("http://141.218.60.56/~jnz1568/getInfo.php?workbook=17_07.xlsx&amp;sheet=U0&amp;row=7&amp;col=7&amp;number=0.104&amp;sourceID=14","0.104")</f>
        <v>0.104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HYPERLINK("http://141.218.60.56/~jnz1568/getInfo.php?workbook=17_07.xlsx&amp;sheet=U0&amp;row=8&amp;col=6&amp;number=3.4&amp;sourceID=14","3.4")</f>
        <v>3.4</v>
      </c>
      <c r="G8" s="4" t="str">
        <f>HYPERLINK("http://141.218.60.56/~jnz1568/getInfo.php?workbook=17_07.xlsx&amp;sheet=U0&amp;row=8&amp;col=7&amp;number=0.104&amp;sourceID=14","0.104")</f>
        <v>0.104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HYPERLINK("http://141.218.60.56/~jnz1568/getInfo.php?workbook=17_07.xlsx&amp;sheet=U0&amp;row=9&amp;col=6&amp;number=3.5&amp;sourceID=14","3.5")</f>
        <v>3.5</v>
      </c>
      <c r="G9" s="4" t="str">
        <f>HYPERLINK("http://141.218.60.56/~jnz1568/getInfo.php?workbook=17_07.xlsx&amp;sheet=U0&amp;row=9&amp;col=7&amp;number=0.104&amp;sourceID=14","0.104")</f>
        <v>0.104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HYPERLINK("http://141.218.60.56/~jnz1568/getInfo.php?workbook=17_07.xlsx&amp;sheet=U0&amp;row=10&amp;col=6&amp;number=3.6&amp;sourceID=14","3.6")</f>
        <v>3.6</v>
      </c>
      <c r="G10" s="4" t="str">
        <f>HYPERLINK("http://141.218.60.56/~jnz1568/getInfo.php?workbook=17_07.xlsx&amp;sheet=U0&amp;row=10&amp;col=7&amp;number=0.104&amp;sourceID=14","0.104")</f>
        <v>0.104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HYPERLINK("http://141.218.60.56/~jnz1568/getInfo.php?workbook=17_07.xlsx&amp;sheet=U0&amp;row=11&amp;col=6&amp;number=3.7&amp;sourceID=14","3.7")</f>
        <v>3.7</v>
      </c>
      <c r="G11" s="4" t="str">
        <f>HYPERLINK("http://141.218.60.56/~jnz1568/getInfo.php?workbook=17_07.xlsx&amp;sheet=U0&amp;row=11&amp;col=7&amp;number=0.104&amp;sourceID=14","0.104")</f>
        <v>0.104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HYPERLINK("http://141.218.60.56/~jnz1568/getInfo.php?workbook=17_07.xlsx&amp;sheet=U0&amp;row=12&amp;col=6&amp;number=3.8&amp;sourceID=14","3.8")</f>
        <v>3.8</v>
      </c>
      <c r="G12" s="4" t="str">
        <f>HYPERLINK("http://141.218.60.56/~jnz1568/getInfo.php?workbook=17_07.xlsx&amp;sheet=U0&amp;row=12&amp;col=7&amp;number=0.104&amp;sourceID=14","0.104")</f>
        <v>0.104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HYPERLINK("http://141.218.60.56/~jnz1568/getInfo.php?workbook=17_07.xlsx&amp;sheet=U0&amp;row=13&amp;col=6&amp;number=3.9&amp;sourceID=14","3.9")</f>
        <v>3.9</v>
      </c>
      <c r="G13" s="4" t="str">
        <f>HYPERLINK("http://141.218.60.56/~jnz1568/getInfo.php?workbook=17_07.xlsx&amp;sheet=U0&amp;row=13&amp;col=7&amp;number=0.103&amp;sourceID=14","0.103")</f>
        <v>0.103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HYPERLINK("http://141.218.60.56/~jnz1568/getInfo.php?workbook=17_07.xlsx&amp;sheet=U0&amp;row=14&amp;col=6&amp;number=4&amp;sourceID=14","4")</f>
        <v>4</v>
      </c>
      <c r="G14" s="4" t="str">
        <f>HYPERLINK("http://141.218.60.56/~jnz1568/getInfo.php?workbook=17_07.xlsx&amp;sheet=U0&amp;row=14&amp;col=7&amp;number=0.103&amp;sourceID=14","0.103")</f>
        <v>0.103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HYPERLINK("http://141.218.60.56/~jnz1568/getInfo.php?workbook=17_07.xlsx&amp;sheet=U0&amp;row=15&amp;col=6&amp;number=4.1&amp;sourceID=14","4.1")</f>
        <v>4.1</v>
      </c>
      <c r="G15" s="4" t="str">
        <f>HYPERLINK("http://141.218.60.56/~jnz1568/getInfo.php?workbook=17_07.xlsx&amp;sheet=U0&amp;row=15&amp;col=7&amp;number=0.103&amp;sourceID=14","0.103")</f>
        <v>0.103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HYPERLINK("http://141.218.60.56/~jnz1568/getInfo.php?workbook=17_07.xlsx&amp;sheet=U0&amp;row=16&amp;col=6&amp;number=4.2&amp;sourceID=14","4.2")</f>
        <v>4.2</v>
      </c>
      <c r="G16" s="4" t="str">
        <f>HYPERLINK("http://141.218.60.56/~jnz1568/getInfo.php?workbook=17_07.xlsx&amp;sheet=U0&amp;row=16&amp;col=7&amp;number=0.103&amp;sourceID=14","0.103")</f>
        <v>0.103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HYPERLINK("http://141.218.60.56/~jnz1568/getInfo.php?workbook=17_07.xlsx&amp;sheet=U0&amp;row=17&amp;col=6&amp;number=4.3&amp;sourceID=14","4.3")</f>
        <v>4.3</v>
      </c>
      <c r="G17" s="4" t="str">
        <f>HYPERLINK("http://141.218.60.56/~jnz1568/getInfo.php?workbook=17_07.xlsx&amp;sheet=U0&amp;row=17&amp;col=7&amp;number=0.103&amp;sourceID=14","0.103")</f>
        <v>0.103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HYPERLINK("http://141.218.60.56/~jnz1568/getInfo.php?workbook=17_07.xlsx&amp;sheet=U0&amp;row=18&amp;col=6&amp;number=4.4&amp;sourceID=14","4.4")</f>
        <v>4.4</v>
      </c>
      <c r="G18" s="4" t="str">
        <f>HYPERLINK("http://141.218.60.56/~jnz1568/getInfo.php?workbook=17_07.xlsx&amp;sheet=U0&amp;row=18&amp;col=7&amp;number=0.102&amp;sourceID=14","0.102")</f>
        <v>0.102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HYPERLINK("http://141.218.60.56/~jnz1568/getInfo.php?workbook=17_07.xlsx&amp;sheet=U0&amp;row=19&amp;col=6&amp;number=4.5&amp;sourceID=14","4.5")</f>
        <v>4.5</v>
      </c>
      <c r="G19" s="4" t="str">
        <f>HYPERLINK("http://141.218.60.56/~jnz1568/getInfo.php?workbook=17_07.xlsx&amp;sheet=U0&amp;row=19&amp;col=7&amp;number=0.102&amp;sourceID=14","0.102")</f>
        <v>0.102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HYPERLINK("http://141.218.60.56/~jnz1568/getInfo.php?workbook=17_07.xlsx&amp;sheet=U0&amp;row=20&amp;col=6&amp;number=4.6&amp;sourceID=14","4.6")</f>
        <v>4.6</v>
      </c>
      <c r="G20" s="4" t="str">
        <f>HYPERLINK("http://141.218.60.56/~jnz1568/getInfo.php?workbook=17_07.xlsx&amp;sheet=U0&amp;row=20&amp;col=7&amp;number=0.101&amp;sourceID=14","0.101")</f>
        <v>0.101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HYPERLINK("http://141.218.60.56/~jnz1568/getInfo.php?workbook=17_07.xlsx&amp;sheet=U0&amp;row=21&amp;col=6&amp;number=4.7&amp;sourceID=14","4.7")</f>
        <v>4.7</v>
      </c>
      <c r="G21" s="4" t="str">
        <f>HYPERLINK("http://141.218.60.56/~jnz1568/getInfo.php?workbook=17_07.xlsx&amp;sheet=U0&amp;row=21&amp;col=7&amp;number=0.101&amp;sourceID=14","0.101")</f>
        <v>0.101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HYPERLINK("http://141.218.60.56/~jnz1568/getInfo.php?workbook=17_07.xlsx&amp;sheet=U0&amp;row=22&amp;col=6&amp;number=4.8&amp;sourceID=14","4.8")</f>
        <v>4.8</v>
      </c>
      <c r="G22" s="4" t="str">
        <f>HYPERLINK("http://141.218.60.56/~jnz1568/getInfo.php?workbook=17_07.xlsx&amp;sheet=U0&amp;row=22&amp;col=7&amp;number=0.0999&amp;sourceID=14","0.0999")</f>
        <v>0.0999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HYPERLINK("http://141.218.60.56/~jnz1568/getInfo.php?workbook=17_07.xlsx&amp;sheet=U0&amp;row=23&amp;col=6&amp;number=4.9&amp;sourceID=14","4.9")</f>
        <v>4.9</v>
      </c>
      <c r="G23" s="4" t="str">
        <f>HYPERLINK("http://141.218.60.56/~jnz1568/getInfo.php?workbook=17_07.xlsx&amp;sheet=U0&amp;row=23&amp;col=7&amp;number=0.0988&amp;sourceID=14","0.0988")</f>
        <v>0.0988</v>
      </c>
    </row>
    <row r="24" spans="1:7">
      <c r="A24" s="3">
        <v>17</v>
      </c>
      <c r="B24" s="3">
        <v>7</v>
      </c>
      <c r="C24" s="3">
        <v>1</v>
      </c>
      <c r="D24" s="3">
        <v>3</v>
      </c>
      <c r="E24" s="3">
        <v>1</v>
      </c>
      <c r="F24" s="4" t="str">
        <f>HYPERLINK("http://141.218.60.56/~jnz1568/getInfo.php?workbook=17_07.xlsx&amp;sheet=U0&amp;row=24&amp;col=6&amp;number=3&amp;sourceID=14","3")</f>
        <v>3</v>
      </c>
      <c r="G24" s="4" t="str">
        <f>HYPERLINK("http://141.218.60.56/~jnz1568/getInfo.php?workbook=17_07.xlsx&amp;sheet=U0&amp;row=24&amp;col=7&amp;number=0.152&amp;sourceID=14","0.152")</f>
        <v>0.152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HYPERLINK("http://141.218.60.56/~jnz1568/getInfo.php?workbook=17_07.xlsx&amp;sheet=U0&amp;row=25&amp;col=6&amp;number=3.1&amp;sourceID=14","3.1")</f>
        <v>3.1</v>
      </c>
      <c r="G25" s="4" t="str">
        <f>HYPERLINK("http://141.218.60.56/~jnz1568/getInfo.php?workbook=17_07.xlsx&amp;sheet=U0&amp;row=25&amp;col=7&amp;number=0.152&amp;sourceID=14","0.152")</f>
        <v>0.152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HYPERLINK("http://141.218.60.56/~jnz1568/getInfo.php?workbook=17_07.xlsx&amp;sheet=U0&amp;row=26&amp;col=6&amp;number=3.2&amp;sourceID=14","3.2")</f>
        <v>3.2</v>
      </c>
      <c r="G26" s="4" t="str">
        <f>HYPERLINK("http://141.218.60.56/~jnz1568/getInfo.php?workbook=17_07.xlsx&amp;sheet=U0&amp;row=26&amp;col=7&amp;number=0.152&amp;sourceID=14","0.152")</f>
        <v>0.152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HYPERLINK("http://141.218.60.56/~jnz1568/getInfo.php?workbook=17_07.xlsx&amp;sheet=U0&amp;row=27&amp;col=6&amp;number=3.3&amp;sourceID=14","3.3")</f>
        <v>3.3</v>
      </c>
      <c r="G27" s="4" t="str">
        <f>HYPERLINK("http://141.218.60.56/~jnz1568/getInfo.php?workbook=17_07.xlsx&amp;sheet=U0&amp;row=27&amp;col=7&amp;number=0.152&amp;sourceID=14","0.152")</f>
        <v>0.152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HYPERLINK("http://141.218.60.56/~jnz1568/getInfo.php?workbook=17_07.xlsx&amp;sheet=U0&amp;row=28&amp;col=6&amp;number=3.4&amp;sourceID=14","3.4")</f>
        <v>3.4</v>
      </c>
      <c r="G28" s="4" t="str">
        <f>HYPERLINK("http://141.218.60.56/~jnz1568/getInfo.php?workbook=17_07.xlsx&amp;sheet=U0&amp;row=28&amp;col=7&amp;number=0.151&amp;sourceID=14","0.151")</f>
        <v>0.151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HYPERLINK("http://141.218.60.56/~jnz1568/getInfo.php?workbook=17_07.xlsx&amp;sheet=U0&amp;row=29&amp;col=6&amp;number=3.5&amp;sourceID=14","3.5")</f>
        <v>3.5</v>
      </c>
      <c r="G29" s="4" t="str">
        <f>HYPERLINK("http://141.218.60.56/~jnz1568/getInfo.php?workbook=17_07.xlsx&amp;sheet=U0&amp;row=29&amp;col=7&amp;number=0.151&amp;sourceID=14","0.151")</f>
        <v>0.151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HYPERLINK("http://141.218.60.56/~jnz1568/getInfo.php?workbook=17_07.xlsx&amp;sheet=U0&amp;row=30&amp;col=6&amp;number=3.6&amp;sourceID=14","3.6")</f>
        <v>3.6</v>
      </c>
      <c r="G30" s="4" t="str">
        <f>HYPERLINK("http://141.218.60.56/~jnz1568/getInfo.php?workbook=17_07.xlsx&amp;sheet=U0&amp;row=30&amp;col=7&amp;number=0.151&amp;sourceID=14","0.151")</f>
        <v>0.151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HYPERLINK("http://141.218.60.56/~jnz1568/getInfo.php?workbook=17_07.xlsx&amp;sheet=U0&amp;row=31&amp;col=6&amp;number=3.7&amp;sourceID=14","3.7")</f>
        <v>3.7</v>
      </c>
      <c r="G31" s="4" t="str">
        <f>HYPERLINK("http://141.218.60.56/~jnz1568/getInfo.php?workbook=17_07.xlsx&amp;sheet=U0&amp;row=31&amp;col=7&amp;number=0.151&amp;sourceID=14","0.151")</f>
        <v>0.151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HYPERLINK("http://141.218.60.56/~jnz1568/getInfo.php?workbook=17_07.xlsx&amp;sheet=U0&amp;row=32&amp;col=6&amp;number=3.8&amp;sourceID=14","3.8")</f>
        <v>3.8</v>
      </c>
      <c r="G32" s="4" t="str">
        <f>HYPERLINK("http://141.218.60.56/~jnz1568/getInfo.php?workbook=17_07.xlsx&amp;sheet=U0&amp;row=32&amp;col=7&amp;number=0.151&amp;sourceID=14","0.151")</f>
        <v>0.151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HYPERLINK("http://141.218.60.56/~jnz1568/getInfo.php?workbook=17_07.xlsx&amp;sheet=U0&amp;row=33&amp;col=6&amp;number=3.9&amp;sourceID=14","3.9")</f>
        <v>3.9</v>
      </c>
      <c r="G33" s="4" t="str">
        <f>HYPERLINK("http://141.218.60.56/~jnz1568/getInfo.php?workbook=17_07.xlsx&amp;sheet=U0&amp;row=33&amp;col=7&amp;number=0.151&amp;sourceID=14","0.151")</f>
        <v>0.151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HYPERLINK("http://141.218.60.56/~jnz1568/getInfo.php?workbook=17_07.xlsx&amp;sheet=U0&amp;row=34&amp;col=6&amp;number=4&amp;sourceID=14","4")</f>
        <v>4</v>
      </c>
      <c r="G34" s="4" t="str">
        <f>HYPERLINK("http://141.218.60.56/~jnz1568/getInfo.php?workbook=17_07.xlsx&amp;sheet=U0&amp;row=34&amp;col=7&amp;number=0.151&amp;sourceID=14","0.151")</f>
        <v>0.151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HYPERLINK("http://141.218.60.56/~jnz1568/getInfo.php?workbook=17_07.xlsx&amp;sheet=U0&amp;row=35&amp;col=6&amp;number=4.1&amp;sourceID=14","4.1")</f>
        <v>4.1</v>
      </c>
      <c r="G35" s="4" t="str">
        <f>HYPERLINK("http://141.218.60.56/~jnz1568/getInfo.php?workbook=17_07.xlsx&amp;sheet=U0&amp;row=35&amp;col=7&amp;number=0.151&amp;sourceID=14","0.151")</f>
        <v>0.151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HYPERLINK("http://141.218.60.56/~jnz1568/getInfo.php?workbook=17_07.xlsx&amp;sheet=U0&amp;row=36&amp;col=6&amp;number=4.2&amp;sourceID=14","4.2")</f>
        <v>4.2</v>
      </c>
      <c r="G36" s="4" t="str">
        <f>HYPERLINK("http://141.218.60.56/~jnz1568/getInfo.php?workbook=17_07.xlsx&amp;sheet=U0&amp;row=36&amp;col=7&amp;number=0.15&amp;sourceID=14","0.15")</f>
        <v>0.15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HYPERLINK("http://141.218.60.56/~jnz1568/getInfo.php?workbook=17_07.xlsx&amp;sheet=U0&amp;row=37&amp;col=6&amp;number=4.3&amp;sourceID=14","4.3")</f>
        <v>4.3</v>
      </c>
      <c r="G37" s="4" t="str">
        <f>HYPERLINK("http://141.218.60.56/~jnz1568/getInfo.php?workbook=17_07.xlsx&amp;sheet=U0&amp;row=37&amp;col=7&amp;number=0.15&amp;sourceID=14","0.15")</f>
        <v>0.15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HYPERLINK("http://141.218.60.56/~jnz1568/getInfo.php?workbook=17_07.xlsx&amp;sheet=U0&amp;row=38&amp;col=6&amp;number=4.4&amp;sourceID=14","4.4")</f>
        <v>4.4</v>
      </c>
      <c r="G38" s="4" t="str">
        <f>HYPERLINK("http://141.218.60.56/~jnz1568/getInfo.php?workbook=17_07.xlsx&amp;sheet=U0&amp;row=38&amp;col=7&amp;number=0.149&amp;sourceID=14","0.149")</f>
        <v>0.149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HYPERLINK("http://141.218.60.56/~jnz1568/getInfo.php?workbook=17_07.xlsx&amp;sheet=U0&amp;row=39&amp;col=6&amp;number=4.5&amp;sourceID=14","4.5")</f>
        <v>4.5</v>
      </c>
      <c r="G39" s="4" t="str">
        <f>HYPERLINK("http://141.218.60.56/~jnz1568/getInfo.php?workbook=17_07.xlsx&amp;sheet=U0&amp;row=39&amp;col=7&amp;number=0.149&amp;sourceID=14","0.149")</f>
        <v>0.149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HYPERLINK("http://141.218.60.56/~jnz1568/getInfo.php?workbook=17_07.xlsx&amp;sheet=U0&amp;row=40&amp;col=6&amp;number=4.6&amp;sourceID=14","4.6")</f>
        <v>4.6</v>
      </c>
      <c r="G40" s="4" t="str">
        <f>HYPERLINK("http://141.218.60.56/~jnz1568/getInfo.php?workbook=17_07.xlsx&amp;sheet=U0&amp;row=40&amp;col=7&amp;number=0.148&amp;sourceID=14","0.148")</f>
        <v>0.148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HYPERLINK("http://141.218.60.56/~jnz1568/getInfo.php?workbook=17_07.xlsx&amp;sheet=U0&amp;row=41&amp;col=6&amp;number=4.7&amp;sourceID=14","4.7")</f>
        <v>4.7</v>
      </c>
      <c r="G41" s="4" t="str">
        <f>HYPERLINK("http://141.218.60.56/~jnz1568/getInfo.php?workbook=17_07.xlsx&amp;sheet=U0&amp;row=41&amp;col=7&amp;number=0.147&amp;sourceID=14","0.147")</f>
        <v>0.147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HYPERLINK("http://141.218.60.56/~jnz1568/getInfo.php?workbook=17_07.xlsx&amp;sheet=U0&amp;row=42&amp;col=6&amp;number=4.8&amp;sourceID=14","4.8")</f>
        <v>4.8</v>
      </c>
      <c r="G42" s="4" t="str">
        <f>HYPERLINK("http://141.218.60.56/~jnz1568/getInfo.php?workbook=17_07.xlsx&amp;sheet=U0&amp;row=42&amp;col=7&amp;number=0.146&amp;sourceID=14","0.146")</f>
        <v>0.146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HYPERLINK("http://141.218.60.56/~jnz1568/getInfo.php?workbook=17_07.xlsx&amp;sheet=U0&amp;row=43&amp;col=6&amp;number=4.9&amp;sourceID=14","4.9")</f>
        <v>4.9</v>
      </c>
      <c r="G43" s="4" t="str">
        <f>HYPERLINK("http://141.218.60.56/~jnz1568/getInfo.php?workbook=17_07.xlsx&amp;sheet=U0&amp;row=43&amp;col=7&amp;number=0.144&amp;sourceID=14","0.144")</f>
        <v>0.144</v>
      </c>
    </row>
    <row r="44" spans="1:7">
      <c r="A44" s="3">
        <v>17</v>
      </c>
      <c r="B44" s="3">
        <v>7</v>
      </c>
      <c r="C44" s="3">
        <v>1</v>
      </c>
      <c r="D44" s="3">
        <v>4</v>
      </c>
      <c r="E44" s="3">
        <v>1</v>
      </c>
      <c r="F44" s="4" t="str">
        <f>HYPERLINK("http://141.218.60.56/~jnz1568/getInfo.php?workbook=17_07.xlsx&amp;sheet=U0&amp;row=44&amp;col=6&amp;number=3&amp;sourceID=14","3")</f>
        <v>3</v>
      </c>
      <c r="G44" s="4" t="str">
        <f>HYPERLINK("http://141.218.60.56/~jnz1568/getInfo.php?workbook=17_07.xlsx&amp;sheet=U0&amp;row=44&amp;col=7&amp;number=0.0347&amp;sourceID=14","0.0347")</f>
        <v>0.0347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HYPERLINK("http://141.218.60.56/~jnz1568/getInfo.php?workbook=17_07.xlsx&amp;sheet=U0&amp;row=45&amp;col=6&amp;number=3.1&amp;sourceID=14","3.1")</f>
        <v>3.1</v>
      </c>
      <c r="G45" s="4" t="str">
        <f>HYPERLINK("http://141.218.60.56/~jnz1568/getInfo.php?workbook=17_07.xlsx&amp;sheet=U0&amp;row=45&amp;col=7&amp;number=0.0347&amp;sourceID=14","0.0347")</f>
        <v>0.0347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HYPERLINK("http://141.218.60.56/~jnz1568/getInfo.php?workbook=17_07.xlsx&amp;sheet=U0&amp;row=46&amp;col=6&amp;number=3.2&amp;sourceID=14","3.2")</f>
        <v>3.2</v>
      </c>
      <c r="G46" s="4" t="str">
        <f>HYPERLINK("http://141.218.60.56/~jnz1568/getInfo.php?workbook=17_07.xlsx&amp;sheet=U0&amp;row=46&amp;col=7&amp;number=0.0347&amp;sourceID=14","0.0347")</f>
        <v>0.0347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HYPERLINK("http://141.218.60.56/~jnz1568/getInfo.php?workbook=17_07.xlsx&amp;sheet=U0&amp;row=47&amp;col=6&amp;number=3.3&amp;sourceID=14","3.3")</f>
        <v>3.3</v>
      </c>
      <c r="G47" s="4" t="str">
        <f>HYPERLINK("http://141.218.60.56/~jnz1568/getInfo.php?workbook=17_07.xlsx&amp;sheet=U0&amp;row=47&amp;col=7&amp;number=0.0346&amp;sourceID=14","0.0346")</f>
        <v>0.0346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HYPERLINK("http://141.218.60.56/~jnz1568/getInfo.php?workbook=17_07.xlsx&amp;sheet=U0&amp;row=48&amp;col=6&amp;number=3.4&amp;sourceID=14","3.4")</f>
        <v>3.4</v>
      </c>
      <c r="G48" s="4" t="str">
        <f>HYPERLINK("http://141.218.60.56/~jnz1568/getInfo.php?workbook=17_07.xlsx&amp;sheet=U0&amp;row=48&amp;col=7&amp;number=0.0346&amp;sourceID=14","0.0346")</f>
        <v>0.0346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HYPERLINK("http://141.218.60.56/~jnz1568/getInfo.php?workbook=17_07.xlsx&amp;sheet=U0&amp;row=49&amp;col=6&amp;number=3.5&amp;sourceID=14","3.5")</f>
        <v>3.5</v>
      </c>
      <c r="G49" s="4" t="str">
        <f>HYPERLINK("http://141.218.60.56/~jnz1568/getInfo.php?workbook=17_07.xlsx&amp;sheet=U0&amp;row=49&amp;col=7&amp;number=0.0346&amp;sourceID=14","0.0346")</f>
        <v>0.0346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HYPERLINK("http://141.218.60.56/~jnz1568/getInfo.php?workbook=17_07.xlsx&amp;sheet=U0&amp;row=50&amp;col=6&amp;number=3.6&amp;sourceID=14","3.6")</f>
        <v>3.6</v>
      </c>
      <c r="G50" s="4" t="str">
        <f>HYPERLINK("http://141.218.60.56/~jnz1568/getInfo.php?workbook=17_07.xlsx&amp;sheet=U0&amp;row=50&amp;col=7&amp;number=0.0346&amp;sourceID=14","0.0346")</f>
        <v>0.0346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HYPERLINK("http://141.218.60.56/~jnz1568/getInfo.php?workbook=17_07.xlsx&amp;sheet=U0&amp;row=51&amp;col=6&amp;number=3.7&amp;sourceID=14","3.7")</f>
        <v>3.7</v>
      </c>
      <c r="G51" s="4" t="str">
        <f>HYPERLINK("http://141.218.60.56/~jnz1568/getInfo.php?workbook=17_07.xlsx&amp;sheet=U0&amp;row=51&amp;col=7&amp;number=0.0346&amp;sourceID=14","0.0346")</f>
        <v>0.0346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HYPERLINK("http://141.218.60.56/~jnz1568/getInfo.php?workbook=17_07.xlsx&amp;sheet=U0&amp;row=52&amp;col=6&amp;number=3.8&amp;sourceID=14","3.8")</f>
        <v>3.8</v>
      </c>
      <c r="G52" s="4" t="str">
        <f>HYPERLINK("http://141.218.60.56/~jnz1568/getInfo.php?workbook=17_07.xlsx&amp;sheet=U0&amp;row=52&amp;col=7&amp;number=0.0345&amp;sourceID=14","0.0345")</f>
        <v>0.0345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HYPERLINK("http://141.218.60.56/~jnz1568/getInfo.php?workbook=17_07.xlsx&amp;sheet=U0&amp;row=53&amp;col=6&amp;number=3.9&amp;sourceID=14","3.9")</f>
        <v>3.9</v>
      </c>
      <c r="G53" s="4" t="str">
        <f>HYPERLINK("http://141.218.60.56/~jnz1568/getInfo.php?workbook=17_07.xlsx&amp;sheet=U0&amp;row=53&amp;col=7&amp;number=0.0345&amp;sourceID=14","0.0345")</f>
        <v>0.0345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HYPERLINK("http://141.218.60.56/~jnz1568/getInfo.php?workbook=17_07.xlsx&amp;sheet=U0&amp;row=54&amp;col=6&amp;number=4&amp;sourceID=14","4")</f>
        <v>4</v>
      </c>
      <c r="G54" s="4" t="str">
        <f>HYPERLINK("http://141.218.60.56/~jnz1568/getInfo.php?workbook=17_07.xlsx&amp;sheet=U0&amp;row=54&amp;col=7&amp;number=0.0344&amp;sourceID=14","0.0344")</f>
        <v>0.0344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HYPERLINK("http://141.218.60.56/~jnz1568/getInfo.php?workbook=17_07.xlsx&amp;sheet=U0&amp;row=55&amp;col=6&amp;number=4.1&amp;sourceID=14","4.1")</f>
        <v>4.1</v>
      </c>
      <c r="G55" s="4" t="str">
        <f>HYPERLINK("http://141.218.60.56/~jnz1568/getInfo.php?workbook=17_07.xlsx&amp;sheet=U0&amp;row=55&amp;col=7&amp;number=0.0344&amp;sourceID=14","0.0344")</f>
        <v>0.0344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HYPERLINK("http://141.218.60.56/~jnz1568/getInfo.php?workbook=17_07.xlsx&amp;sheet=U0&amp;row=56&amp;col=6&amp;number=4.2&amp;sourceID=14","4.2")</f>
        <v>4.2</v>
      </c>
      <c r="G56" s="4" t="str">
        <f>HYPERLINK("http://141.218.60.56/~jnz1568/getInfo.php?workbook=17_07.xlsx&amp;sheet=U0&amp;row=56&amp;col=7&amp;number=0.0343&amp;sourceID=14","0.0343")</f>
        <v>0.0343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HYPERLINK("http://141.218.60.56/~jnz1568/getInfo.php?workbook=17_07.xlsx&amp;sheet=U0&amp;row=57&amp;col=6&amp;number=4.3&amp;sourceID=14","4.3")</f>
        <v>4.3</v>
      </c>
      <c r="G57" s="4" t="str">
        <f>HYPERLINK("http://141.218.60.56/~jnz1568/getInfo.php?workbook=17_07.xlsx&amp;sheet=U0&amp;row=57&amp;col=7&amp;number=0.0342&amp;sourceID=14","0.0342")</f>
        <v>0.0342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HYPERLINK("http://141.218.60.56/~jnz1568/getInfo.php?workbook=17_07.xlsx&amp;sheet=U0&amp;row=58&amp;col=6&amp;number=4.4&amp;sourceID=14","4.4")</f>
        <v>4.4</v>
      </c>
      <c r="G58" s="4" t="str">
        <f>HYPERLINK("http://141.218.60.56/~jnz1568/getInfo.php?workbook=17_07.xlsx&amp;sheet=U0&amp;row=58&amp;col=7&amp;number=0.034&amp;sourceID=14","0.034")</f>
        <v>0.034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HYPERLINK("http://141.218.60.56/~jnz1568/getInfo.php?workbook=17_07.xlsx&amp;sheet=U0&amp;row=59&amp;col=6&amp;number=4.5&amp;sourceID=14","4.5")</f>
        <v>4.5</v>
      </c>
      <c r="G59" s="4" t="str">
        <f>HYPERLINK("http://141.218.60.56/~jnz1568/getInfo.php?workbook=17_07.xlsx&amp;sheet=U0&amp;row=59&amp;col=7&amp;number=0.0339&amp;sourceID=14","0.0339")</f>
        <v>0.0339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HYPERLINK("http://141.218.60.56/~jnz1568/getInfo.php?workbook=17_07.xlsx&amp;sheet=U0&amp;row=60&amp;col=6&amp;number=4.6&amp;sourceID=14","4.6")</f>
        <v>4.6</v>
      </c>
      <c r="G60" s="4" t="str">
        <f>HYPERLINK("http://141.218.60.56/~jnz1568/getInfo.php?workbook=17_07.xlsx&amp;sheet=U0&amp;row=60&amp;col=7&amp;number=0.0337&amp;sourceID=14","0.0337")</f>
        <v>0.0337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HYPERLINK("http://141.218.60.56/~jnz1568/getInfo.php?workbook=17_07.xlsx&amp;sheet=U0&amp;row=61&amp;col=6&amp;number=4.7&amp;sourceID=14","4.7")</f>
        <v>4.7</v>
      </c>
      <c r="G61" s="4" t="str">
        <f>HYPERLINK("http://141.218.60.56/~jnz1568/getInfo.php?workbook=17_07.xlsx&amp;sheet=U0&amp;row=61&amp;col=7&amp;number=0.0334&amp;sourceID=14","0.0334")</f>
        <v>0.0334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HYPERLINK("http://141.218.60.56/~jnz1568/getInfo.php?workbook=17_07.xlsx&amp;sheet=U0&amp;row=62&amp;col=6&amp;number=4.8&amp;sourceID=14","4.8")</f>
        <v>4.8</v>
      </c>
      <c r="G62" s="4" t="str">
        <f>HYPERLINK("http://141.218.60.56/~jnz1568/getInfo.php?workbook=17_07.xlsx&amp;sheet=U0&amp;row=62&amp;col=7&amp;number=0.0331&amp;sourceID=14","0.0331")</f>
        <v>0.0331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HYPERLINK("http://141.218.60.56/~jnz1568/getInfo.php?workbook=17_07.xlsx&amp;sheet=U0&amp;row=63&amp;col=6&amp;number=4.9&amp;sourceID=14","4.9")</f>
        <v>4.9</v>
      </c>
      <c r="G63" s="4" t="str">
        <f>HYPERLINK("http://141.218.60.56/~jnz1568/getInfo.php?workbook=17_07.xlsx&amp;sheet=U0&amp;row=63&amp;col=7&amp;number=0.0327&amp;sourceID=14","0.0327")</f>
        <v>0.0327</v>
      </c>
    </row>
    <row r="64" spans="1:7">
      <c r="A64" s="3">
        <v>17</v>
      </c>
      <c r="B64" s="3">
        <v>7</v>
      </c>
      <c r="C64" s="3">
        <v>1</v>
      </c>
      <c r="D64" s="3">
        <v>5</v>
      </c>
      <c r="E64" s="3">
        <v>1</v>
      </c>
      <c r="F64" s="4" t="str">
        <f>HYPERLINK("http://141.218.60.56/~jnz1568/getInfo.php?workbook=17_07.xlsx&amp;sheet=U0&amp;row=64&amp;col=6&amp;number=3&amp;sourceID=14","3")</f>
        <v>3</v>
      </c>
      <c r="G64" s="4" t="str">
        <f>HYPERLINK("http://141.218.60.56/~jnz1568/getInfo.php?workbook=17_07.xlsx&amp;sheet=U0&amp;row=64&amp;col=7&amp;number=0.0666&amp;sourceID=14","0.0666")</f>
        <v>0.0666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HYPERLINK("http://141.218.60.56/~jnz1568/getInfo.php?workbook=17_07.xlsx&amp;sheet=U0&amp;row=65&amp;col=6&amp;number=3.1&amp;sourceID=14","3.1")</f>
        <v>3.1</v>
      </c>
      <c r="G65" s="4" t="str">
        <f>HYPERLINK("http://141.218.60.56/~jnz1568/getInfo.php?workbook=17_07.xlsx&amp;sheet=U0&amp;row=65&amp;col=7&amp;number=0.0665&amp;sourceID=14","0.0665")</f>
        <v>0.0665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HYPERLINK("http://141.218.60.56/~jnz1568/getInfo.php?workbook=17_07.xlsx&amp;sheet=U0&amp;row=66&amp;col=6&amp;number=3.2&amp;sourceID=14","3.2")</f>
        <v>3.2</v>
      </c>
      <c r="G66" s="4" t="str">
        <f>HYPERLINK("http://141.218.60.56/~jnz1568/getInfo.php?workbook=17_07.xlsx&amp;sheet=U0&amp;row=66&amp;col=7&amp;number=0.0665&amp;sourceID=14","0.0665")</f>
        <v>0.0665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HYPERLINK("http://141.218.60.56/~jnz1568/getInfo.php?workbook=17_07.xlsx&amp;sheet=U0&amp;row=67&amp;col=6&amp;number=3.3&amp;sourceID=14","3.3")</f>
        <v>3.3</v>
      </c>
      <c r="G67" s="4" t="str">
        <f>HYPERLINK("http://141.218.60.56/~jnz1568/getInfo.php?workbook=17_07.xlsx&amp;sheet=U0&amp;row=67&amp;col=7&amp;number=0.0665&amp;sourceID=14","0.0665")</f>
        <v>0.0665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HYPERLINK("http://141.218.60.56/~jnz1568/getInfo.php?workbook=17_07.xlsx&amp;sheet=U0&amp;row=68&amp;col=6&amp;number=3.4&amp;sourceID=14","3.4")</f>
        <v>3.4</v>
      </c>
      <c r="G68" s="4" t="str">
        <f>HYPERLINK("http://141.218.60.56/~jnz1568/getInfo.php?workbook=17_07.xlsx&amp;sheet=U0&amp;row=68&amp;col=7&amp;number=0.0665&amp;sourceID=14","0.0665")</f>
        <v>0.0665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HYPERLINK("http://141.218.60.56/~jnz1568/getInfo.php?workbook=17_07.xlsx&amp;sheet=U0&amp;row=69&amp;col=6&amp;number=3.5&amp;sourceID=14","3.5")</f>
        <v>3.5</v>
      </c>
      <c r="G69" s="4" t="str">
        <f>HYPERLINK("http://141.218.60.56/~jnz1568/getInfo.php?workbook=17_07.xlsx&amp;sheet=U0&amp;row=69&amp;col=7&amp;number=0.0664&amp;sourceID=14","0.0664")</f>
        <v>0.0664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HYPERLINK("http://141.218.60.56/~jnz1568/getInfo.php?workbook=17_07.xlsx&amp;sheet=U0&amp;row=70&amp;col=6&amp;number=3.6&amp;sourceID=14","3.6")</f>
        <v>3.6</v>
      </c>
      <c r="G70" s="4" t="str">
        <f>HYPERLINK("http://141.218.60.56/~jnz1568/getInfo.php?workbook=17_07.xlsx&amp;sheet=U0&amp;row=70&amp;col=7&amp;number=0.0664&amp;sourceID=14","0.0664")</f>
        <v>0.0664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HYPERLINK("http://141.218.60.56/~jnz1568/getInfo.php?workbook=17_07.xlsx&amp;sheet=U0&amp;row=71&amp;col=6&amp;number=3.7&amp;sourceID=14","3.7")</f>
        <v>3.7</v>
      </c>
      <c r="G71" s="4" t="str">
        <f>HYPERLINK("http://141.218.60.56/~jnz1568/getInfo.php?workbook=17_07.xlsx&amp;sheet=U0&amp;row=71&amp;col=7&amp;number=0.0664&amp;sourceID=14","0.0664")</f>
        <v>0.0664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HYPERLINK("http://141.218.60.56/~jnz1568/getInfo.php?workbook=17_07.xlsx&amp;sheet=U0&amp;row=72&amp;col=6&amp;number=3.8&amp;sourceID=14","3.8")</f>
        <v>3.8</v>
      </c>
      <c r="G72" s="4" t="str">
        <f>HYPERLINK("http://141.218.60.56/~jnz1568/getInfo.php?workbook=17_07.xlsx&amp;sheet=U0&amp;row=72&amp;col=7&amp;number=0.0663&amp;sourceID=14","0.0663")</f>
        <v>0.0663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HYPERLINK("http://141.218.60.56/~jnz1568/getInfo.php?workbook=17_07.xlsx&amp;sheet=U0&amp;row=73&amp;col=6&amp;number=3.9&amp;sourceID=14","3.9")</f>
        <v>3.9</v>
      </c>
      <c r="G73" s="4" t="str">
        <f>HYPERLINK("http://141.218.60.56/~jnz1568/getInfo.php?workbook=17_07.xlsx&amp;sheet=U0&amp;row=73&amp;col=7&amp;number=0.0662&amp;sourceID=14","0.0662")</f>
        <v>0.0662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HYPERLINK("http://141.218.60.56/~jnz1568/getInfo.php?workbook=17_07.xlsx&amp;sheet=U0&amp;row=74&amp;col=6&amp;number=4&amp;sourceID=14","4")</f>
        <v>4</v>
      </c>
      <c r="G74" s="4" t="str">
        <f>HYPERLINK("http://141.218.60.56/~jnz1568/getInfo.php?workbook=17_07.xlsx&amp;sheet=U0&amp;row=74&amp;col=7&amp;number=0.0661&amp;sourceID=14","0.0661")</f>
        <v>0.0661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HYPERLINK("http://141.218.60.56/~jnz1568/getInfo.php?workbook=17_07.xlsx&amp;sheet=U0&amp;row=75&amp;col=6&amp;number=4.1&amp;sourceID=14","4.1")</f>
        <v>4.1</v>
      </c>
      <c r="G75" s="4" t="str">
        <f>HYPERLINK("http://141.218.60.56/~jnz1568/getInfo.php?workbook=17_07.xlsx&amp;sheet=U0&amp;row=75&amp;col=7&amp;number=0.066&amp;sourceID=14","0.066")</f>
        <v>0.066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HYPERLINK("http://141.218.60.56/~jnz1568/getInfo.php?workbook=17_07.xlsx&amp;sheet=U0&amp;row=76&amp;col=6&amp;number=4.2&amp;sourceID=14","4.2")</f>
        <v>4.2</v>
      </c>
      <c r="G76" s="4" t="str">
        <f>HYPERLINK("http://141.218.60.56/~jnz1568/getInfo.php?workbook=17_07.xlsx&amp;sheet=U0&amp;row=76&amp;col=7&amp;number=0.0658&amp;sourceID=14","0.0658")</f>
        <v>0.0658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HYPERLINK("http://141.218.60.56/~jnz1568/getInfo.php?workbook=17_07.xlsx&amp;sheet=U0&amp;row=77&amp;col=6&amp;number=4.3&amp;sourceID=14","4.3")</f>
        <v>4.3</v>
      </c>
      <c r="G77" s="4" t="str">
        <f>HYPERLINK("http://141.218.60.56/~jnz1568/getInfo.php?workbook=17_07.xlsx&amp;sheet=U0&amp;row=77&amp;col=7&amp;number=0.0656&amp;sourceID=14","0.0656")</f>
        <v>0.0656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HYPERLINK("http://141.218.60.56/~jnz1568/getInfo.php?workbook=17_07.xlsx&amp;sheet=U0&amp;row=78&amp;col=6&amp;number=4.4&amp;sourceID=14","4.4")</f>
        <v>4.4</v>
      </c>
      <c r="G78" s="4" t="str">
        <f>HYPERLINK("http://141.218.60.56/~jnz1568/getInfo.php?workbook=17_07.xlsx&amp;sheet=U0&amp;row=78&amp;col=7&amp;number=0.0654&amp;sourceID=14","0.0654")</f>
        <v>0.0654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HYPERLINK("http://141.218.60.56/~jnz1568/getInfo.php?workbook=17_07.xlsx&amp;sheet=U0&amp;row=79&amp;col=6&amp;number=4.5&amp;sourceID=14","4.5")</f>
        <v>4.5</v>
      </c>
      <c r="G79" s="4" t="str">
        <f>HYPERLINK("http://141.218.60.56/~jnz1568/getInfo.php?workbook=17_07.xlsx&amp;sheet=U0&amp;row=79&amp;col=7&amp;number=0.065&amp;sourceID=14","0.065")</f>
        <v>0.065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HYPERLINK("http://141.218.60.56/~jnz1568/getInfo.php?workbook=17_07.xlsx&amp;sheet=U0&amp;row=80&amp;col=6&amp;number=4.6&amp;sourceID=14","4.6")</f>
        <v>4.6</v>
      </c>
      <c r="G80" s="4" t="str">
        <f>HYPERLINK("http://141.218.60.56/~jnz1568/getInfo.php?workbook=17_07.xlsx&amp;sheet=U0&amp;row=80&amp;col=7&amp;number=0.0646&amp;sourceID=14","0.0646")</f>
        <v>0.0646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HYPERLINK("http://141.218.60.56/~jnz1568/getInfo.php?workbook=17_07.xlsx&amp;sheet=U0&amp;row=81&amp;col=6&amp;number=4.7&amp;sourceID=14","4.7")</f>
        <v>4.7</v>
      </c>
      <c r="G81" s="4" t="str">
        <f>HYPERLINK("http://141.218.60.56/~jnz1568/getInfo.php?workbook=17_07.xlsx&amp;sheet=U0&amp;row=81&amp;col=7&amp;number=0.0642&amp;sourceID=14","0.0642")</f>
        <v>0.0642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HYPERLINK("http://141.218.60.56/~jnz1568/getInfo.php?workbook=17_07.xlsx&amp;sheet=U0&amp;row=82&amp;col=6&amp;number=4.8&amp;sourceID=14","4.8")</f>
        <v>4.8</v>
      </c>
      <c r="G82" s="4" t="str">
        <f>HYPERLINK("http://141.218.60.56/~jnz1568/getInfo.php?workbook=17_07.xlsx&amp;sheet=U0&amp;row=82&amp;col=7&amp;number=0.0636&amp;sourceID=14","0.0636")</f>
        <v>0.0636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HYPERLINK("http://141.218.60.56/~jnz1568/getInfo.php?workbook=17_07.xlsx&amp;sheet=U0&amp;row=83&amp;col=6&amp;number=4.9&amp;sourceID=14","4.9")</f>
        <v>4.9</v>
      </c>
      <c r="G83" s="4" t="str">
        <f>HYPERLINK("http://141.218.60.56/~jnz1568/getInfo.php?workbook=17_07.xlsx&amp;sheet=U0&amp;row=83&amp;col=7&amp;number=0.0628&amp;sourceID=14","0.0628")</f>
        <v>0.0628</v>
      </c>
    </row>
    <row r="84" spans="1:7">
      <c r="A84" s="3">
        <v>17</v>
      </c>
      <c r="B84" s="3">
        <v>7</v>
      </c>
      <c r="C84" s="3">
        <v>1</v>
      </c>
      <c r="D84" s="3">
        <v>6</v>
      </c>
      <c r="E84" s="3">
        <v>1</v>
      </c>
      <c r="F84" s="4" t="str">
        <f>HYPERLINK("http://141.218.60.56/~jnz1568/getInfo.php?workbook=17_07.xlsx&amp;sheet=U0&amp;row=84&amp;col=6&amp;number=3&amp;sourceID=14","3")</f>
        <v>3</v>
      </c>
      <c r="G84" s="4" t="str">
        <f>HYPERLINK("http://141.218.60.56/~jnz1568/getInfo.php?workbook=17_07.xlsx&amp;sheet=U0&amp;row=84&amp;col=7&amp;number=1.14&amp;sourceID=14","1.14")</f>
        <v>1.14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HYPERLINK("http://141.218.60.56/~jnz1568/getInfo.php?workbook=17_07.xlsx&amp;sheet=U0&amp;row=85&amp;col=6&amp;number=3.1&amp;sourceID=14","3.1")</f>
        <v>3.1</v>
      </c>
      <c r="G85" s="4" t="str">
        <f>HYPERLINK("http://141.218.60.56/~jnz1568/getInfo.php?workbook=17_07.xlsx&amp;sheet=U0&amp;row=85&amp;col=7&amp;number=1.14&amp;sourceID=14","1.14")</f>
        <v>1.14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HYPERLINK("http://141.218.60.56/~jnz1568/getInfo.php?workbook=17_07.xlsx&amp;sheet=U0&amp;row=86&amp;col=6&amp;number=3.2&amp;sourceID=14","3.2")</f>
        <v>3.2</v>
      </c>
      <c r="G86" s="4" t="str">
        <f>HYPERLINK("http://141.218.60.56/~jnz1568/getInfo.php?workbook=17_07.xlsx&amp;sheet=U0&amp;row=86&amp;col=7&amp;number=1.14&amp;sourceID=14","1.14")</f>
        <v>1.14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HYPERLINK("http://141.218.60.56/~jnz1568/getInfo.php?workbook=17_07.xlsx&amp;sheet=U0&amp;row=87&amp;col=6&amp;number=3.3&amp;sourceID=14","3.3")</f>
        <v>3.3</v>
      </c>
      <c r="G87" s="4" t="str">
        <f>HYPERLINK("http://141.218.60.56/~jnz1568/getInfo.php?workbook=17_07.xlsx&amp;sheet=U0&amp;row=87&amp;col=7&amp;number=1.14&amp;sourceID=14","1.14")</f>
        <v>1.14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HYPERLINK("http://141.218.60.56/~jnz1568/getInfo.php?workbook=17_07.xlsx&amp;sheet=U0&amp;row=88&amp;col=6&amp;number=3.4&amp;sourceID=14","3.4")</f>
        <v>3.4</v>
      </c>
      <c r="G88" s="4" t="str">
        <f>HYPERLINK("http://141.218.60.56/~jnz1568/getInfo.php?workbook=17_07.xlsx&amp;sheet=U0&amp;row=88&amp;col=7&amp;number=1.14&amp;sourceID=14","1.14")</f>
        <v>1.14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HYPERLINK("http://141.218.60.56/~jnz1568/getInfo.php?workbook=17_07.xlsx&amp;sheet=U0&amp;row=89&amp;col=6&amp;number=3.5&amp;sourceID=14","3.5")</f>
        <v>3.5</v>
      </c>
      <c r="G89" s="4" t="str">
        <f>HYPERLINK("http://141.218.60.56/~jnz1568/getInfo.php?workbook=17_07.xlsx&amp;sheet=U0&amp;row=89&amp;col=7&amp;number=1.14&amp;sourceID=14","1.14")</f>
        <v>1.14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HYPERLINK("http://141.218.60.56/~jnz1568/getInfo.php?workbook=17_07.xlsx&amp;sheet=U0&amp;row=90&amp;col=6&amp;number=3.6&amp;sourceID=14","3.6")</f>
        <v>3.6</v>
      </c>
      <c r="G90" s="4" t="str">
        <f>HYPERLINK("http://141.218.60.56/~jnz1568/getInfo.php?workbook=17_07.xlsx&amp;sheet=U0&amp;row=90&amp;col=7&amp;number=1.14&amp;sourceID=14","1.14")</f>
        <v>1.14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HYPERLINK("http://141.218.60.56/~jnz1568/getInfo.php?workbook=17_07.xlsx&amp;sheet=U0&amp;row=91&amp;col=6&amp;number=3.7&amp;sourceID=14","3.7")</f>
        <v>3.7</v>
      </c>
      <c r="G91" s="4" t="str">
        <f>HYPERLINK("http://141.218.60.56/~jnz1568/getInfo.php?workbook=17_07.xlsx&amp;sheet=U0&amp;row=91&amp;col=7&amp;number=1.14&amp;sourceID=14","1.14")</f>
        <v>1.14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HYPERLINK("http://141.218.60.56/~jnz1568/getInfo.php?workbook=17_07.xlsx&amp;sheet=U0&amp;row=92&amp;col=6&amp;number=3.8&amp;sourceID=14","3.8")</f>
        <v>3.8</v>
      </c>
      <c r="G92" s="4" t="str">
        <f>HYPERLINK("http://141.218.60.56/~jnz1568/getInfo.php?workbook=17_07.xlsx&amp;sheet=U0&amp;row=92&amp;col=7&amp;number=1.14&amp;sourceID=14","1.14")</f>
        <v>1.14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HYPERLINK("http://141.218.60.56/~jnz1568/getInfo.php?workbook=17_07.xlsx&amp;sheet=U0&amp;row=93&amp;col=6&amp;number=3.9&amp;sourceID=14","3.9")</f>
        <v>3.9</v>
      </c>
      <c r="G93" s="4" t="str">
        <f>HYPERLINK("http://141.218.60.56/~jnz1568/getInfo.php?workbook=17_07.xlsx&amp;sheet=U0&amp;row=93&amp;col=7&amp;number=1.14&amp;sourceID=14","1.14")</f>
        <v>1.14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HYPERLINK("http://141.218.60.56/~jnz1568/getInfo.php?workbook=17_07.xlsx&amp;sheet=U0&amp;row=94&amp;col=6&amp;number=4&amp;sourceID=14","4")</f>
        <v>4</v>
      </c>
      <c r="G94" s="4" t="str">
        <f>HYPERLINK("http://141.218.60.56/~jnz1568/getInfo.php?workbook=17_07.xlsx&amp;sheet=U0&amp;row=94&amp;col=7&amp;number=1.14&amp;sourceID=14","1.14")</f>
        <v>1.14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HYPERLINK("http://141.218.60.56/~jnz1568/getInfo.php?workbook=17_07.xlsx&amp;sheet=U0&amp;row=95&amp;col=6&amp;number=4.1&amp;sourceID=14","4.1")</f>
        <v>4.1</v>
      </c>
      <c r="G95" s="4" t="str">
        <f>HYPERLINK("http://141.218.60.56/~jnz1568/getInfo.php?workbook=17_07.xlsx&amp;sheet=U0&amp;row=95&amp;col=7&amp;number=1.15&amp;sourceID=14","1.15")</f>
        <v>1.15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HYPERLINK("http://141.218.60.56/~jnz1568/getInfo.php?workbook=17_07.xlsx&amp;sheet=U0&amp;row=96&amp;col=6&amp;number=4.2&amp;sourceID=14","4.2")</f>
        <v>4.2</v>
      </c>
      <c r="G96" s="4" t="str">
        <f>HYPERLINK("http://141.218.60.56/~jnz1568/getInfo.php?workbook=17_07.xlsx&amp;sheet=U0&amp;row=96&amp;col=7&amp;number=1.15&amp;sourceID=14","1.15")</f>
        <v>1.15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HYPERLINK("http://141.218.60.56/~jnz1568/getInfo.php?workbook=17_07.xlsx&amp;sheet=U0&amp;row=97&amp;col=6&amp;number=4.3&amp;sourceID=14","4.3")</f>
        <v>4.3</v>
      </c>
      <c r="G97" s="4" t="str">
        <f>HYPERLINK("http://141.218.60.56/~jnz1568/getInfo.php?workbook=17_07.xlsx&amp;sheet=U0&amp;row=97&amp;col=7&amp;number=1.15&amp;sourceID=14","1.15")</f>
        <v>1.15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HYPERLINK("http://141.218.60.56/~jnz1568/getInfo.php?workbook=17_07.xlsx&amp;sheet=U0&amp;row=98&amp;col=6&amp;number=4.4&amp;sourceID=14","4.4")</f>
        <v>4.4</v>
      </c>
      <c r="G98" s="4" t="str">
        <f>HYPERLINK("http://141.218.60.56/~jnz1568/getInfo.php?workbook=17_07.xlsx&amp;sheet=U0&amp;row=98&amp;col=7&amp;number=1.15&amp;sourceID=14","1.15")</f>
        <v>1.15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HYPERLINK("http://141.218.60.56/~jnz1568/getInfo.php?workbook=17_07.xlsx&amp;sheet=U0&amp;row=99&amp;col=6&amp;number=4.5&amp;sourceID=14","4.5")</f>
        <v>4.5</v>
      </c>
      <c r="G99" s="4" t="str">
        <f>HYPERLINK("http://141.218.60.56/~jnz1568/getInfo.php?workbook=17_07.xlsx&amp;sheet=U0&amp;row=99&amp;col=7&amp;number=1.15&amp;sourceID=14","1.15")</f>
        <v>1.15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HYPERLINK("http://141.218.60.56/~jnz1568/getInfo.php?workbook=17_07.xlsx&amp;sheet=U0&amp;row=100&amp;col=6&amp;number=4.6&amp;sourceID=14","4.6")</f>
        <v>4.6</v>
      </c>
      <c r="G100" s="4" t="str">
        <f>HYPERLINK("http://141.218.60.56/~jnz1568/getInfo.php?workbook=17_07.xlsx&amp;sheet=U0&amp;row=100&amp;col=7&amp;number=1.16&amp;sourceID=14","1.16")</f>
        <v>1.16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HYPERLINK("http://141.218.60.56/~jnz1568/getInfo.php?workbook=17_07.xlsx&amp;sheet=U0&amp;row=101&amp;col=6&amp;number=4.7&amp;sourceID=14","4.7")</f>
        <v>4.7</v>
      </c>
      <c r="G101" s="4" t="str">
        <f>HYPERLINK("http://141.218.60.56/~jnz1568/getInfo.php?workbook=17_07.xlsx&amp;sheet=U0&amp;row=101&amp;col=7&amp;number=1.16&amp;sourceID=14","1.16")</f>
        <v>1.16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HYPERLINK("http://141.218.60.56/~jnz1568/getInfo.php?workbook=17_07.xlsx&amp;sheet=U0&amp;row=102&amp;col=6&amp;number=4.8&amp;sourceID=14","4.8")</f>
        <v>4.8</v>
      </c>
      <c r="G102" s="4" t="str">
        <f>HYPERLINK("http://141.218.60.56/~jnz1568/getInfo.php?workbook=17_07.xlsx&amp;sheet=U0&amp;row=102&amp;col=7&amp;number=1.16&amp;sourceID=14","1.16")</f>
        <v>1.16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HYPERLINK("http://141.218.60.56/~jnz1568/getInfo.php?workbook=17_07.xlsx&amp;sheet=U0&amp;row=103&amp;col=6&amp;number=4.9&amp;sourceID=14","4.9")</f>
        <v>4.9</v>
      </c>
      <c r="G103" s="4" t="str">
        <f>HYPERLINK("http://141.218.60.56/~jnz1568/getInfo.php?workbook=17_07.xlsx&amp;sheet=U0&amp;row=103&amp;col=7&amp;number=1.17&amp;sourceID=14","1.17")</f>
        <v>1.17</v>
      </c>
    </row>
    <row r="104" spans="1:7">
      <c r="A104" s="3">
        <v>17</v>
      </c>
      <c r="B104" s="3">
        <v>7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HYPERLINK("http://141.218.60.56/~jnz1568/getInfo.php?workbook=17_07.xlsx&amp;sheet=U0&amp;row=104&amp;col=6&amp;number=3&amp;sourceID=14","3")</f>
        <v>3</v>
      </c>
      <c r="G104" s="4" t="str">
        <f>HYPERLINK("http://141.218.60.56/~jnz1568/getInfo.php?workbook=17_07.xlsx&amp;sheet=U0&amp;row=104&amp;col=7&amp;number=0.755&amp;sourceID=14","0.755")</f>
        <v>0.755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HYPERLINK("http://141.218.60.56/~jnz1568/getInfo.php?workbook=17_07.xlsx&amp;sheet=U0&amp;row=105&amp;col=6&amp;number=3.1&amp;sourceID=14","3.1")</f>
        <v>3.1</v>
      </c>
      <c r="G105" s="4" t="str">
        <f>HYPERLINK("http://141.218.60.56/~jnz1568/getInfo.php?workbook=17_07.xlsx&amp;sheet=U0&amp;row=105&amp;col=7&amp;number=0.755&amp;sourceID=14","0.755")</f>
        <v>0.755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HYPERLINK("http://141.218.60.56/~jnz1568/getInfo.php?workbook=17_07.xlsx&amp;sheet=U0&amp;row=106&amp;col=6&amp;number=3.2&amp;sourceID=14","3.2")</f>
        <v>3.2</v>
      </c>
      <c r="G106" s="4" t="str">
        <f>HYPERLINK("http://141.218.60.56/~jnz1568/getInfo.php?workbook=17_07.xlsx&amp;sheet=U0&amp;row=106&amp;col=7&amp;number=0.755&amp;sourceID=14","0.755")</f>
        <v>0.755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HYPERLINK("http://141.218.60.56/~jnz1568/getInfo.php?workbook=17_07.xlsx&amp;sheet=U0&amp;row=107&amp;col=6&amp;number=3.3&amp;sourceID=14","3.3")</f>
        <v>3.3</v>
      </c>
      <c r="G107" s="4" t="str">
        <f>HYPERLINK("http://141.218.60.56/~jnz1568/getInfo.php?workbook=17_07.xlsx&amp;sheet=U0&amp;row=107&amp;col=7&amp;number=0.755&amp;sourceID=14","0.755")</f>
        <v>0.755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HYPERLINK("http://141.218.60.56/~jnz1568/getInfo.php?workbook=17_07.xlsx&amp;sheet=U0&amp;row=108&amp;col=6&amp;number=3.4&amp;sourceID=14","3.4")</f>
        <v>3.4</v>
      </c>
      <c r="G108" s="4" t="str">
        <f>HYPERLINK("http://141.218.60.56/~jnz1568/getInfo.php?workbook=17_07.xlsx&amp;sheet=U0&amp;row=108&amp;col=7&amp;number=0.755&amp;sourceID=14","0.755")</f>
        <v>0.755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HYPERLINK("http://141.218.60.56/~jnz1568/getInfo.php?workbook=17_07.xlsx&amp;sheet=U0&amp;row=109&amp;col=6&amp;number=3.5&amp;sourceID=14","3.5")</f>
        <v>3.5</v>
      </c>
      <c r="G109" s="4" t="str">
        <f>HYPERLINK("http://141.218.60.56/~jnz1568/getInfo.php?workbook=17_07.xlsx&amp;sheet=U0&amp;row=109&amp;col=7&amp;number=0.755&amp;sourceID=14","0.755")</f>
        <v>0.755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HYPERLINK("http://141.218.60.56/~jnz1568/getInfo.php?workbook=17_07.xlsx&amp;sheet=U0&amp;row=110&amp;col=6&amp;number=3.6&amp;sourceID=14","3.6")</f>
        <v>3.6</v>
      </c>
      <c r="G110" s="4" t="str">
        <f>HYPERLINK("http://141.218.60.56/~jnz1568/getInfo.php?workbook=17_07.xlsx&amp;sheet=U0&amp;row=110&amp;col=7&amp;number=0.756&amp;sourceID=14","0.756")</f>
        <v>0.756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HYPERLINK("http://141.218.60.56/~jnz1568/getInfo.php?workbook=17_07.xlsx&amp;sheet=U0&amp;row=111&amp;col=6&amp;number=3.7&amp;sourceID=14","3.7")</f>
        <v>3.7</v>
      </c>
      <c r="G111" s="4" t="str">
        <f>HYPERLINK("http://141.218.60.56/~jnz1568/getInfo.php?workbook=17_07.xlsx&amp;sheet=U0&amp;row=111&amp;col=7&amp;number=0.756&amp;sourceID=14","0.756")</f>
        <v>0.756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HYPERLINK("http://141.218.60.56/~jnz1568/getInfo.php?workbook=17_07.xlsx&amp;sheet=U0&amp;row=112&amp;col=6&amp;number=3.8&amp;sourceID=14","3.8")</f>
        <v>3.8</v>
      </c>
      <c r="G112" s="4" t="str">
        <f>HYPERLINK("http://141.218.60.56/~jnz1568/getInfo.php?workbook=17_07.xlsx&amp;sheet=U0&amp;row=112&amp;col=7&amp;number=0.756&amp;sourceID=14","0.756")</f>
        <v>0.756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HYPERLINK("http://141.218.60.56/~jnz1568/getInfo.php?workbook=17_07.xlsx&amp;sheet=U0&amp;row=113&amp;col=6&amp;number=3.9&amp;sourceID=14","3.9")</f>
        <v>3.9</v>
      </c>
      <c r="G113" s="4" t="str">
        <f>HYPERLINK("http://141.218.60.56/~jnz1568/getInfo.php?workbook=17_07.xlsx&amp;sheet=U0&amp;row=113&amp;col=7&amp;number=0.757&amp;sourceID=14","0.757")</f>
        <v>0.757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HYPERLINK("http://141.218.60.56/~jnz1568/getInfo.php?workbook=17_07.xlsx&amp;sheet=U0&amp;row=114&amp;col=6&amp;number=4&amp;sourceID=14","4")</f>
        <v>4</v>
      </c>
      <c r="G114" s="4" t="str">
        <f>HYPERLINK("http://141.218.60.56/~jnz1568/getInfo.php?workbook=17_07.xlsx&amp;sheet=U0&amp;row=114&amp;col=7&amp;number=0.757&amp;sourceID=14","0.757")</f>
        <v>0.757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HYPERLINK("http://141.218.60.56/~jnz1568/getInfo.php?workbook=17_07.xlsx&amp;sheet=U0&amp;row=115&amp;col=6&amp;number=4.1&amp;sourceID=14","4.1")</f>
        <v>4.1</v>
      </c>
      <c r="G115" s="4" t="str">
        <f>HYPERLINK("http://141.218.60.56/~jnz1568/getInfo.php?workbook=17_07.xlsx&amp;sheet=U0&amp;row=115&amp;col=7&amp;number=0.758&amp;sourceID=14","0.758")</f>
        <v>0.758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HYPERLINK("http://141.218.60.56/~jnz1568/getInfo.php?workbook=17_07.xlsx&amp;sheet=U0&amp;row=116&amp;col=6&amp;number=4.2&amp;sourceID=14","4.2")</f>
        <v>4.2</v>
      </c>
      <c r="G116" s="4" t="str">
        <f>HYPERLINK("http://141.218.60.56/~jnz1568/getInfo.php?workbook=17_07.xlsx&amp;sheet=U0&amp;row=116&amp;col=7&amp;number=0.759&amp;sourceID=14","0.759")</f>
        <v>0.759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HYPERLINK("http://141.218.60.56/~jnz1568/getInfo.php?workbook=17_07.xlsx&amp;sheet=U0&amp;row=117&amp;col=6&amp;number=4.3&amp;sourceID=14","4.3")</f>
        <v>4.3</v>
      </c>
      <c r="G117" s="4" t="str">
        <f>HYPERLINK("http://141.218.60.56/~jnz1568/getInfo.php?workbook=17_07.xlsx&amp;sheet=U0&amp;row=117&amp;col=7&amp;number=0.76&amp;sourceID=14","0.76")</f>
        <v>0.76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HYPERLINK("http://141.218.60.56/~jnz1568/getInfo.php?workbook=17_07.xlsx&amp;sheet=U0&amp;row=118&amp;col=6&amp;number=4.4&amp;sourceID=14","4.4")</f>
        <v>4.4</v>
      </c>
      <c r="G118" s="4" t="str">
        <f>HYPERLINK("http://141.218.60.56/~jnz1568/getInfo.php?workbook=17_07.xlsx&amp;sheet=U0&amp;row=118&amp;col=7&amp;number=0.761&amp;sourceID=14","0.761")</f>
        <v>0.761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HYPERLINK("http://141.218.60.56/~jnz1568/getInfo.php?workbook=17_07.xlsx&amp;sheet=U0&amp;row=119&amp;col=6&amp;number=4.5&amp;sourceID=14","4.5")</f>
        <v>4.5</v>
      </c>
      <c r="G119" s="4" t="str">
        <f>HYPERLINK("http://141.218.60.56/~jnz1568/getInfo.php?workbook=17_07.xlsx&amp;sheet=U0&amp;row=119&amp;col=7&amp;number=0.763&amp;sourceID=14","0.763")</f>
        <v>0.763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HYPERLINK("http://141.218.60.56/~jnz1568/getInfo.php?workbook=17_07.xlsx&amp;sheet=U0&amp;row=120&amp;col=6&amp;number=4.6&amp;sourceID=14","4.6")</f>
        <v>4.6</v>
      </c>
      <c r="G120" s="4" t="str">
        <f>HYPERLINK("http://141.218.60.56/~jnz1568/getInfo.php?workbook=17_07.xlsx&amp;sheet=U0&amp;row=120&amp;col=7&amp;number=0.765&amp;sourceID=14","0.765")</f>
        <v>0.765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HYPERLINK("http://141.218.60.56/~jnz1568/getInfo.php?workbook=17_07.xlsx&amp;sheet=U0&amp;row=121&amp;col=6&amp;number=4.7&amp;sourceID=14","4.7")</f>
        <v>4.7</v>
      </c>
      <c r="G121" s="4" t="str">
        <f>HYPERLINK("http://141.218.60.56/~jnz1568/getInfo.php?workbook=17_07.xlsx&amp;sheet=U0&amp;row=121&amp;col=7&amp;number=0.768&amp;sourceID=14","0.768")</f>
        <v>0.768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HYPERLINK("http://141.218.60.56/~jnz1568/getInfo.php?workbook=17_07.xlsx&amp;sheet=U0&amp;row=122&amp;col=6&amp;number=4.8&amp;sourceID=14","4.8")</f>
        <v>4.8</v>
      </c>
      <c r="G122" s="4" t="str">
        <f>HYPERLINK("http://141.218.60.56/~jnz1568/getInfo.php?workbook=17_07.xlsx&amp;sheet=U0&amp;row=122&amp;col=7&amp;number=0.771&amp;sourceID=14","0.771")</f>
        <v>0.771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HYPERLINK("http://141.218.60.56/~jnz1568/getInfo.php?workbook=17_07.xlsx&amp;sheet=U0&amp;row=123&amp;col=6&amp;number=4.9&amp;sourceID=14","4.9")</f>
        <v>4.9</v>
      </c>
      <c r="G123" s="4" t="str">
        <f>HYPERLINK("http://141.218.60.56/~jnz1568/getInfo.php?workbook=17_07.xlsx&amp;sheet=U0&amp;row=123&amp;col=7&amp;number=0.775&amp;sourceID=14","0.775")</f>
        <v>0.775</v>
      </c>
    </row>
    <row r="124" spans="1:7">
      <c r="A124" s="3">
        <v>17</v>
      </c>
      <c r="B124" s="3">
        <v>7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HYPERLINK("http://141.218.60.56/~jnz1568/getInfo.php?workbook=17_07.xlsx&amp;sheet=U0&amp;row=124&amp;col=6&amp;number=3&amp;sourceID=14","3")</f>
        <v>3</v>
      </c>
      <c r="G124" s="4" t="str">
        <f>HYPERLINK("http://141.218.60.56/~jnz1568/getInfo.php?workbook=17_07.xlsx&amp;sheet=U0&amp;row=124&amp;col=7&amp;number=0.378&amp;sourceID=14","0.378")</f>
        <v>0.378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HYPERLINK("http://141.218.60.56/~jnz1568/getInfo.php?workbook=17_07.xlsx&amp;sheet=U0&amp;row=125&amp;col=6&amp;number=3.1&amp;sourceID=14","3.1")</f>
        <v>3.1</v>
      </c>
      <c r="G125" s="4" t="str">
        <f>HYPERLINK("http://141.218.60.56/~jnz1568/getInfo.php?workbook=17_07.xlsx&amp;sheet=U0&amp;row=125&amp;col=7&amp;number=0.378&amp;sourceID=14","0.378")</f>
        <v>0.378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HYPERLINK("http://141.218.60.56/~jnz1568/getInfo.php?workbook=17_07.xlsx&amp;sheet=U0&amp;row=126&amp;col=6&amp;number=3.2&amp;sourceID=14","3.2")</f>
        <v>3.2</v>
      </c>
      <c r="G126" s="4" t="str">
        <f>HYPERLINK("http://141.218.60.56/~jnz1568/getInfo.php?workbook=17_07.xlsx&amp;sheet=U0&amp;row=126&amp;col=7&amp;number=0.378&amp;sourceID=14","0.378")</f>
        <v>0.378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HYPERLINK("http://141.218.60.56/~jnz1568/getInfo.php?workbook=17_07.xlsx&amp;sheet=U0&amp;row=127&amp;col=6&amp;number=3.3&amp;sourceID=14","3.3")</f>
        <v>3.3</v>
      </c>
      <c r="G127" s="4" t="str">
        <f>HYPERLINK("http://141.218.60.56/~jnz1568/getInfo.php?workbook=17_07.xlsx&amp;sheet=U0&amp;row=127&amp;col=7&amp;number=0.378&amp;sourceID=14","0.378")</f>
        <v>0.378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HYPERLINK("http://141.218.60.56/~jnz1568/getInfo.php?workbook=17_07.xlsx&amp;sheet=U0&amp;row=128&amp;col=6&amp;number=3.4&amp;sourceID=14","3.4")</f>
        <v>3.4</v>
      </c>
      <c r="G128" s="4" t="str">
        <f>HYPERLINK("http://141.218.60.56/~jnz1568/getInfo.php?workbook=17_07.xlsx&amp;sheet=U0&amp;row=128&amp;col=7&amp;number=0.378&amp;sourceID=14","0.378")</f>
        <v>0.378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HYPERLINK("http://141.218.60.56/~jnz1568/getInfo.php?workbook=17_07.xlsx&amp;sheet=U0&amp;row=129&amp;col=6&amp;number=3.5&amp;sourceID=14","3.5")</f>
        <v>3.5</v>
      </c>
      <c r="G129" s="4" t="str">
        <f>HYPERLINK("http://141.218.60.56/~jnz1568/getInfo.php?workbook=17_07.xlsx&amp;sheet=U0&amp;row=129&amp;col=7&amp;number=0.378&amp;sourceID=14","0.378")</f>
        <v>0.378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HYPERLINK("http://141.218.60.56/~jnz1568/getInfo.php?workbook=17_07.xlsx&amp;sheet=U0&amp;row=130&amp;col=6&amp;number=3.6&amp;sourceID=14","3.6")</f>
        <v>3.6</v>
      </c>
      <c r="G130" s="4" t="str">
        <f>HYPERLINK("http://141.218.60.56/~jnz1568/getInfo.php?workbook=17_07.xlsx&amp;sheet=U0&amp;row=130&amp;col=7&amp;number=0.378&amp;sourceID=14","0.378")</f>
        <v>0.378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HYPERLINK("http://141.218.60.56/~jnz1568/getInfo.php?workbook=17_07.xlsx&amp;sheet=U0&amp;row=131&amp;col=6&amp;number=3.7&amp;sourceID=14","3.7")</f>
        <v>3.7</v>
      </c>
      <c r="G131" s="4" t="str">
        <f>HYPERLINK("http://141.218.60.56/~jnz1568/getInfo.php?workbook=17_07.xlsx&amp;sheet=U0&amp;row=131&amp;col=7&amp;number=0.378&amp;sourceID=14","0.378")</f>
        <v>0.378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HYPERLINK("http://141.218.60.56/~jnz1568/getInfo.php?workbook=17_07.xlsx&amp;sheet=U0&amp;row=132&amp;col=6&amp;number=3.8&amp;sourceID=14","3.8")</f>
        <v>3.8</v>
      </c>
      <c r="G132" s="4" t="str">
        <f>HYPERLINK("http://141.218.60.56/~jnz1568/getInfo.php?workbook=17_07.xlsx&amp;sheet=U0&amp;row=132&amp;col=7&amp;number=0.379&amp;sourceID=14","0.379")</f>
        <v>0.379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HYPERLINK("http://141.218.60.56/~jnz1568/getInfo.php?workbook=17_07.xlsx&amp;sheet=U0&amp;row=133&amp;col=6&amp;number=3.9&amp;sourceID=14","3.9")</f>
        <v>3.9</v>
      </c>
      <c r="G133" s="4" t="str">
        <f>HYPERLINK("http://141.218.60.56/~jnz1568/getInfo.php?workbook=17_07.xlsx&amp;sheet=U0&amp;row=133&amp;col=7&amp;number=0.379&amp;sourceID=14","0.379")</f>
        <v>0.379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HYPERLINK("http://141.218.60.56/~jnz1568/getInfo.php?workbook=17_07.xlsx&amp;sheet=U0&amp;row=134&amp;col=6&amp;number=4&amp;sourceID=14","4")</f>
        <v>4</v>
      </c>
      <c r="G134" s="4" t="str">
        <f>HYPERLINK("http://141.218.60.56/~jnz1568/getInfo.php?workbook=17_07.xlsx&amp;sheet=U0&amp;row=134&amp;col=7&amp;number=0.379&amp;sourceID=14","0.379")</f>
        <v>0.379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HYPERLINK("http://141.218.60.56/~jnz1568/getInfo.php?workbook=17_07.xlsx&amp;sheet=U0&amp;row=135&amp;col=6&amp;number=4.1&amp;sourceID=14","4.1")</f>
        <v>4.1</v>
      </c>
      <c r="G135" s="4" t="str">
        <f>HYPERLINK("http://141.218.60.56/~jnz1568/getInfo.php?workbook=17_07.xlsx&amp;sheet=U0&amp;row=135&amp;col=7&amp;number=0.379&amp;sourceID=14","0.379")</f>
        <v>0.379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HYPERLINK("http://141.218.60.56/~jnz1568/getInfo.php?workbook=17_07.xlsx&amp;sheet=U0&amp;row=136&amp;col=6&amp;number=4.2&amp;sourceID=14","4.2")</f>
        <v>4.2</v>
      </c>
      <c r="G136" s="4" t="str">
        <f>HYPERLINK("http://141.218.60.56/~jnz1568/getInfo.php?workbook=17_07.xlsx&amp;sheet=U0&amp;row=136&amp;col=7&amp;number=0.38&amp;sourceID=14","0.38")</f>
        <v>0.38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HYPERLINK("http://141.218.60.56/~jnz1568/getInfo.php?workbook=17_07.xlsx&amp;sheet=U0&amp;row=137&amp;col=6&amp;number=4.3&amp;sourceID=14","4.3")</f>
        <v>4.3</v>
      </c>
      <c r="G137" s="4" t="str">
        <f>HYPERLINK("http://141.218.60.56/~jnz1568/getInfo.php?workbook=17_07.xlsx&amp;sheet=U0&amp;row=137&amp;col=7&amp;number=0.38&amp;sourceID=14","0.38")</f>
        <v>0.38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HYPERLINK("http://141.218.60.56/~jnz1568/getInfo.php?workbook=17_07.xlsx&amp;sheet=U0&amp;row=138&amp;col=6&amp;number=4.4&amp;sourceID=14","4.4")</f>
        <v>4.4</v>
      </c>
      <c r="G138" s="4" t="str">
        <f>HYPERLINK("http://141.218.60.56/~jnz1568/getInfo.php?workbook=17_07.xlsx&amp;sheet=U0&amp;row=138&amp;col=7&amp;number=0.381&amp;sourceID=14","0.381")</f>
        <v>0.381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HYPERLINK("http://141.218.60.56/~jnz1568/getInfo.php?workbook=17_07.xlsx&amp;sheet=U0&amp;row=139&amp;col=6&amp;number=4.5&amp;sourceID=14","4.5")</f>
        <v>4.5</v>
      </c>
      <c r="G139" s="4" t="str">
        <f>HYPERLINK("http://141.218.60.56/~jnz1568/getInfo.php?workbook=17_07.xlsx&amp;sheet=U0&amp;row=139&amp;col=7&amp;number=0.382&amp;sourceID=14","0.382")</f>
        <v>0.382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HYPERLINK("http://141.218.60.56/~jnz1568/getInfo.php?workbook=17_07.xlsx&amp;sheet=U0&amp;row=140&amp;col=6&amp;number=4.6&amp;sourceID=14","4.6")</f>
        <v>4.6</v>
      </c>
      <c r="G140" s="4" t="str">
        <f>HYPERLINK("http://141.218.60.56/~jnz1568/getInfo.php?workbook=17_07.xlsx&amp;sheet=U0&amp;row=140&amp;col=7&amp;number=0.383&amp;sourceID=14","0.383")</f>
        <v>0.383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HYPERLINK("http://141.218.60.56/~jnz1568/getInfo.php?workbook=17_07.xlsx&amp;sheet=U0&amp;row=141&amp;col=6&amp;number=4.7&amp;sourceID=14","4.7")</f>
        <v>4.7</v>
      </c>
      <c r="G141" s="4" t="str">
        <f>HYPERLINK("http://141.218.60.56/~jnz1568/getInfo.php?workbook=17_07.xlsx&amp;sheet=U0&amp;row=141&amp;col=7&amp;number=0.384&amp;sourceID=14","0.384")</f>
        <v>0.384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HYPERLINK("http://141.218.60.56/~jnz1568/getInfo.php?workbook=17_07.xlsx&amp;sheet=U0&amp;row=142&amp;col=6&amp;number=4.8&amp;sourceID=14","4.8")</f>
        <v>4.8</v>
      </c>
      <c r="G142" s="4" t="str">
        <f>HYPERLINK("http://141.218.60.56/~jnz1568/getInfo.php?workbook=17_07.xlsx&amp;sheet=U0&amp;row=142&amp;col=7&amp;number=0.386&amp;sourceID=14","0.386")</f>
        <v>0.386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HYPERLINK("http://141.218.60.56/~jnz1568/getInfo.php?workbook=17_07.xlsx&amp;sheet=U0&amp;row=143&amp;col=6&amp;number=4.9&amp;sourceID=14","4.9")</f>
        <v>4.9</v>
      </c>
      <c r="G143" s="4" t="str">
        <f>HYPERLINK("http://141.218.60.56/~jnz1568/getInfo.php?workbook=17_07.xlsx&amp;sheet=U0&amp;row=143&amp;col=7&amp;number=0.388&amp;sourceID=14","0.388")</f>
        <v>0.388</v>
      </c>
    </row>
    <row r="144" spans="1:7">
      <c r="A144" s="3">
        <v>17</v>
      </c>
      <c r="B144" s="3">
        <v>7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HYPERLINK("http://141.218.60.56/~jnz1568/getInfo.php?workbook=17_07.xlsx&amp;sheet=U0&amp;row=144&amp;col=6&amp;number=3&amp;sourceID=14","3")</f>
        <v>3</v>
      </c>
      <c r="G144" s="4" t="str">
        <f>HYPERLINK("http://141.218.60.56/~jnz1568/getInfo.php?workbook=17_07.xlsx&amp;sheet=U0&amp;row=144&amp;col=7&amp;number=0.000371&amp;sourceID=14","0.000371")</f>
        <v>0.000371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HYPERLINK("http://141.218.60.56/~jnz1568/getInfo.php?workbook=17_07.xlsx&amp;sheet=U0&amp;row=145&amp;col=6&amp;number=3.1&amp;sourceID=14","3.1")</f>
        <v>3.1</v>
      </c>
      <c r="G145" s="4" t="str">
        <f>HYPERLINK("http://141.218.60.56/~jnz1568/getInfo.php?workbook=17_07.xlsx&amp;sheet=U0&amp;row=145&amp;col=7&amp;number=0.000371&amp;sourceID=14","0.000371")</f>
        <v>0.000371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HYPERLINK("http://141.218.60.56/~jnz1568/getInfo.php?workbook=17_07.xlsx&amp;sheet=U0&amp;row=146&amp;col=6&amp;number=3.2&amp;sourceID=14","3.2")</f>
        <v>3.2</v>
      </c>
      <c r="G146" s="4" t="str">
        <f>HYPERLINK("http://141.218.60.56/~jnz1568/getInfo.php?workbook=17_07.xlsx&amp;sheet=U0&amp;row=146&amp;col=7&amp;number=0.000371&amp;sourceID=14","0.000371")</f>
        <v>0.000371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HYPERLINK("http://141.218.60.56/~jnz1568/getInfo.php?workbook=17_07.xlsx&amp;sheet=U0&amp;row=147&amp;col=6&amp;number=3.3&amp;sourceID=14","3.3")</f>
        <v>3.3</v>
      </c>
      <c r="G147" s="4" t="str">
        <f>HYPERLINK("http://141.218.60.56/~jnz1568/getInfo.php?workbook=17_07.xlsx&amp;sheet=U0&amp;row=147&amp;col=7&amp;number=0.000371&amp;sourceID=14","0.000371")</f>
        <v>0.000371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HYPERLINK("http://141.218.60.56/~jnz1568/getInfo.php?workbook=17_07.xlsx&amp;sheet=U0&amp;row=148&amp;col=6&amp;number=3.4&amp;sourceID=14","3.4")</f>
        <v>3.4</v>
      </c>
      <c r="G148" s="4" t="str">
        <f>HYPERLINK("http://141.218.60.56/~jnz1568/getInfo.php?workbook=17_07.xlsx&amp;sheet=U0&amp;row=148&amp;col=7&amp;number=0.000371&amp;sourceID=14","0.000371")</f>
        <v>0.000371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HYPERLINK("http://141.218.60.56/~jnz1568/getInfo.php?workbook=17_07.xlsx&amp;sheet=U0&amp;row=149&amp;col=6&amp;number=3.5&amp;sourceID=14","3.5")</f>
        <v>3.5</v>
      </c>
      <c r="G149" s="4" t="str">
        <f>HYPERLINK("http://141.218.60.56/~jnz1568/getInfo.php?workbook=17_07.xlsx&amp;sheet=U0&amp;row=149&amp;col=7&amp;number=0.000371&amp;sourceID=14","0.000371")</f>
        <v>0.000371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HYPERLINK("http://141.218.60.56/~jnz1568/getInfo.php?workbook=17_07.xlsx&amp;sheet=U0&amp;row=150&amp;col=6&amp;number=3.6&amp;sourceID=14","3.6")</f>
        <v>3.6</v>
      </c>
      <c r="G150" s="4" t="str">
        <f>HYPERLINK("http://141.218.60.56/~jnz1568/getInfo.php?workbook=17_07.xlsx&amp;sheet=U0&amp;row=150&amp;col=7&amp;number=0.000371&amp;sourceID=14","0.000371")</f>
        <v>0.000371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HYPERLINK("http://141.218.60.56/~jnz1568/getInfo.php?workbook=17_07.xlsx&amp;sheet=U0&amp;row=151&amp;col=6&amp;number=3.7&amp;sourceID=14","3.7")</f>
        <v>3.7</v>
      </c>
      <c r="G151" s="4" t="str">
        <f>HYPERLINK("http://141.218.60.56/~jnz1568/getInfo.php?workbook=17_07.xlsx&amp;sheet=U0&amp;row=151&amp;col=7&amp;number=0.000371&amp;sourceID=14","0.000371")</f>
        <v>0.000371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HYPERLINK("http://141.218.60.56/~jnz1568/getInfo.php?workbook=17_07.xlsx&amp;sheet=U0&amp;row=152&amp;col=6&amp;number=3.8&amp;sourceID=14","3.8")</f>
        <v>3.8</v>
      </c>
      <c r="G152" s="4" t="str">
        <f>HYPERLINK("http://141.218.60.56/~jnz1568/getInfo.php?workbook=17_07.xlsx&amp;sheet=U0&amp;row=152&amp;col=7&amp;number=0.000371&amp;sourceID=14","0.000371")</f>
        <v>0.000371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HYPERLINK("http://141.218.60.56/~jnz1568/getInfo.php?workbook=17_07.xlsx&amp;sheet=U0&amp;row=153&amp;col=6&amp;number=3.9&amp;sourceID=14","3.9")</f>
        <v>3.9</v>
      </c>
      <c r="G153" s="4" t="str">
        <f>HYPERLINK("http://141.218.60.56/~jnz1568/getInfo.php?workbook=17_07.xlsx&amp;sheet=U0&amp;row=153&amp;col=7&amp;number=0.000371&amp;sourceID=14","0.000371")</f>
        <v>0.000371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HYPERLINK("http://141.218.60.56/~jnz1568/getInfo.php?workbook=17_07.xlsx&amp;sheet=U0&amp;row=154&amp;col=6&amp;number=4&amp;sourceID=14","4")</f>
        <v>4</v>
      </c>
      <c r="G154" s="4" t="str">
        <f>HYPERLINK("http://141.218.60.56/~jnz1568/getInfo.php?workbook=17_07.xlsx&amp;sheet=U0&amp;row=154&amp;col=7&amp;number=0.000371&amp;sourceID=14","0.000371")</f>
        <v>0.000371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HYPERLINK("http://141.218.60.56/~jnz1568/getInfo.php?workbook=17_07.xlsx&amp;sheet=U0&amp;row=155&amp;col=6&amp;number=4.1&amp;sourceID=14","4.1")</f>
        <v>4.1</v>
      </c>
      <c r="G155" s="4" t="str">
        <f>HYPERLINK("http://141.218.60.56/~jnz1568/getInfo.php?workbook=17_07.xlsx&amp;sheet=U0&amp;row=155&amp;col=7&amp;number=0.00037&amp;sourceID=14","0.00037")</f>
        <v>0.00037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HYPERLINK("http://141.218.60.56/~jnz1568/getInfo.php?workbook=17_07.xlsx&amp;sheet=U0&amp;row=156&amp;col=6&amp;number=4.2&amp;sourceID=14","4.2")</f>
        <v>4.2</v>
      </c>
      <c r="G156" s="4" t="str">
        <f>HYPERLINK("http://141.218.60.56/~jnz1568/getInfo.php?workbook=17_07.xlsx&amp;sheet=U0&amp;row=156&amp;col=7&amp;number=0.00037&amp;sourceID=14","0.00037")</f>
        <v>0.00037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HYPERLINK("http://141.218.60.56/~jnz1568/getInfo.php?workbook=17_07.xlsx&amp;sheet=U0&amp;row=157&amp;col=6&amp;number=4.3&amp;sourceID=14","4.3")</f>
        <v>4.3</v>
      </c>
      <c r="G157" s="4" t="str">
        <f>HYPERLINK("http://141.218.60.56/~jnz1568/getInfo.php?workbook=17_07.xlsx&amp;sheet=U0&amp;row=157&amp;col=7&amp;number=0.00037&amp;sourceID=14","0.00037")</f>
        <v>0.00037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HYPERLINK("http://141.218.60.56/~jnz1568/getInfo.php?workbook=17_07.xlsx&amp;sheet=U0&amp;row=158&amp;col=6&amp;number=4.4&amp;sourceID=14","4.4")</f>
        <v>4.4</v>
      </c>
      <c r="G158" s="4" t="str">
        <f>HYPERLINK("http://141.218.60.56/~jnz1568/getInfo.php?workbook=17_07.xlsx&amp;sheet=U0&amp;row=158&amp;col=7&amp;number=0.00037&amp;sourceID=14","0.00037")</f>
        <v>0.00037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HYPERLINK("http://141.218.60.56/~jnz1568/getInfo.php?workbook=17_07.xlsx&amp;sheet=U0&amp;row=159&amp;col=6&amp;number=4.5&amp;sourceID=14","4.5")</f>
        <v>4.5</v>
      </c>
      <c r="G159" s="4" t="str">
        <f>HYPERLINK("http://141.218.60.56/~jnz1568/getInfo.php?workbook=17_07.xlsx&amp;sheet=U0&amp;row=159&amp;col=7&amp;number=0.000369&amp;sourceID=14","0.000369")</f>
        <v>0.000369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HYPERLINK("http://141.218.60.56/~jnz1568/getInfo.php?workbook=17_07.xlsx&amp;sheet=U0&amp;row=160&amp;col=6&amp;number=4.6&amp;sourceID=14","4.6")</f>
        <v>4.6</v>
      </c>
      <c r="G160" s="4" t="str">
        <f>HYPERLINK("http://141.218.60.56/~jnz1568/getInfo.php?workbook=17_07.xlsx&amp;sheet=U0&amp;row=160&amp;col=7&amp;number=0.000369&amp;sourceID=14","0.000369")</f>
        <v>0.000369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HYPERLINK("http://141.218.60.56/~jnz1568/getInfo.php?workbook=17_07.xlsx&amp;sheet=U0&amp;row=161&amp;col=6&amp;number=4.7&amp;sourceID=14","4.7")</f>
        <v>4.7</v>
      </c>
      <c r="G161" s="4" t="str">
        <f>HYPERLINK("http://141.218.60.56/~jnz1568/getInfo.php?workbook=17_07.xlsx&amp;sheet=U0&amp;row=161&amp;col=7&amp;number=0.000368&amp;sourceID=14","0.000368")</f>
        <v>0.000368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HYPERLINK("http://141.218.60.56/~jnz1568/getInfo.php?workbook=17_07.xlsx&amp;sheet=U0&amp;row=162&amp;col=6&amp;number=4.8&amp;sourceID=14","4.8")</f>
        <v>4.8</v>
      </c>
      <c r="G162" s="4" t="str">
        <f>HYPERLINK("http://141.218.60.56/~jnz1568/getInfo.php?workbook=17_07.xlsx&amp;sheet=U0&amp;row=162&amp;col=7&amp;number=0.000367&amp;sourceID=14","0.000367")</f>
        <v>0.000367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HYPERLINK("http://141.218.60.56/~jnz1568/getInfo.php?workbook=17_07.xlsx&amp;sheet=U0&amp;row=163&amp;col=6&amp;number=4.9&amp;sourceID=14","4.9")</f>
        <v>4.9</v>
      </c>
      <c r="G163" s="4" t="str">
        <f>HYPERLINK("http://141.218.60.56/~jnz1568/getInfo.php?workbook=17_07.xlsx&amp;sheet=U0&amp;row=163&amp;col=7&amp;number=0.000366&amp;sourceID=14","0.000366")</f>
        <v>0.000366</v>
      </c>
    </row>
    <row r="164" spans="1:7">
      <c r="A164" s="3">
        <v>17</v>
      </c>
      <c r="B164" s="3">
        <v>7</v>
      </c>
      <c r="C164" s="3" t="s">
        <v>29</v>
      </c>
      <c r="D164" s="3">
        <v>0</v>
      </c>
      <c r="E164" s="3">
        <v>1</v>
      </c>
      <c r="F164" s="4" t="str">
        <f>HYPERLINK("http://141.218.60.56/~jnz1568/getInfo.php?workbook=17_07.xlsx&amp;sheet=U0&amp;row=164&amp;col=6&amp;number=3&amp;sourceID=14","3")</f>
        <v>3</v>
      </c>
      <c r="G164" s="4" t="str">
        <f>HYPERLINK("http://141.218.60.56/~jnz1568/getInfo.php?workbook=17_07.xlsx&amp;sheet=U0&amp;row=164&amp;col=7&amp;number=1.45e-05&amp;sourceID=14","1.45e-05")</f>
        <v>1.45e-05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HYPERLINK("http://141.218.60.56/~jnz1568/getInfo.php?workbook=17_07.xlsx&amp;sheet=U0&amp;row=165&amp;col=6&amp;number=3.1&amp;sourceID=14","3.1")</f>
        <v>3.1</v>
      </c>
      <c r="G165" s="4" t="str">
        <f>HYPERLINK("http://141.218.60.56/~jnz1568/getInfo.php?workbook=17_07.xlsx&amp;sheet=U0&amp;row=165&amp;col=7&amp;number=1.45e-05&amp;sourceID=14","1.45e-05")</f>
        <v>1.45e-05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HYPERLINK("http://141.218.60.56/~jnz1568/getInfo.php?workbook=17_07.xlsx&amp;sheet=U0&amp;row=166&amp;col=6&amp;number=3.2&amp;sourceID=14","3.2")</f>
        <v>3.2</v>
      </c>
      <c r="G166" s="4" t="str">
        <f>HYPERLINK("http://141.218.60.56/~jnz1568/getInfo.php?workbook=17_07.xlsx&amp;sheet=U0&amp;row=166&amp;col=7&amp;number=1.45e-05&amp;sourceID=14","1.45e-05")</f>
        <v>1.45e-05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HYPERLINK("http://141.218.60.56/~jnz1568/getInfo.php?workbook=17_07.xlsx&amp;sheet=U0&amp;row=167&amp;col=6&amp;number=3.3&amp;sourceID=14","3.3")</f>
        <v>3.3</v>
      </c>
      <c r="G167" s="4" t="str">
        <f>HYPERLINK("http://141.218.60.56/~jnz1568/getInfo.php?workbook=17_07.xlsx&amp;sheet=U0&amp;row=167&amp;col=7&amp;number=1.45e-05&amp;sourceID=14","1.45e-05")</f>
        <v>1.45e-05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HYPERLINK("http://141.218.60.56/~jnz1568/getInfo.php?workbook=17_07.xlsx&amp;sheet=U0&amp;row=168&amp;col=6&amp;number=3.4&amp;sourceID=14","3.4")</f>
        <v>3.4</v>
      </c>
      <c r="G168" s="4" t="str">
        <f>HYPERLINK("http://141.218.60.56/~jnz1568/getInfo.php?workbook=17_07.xlsx&amp;sheet=U0&amp;row=168&amp;col=7&amp;number=1.45e-05&amp;sourceID=14","1.45e-05")</f>
        <v>1.45e-05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HYPERLINK("http://141.218.60.56/~jnz1568/getInfo.php?workbook=17_07.xlsx&amp;sheet=U0&amp;row=169&amp;col=6&amp;number=3.5&amp;sourceID=14","3.5")</f>
        <v>3.5</v>
      </c>
      <c r="G169" s="4" t="str">
        <f>HYPERLINK("http://141.218.60.56/~jnz1568/getInfo.php?workbook=17_07.xlsx&amp;sheet=U0&amp;row=169&amp;col=7&amp;number=1.45e-05&amp;sourceID=14","1.45e-05")</f>
        <v>1.45e-05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HYPERLINK("http://141.218.60.56/~jnz1568/getInfo.php?workbook=17_07.xlsx&amp;sheet=U0&amp;row=170&amp;col=6&amp;number=3.6&amp;sourceID=14","3.6")</f>
        <v>3.6</v>
      </c>
      <c r="G170" s="4" t="str">
        <f>HYPERLINK("http://141.218.60.56/~jnz1568/getInfo.php?workbook=17_07.xlsx&amp;sheet=U0&amp;row=170&amp;col=7&amp;number=1.45e-05&amp;sourceID=14","1.45e-05")</f>
        <v>1.45e-05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HYPERLINK("http://141.218.60.56/~jnz1568/getInfo.php?workbook=17_07.xlsx&amp;sheet=U0&amp;row=171&amp;col=6&amp;number=3.7&amp;sourceID=14","3.7")</f>
        <v>3.7</v>
      </c>
      <c r="G171" s="4" t="str">
        <f>HYPERLINK("http://141.218.60.56/~jnz1568/getInfo.php?workbook=17_07.xlsx&amp;sheet=U0&amp;row=171&amp;col=7&amp;number=1.45e-05&amp;sourceID=14","1.45e-05")</f>
        <v>1.45e-05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HYPERLINK("http://141.218.60.56/~jnz1568/getInfo.php?workbook=17_07.xlsx&amp;sheet=U0&amp;row=172&amp;col=6&amp;number=3.8&amp;sourceID=14","3.8")</f>
        <v>3.8</v>
      </c>
      <c r="G172" s="4" t="str">
        <f>HYPERLINK("http://141.218.60.56/~jnz1568/getInfo.php?workbook=17_07.xlsx&amp;sheet=U0&amp;row=172&amp;col=7&amp;number=1.45e-05&amp;sourceID=14","1.45e-05")</f>
        <v>1.45e-05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HYPERLINK("http://141.218.60.56/~jnz1568/getInfo.php?workbook=17_07.xlsx&amp;sheet=U0&amp;row=173&amp;col=6&amp;number=3.9&amp;sourceID=14","3.9")</f>
        <v>3.9</v>
      </c>
      <c r="G173" s="4" t="str">
        <f>HYPERLINK("http://141.218.60.56/~jnz1568/getInfo.php?workbook=17_07.xlsx&amp;sheet=U0&amp;row=173&amp;col=7&amp;number=1.45e-05&amp;sourceID=14","1.45e-05")</f>
        <v>1.45e-05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HYPERLINK("http://141.218.60.56/~jnz1568/getInfo.php?workbook=17_07.xlsx&amp;sheet=U0&amp;row=174&amp;col=6&amp;number=4&amp;sourceID=14","4")</f>
        <v>4</v>
      </c>
      <c r="G174" s="4" t="str">
        <f>HYPERLINK("http://141.218.60.56/~jnz1568/getInfo.php?workbook=17_07.xlsx&amp;sheet=U0&amp;row=174&amp;col=7&amp;number=1.45e-05&amp;sourceID=14","1.45e-05")</f>
        <v>1.45e-05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HYPERLINK("http://141.218.60.56/~jnz1568/getInfo.php?workbook=17_07.xlsx&amp;sheet=U0&amp;row=175&amp;col=6&amp;number=4.1&amp;sourceID=14","4.1")</f>
        <v>4.1</v>
      </c>
      <c r="G175" s="4" t="str">
        <f>HYPERLINK("http://141.218.60.56/~jnz1568/getInfo.php?workbook=17_07.xlsx&amp;sheet=U0&amp;row=175&amp;col=7&amp;number=1.45e-05&amp;sourceID=14","1.45e-05")</f>
        <v>1.45e-05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HYPERLINK("http://141.218.60.56/~jnz1568/getInfo.php?workbook=17_07.xlsx&amp;sheet=U0&amp;row=176&amp;col=6&amp;number=4.2&amp;sourceID=14","4.2")</f>
        <v>4.2</v>
      </c>
      <c r="G176" s="4" t="str">
        <f>HYPERLINK("http://141.218.60.56/~jnz1568/getInfo.php?workbook=17_07.xlsx&amp;sheet=U0&amp;row=176&amp;col=7&amp;number=1.45e-05&amp;sourceID=14","1.45e-05")</f>
        <v>1.45e-05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HYPERLINK("http://141.218.60.56/~jnz1568/getInfo.php?workbook=17_07.xlsx&amp;sheet=U0&amp;row=177&amp;col=6&amp;number=4.3&amp;sourceID=14","4.3")</f>
        <v>4.3</v>
      </c>
      <c r="G177" s="4" t="str">
        <f>HYPERLINK("http://141.218.60.56/~jnz1568/getInfo.php?workbook=17_07.xlsx&amp;sheet=U0&amp;row=177&amp;col=7&amp;number=1.45e-05&amp;sourceID=14","1.45e-05")</f>
        <v>1.45e-05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HYPERLINK("http://141.218.60.56/~jnz1568/getInfo.php?workbook=17_07.xlsx&amp;sheet=U0&amp;row=178&amp;col=6&amp;number=4.4&amp;sourceID=14","4.4")</f>
        <v>4.4</v>
      </c>
      <c r="G178" s="4" t="str">
        <f>HYPERLINK("http://141.218.60.56/~jnz1568/getInfo.php?workbook=17_07.xlsx&amp;sheet=U0&amp;row=178&amp;col=7&amp;number=1.45e-05&amp;sourceID=14","1.45e-05")</f>
        <v>1.45e-05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HYPERLINK("http://141.218.60.56/~jnz1568/getInfo.php?workbook=17_07.xlsx&amp;sheet=U0&amp;row=179&amp;col=6&amp;number=4.5&amp;sourceID=14","4.5")</f>
        <v>4.5</v>
      </c>
      <c r="G179" s="4" t="str">
        <f>HYPERLINK("http://141.218.60.56/~jnz1568/getInfo.php?workbook=17_07.xlsx&amp;sheet=U0&amp;row=179&amp;col=7&amp;number=1.44e-05&amp;sourceID=14","1.44e-05")</f>
        <v>1.44e-05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HYPERLINK("http://141.218.60.56/~jnz1568/getInfo.php?workbook=17_07.xlsx&amp;sheet=U0&amp;row=180&amp;col=6&amp;number=4.6&amp;sourceID=14","4.6")</f>
        <v>4.6</v>
      </c>
      <c r="G180" s="4" t="str">
        <f>HYPERLINK("http://141.218.60.56/~jnz1568/getInfo.php?workbook=17_07.xlsx&amp;sheet=U0&amp;row=180&amp;col=7&amp;number=1.44e-05&amp;sourceID=14","1.44e-05")</f>
        <v>1.44e-05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HYPERLINK("http://141.218.60.56/~jnz1568/getInfo.php?workbook=17_07.xlsx&amp;sheet=U0&amp;row=181&amp;col=6&amp;number=4.7&amp;sourceID=14","4.7")</f>
        <v>4.7</v>
      </c>
      <c r="G181" s="4" t="str">
        <f>HYPERLINK("http://141.218.60.56/~jnz1568/getInfo.php?workbook=17_07.xlsx&amp;sheet=U0&amp;row=181&amp;col=7&amp;number=1.44e-05&amp;sourceID=14","1.44e-05")</f>
        <v>1.44e-05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HYPERLINK("http://141.218.60.56/~jnz1568/getInfo.php?workbook=17_07.xlsx&amp;sheet=U0&amp;row=182&amp;col=6&amp;number=4.8&amp;sourceID=14","4.8")</f>
        <v>4.8</v>
      </c>
      <c r="G182" s="4" t="str">
        <f>HYPERLINK("http://141.218.60.56/~jnz1568/getInfo.php?workbook=17_07.xlsx&amp;sheet=U0&amp;row=182&amp;col=7&amp;number=1.43e-05&amp;sourceID=14","1.43e-05")</f>
        <v>1.43e-05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HYPERLINK("http://141.218.60.56/~jnz1568/getInfo.php?workbook=17_07.xlsx&amp;sheet=U0&amp;row=183&amp;col=6&amp;number=4.9&amp;sourceID=14","4.9")</f>
        <v>4.9</v>
      </c>
      <c r="G183" s="4" t="str">
        <f>HYPERLINK("http://141.218.60.56/~jnz1568/getInfo.php?workbook=17_07.xlsx&amp;sheet=U0&amp;row=183&amp;col=7&amp;number=1.43e-05&amp;sourceID=14","1.43e-05")</f>
        <v>1.43e-05</v>
      </c>
    </row>
    <row r="184" spans="1:7">
      <c r="A184" s="3">
        <v>17</v>
      </c>
      <c r="B184" s="3">
        <v>7</v>
      </c>
      <c r="C184" s="3" t="s">
        <v>29</v>
      </c>
      <c r="D184" s="3">
        <v>1</v>
      </c>
      <c r="E184" s="3">
        <v>1</v>
      </c>
      <c r="F184" s="4" t="str">
        <f>HYPERLINK("http://141.218.60.56/~jnz1568/getInfo.php?workbook=17_07.xlsx&amp;sheet=U0&amp;row=184&amp;col=6&amp;number=3&amp;sourceID=14","3")</f>
        <v>3</v>
      </c>
      <c r="G184" s="4" t="str">
        <f>HYPERLINK("http://141.218.60.56/~jnz1568/getInfo.php?workbook=17_07.xlsx&amp;sheet=U0&amp;row=184&amp;col=7&amp;number=0.00117&amp;sourceID=14","0.00117")</f>
        <v>0.00117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HYPERLINK("http://141.218.60.56/~jnz1568/getInfo.php?workbook=17_07.xlsx&amp;sheet=U0&amp;row=185&amp;col=6&amp;number=3.1&amp;sourceID=14","3.1")</f>
        <v>3.1</v>
      </c>
      <c r="G185" s="4" t="str">
        <f>HYPERLINK("http://141.218.60.56/~jnz1568/getInfo.php?workbook=17_07.xlsx&amp;sheet=U0&amp;row=185&amp;col=7&amp;number=0.00117&amp;sourceID=14","0.00117")</f>
        <v>0.00117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HYPERLINK("http://141.218.60.56/~jnz1568/getInfo.php?workbook=17_07.xlsx&amp;sheet=U0&amp;row=186&amp;col=6&amp;number=3.2&amp;sourceID=14","3.2")</f>
        <v>3.2</v>
      </c>
      <c r="G186" s="4" t="str">
        <f>HYPERLINK("http://141.218.60.56/~jnz1568/getInfo.php?workbook=17_07.xlsx&amp;sheet=U0&amp;row=186&amp;col=7&amp;number=0.00117&amp;sourceID=14","0.00117")</f>
        <v>0.00117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HYPERLINK("http://141.218.60.56/~jnz1568/getInfo.php?workbook=17_07.xlsx&amp;sheet=U0&amp;row=187&amp;col=6&amp;number=3.3&amp;sourceID=14","3.3")</f>
        <v>3.3</v>
      </c>
      <c r="G187" s="4" t="str">
        <f>HYPERLINK("http://141.218.60.56/~jnz1568/getInfo.php?workbook=17_07.xlsx&amp;sheet=U0&amp;row=187&amp;col=7&amp;number=0.00117&amp;sourceID=14","0.00117")</f>
        <v>0.00117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HYPERLINK("http://141.218.60.56/~jnz1568/getInfo.php?workbook=17_07.xlsx&amp;sheet=U0&amp;row=188&amp;col=6&amp;number=3.4&amp;sourceID=14","3.4")</f>
        <v>3.4</v>
      </c>
      <c r="G188" s="4" t="str">
        <f>HYPERLINK("http://141.218.60.56/~jnz1568/getInfo.php?workbook=17_07.xlsx&amp;sheet=U0&amp;row=188&amp;col=7&amp;number=0.00117&amp;sourceID=14","0.00117")</f>
        <v>0.00117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HYPERLINK("http://141.218.60.56/~jnz1568/getInfo.php?workbook=17_07.xlsx&amp;sheet=U0&amp;row=189&amp;col=6&amp;number=3.5&amp;sourceID=14","3.5")</f>
        <v>3.5</v>
      </c>
      <c r="G189" s="4" t="str">
        <f>HYPERLINK("http://141.218.60.56/~jnz1568/getInfo.php?workbook=17_07.xlsx&amp;sheet=U0&amp;row=189&amp;col=7&amp;number=0.00117&amp;sourceID=14","0.00117")</f>
        <v>0.00117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HYPERLINK("http://141.218.60.56/~jnz1568/getInfo.php?workbook=17_07.xlsx&amp;sheet=U0&amp;row=190&amp;col=6&amp;number=3.6&amp;sourceID=14","3.6")</f>
        <v>3.6</v>
      </c>
      <c r="G190" s="4" t="str">
        <f>HYPERLINK("http://141.218.60.56/~jnz1568/getInfo.php?workbook=17_07.xlsx&amp;sheet=U0&amp;row=190&amp;col=7&amp;number=0.00117&amp;sourceID=14","0.00117")</f>
        <v>0.00117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HYPERLINK("http://141.218.60.56/~jnz1568/getInfo.php?workbook=17_07.xlsx&amp;sheet=U0&amp;row=191&amp;col=6&amp;number=3.7&amp;sourceID=14","3.7")</f>
        <v>3.7</v>
      </c>
      <c r="G191" s="4" t="str">
        <f>HYPERLINK("http://141.218.60.56/~jnz1568/getInfo.php?workbook=17_07.xlsx&amp;sheet=U0&amp;row=191&amp;col=7&amp;number=0.00117&amp;sourceID=14","0.00117")</f>
        <v>0.00117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HYPERLINK("http://141.218.60.56/~jnz1568/getInfo.php?workbook=17_07.xlsx&amp;sheet=U0&amp;row=192&amp;col=6&amp;number=3.8&amp;sourceID=14","3.8")</f>
        <v>3.8</v>
      </c>
      <c r="G192" s="4" t="str">
        <f>HYPERLINK("http://141.218.60.56/~jnz1568/getInfo.php?workbook=17_07.xlsx&amp;sheet=U0&amp;row=192&amp;col=7&amp;number=0.00117&amp;sourceID=14","0.00117")</f>
        <v>0.00117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HYPERLINK("http://141.218.60.56/~jnz1568/getInfo.php?workbook=17_07.xlsx&amp;sheet=U0&amp;row=193&amp;col=6&amp;number=3.9&amp;sourceID=14","3.9")</f>
        <v>3.9</v>
      </c>
      <c r="G193" s="4" t="str">
        <f>HYPERLINK("http://141.218.60.56/~jnz1568/getInfo.php?workbook=17_07.xlsx&amp;sheet=U0&amp;row=193&amp;col=7&amp;number=0.00117&amp;sourceID=14","0.00117")</f>
        <v>0.00117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HYPERLINK("http://141.218.60.56/~jnz1568/getInfo.php?workbook=17_07.xlsx&amp;sheet=U0&amp;row=194&amp;col=6&amp;number=4&amp;sourceID=14","4")</f>
        <v>4</v>
      </c>
      <c r="G194" s="4" t="str">
        <f>HYPERLINK("http://141.218.60.56/~jnz1568/getInfo.php?workbook=17_07.xlsx&amp;sheet=U0&amp;row=194&amp;col=7&amp;number=0.00117&amp;sourceID=14","0.00117")</f>
        <v>0.00117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HYPERLINK("http://141.218.60.56/~jnz1568/getInfo.php?workbook=17_07.xlsx&amp;sheet=U0&amp;row=195&amp;col=6&amp;number=4.1&amp;sourceID=14","4.1")</f>
        <v>4.1</v>
      </c>
      <c r="G195" s="4" t="str">
        <f>HYPERLINK("http://141.218.60.56/~jnz1568/getInfo.php?workbook=17_07.xlsx&amp;sheet=U0&amp;row=195&amp;col=7&amp;number=0.00117&amp;sourceID=14","0.00117")</f>
        <v>0.00117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HYPERLINK("http://141.218.60.56/~jnz1568/getInfo.php?workbook=17_07.xlsx&amp;sheet=U0&amp;row=196&amp;col=6&amp;number=4.2&amp;sourceID=14","4.2")</f>
        <v>4.2</v>
      </c>
      <c r="G196" s="4" t="str">
        <f>HYPERLINK("http://141.218.60.56/~jnz1568/getInfo.php?workbook=17_07.xlsx&amp;sheet=U0&amp;row=196&amp;col=7&amp;number=0.00117&amp;sourceID=14","0.00117")</f>
        <v>0.00117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HYPERLINK("http://141.218.60.56/~jnz1568/getInfo.php?workbook=17_07.xlsx&amp;sheet=U0&amp;row=197&amp;col=6&amp;number=4.3&amp;sourceID=14","4.3")</f>
        <v>4.3</v>
      </c>
      <c r="G197" s="4" t="str">
        <f>HYPERLINK("http://141.218.60.56/~jnz1568/getInfo.php?workbook=17_07.xlsx&amp;sheet=U0&amp;row=197&amp;col=7&amp;number=0.00117&amp;sourceID=14","0.00117")</f>
        <v>0.00117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HYPERLINK("http://141.218.60.56/~jnz1568/getInfo.php?workbook=17_07.xlsx&amp;sheet=U0&amp;row=198&amp;col=6&amp;number=4.4&amp;sourceID=14","4.4")</f>
        <v>4.4</v>
      </c>
      <c r="G198" s="4" t="str">
        <f>HYPERLINK("http://141.218.60.56/~jnz1568/getInfo.php?workbook=17_07.xlsx&amp;sheet=U0&amp;row=198&amp;col=7&amp;number=0.00117&amp;sourceID=14","0.00117")</f>
        <v>0.00117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HYPERLINK("http://141.218.60.56/~jnz1568/getInfo.php?workbook=17_07.xlsx&amp;sheet=U0&amp;row=199&amp;col=6&amp;number=4.5&amp;sourceID=14","4.5")</f>
        <v>4.5</v>
      </c>
      <c r="G199" s="4" t="str">
        <f>HYPERLINK("http://141.218.60.56/~jnz1568/getInfo.php?workbook=17_07.xlsx&amp;sheet=U0&amp;row=199&amp;col=7&amp;number=0.00117&amp;sourceID=14","0.00117")</f>
        <v>0.00117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HYPERLINK("http://141.218.60.56/~jnz1568/getInfo.php?workbook=17_07.xlsx&amp;sheet=U0&amp;row=200&amp;col=6&amp;number=4.6&amp;sourceID=14","4.6")</f>
        <v>4.6</v>
      </c>
      <c r="G200" s="4" t="str">
        <f>HYPERLINK("http://141.218.60.56/~jnz1568/getInfo.php?workbook=17_07.xlsx&amp;sheet=U0&amp;row=200&amp;col=7&amp;number=0.00117&amp;sourceID=14","0.00117")</f>
        <v>0.00117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HYPERLINK("http://141.218.60.56/~jnz1568/getInfo.php?workbook=17_07.xlsx&amp;sheet=U0&amp;row=201&amp;col=6&amp;number=4.7&amp;sourceID=14","4.7")</f>
        <v>4.7</v>
      </c>
      <c r="G201" s="4" t="str">
        <f>HYPERLINK("http://141.218.60.56/~jnz1568/getInfo.php?workbook=17_07.xlsx&amp;sheet=U0&amp;row=201&amp;col=7&amp;number=0.00117&amp;sourceID=14","0.00117")</f>
        <v>0.00117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HYPERLINK("http://141.218.60.56/~jnz1568/getInfo.php?workbook=17_07.xlsx&amp;sheet=U0&amp;row=202&amp;col=6&amp;number=4.8&amp;sourceID=14","4.8")</f>
        <v>4.8</v>
      </c>
      <c r="G202" s="4" t="str">
        <f>HYPERLINK("http://141.218.60.56/~jnz1568/getInfo.php?workbook=17_07.xlsx&amp;sheet=U0&amp;row=202&amp;col=7&amp;number=0.00117&amp;sourceID=14","0.00117")</f>
        <v>0.00117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HYPERLINK("http://141.218.60.56/~jnz1568/getInfo.php?workbook=17_07.xlsx&amp;sheet=U0&amp;row=203&amp;col=6&amp;number=4.9&amp;sourceID=14","4.9")</f>
        <v>4.9</v>
      </c>
      <c r="G203" s="4" t="str">
        <f>HYPERLINK("http://141.218.60.56/~jnz1568/getInfo.php?workbook=17_07.xlsx&amp;sheet=U0&amp;row=203&amp;col=7&amp;number=0.00117&amp;sourceID=14","0.00117")</f>
        <v>0.00117</v>
      </c>
    </row>
    <row r="204" spans="1:7">
      <c r="A204" s="3">
        <v>17</v>
      </c>
      <c r="B204" s="3">
        <v>7</v>
      </c>
      <c r="C204" s="3" t="s">
        <v>29</v>
      </c>
      <c r="D204" s="3">
        <v>2</v>
      </c>
      <c r="E204" s="3">
        <v>1</v>
      </c>
      <c r="F204" s="4" t="str">
        <f>HYPERLINK("http://141.218.60.56/~jnz1568/getInfo.php?workbook=17_07.xlsx&amp;sheet=U0&amp;row=204&amp;col=6&amp;number=3&amp;sourceID=14","3")</f>
        <v>3</v>
      </c>
      <c r="G204" s="4" t="str">
        <f>HYPERLINK("http://141.218.60.56/~jnz1568/getInfo.php?workbook=17_07.xlsx&amp;sheet=U0&amp;row=204&amp;col=7&amp;number=0.0261&amp;sourceID=14","0.0261")</f>
        <v>0.0261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HYPERLINK("http://141.218.60.56/~jnz1568/getInfo.php?workbook=17_07.xlsx&amp;sheet=U0&amp;row=205&amp;col=6&amp;number=3.1&amp;sourceID=14","3.1")</f>
        <v>3.1</v>
      </c>
      <c r="G205" s="4" t="str">
        <f>HYPERLINK("http://141.218.60.56/~jnz1568/getInfo.php?workbook=17_07.xlsx&amp;sheet=U0&amp;row=205&amp;col=7&amp;number=0.0261&amp;sourceID=14","0.0261")</f>
        <v>0.0261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HYPERLINK("http://141.218.60.56/~jnz1568/getInfo.php?workbook=17_07.xlsx&amp;sheet=U0&amp;row=206&amp;col=6&amp;number=3.2&amp;sourceID=14","3.2")</f>
        <v>3.2</v>
      </c>
      <c r="G206" s="4" t="str">
        <f>HYPERLINK("http://141.218.60.56/~jnz1568/getInfo.php?workbook=17_07.xlsx&amp;sheet=U0&amp;row=206&amp;col=7&amp;number=0.0261&amp;sourceID=14","0.0261")</f>
        <v>0.0261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HYPERLINK("http://141.218.60.56/~jnz1568/getInfo.php?workbook=17_07.xlsx&amp;sheet=U0&amp;row=207&amp;col=6&amp;number=3.3&amp;sourceID=14","3.3")</f>
        <v>3.3</v>
      </c>
      <c r="G207" s="4" t="str">
        <f>HYPERLINK("http://141.218.60.56/~jnz1568/getInfo.php?workbook=17_07.xlsx&amp;sheet=U0&amp;row=207&amp;col=7&amp;number=0.0261&amp;sourceID=14","0.0261")</f>
        <v>0.0261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HYPERLINK("http://141.218.60.56/~jnz1568/getInfo.php?workbook=17_07.xlsx&amp;sheet=U0&amp;row=208&amp;col=6&amp;number=3.4&amp;sourceID=14","3.4")</f>
        <v>3.4</v>
      </c>
      <c r="G208" s="4" t="str">
        <f>HYPERLINK("http://141.218.60.56/~jnz1568/getInfo.php?workbook=17_07.xlsx&amp;sheet=U0&amp;row=208&amp;col=7&amp;number=0.0261&amp;sourceID=14","0.0261")</f>
        <v>0.0261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HYPERLINK("http://141.218.60.56/~jnz1568/getInfo.php?workbook=17_07.xlsx&amp;sheet=U0&amp;row=209&amp;col=6&amp;number=3.5&amp;sourceID=14","3.5")</f>
        <v>3.5</v>
      </c>
      <c r="G209" s="4" t="str">
        <f>HYPERLINK("http://141.218.60.56/~jnz1568/getInfo.php?workbook=17_07.xlsx&amp;sheet=U0&amp;row=209&amp;col=7&amp;number=0.0261&amp;sourceID=14","0.0261")</f>
        <v>0.0261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HYPERLINK("http://141.218.60.56/~jnz1568/getInfo.php?workbook=17_07.xlsx&amp;sheet=U0&amp;row=210&amp;col=6&amp;number=3.6&amp;sourceID=14","3.6")</f>
        <v>3.6</v>
      </c>
      <c r="G210" s="4" t="str">
        <f>HYPERLINK("http://141.218.60.56/~jnz1568/getInfo.php?workbook=17_07.xlsx&amp;sheet=U0&amp;row=210&amp;col=7&amp;number=0.0261&amp;sourceID=14","0.0261")</f>
        <v>0.0261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HYPERLINK("http://141.218.60.56/~jnz1568/getInfo.php?workbook=17_07.xlsx&amp;sheet=U0&amp;row=211&amp;col=6&amp;number=3.7&amp;sourceID=14","3.7")</f>
        <v>3.7</v>
      </c>
      <c r="G211" s="4" t="str">
        <f>HYPERLINK("http://141.218.60.56/~jnz1568/getInfo.php?workbook=17_07.xlsx&amp;sheet=U0&amp;row=211&amp;col=7&amp;number=0.0261&amp;sourceID=14","0.0261")</f>
        <v>0.0261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HYPERLINK("http://141.218.60.56/~jnz1568/getInfo.php?workbook=17_07.xlsx&amp;sheet=U0&amp;row=212&amp;col=6&amp;number=3.8&amp;sourceID=14","3.8")</f>
        <v>3.8</v>
      </c>
      <c r="G212" s="4" t="str">
        <f>HYPERLINK("http://141.218.60.56/~jnz1568/getInfo.php?workbook=17_07.xlsx&amp;sheet=U0&amp;row=212&amp;col=7&amp;number=0.0261&amp;sourceID=14","0.0261")</f>
        <v>0.0261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HYPERLINK("http://141.218.60.56/~jnz1568/getInfo.php?workbook=17_07.xlsx&amp;sheet=U0&amp;row=213&amp;col=6&amp;number=3.9&amp;sourceID=14","3.9")</f>
        <v>3.9</v>
      </c>
      <c r="G213" s="4" t="str">
        <f>HYPERLINK("http://141.218.60.56/~jnz1568/getInfo.php?workbook=17_07.xlsx&amp;sheet=U0&amp;row=213&amp;col=7&amp;number=0.026&amp;sourceID=14","0.026")</f>
        <v>0.026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HYPERLINK("http://141.218.60.56/~jnz1568/getInfo.php?workbook=17_07.xlsx&amp;sheet=U0&amp;row=214&amp;col=6&amp;number=4&amp;sourceID=14","4")</f>
        <v>4</v>
      </c>
      <c r="G214" s="4" t="str">
        <f>HYPERLINK("http://141.218.60.56/~jnz1568/getInfo.php?workbook=17_07.xlsx&amp;sheet=U0&amp;row=214&amp;col=7&amp;number=0.026&amp;sourceID=14","0.026")</f>
        <v>0.026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HYPERLINK("http://141.218.60.56/~jnz1568/getInfo.php?workbook=17_07.xlsx&amp;sheet=U0&amp;row=215&amp;col=6&amp;number=4.1&amp;sourceID=14","4.1")</f>
        <v>4.1</v>
      </c>
      <c r="G215" s="4" t="str">
        <f>HYPERLINK("http://141.218.60.56/~jnz1568/getInfo.php?workbook=17_07.xlsx&amp;sheet=U0&amp;row=215&amp;col=7&amp;number=0.026&amp;sourceID=14","0.026")</f>
        <v>0.026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HYPERLINK("http://141.218.60.56/~jnz1568/getInfo.php?workbook=17_07.xlsx&amp;sheet=U0&amp;row=216&amp;col=6&amp;number=4.2&amp;sourceID=14","4.2")</f>
        <v>4.2</v>
      </c>
      <c r="G216" s="4" t="str">
        <f>HYPERLINK("http://141.218.60.56/~jnz1568/getInfo.php?workbook=17_07.xlsx&amp;sheet=U0&amp;row=216&amp;col=7&amp;number=0.026&amp;sourceID=14","0.026")</f>
        <v>0.026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HYPERLINK("http://141.218.60.56/~jnz1568/getInfo.php?workbook=17_07.xlsx&amp;sheet=U0&amp;row=217&amp;col=6&amp;number=4.3&amp;sourceID=14","4.3")</f>
        <v>4.3</v>
      </c>
      <c r="G217" s="4" t="str">
        <f>HYPERLINK("http://141.218.60.56/~jnz1568/getInfo.php?workbook=17_07.xlsx&amp;sheet=U0&amp;row=217&amp;col=7&amp;number=0.0259&amp;sourceID=14","0.0259")</f>
        <v>0.0259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HYPERLINK("http://141.218.60.56/~jnz1568/getInfo.php?workbook=17_07.xlsx&amp;sheet=U0&amp;row=218&amp;col=6&amp;number=4.4&amp;sourceID=14","4.4")</f>
        <v>4.4</v>
      </c>
      <c r="G218" s="4" t="str">
        <f>HYPERLINK("http://141.218.60.56/~jnz1568/getInfo.php?workbook=17_07.xlsx&amp;sheet=U0&amp;row=218&amp;col=7&amp;number=0.0259&amp;sourceID=14","0.0259")</f>
        <v>0.0259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HYPERLINK("http://141.218.60.56/~jnz1568/getInfo.php?workbook=17_07.xlsx&amp;sheet=U0&amp;row=219&amp;col=6&amp;number=4.5&amp;sourceID=14","4.5")</f>
        <v>4.5</v>
      </c>
      <c r="G219" s="4" t="str">
        <f>HYPERLINK("http://141.218.60.56/~jnz1568/getInfo.php?workbook=17_07.xlsx&amp;sheet=U0&amp;row=219&amp;col=7&amp;number=0.0258&amp;sourceID=14","0.0258")</f>
        <v>0.0258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HYPERLINK("http://141.218.60.56/~jnz1568/getInfo.php?workbook=17_07.xlsx&amp;sheet=U0&amp;row=220&amp;col=6&amp;number=4.6&amp;sourceID=14","4.6")</f>
        <v>4.6</v>
      </c>
      <c r="G220" s="4" t="str">
        <f>HYPERLINK("http://141.218.60.56/~jnz1568/getInfo.php?workbook=17_07.xlsx&amp;sheet=U0&amp;row=220&amp;col=7&amp;number=0.0257&amp;sourceID=14","0.0257")</f>
        <v>0.0257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HYPERLINK("http://141.218.60.56/~jnz1568/getInfo.php?workbook=17_07.xlsx&amp;sheet=U0&amp;row=221&amp;col=6&amp;number=4.7&amp;sourceID=14","4.7")</f>
        <v>4.7</v>
      </c>
      <c r="G221" s="4" t="str">
        <f>HYPERLINK("http://141.218.60.56/~jnz1568/getInfo.php?workbook=17_07.xlsx&amp;sheet=U0&amp;row=221&amp;col=7&amp;number=0.0256&amp;sourceID=14","0.0256")</f>
        <v>0.0256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HYPERLINK("http://141.218.60.56/~jnz1568/getInfo.php?workbook=17_07.xlsx&amp;sheet=U0&amp;row=222&amp;col=6&amp;number=4.8&amp;sourceID=14","4.8")</f>
        <v>4.8</v>
      </c>
      <c r="G222" s="4" t="str">
        <f>HYPERLINK("http://141.218.60.56/~jnz1568/getInfo.php?workbook=17_07.xlsx&amp;sheet=U0&amp;row=222&amp;col=7&amp;number=0.0255&amp;sourceID=14","0.0255")</f>
        <v>0.0255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HYPERLINK("http://141.218.60.56/~jnz1568/getInfo.php?workbook=17_07.xlsx&amp;sheet=U0&amp;row=223&amp;col=6&amp;number=4.9&amp;sourceID=14","4.9")</f>
        <v>4.9</v>
      </c>
      <c r="G223" s="4" t="str">
        <f>HYPERLINK("http://141.218.60.56/~jnz1568/getInfo.php?workbook=17_07.xlsx&amp;sheet=U0&amp;row=223&amp;col=7&amp;number=0.0254&amp;sourceID=14","0.0254")</f>
        <v>0.0254</v>
      </c>
    </row>
    <row r="224" spans="1:7">
      <c r="A224" s="3">
        <v>17</v>
      </c>
      <c r="B224" s="3">
        <v>7</v>
      </c>
      <c r="C224" s="3" t="s">
        <v>29</v>
      </c>
      <c r="D224" s="3">
        <v>3</v>
      </c>
      <c r="E224" s="3">
        <v>1</v>
      </c>
      <c r="F224" s="4" t="str">
        <f>HYPERLINK("http://141.218.60.56/~jnz1568/getInfo.php?workbook=17_07.xlsx&amp;sheet=U0&amp;row=224&amp;col=6&amp;number=3&amp;sourceID=14","3")</f>
        <v>3</v>
      </c>
      <c r="G224" s="4" t="str">
        <f>HYPERLINK("http://141.218.60.56/~jnz1568/getInfo.php?workbook=17_07.xlsx&amp;sheet=U0&amp;row=224&amp;col=7&amp;number=0.0108&amp;sourceID=14","0.0108")</f>
        <v>0.0108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HYPERLINK("http://141.218.60.56/~jnz1568/getInfo.php?workbook=17_07.xlsx&amp;sheet=U0&amp;row=225&amp;col=6&amp;number=3.1&amp;sourceID=14","3.1")</f>
        <v>3.1</v>
      </c>
      <c r="G225" s="4" t="str">
        <f>HYPERLINK("http://141.218.60.56/~jnz1568/getInfo.php?workbook=17_07.xlsx&amp;sheet=U0&amp;row=225&amp;col=7&amp;number=0.0108&amp;sourceID=14","0.0108")</f>
        <v>0.0108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HYPERLINK("http://141.218.60.56/~jnz1568/getInfo.php?workbook=17_07.xlsx&amp;sheet=U0&amp;row=226&amp;col=6&amp;number=3.2&amp;sourceID=14","3.2")</f>
        <v>3.2</v>
      </c>
      <c r="G226" s="4" t="str">
        <f>HYPERLINK("http://141.218.60.56/~jnz1568/getInfo.php?workbook=17_07.xlsx&amp;sheet=U0&amp;row=226&amp;col=7&amp;number=0.0108&amp;sourceID=14","0.0108")</f>
        <v>0.0108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HYPERLINK("http://141.218.60.56/~jnz1568/getInfo.php?workbook=17_07.xlsx&amp;sheet=U0&amp;row=227&amp;col=6&amp;number=3.3&amp;sourceID=14","3.3")</f>
        <v>3.3</v>
      </c>
      <c r="G227" s="4" t="str">
        <f>HYPERLINK("http://141.218.60.56/~jnz1568/getInfo.php?workbook=17_07.xlsx&amp;sheet=U0&amp;row=227&amp;col=7&amp;number=0.0108&amp;sourceID=14","0.0108")</f>
        <v>0.0108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HYPERLINK("http://141.218.60.56/~jnz1568/getInfo.php?workbook=17_07.xlsx&amp;sheet=U0&amp;row=228&amp;col=6&amp;number=3.4&amp;sourceID=14","3.4")</f>
        <v>3.4</v>
      </c>
      <c r="G228" s="4" t="str">
        <f>HYPERLINK("http://141.218.60.56/~jnz1568/getInfo.php?workbook=17_07.xlsx&amp;sheet=U0&amp;row=228&amp;col=7&amp;number=0.0108&amp;sourceID=14","0.0108")</f>
        <v>0.0108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HYPERLINK("http://141.218.60.56/~jnz1568/getInfo.php?workbook=17_07.xlsx&amp;sheet=U0&amp;row=229&amp;col=6&amp;number=3.5&amp;sourceID=14","3.5")</f>
        <v>3.5</v>
      </c>
      <c r="G229" s="4" t="str">
        <f>HYPERLINK("http://141.218.60.56/~jnz1568/getInfo.php?workbook=17_07.xlsx&amp;sheet=U0&amp;row=229&amp;col=7&amp;number=0.0108&amp;sourceID=14","0.0108")</f>
        <v>0.0108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HYPERLINK("http://141.218.60.56/~jnz1568/getInfo.php?workbook=17_07.xlsx&amp;sheet=U0&amp;row=230&amp;col=6&amp;number=3.6&amp;sourceID=14","3.6")</f>
        <v>3.6</v>
      </c>
      <c r="G230" s="4" t="str">
        <f>HYPERLINK("http://141.218.60.56/~jnz1568/getInfo.php?workbook=17_07.xlsx&amp;sheet=U0&amp;row=230&amp;col=7&amp;number=0.0108&amp;sourceID=14","0.0108")</f>
        <v>0.0108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HYPERLINK("http://141.218.60.56/~jnz1568/getInfo.php?workbook=17_07.xlsx&amp;sheet=U0&amp;row=231&amp;col=6&amp;number=3.7&amp;sourceID=14","3.7")</f>
        <v>3.7</v>
      </c>
      <c r="G231" s="4" t="str">
        <f>HYPERLINK("http://141.218.60.56/~jnz1568/getInfo.php?workbook=17_07.xlsx&amp;sheet=U0&amp;row=231&amp;col=7&amp;number=0.0108&amp;sourceID=14","0.0108")</f>
        <v>0.0108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HYPERLINK("http://141.218.60.56/~jnz1568/getInfo.php?workbook=17_07.xlsx&amp;sheet=U0&amp;row=232&amp;col=6&amp;number=3.8&amp;sourceID=14","3.8")</f>
        <v>3.8</v>
      </c>
      <c r="G232" s="4" t="str">
        <f>HYPERLINK("http://141.218.60.56/~jnz1568/getInfo.php?workbook=17_07.xlsx&amp;sheet=U0&amp;row=232&amp;col=7&amp;number=0.0108&amp;sourceID=14","0.0108")</f>
        <v>0.0108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HYPERLINK("http://141.218.60.56/~jnz1568/getInfo.php?workbook=17_07.xlsx&amp;sheet=U0&amp;row=233&amp;col=6&amp;number=3.9&amp;sourceID=14","3.9")</f>
        <v>3.9</v>
      </c>
      <c r="G233" s="4" t="str">
        <f>HYPERLINK("http://141.218.60.56/~jnz1568/getInfo.php?workbook=17_07.xlsx&amp;sheet=U0&amp;row=233&amp;col=7&amp;number=0.0107&amp;sourceID=14","0.0107")</f>
        <v>0.0107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HYPERLINK("http://141.218.60.56/~jnz1568/getInfo.php?workbook=17_07.xlsx&amp;sheet=U0&amp;row=234&amp;col=6&amp;number=4&amp;sourceID=14","4")</f>
        <v>4</v>
      </c>
      <c r="G234" s="4" t="str">
        <f>HYPERLINK("http://141.218.60.56/~jnz1568/getInfo.php?workbook=17_07.xlsx&amp;sheet=U0&amp;row=234&amp;col=7&amp;number=0.0107&amp;sourceID=14","0.0107")</f>
        <v>0.0107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HYPERLINK("http://141.218.60.56/~jnz1568/getInfo.php?workbook=17_07.xlsx&amp;sheet=U0&amp;row=235&amp;col=6&amp;number=4.1&amp;sourceID=14","4.1")</f>
        <v>4.1</v>
      </c>
      <c r="G235" s="4" t="str">
        <f>HYPERLINK("http://141.218.60.56/~jnz1568/getInfo.php?workbook=17_07.xlsx&amp;sheet=U0&amp;row=235&amp;col=7&amp;number=0.0107&amp;sourceID=14","0.0107")</f>
        <v>0.0107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HYPERLINK("http://141.218.60.56/~jnz1568/getInfo.php?workbook=17_07.xlsx&amp;sheet=U0&amp;row=236&amp;col=6&amp;number=4.2&amp;sourceID=14","4.2")</f>
        <v>4.2</v>
      </c>
      <c r="G236" s="4" t="str">
        <f>HYPERLINK("http://141.218.60.56/~jnz1568/getInfo.php?workbook=17_07.xlsx&amp;sheet=U0&amp;row=236&amp;col=7&amp;number=0.0107&amp;sourceID=14","0.0107")</f>
        <v>0.0107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HYPERLINK("http://141.218.60.56/~jnz1568/getInfo.php?workbook=17_07.xlsx&amp;sheet=U0&amp;row=237&amp;col=6&amp;number=4.3&amp;sourceID=14","4.3")</f>
        <v>4.3</v>
      </c>
      <c r="G237" s="4" t="str">
        <f>HYPERLINK("http://141.218.60.56/~jnz1568/getInfo.php?workbook=17_07.xlsx&amp;sheet=U0&amp;row=237&amp;col=7&amp;number=0.0107&amp;sourceID=14","0.0107")</f>
        <v>0.0107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HYPERLINK("http://141.218.60.56/~jnz1568/getInfo.php?workbook=17_07.xlsx&amp;sheet=U0&amp;row=238&amp;col=6&amp;number=4.4&amp;sourceID=14","4.4")</f>
        <v>4.4</v>
      </c>
      <c r="G238" s="4" t="str">
        <f>HYPERLINK("http://141.218.60.56/~jnz1568/getInfo.php?workbook=17_07.xlsx&amp;sheet=U0&amp;row=238&amp;col=7&amp;number=0.0107&amp;sourceID=14","0.0107")</f>
        <v>0.0107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HYPERLINK("http://141.218.60.56/~jnz1568/getInfo.php?workbook=17_07.xlsx&amp;sheet=U0&amp;row=239&amp;col=6&amp;number=4.5&amp;sourceID=14","4.5")</f>
        <v>4.5</v>
      </c>
      <c r="G239" s="4" t="str">
        <f>HYPERLINK("http://141.218.60.56/~jnz1568/getInfo.php?workbook=17_07.xlsx&amp;sheet=U0&amp;row=239&amp;col=7&amp;number=0.0106&amp;sourceID=14","0.0106")</f>
        <v>0.0106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HYPERLINK("http://141.218.60.56/~jnz1568/getInfo.php?workbook=17_07.xlsx&amp;sheet=U0&amp;row=240&amp;col=6&amp;number=4.6&amp;sourceID=14","4.6")</f>
        <v>4.6</v>
      </c>
      <c r="G240" s="4" t="str">
        <f>HYPERLINK("http://141.218.60.56/~jnz1568/getInfo.php?workbook=17_07.xlsx&amp;sheet=U0&amp;row=240&amp;col=7&amp;number=0.0106&amp;sourceID=14","0.0106")</f>
        <v>0.0106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HYPERLINK("http://141.218.60.56/~jnz1568/getInfo.php?workbook=17_07.xlsx&amp;sheet=U0&amp;row=241&amp;col=6&amp;number=4.7&amp;sourceID=14","4.7")</f>
        <v>4.7</v>
      </c>
      <c r="G241" s="4" t="str">
        <f>HYPERLINK("http://141.218.60.56/~jnz1568/getInfo.php?workbook=17_07.xlsx&amp;sheet=U0&amp;row=241&amp;col=7&amp;number=0.0106&amp;sourceID=14","0.0106")</f>
        <v>0.0106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HYPERLINK("http://141.218.60.56/~jnz1568/getInfo.php?workbook=17_07.xlsx&amp;sheet=U0&amp;row=242&amp;col=6&amp;number=4.8&amp;sourceID=14","4.8")</f>
        <v>4.8</v>
      </c>
      <c r="G242" s="4" t="str">
        <f>HYPERLINK("http://141.218.60.56/~jnz1568/getInfo.php?workbook=17_07.xlsx&amp;sheet=U0&amp;row=242&amp;col=7&amp;number=0.0105&amp;sourceID=14","0.0105")</f>
        <v>0.0105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HYPERLINK("http://141.218.60.56/~jnz1568/getInfo.php?workbook=17_07.xlsx&amp;sheet=U0&amp;row=243&amp;col=6&amp;number=4.9&amp;sourceID=14","4.9")</f>
        <v>4.9</v>
      </c>
      <c r="G243" s="4" t="str">
        <f>HYPERLINK("http://141.218.60.56/~jnz1568/getInfo.php?workbook=17_07.xlsx&amp;sheet=U0&amp;row=243&amp;col=7&amp;number=0.0104&amp;sourceID=14","0.0104")</f>
        <v>0.0104</v>
      </c>
    </row>
    <row r="244" spans="1:7">
      <c r="A244" s="3">
        <v>17</v>
      </c>
      <c r="B244" s="3">
        <v>7</v>
      </c>
      <c r="C244" s="3" t="s">
        <v>29</v>
      </c>
      <c r="D244" s="3">
        <v>4</v>
      </c>
      <c r="E244" s="3">
        <v>1</v>
      </c>
      <c r="F244" s="4" t="str">
        <f>HYPERLINK("http://141.218.60.56/~jnz1568/getInfo.php?workbook=17_07.xlsx&amp;sheet=U0&amp;row=244&amp;col=6&amp;number=3&amp;sourceID=14","3")</f>
        <v>3</v>
      </c>
      <c r="G244" s="4" t="str">
        <f>HYPERLINK("http://141.218.60.56/~jnz1568/getInfo.php?workbook=17_07.xlsx&amp;sheet=U0&amp;row=244&amp;col=7&amp;number=0.00125&amp;sourceID=14","0.00125")</f>
        <v>0.00125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HYPERLINK("http://141.218.60.56/~jnz1568/getInfo.php?workbook=17_07.xlsx&amp;sheet=U0&amp;row=245&amp;col=6&amp;number=3.1&amp;sourceID=14","3.1")</f>
        <v>3.1</v>
      </c>
      <c r="G245" s="4" t="str">
        <f>HYPERLINK("http://141.218.60.56/~jnz1568/getInfo.php?workbook=17_07.xlsx&amp;sheet=U0&amp;row=245&amp;col=7&amp;number=0.00125&amp;sourceID=14","0.00125")</f>
        <v>0.00125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HYPERLINK("http://141.218.60.56/~jnz1568/getInfo.php?workbook=17_07.xlsx&amp;sheet=U0&amp;row=246&amp;col=6&amp;number=3.2&amp;sourceID=14","3.2")</f>
        <v>3.2</v>
      </c>
      <c r="G246" s="4" t="str">
        <f>HYPERLINK("http://141.218.60.56/~jnz1568/getInfo.php?workbook=17_07.xlsx&amp;sheet=U0&amp;row=246&amp;col=7&amp;number=0.00125&amp;sourceID=14","0.00125")</f>
        <v>0.00125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HYPERLINK("http://141.218.60.56/~jnz1568/getInfo.php?workbook=17_07.xlsx&amp;sheet=U0&amp;row=247&amp;col=6&amp;number=3.3&amp;sourceID=14","3.3")</f>
        <v>3.3</v>
      </c>
      <c r="G247" s="4" t="str">
        <f>HYPERLINK("http://141.218.60.56/~jnz1568/getInfo.php?workbook=17_07.xlsx&amp;sheet=U0&amp;row=247&amp;col=7&amp;number=0.00125&amp;sourceID=14","0.00125")</f>
        <v>0.00125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HYPERLINK("http://141.218.60.56/~jnz1568/getInfo.php?workbook=17_07.xlsx&amp;sheet=U0&amp;row=248&amp;col=6&amp;number=3.4&amp;sourceID=14","3.4")</f>
        <v>3.4</v>
      </c>
      <c r="G248" s="4" t="str">
        <f>HYPERLINK("http://141.218.60.56/~jnz1568/getInfo.php?workbook=17_07.xlsx&amp;sheet=U0&amp;row=248&amp;col=7&amp;number=0.00125&amp;sourceID=14","0.00125")</f>
        <v>0.00125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HYPERLINK("http://141.218.60.56/~jnz1568/getInfo.php?workbook=17_07.xlsx&amp;sheet=U0&amp;row=249&amp;col=6&amp;number=3.5&amp;sourceID=14","3.5")</f>
        <v>3.5</v>
      </c>
      <c r="G249" s="4" t="str">
        <f>HYPERLINK("http://141.218.60.56/~jnz1568/getInfo.php?workbook=17_07.xlsx&amp;sheet=U0&amp;row=249&amp;col=7&amp;number=0.00125&amp;sourceID=14","0.00125")</f>
        <v>0.00125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HYPERLINK("http://141.218.60.56/~jnz1568/getInfo.php?workbook=17_07.xlsx&amp;sheet=U0&amp;row=250&amp;col=6&amp;number=3.6&amp;sourceID=14","3.6")</f>
        <v>3.6</v>
      </c>
      <c r="G250" s="4" t="str">
        <f>HYPERLINK("http://141.218.60.56/~jnz1568/getInfo.php?workbook=17_07.xlsx&amp;sheet=U0&amp;row=250&amp;col=7&amp;number=0.00124&amp;sourceID=14","0.00124")</f>
        <v>0.00124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HYPERLINK("http://141.218.60.56/~jnz1568/getInfo.php?workbook=17_07.xlsx&amp;sheet=U0&amp;row=251&amp;col=6&amp;number=3.7&amp;sourceID=14","3.7")</f>
        <v>3.7</v>
      </c>
      <c r="G251" s="4" t="str">
        <f>HYPERLINK("http://141.218.60.56/~jnz1568/getInfo.php?workbook=17_07.xlsx&amp;sheet=U0&amp;row=251&amp;col=7&amp;number=0.00124&amp;sourceID=14","0.00124")</f>
        <v>0.00124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HYPERLINK("http://141.218.60.56/~jnz1568/getInfo.php?workbook=17_07.xlsx&amp;sheet=U0&amp;row=252&amp;col=6&amp;number=3.8&amp;sourceID=14","3.8")</f>
        <v>3.8</v>
      </c>
      <c r="G252" s="4" t="str">
        <f>HYPERLINK("http://141.218.60.56/~jnz1568/getInfo.php?workbook=17_07.xlsx&amp;sheet=U0&amp;row=252&amp;col=7&amp;number=0.00124&amp;sourceID=14","0.00124")</f>
        <v>0.00124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HYPERLINK("http://141.218.60.56/~jnz1568/getInfo.php?workbook=17_07.xlsx&amp;sheet=U0&amp;row=253&amp;col=6&amp;number=3.9&amp;sourceID=14","3.9")</f>
        <v>3.9</v>
      </c>
      <c r="G253" s="4" t="str">
        <f>HYPERLINK("http://141.218.60.56/~jnz1568/getInfo.php?workbook=17_07.xlsx&amp;sheet=U0&amp;row=253&amp;col=7&amp;number=0.00124&amp;sourceID=14","0.00124")</f>
        <v>0.00124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HYPERLINK("http://141.218.60.56/~jnz1568/getInfo.php?workbook=17_07.xlsx&amp;sheet=U0&amp;row=254&amp;col=6&amp;number=4&amp;sourceID=14","4")</f>
        <v>4</v>
      </c>
      <c r="G254" s="4" t="str">
        <f>HYPERLINK("http://141.218.60.56/~jnz1568/getInfo.php?workbook=17_07.xlsx&amp;sheet=U0&amp;row=254&amp;col=7&amp;number=0.00124&amp;sourceID=14","0.00124")</f>
        <v>0.00124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HYPERLINK("http://141.218.60.56/~jnz1568/getInfo.php?workbook=17_07.xlsx&amp;sheet=U0&amp;row=255&amp;col=6&amp;number=4.1&amp;sourceID=14","4.1")</f>
        <v>4.1</v>
      </c>
      <c r="G255" s="4" t="str">
        <f>HYPERLINK("http://141.218.60.56/~jnz1568/getInfo.php?workbook=17_07.xlsx&amp;sheet=U0&amp;row=255&amp;col=7&amp;number=0.00124&amp;sourceID=14","0.00124")</f>
        <v>0.00124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HYPERLINK("http://141.218.60.56/~jnz1568/getInfo.php?workbook=17_07.xlsx&amp;sheet=U0&amp;row=256&amp;col=6&amp;number=4.2&amp;sourceID=14","4.2")</f>
        <v>4.2</v>
      </c>
      <c r="G256" s="4" t="str">
        <f>HYPERLINK("http://141.218.60.56/~jnz1568/getInfo.php?workbook=17_07.xlsx&amp;sheet=U0&amp;row=256&amp;col=7&amp;number=0.00123&amp;sourceID=14","0.00123")</f>
        <v>0.00123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HYPERLINK("http://141.218.60.56/~jnz1568/getInfo.php?workbook=17_07.xlsx&amp;sheet=U0&amp;row=257&amp;col=6&amp;number=4.3&amp;sourceID=14","4.3")</f>
        <v>4.3</v>
      </c>
      <c r="G257" s="4" t="str">
        <f>HYPERLINK("http://141.218.60.56/~jnz1568/getInfo.php?workbook=17_07.xlsx&amp;sheet=U0&amp;row=257&amp;col=7&amp;number=0.00123&amp;sourceID=14","0.00123")</f>
        <v>0.00123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HYPERLINK("http://141.218.60.56/~jnz1568/getInfo.php?workbook=17_07.xlsx&amp;sheet=U0&amp;row=258&amp;col=6&amp;number=4.4&amp;sourceID=14","4.4")</f>
        <v>4.4</v>
      </c>
      <c r="G258" s="4" t="str">
        <f>HYPERLINK("http://141.218.60.56/~jnz1568/getInfo.php?workbook=17_07.xlsx&amp;sheet=U0&amp;row=258&amp;col=7&amp;number=0.00123&amp;sourceID=14","0.00123")</f>
        <v>0.00123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HYPERLINK("http://141.218.60.56/~jnz1568/getInfo.php?workbook=17_07.xlsx&amp;sheet=U0&amp;row=259&amp;col=6&amp;number=4.5&amp;sourceID=14","4.5")</f>
        <v>4.5</v>
      </c>
      <c r="G259" s="4" t="str">
        <f>HYPERLINK("http://141.218.60.56/~jnz1568/getInfo.php?workbook=17_07.xlsx&amp;sheet=U0&amp;row=259&amp;col=7&amp;number=0.00122&amp;sourceID=14","0.00122")</f>
        <v>0.00122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HYPERLINK("http://141.218.60.56/~jnz1568/getInfo.php?workbook=17_07.xlsx&amp;sheet=U0&amp;row=260&amp;col=6&amp;number=4.6&amp;sourceID=14","4.6")</f>
        <v>4.6</v>
      </c>
      <c r="G260" s="4" t="str">
        <f>HYPERLINK("http://141.218.60.56/~jnz1568/getInfo.php?workbook=17_07.xlsx&amp;sheet=U0&amp;row=260&amp;col=7&amp;number=0.00121&amp;sourceID=14","0.00121")</f>
        <v>0.00121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HYPERLINK("http://141.218.60.56/~jnz1568/getInfo.php?workbook=17_07.xlsx&amp;sheet=U0&amp;row=261&amp;col=6&amp;number=4.7&amp;sourceID=14","4.7")</f>
        <v>4.7</v>
      </c>
      <c r="G261" s="4" t="str">
        <f>HYPERLINK("http://141.218.60.56/~jnz1568/getInfo.php?workbook=17_07.xlsx&amp;sheet=U0&amp;row=261&amp;col=7&amp;number=0.00121&amp;sourceID=14","0.00121")</f>
        <v>0.00121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HYPERLINK("http://141.218.60.56/~jnz1568/getInfo.php?workbook=17_07.xlsx&amp;sheet=U0&amp;row=262&amp;col=6&amp;number=4.8&amp;sourceID=14","4.8")</f>
        <v>4.8</v>
      </c>
      <c r="G262" s="4" t="str">
        <f>HYPERLINK("http://141.218.60.56/~jnz1568/getInfo.php?workbook=17_07.xlsx&amp;sheet=U0&amp;row=262&amp;col=7&amp;number=0.00119&amp;sourceID=14","0.00119")</f>
        <v>0.00119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HYPERLINK("http://141.218.60.56/~jnz1568/getInfo.php?workbook=17_07.xlsx&amp;sheet=U0&amp;row=263&amp;col=6&amp;number=4.9&amp;sourceID=14","4.9")</f>
        <v>4.9</v>
      </c>
      <c r="G263" s="4" t="str">
        <f>HYPERLINK("http://141.218.60.56/~jnz1568/getInfo.php?workbook=17_07.xlsx&amp;sheet=U0&amp;row=263&amp;col=7&amp;number=0.00118&amp;sourceID=14","0.00118")</f>
        <v>0.00118</v>
      </c>
    </row>
    <row r="264" spans="1:7">
      <c r="A264" s="3">
        <v>17</v>
      </c>
      <c r="B264" s="3">
        <v>7</v>
      </c>
      <c r="C264" s="3" t="s">
        <v>29</v>
      </c>
      <c r="D264" s="3">
        <v>5</v>
      </c>
      <c r="E264" s="3">
        <v>1</v>
      </c>
      <c r="F264" s="4" t="str">
        <f>HYPERLINK("http://141.218.60.56/~jnz1568/getInfo.php?workbook=17_07.xlsx&amp;sheet=U0&amp;row=264&amp;col=6&amp;number=3&amp;sourceID=14","3")</f>
        <v>3</v>
      </c>
      <c r="G264" s="4" t="str">
        <f>HYPERLINK("http://141.218.60.56/~jnz1568/getInfo.php?workbook=17_07.xlsx&amp;sheet=U0&amp;row=264&amp;col=7&amp;number=0.000524&amp;sourceID=14","0.000524")</f>
        <v>0.000524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HYPERLINK("http://141.218.60.56/~jnz1568/getInfo.php?workbook=17_07.xlsx&amp;sheet=U0&amp;row=265&amp;col=6&amp;number=3.1&amp;sourceID=14","3.1")</f>
        <v>3.1</v>
      </c>
      <c r="G265" s="4" t="str">
        <f>HYPERLINK("http://141.218.60.56/~jnz1568/getInfo.php?workbook=17_07.xlsx&amp;sheet=U0&amp;row=265&amp;col=7&amp;number=0.000524&amp;sourceID=14","0.000524")</f>
        <v>0.000524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HYPERLINK("http://141.218.60.56/~jnz1568/getInfo.php?workbook=17_07.xlsx&amp;sheet=U0&amp;row=266&amp;col=6&amp;number=3.2&amp;sourceID=14","3.2")</f>
        <v>3.2</v>
      </c>
      <c r="G266" s="4" t="str">
        <f>HYPERLINK("http://141.218.60.56/~jnz1568/getInfo.php?workbook=17_07.xlsx&amp;sheet=U0&amp;row=266&amp;col=7&amp;number=0.000524&amp;sourceID=14","0.000524")</f>
        <v>0.000524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HYPERLINK("http://141.218.60.56/~jnz1568/getInfo.php?workbook=17_07.xlsx&amp;sheet=U0&amp;row=267&amp;col=6&amp;number=3.3&amp;sourceID=14","3.3")</f>
        <v>3.3</v>
      </c>
      <c r="G267" s="4" t="str">
        <f>HYPERLINK("http://141.218.60.56/~jnz1568/getInfo.php?workbook=17_07.xlsx&amp;sheet=U0&amp;row=267&amp;col=7&amp;number=0.000524&amp;sourceID=14","0.000524")</f>
        <v>0.000524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HYPERLINK("http://141.218.60.56/~jnz1568/getInfo.php?workbook=17_07.xlsx&amp;sheet=U0&amp;row=268&amp;col=6&amp;number=3.4&amp;sourceID=14","3.4")</f>
        <v>3.4</v>
      </c>
      <c r="G268" s="4" t="str">
        <f>HYPERLINK("http://141.218.60.56/~jnz1568/getInfo.php?workbook=17_07.xlsx&amp;sheet=U0&amp;row=268&amp;col=7&amp;number=0.000523&amp;sourceID=14","0.000523")</f>
        <v>0.000523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HYPERLINK("http://141.218.60.56/~jnz1568/getInfo.php?workbook=17_07.xlsx&amp;sheet=U0&amp;row=269&amp;col=6&amp;number=3.5&amp;sourceID=14","3.5")</f>
        <v>3.5</v>
      </c>
      <c r="G269" s="4" t="str">
        <f>HYPERLINK("http://141.218.60.56/~jnz1568/getInfo.php?workbook=17_07.xlsx&amp;sheet=U0&amp;row=269&amp;col=7&amp;number=0.000523&amp;sourceID=14","0.000523")</f>
        <v>0.000523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HYPERLINK("http://141.218.60.56/~jnz1568/getInfo.php?workbook=17_07.xlsx&amp;sheet=U0&amp;row=270&amp;col=6&amp;number=3.6&amp;sourceID=14","3.6")</f>
        <v>3.6</v>
      </c>
      <c r="G270" s="4" t="str">
        <f>HYPERLINK("http://141.218.60.56/~jnz1568/getInfo.php?workbook=17_07.xlsx&amp;sheet=U0&amp;row=270&amp;col=7&amp;number=0.000523&amp;sourceID=14","0.000523")</f>
        <v>0.000523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HYPERLINK("http://141.218.60.56/~jnz1568/getInfo.php?workbook=17_07.xlsx&amp;sheet=U0&amp;row=271&amp;col=6&amp;number=3.7&amp;sourceID=14","3.7")</f>
        <v>3.7</v>
      </c>
      <c r="G271" s="4" t="str">
        <f>HYPERLINK("http://141.218.60.56/~jnz1568/getInfo.php?workbook=17_07.xlsx&amp;sheet=U0&amp;row=271&amp;col=7&amp;number=0.000522&amp;sourceID=14","0.000522")</f>
        <v>0.000522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HYPERLINK("http://141.218.60.56/~jnz1568/getInfo.php?workbook=17_07.xlsx&amp;sheet=U0&amp;row=272&amp;col=6&amp;number=3.8&amp;sourceID=14","3.8")</f>
        <v>3.8</v>
      </c>
      <c r="G272" s="4" t="str">
        <f>HYPERLINK("http://141.218.60.56/~jnz1568/getInfo.php?workbook=17_07.xlsx&amp;sheet=U0&amp;row=272&amp;col=7&amp;number=0.000522&amp;sourceID=14","0.000522")</f>
        <v>0.000522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HYPERLINK("http://141.218.60.56/~jnz1568/getInfo.php?workbook=17_07.xlsx&amp;sheet=U0&amp;row=273&amp;col=6&amp;number=3.9&amp;sourceID=14","3.9")</f>
        <v>3.9</v>
      </c>
      <c r="G273" s="4" t="str">
        <f>HYPERLINK("http://141.218.60.56/~jnz1568/getInfo.php?workbook=17_07.xlsx&amp;sheet=U0&amp;row=273&amp;col=7&amp;number=0.000521&amp;sourceID=14","0.000521")</f>
        <v>0.000521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HYPERLINK("http://141.218.60.56/~jnz1568/getInfo.php?workbook=17_07.xlsx&amp;sheet=U0&amp;row=274&amp;col=6&amp;number=4&amp;sourceID=14","4")</f>
        <v>4</v>
      </c>
      <c r="G274" s="4" t="str">
        <f>HYPERLINK("http://141.218.60.56/~jnz1568/getInfo.php?workbook=17_07.xlsx&amp;sheet=U0&amp;row=274&amp;col=7&amp;number=0.000521&amp;sourceID=14","0.000521")</f>
        <v>0.000521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HYPERLINK("http://141.218.60.56/~jnz1568/getInfo.php?workbook=17_07.xlsx&amp;sheet=U0&amp;row=275&amp;col=6&amp;number=4.1&amp;sourceID=14","4.1")</f>
        <v>4.1</v>
      </c>
      <c r="G275" s="4" t="str">
        <f>HYPERLINK("http://141.218.60.56/~jnz1568/getInfo.php?workbook=17_07.xlsx&amp;sheet=U0&amp;row=275&amp;col=7&amp;number=0.00052&amp;sourceID=14","0.00052")</f>
        <v>0.00052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HYPERLINK("http://141.218.60.56/~jnz1568/getInfo.php?workbook=17_07.xlsx&amp;sheet=U0&amp;row=276&amp;col=6&amp;number=4.2&amp;sourceID=14","4.2")</f>
        <v>4.2</v>
      </c>
      <c r="G276" s="4" t="str">
        <f>HYPERLINK("http://141.218.60.56/~jnz1568/getInfo.php?workbook=17_07.xlsx&amp;sheet=U0&amp;row=276&amp;col=7&amp;number=0.000518&amp;sourceID=14","0.000518")</f>
        <v>0.000518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HYPERLINK("http://141.218.60.56/~jnz1568/getInfo.php?workbook=17_07.xlsx&amp;sheet=U0&amp;row=277&amp;col=6&amp;number=4.3&amp;sourceID=14","4.3")</f>
        <v>4.3</v>
      </c>
      <c r="G277" s="4" t="str">
        <f>HYPERLINK("http://141.218.60.56/~jnz1568/getInfo.php?workbook=17_07.xlsx&amp;sheet=U0&amp;row=277&amp;col=7&amp;number=0.000517&amp;sourceID=14","0.000517")</f>
        <v>0.000517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HYPERLINK("http://141.218.60.56/~jnz1568/getInfo.php?workbook=17_07.xlsx&amp;sheet=U0&amp;row=278&amp;col=6&amp;number=4.4&amp;sourceID=14","4.4")</f>
        <v>4.4</v>
      </c>
      <c r="G278" s="4" t="str">
        <f>HYPERLINK("http://141.218.60.56/~jnz1568/getInfo.php?workbook=17_07.xlsx&amp;sheet=U0&amp;row=278&amp;col=7&amp;number=0.000515&amp;sourceID=14","0.000515")</f>
        <v>0.000515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HYPERLINK("http://141.218.60.56/~jnz1568/getInfo.php?workbook=17_07.xlsx&amp;sheet=U0&amp;row=279&amp;col=6&amp;number=4.5&amp;sourceID=14","4.5")</f>
        <v>4.5</v>
      </c>
      <c r="G279" s="4" t="str">
        <f>HYPERLINK("http://141.218.60.56/~jnz1568/getInfo.php?workbook=17_07.xlsx&amp;sheet=U0&amp;row=279&amp;col=7&amp;number=0.000513&amp;sourceID=14","0.000513")</f>
        <v>0.000513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HYPERLINK("http://141.218.60.56/~jnz1568/getInfo.php?workbook=17_07.xlsx&amp;sheet=U0&amp;row=280&amp;col=6&amp;number=4.6&amp;sourceID=14","4.6")</f>
        <v>4.6</v>
      </c>
      <c r="G280" s="4" t="str">
        <f>HYPERLINK("http://141.218.60.56/~jnz1568/getInfo.php?workbook=17_07.xlsx&amp;sheet=U0&amp;row=280&amp;col=7&amp;number=0.00051&amp;sourceID=14","0.00051")</f>
        <v>0.00051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HYPERLINK("http://141.218.60.56/~jnz1568/getInfo.php?workbook=17_07.xlsx&amp;sheet=U0&amp;row=281&amp;col=6&amp;number=4.7&amp;sourceID=14","4.7")</f>
        <v>4.7</v>
      </c>
      <c r="G281" s="4" t="str">
        <f>HYPERLINK("http://141.218.60.56/~jnz1568/getInfo.php?workbook=17_07.xlsx&amp;sheet=U0&amp;row=281&amp;col=7&amp;number=0.000506&amp;sourceID=14","0.000506")</f>
        <v>0.000506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HYPERLINK("http://141.218.60.56/~jnz1568/getInfo.php?workbook=17_07.xlsx&amp;sheet=U0&amp;row=282&amp;col=6&amp;number=4.8&amp;sourceID=14","4.8")</f>
        <v>4.8</v>
      </c>
      <c r="G282" s="4" t="str">
        <f>HYPERLINK("http://141.218.60.56/~jnz1568/getInfo.php?workbook=17_07.xlsx&amp;sheet=U0&amp;row=282&amp;col=7&amp;number=0.000502&amp;sourceID=14","0.000502")</f>
        <v>0.000502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HYPERLINK("http://141.218.60.56/~jnz1568/getInfo.php?workbook=17_07.xlsx&amp;sheet=U0&amp;row=283&amp;col=6&amp;number=4.9&amp;sourceID=14","4.9")</f>
        <v>4.9</v>
      </c>
      <c r="G283" s="4" t="str">
        <f>HYPERLINK("http://141.218.60.56/~jnz1568/getInfo.php?workbook=17_07.xlsx&amp;sheet=U0&amp;row=283&amp;col=7&amp;number=0.000496&amp;sourceID=14","0.000496")</f>
        <v>0.000496</v>
      </c>
    </row>
    <row r="284" spans="1:7">
      <c r="A284" s="3">
        <v>17</v>
      </c>
      <c r="B284" s="3">
        <v>7</v>
      </c>
      <c r="C284" s="3">
        <v>2</v>
      </c>
      <c r="D284" s="3">
        <v>3</v>
      </c>
      <c r="E284" s="3">
        <v>1</v>
      </c>
      <c r="F284" s="4" t="str">
        <f>HYPERLINK("http://141.218.60.56/~jnz1568/getInfo.php?workbook=17_07.xlsx&amp;sheet=U0&amp;row=284&amp;col=6&amp;number=3&amp;sourceID=14","3")</f>
        <v>3</v>
      </c>
      <c r="G284" s="4" t="str">
        <f>HYPERLINK("http://141.218.60.56/~jnz1568/getInfo.php?workbook=17_07.xlsx&amp;sheet=U0&amp;row=284&amp;col=7&amp;number=0.198&amp;sourceID=14","0.198")</f>
        <v>0.198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HYPERLINK("http://141.218.60.56/~jnz1568/getInfo.php?workbook=17_07.xlsx&amp;sheet=U0&amp;row=285&amp;col=6&amp;number=3.1&amp;sourceID=14","3.1")</f>
        <v>3.1</v>
      </c>
      <c r="G285" s="4" t="str">
        <f>HYPERLINK("http://141.218.60.56/~jnz1568/getInfo.php?workbook=17_07.xlsx&amp;sheet=U0&amp;row=285&amp;col=7&amp;number=0.198&amp;sourceID=14","0.198")</f>
        <v>0.198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HYPERLINK("http://141.218.60.56/~jnz1568/getInfo.php?workbook=17_07.xlsx&amp;sheet=U0&amp;row=286&amp;col=6&amp;number=3.2&amp;sourceID=14","3.2")</f>
        <v>3.2</v>
      </c>
      <c r="G286" s="4" t="str">
        <f>HYPERLINK("http://141.218.60.56/~jnz1568/getInfo.php?workbook=17_07.xlsx&amp;sheet=U0&amp;row=286&amp;col=7&amp;number=0.198&amp;sourceID=14","0.198")</f>
        <v>0.198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HYPERLINK("http://141.218.60.56/~jnz1568/getInfo.php?workbook=17_07.xlsx&amp;sheet=U0&amp;row=287&amp;col=6&amp;number=3.3&amp;sourceID=14","3.3")</f>
        <v>3.3</v>
      </c>
      <c r="G287" s="4" t="str">
        <f>HYPERLINK("http://141.218.60.56/~jnz1568/getInfo.php?workbook=17_07.xlsx&amp;sheet=U0&amp;row=287&amp;col=7&amp;number=0.198&amp;sourceID=14","0.198")</f>
        <v>0.198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HYPERLINK("http://141.218.60.56/~jnz1568/getInfo.php?workbook=17_07.xlsx&amp;sheet=U0&amp;row=288&amp;col=6&amp;number=3.4&amp;sourceID=14","3.4")</f>
        <v>3.4</v>
      </c>
      <c r="G288" s="4" t="str">
        <f>HYPERLINK("http://141.218.60.56/~jnz1568/getInfo.php?workbook=17_07.xlsx&amp;sheet=U0&amp;row=288&amp;col=7&amp;number=0.198&amp;sourceID=14","0.198")</f>
        <v>0.198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HYPERLINK("http://141.218.60.56/~jnz1568/getInfo.php?workbook=17_07.xlsx&amp;sheet=U0&amp;row=289&amp;col=6&amp;number=3.5&amp;sourceID=14","3.5")</f>
        <v>3.5</v>
      </c>
      <c r="G289" s="4" t="str">
        <f>HYPERLINK("http://141.218.60.56/~jnz1568/getInfo.php?workbook=17_07.xlsx&amp;sheet=U0&amp;row=289&amp;col=7&amp;number=0.198&amp;sourceID=14","0.198")</f>
        <v>0.198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HYPERLINK("http://141.218.60.56/~jnz1568/getInfo.php?workbook=17_07.xlsx&amp;sheet=U0&amp;row=290&amp;col=6&amp;number=3.6&amp;sourceID=14","3.6")</f>
        <v>3.6</v>
      </c>
      <c r="G290" s="4" t="str">
        <f>HYPERLINK("http://141.218.60.56/~jnz1568/getInfo.php?workbook=17_07.xlsx&amp;sheet=U0&amp;row=290&amp;col=7&amp;number=0.198&amp;sourceID=14","0.198")</f>
        <v>0.198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HYPERLINK("http://141.218.60.56/~jnz1568/getInfo.php?workbook=17_07.xlsx&amp;sheet=U0&amp;row=291&amp;col=6&amp;number=3.7&amp;sourceID=14","3.7")</f>
        <v>3.7</v>
      </c>
      <c r="G291" s="4" t="str">
        <f>HYPERLINK("http://141.218.60.56/~jnz1568/getInfo.php?workbook=17_07.xlsx&amp;sheet=U0&amp;row=291&amp;col=7&amp;number=0.198&amp;sourceID=14","0.198")</f>
        <v>0.198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HYPERLINK("http://141.218.60.56/~jnz1568/getInfo.php?workbook=17_07.xlsx&amp;sheet=U0&amp;row=292&amp;col=6&amp;number=3.8&amp;sourceID=14","3.8")</f>
        <v>3.8</v>
      </c>
      <c r="G292" s="4" t="str">
        <f>HYPERLINK("http://141.218.60.56/~jnz1568/getInfo.php?workbook=17_07.xlsx&amp;sheet=U0&amp;row=292&amp;col=7&amp;number=0.198&amp;sourceID=14","0.198")</f>
        <v>0.198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HYPERLINK("http://141.218.60.56/~jnz1568/getInfo.php?workbook=17_07.xlsx&amp;sheet=U0&amp;row=293&amp;col=6&amp;number=3.9&amp;sourceID=14","3.9")</f>
        <v>3.9</v>
      </c>
      <c r="G293" s="4" t="str">
        <f>HYPERLINK("http://141.218.60.56/~jnz1568/getInfo.php?workbook=17_07.xlsx&amp;sheet=U0&amp;row=293&amp;col=7&amp;number=0.197&amp;sourceID=14","0.197")</f>
        <v>0.197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HYPERLINK("http://141.218.60.56/~jnz1568/getInfo.php?workbook=17_07.xlsx&amp;sheet=U0&amp;row=294&amp;col=6&amp;number=4&amp;sourceID=14","4")</f>
        <v>4</v>
      </c>
      <c r="G294" s="4" t="str">
        <f>HYPERLINK("http://141.218.60.56/~jnz1568/getInfo.php?workbook=17_07.xlsx&amp;sheet=U0&amp;row=294&amp;col=7&amp;number=0.197&amp;sourceID=14","0.197")</f>
        <v>0.197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HYPERLINK("http://141.218.60.56/~jnz1568/getInfo.php?workbook=17_07.xlsx&amp;sheet=U0&amp;row=295&amp;col=6&amp;number=4.1&amp;sourceID=14","4.1")</f>
        <v>4.1</v>
      </c>
      <c r="G295" s="4" t="str">
        <f>HYPERLINK("http://141.218.60.56/~jnz1568/getInfo.php?workbook=17_07.xlsx&amp;sheet=U0&amp;row=295&amp;col=7&amp;number=0.197&amp;sourceID=14","0.197")</f>
        <v>0.197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HYPERLINK("http://141.218.60.56/~jnz1568/getInfo.php?workbook=17_07.xlsx&amp;sheet=U0&amp;row=296&amp;col=6&amp;number=4.2&amp;sourceID=14","4.2")</f>
        <v>4.2</v>
      </c>
      <c r="G296" s="4" t="str">
        <f>HYPERLINK("http://141.218.60.56/~jnz1568/getInfo.php?workbook=17_07.xlsx&amp;sheet=U0&amp;row=296&amp;col=7&amp;number=0.197&amp;sourceID=14","0.197")</f>
        <v>0.197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HYPERLINK("http://141.218.60.56/~jnz1568/getInfo.php?workbook=17_07.xlsx&amp;sheet=U0&amp;row=297&amp;col=6&amp;number=4.3&amp;sourceID=14","4.3")</f>
        <v>4.3</v>
      </c>
      <c r="G297" s="4" t="str">
        <f>HYPERLINK("http://141.218.60.56/~jnz1568/getInfo.php?workbook=17_07.xlsx&amp;sheet=U0&amp;row=297&amp;col=7&amp;number=0.196&amp;sourceID=14","0.196")</f>
        <v>0.196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HYPERLINK("http://141.218.60.56/~jnz1568/getInfo.php?workbook=17_07.xlsx&amp;sheet=U0&amp;row=298&amp;col=6&amp;number=4.4&amp;sourceID=14","4.4")</f>
        <v>4.4</v>
      </c>
      <c r="G298" s="4" t="str">
        <f>HYPERLINK("http://141.218.60.56/~jnz1568/getInfo.php?workbook=17_07.xlsx&amp;sheet=U0&amp;row=298&amp;col=7&amp;number=0.195&amp;sourceID=14","0.195")</f>
        <v>0.195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HYPERLINK("http://141.218.60.56/~jnz1568/getInfo.php?workbook=17_07.xlsx&amp;sheet=U0&amp;row=299&amp;col=6&amp;number=4.5&amp;sourceID=14","4.5")</f>
        <v>4.5</v>
      </c>
      <c r="G299" s="4" t="str">
        <f>HYPERLINK("http://141.218.60.56/~jnz1568/getInfo.php?workbook=17_07.xlsx&amp;sheet=U0&amp;row=299&amp;col=7&amp;number=0.195&amp;sourceID=14","0.195")</f>
        <v>0.195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HYPERLINK("http://141.218.60.56/~jnz1568/getInfo.php?workbook=17_07.xlsx&amp;sheet=U0&amp;row=300&amp;col=6&amp;number=4.6&amp;sourceID=14","4.6")</f>
        <v>4.6</v>
      </c>
      <c r="G300" s="4" t="str">
        <f>HYPERLINK("http://141.218.60.56/~jnz1568/getInfo.php?workbook=17_07.xlsx&amp;sheet=U0&amp;row=300&amp;col=7&amp;number=0.194&amp;sourceID=14","0.194")</f>
        <v>0.194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HYPERLINK("http://141.218.60.56/~jnz1568/getInfo.php?workbook=17_07.xlsx&amp;sheet=U0&amp;row=301&amp;col=6&amp;number=4.7&amp;sourceID=14","4.7")</f>
        <v>4.7</v>
      </c>
      <c r="G301" s="4" t="str">
        <f>HYPERLINK("http://141.218.60.56/~jnz1568/getInfo.php?workbook=17_07.xlsx&amp;sheet=U0&amp;row=301&amp;col=7&amp;number=0.193&amp;sourceID=14","0.193")</f>
        <v>0.193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HYPERLINK("http://141.218.60.56/~jnz1568/getInfo.php?workbook=17_07.xlsx&amp;sheet=U0&amp;row=302&amp;col=6&amp;number=4.8&amp;sourceID=14","4.8")</f>
        <v>4.8</v>
      </c>
      <c r="G302" s="4" t="str">
        <f>HYPERLINK("http://141.218.60.56/~jnz1568/getInfo.php?workbook=17_07.xlsx&amp;sheet=U0&amp;row=302&amp;col=7&amp;number=0.191&amp;sourceID=14","0.191")</f>
        <v>0.191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HYPERLINK("http://141.218.60.56/~jnz1568/getInfo.php?workbook=17_07.xlsx&amp;sheet=U0&amp;row=303&amp;col=6&amp;number=4.9&amp;sourceID=14","4.9")</f>
        <v>4.9</v>
      </c>
      <c r="G303" s="4" t="str">
        <f>HYPERLINK("http://141.218.60.56/~jnz1568/getInfo.php?workbook=17_07.xlsx&amp;sheet=U0&amp;row=303&amp;col=7&amp;number=0.189&amp;sourceID=14","0.189")</f>
        <v>0.189</v>
      </c>
    </row>
    <row r="304" spans="1:7">
      <c r="A304" s="3">
        <v>17</v>
      </c>
      <c r="B304" s="3">
        <v>7</v>
      </c>
      <c r="C304" s="3">
        <v>2</v>
      </c>
      <c r="D304" s="3">
        <v>4</v>
      </c>
      <c r="E304" s="3">
        <v>1</v>
      </c>
      <c r="F304" s="4" t="str">
        <f>HYPERLINK("http://141.218.60.56/~jnz1568/getInfo.php?workbook=17_07.xlsx&amp;sheet=U0&amp;row=304&amp;col=6&amp;number=3&amp;sourceID=14","3")</f>
        <v>3</v>
      </c>
      <c r="G304" s="4" t="str">
        <f>HYPERLINK("http://141.218.60.56/~jnz1568/getInfo.php?workbook=17_07.xlsx&amp;sheet=U0&amp;row=304&amp;col=7&amp;number=0.0602&amp;sourceID=14","0.0602")</f>
        <v>0.0602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HYPERLINK("http://141.218.60.56/~jnz1568/getInfo.php?workbook=17_07.xlsx&amp;sheet=U0&amp;row=305&amp;col=6&amp;number=3.1&amp;sourceID=14","3.1")</f>
        <v>3.1</v>
      </c>
      <c r="G305" s="4" t="str">
        <f>HYPERLINK("http://141.218.60.56/~jnz1568/getInfo.php?workbook=17_07.xlsx&amp;sheet=U0&amp;row=305&amp;col=7&amp;number=0.0602&amp;sourceID=14","0.0602")</f>
        <v>0.0602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HYPERLINK("http://141.218.60.56/~jnz1568/getInfo.php?workbook=17_07.xlsx&amp;sheet=U0&amp;row=306&amp;col=6&amp;number=3.2&amp;sourceID=14","3.2")</f>
        <v>3.2</v>
      </c>
      <c r="G306" s="4" t="str">
        <f>HYPERLINK("http://141.218.60.56/~jnz1568/getInfo.php?workbook=17_07.xlsx&amp;sheet=U0&amp;row=306&amp;col=7&amp;number=0.0602&amp;sourceID=14","0.0602")</f>
        <v>0.0602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HYPERLINK("http://141.218.60.56/~jnz1568/getInfo.php?workbook=17_07.xlsx&amp;sheet=U0&amp;row=307&amp;col=6&amp;number=3.3&amp;sourceID=14","3.3")</f>
        <v>3.3</v>
      </c>
      <c r="G307" s="4" t="str">
        <f>HYPERLINK("http://141.218.60.56/~jnz1568/getInfo.php?workbook=17_07.xlsx&amp;sheet=U0&amp;row=307&amp;col=7&amp;number=0.0602&amp;sourceID=14","0.0602")</f>
        <v>0.0602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HYPERLINK("http://141.218.60.56/~jnz1568/getInfo.php?workbook=17_07.xlsx&amp;sheet=U0&amp;row=308&amp;col=6&amp;number=3.4&amp;sourceID=14","3.4")</f>
        <v>3.4</v>
      </c>
      <c r="G308" s="4" t="str">
        <f>HYPERLINK("http://141.218.60.56/~jnz1568/getInfo.php?workbook=17_07.xlsx&amp;sheet=U0&amp;row=308&amp;col=7&amp;number=0.0602&amp;sourceID=14","0.0602")</f>
        <v>0.0602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HYPERLINK("http://141.218.60.56/~jnz1568/getInfo.php?workbook=17_07.xlsx&amp;sheet=U0&amp;row=309&amp;col=6&amp;number=3.5&amp;sourceID=14","3.5")</f>
        <v>3.5</v>
      </c>
      <c r="G309" s="4" t="str">
        <f>HYPERLINK("http://141.218.60.56/~jnz1568/getInfo.php?workbook=17_07.xlsx&amp;sheet=U0&amp;row=309&amp;col=7&amp;number=0.0602&amp;sourceID=14","0.0602")</f>
        <v>0.0602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HYPERLINK("http://141.218.60.56/~jnz1568/getInfo.php?workbook=17_07.xlsx&amp;sheet=U0&amp;row=310&amp;col=6&amp;number=3.6&amp;sourceID=14","3.6")</f>
        <v>3.6</v>
      </c>
      <c r="G310" s="4" t="str">
        <f>HYPERLINK("http://141.218.60.56/~jnz1568/getInfo.php?workbook=17_07.xlsx&amp;sheet=U0&amp;row=310&amp;col=7&amp;number=0.0602&amp;sourceID=14","0.0602")</f>
        <v>0.0602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HYPERLINK("http://141.218.60.56/~jnz1568/getInfo.php?workbook=17_07.xlsx&amp;sheet=U0&amp;row=311&amp;col=6&amp;number=3.7&amp;sourceID=14","3.7")</f>
        <v>3.7</v>
      </c>
      <c r="G311" s="4" t="str">
        <f>HYPERLINK("http://141.218.60.56/~jnz1568/getInfo.php?workbook=17_07.xlsx&amp;sheet=U0&amp;row=311&amp;col=7&amp;number=0.0602&amp;sourceID=14","0.0602")</f>
        <v>0.0602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HYPERLINK("http://141.218.60.56/~jnz1568/getInfo.php?workbook=17_07.xlsx&amp;sheet=U0&amp;row=312&amp;col=6&amp;number=3.8&amp;sourceID=14","3.8")</f>
        <v>3.8</v>
      </c>
      <c r="G312" s="4" t="str">
        <f>HYPERLINK("http://141.218.60.56/~jnz1568/getInfo.php?workbook=17_07.xlsx&amp;sheet=U0&amp;row=312&amp;col=7&amp;number=0.0602&amp;sourceID=14","0.0602")</f>
        <v>0.0602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HYPERLINK("http://141.218.60.56/~jnz1568/getInfo.php?workbook=17_07.xlsx&amp;sheet=U0&amp;row=313&amp;col=6&amp;number=3.9&amp;sourceID=14","3.9")</f>
        <v>3.9</v>
      </c>
      <c r="G313" s="4" t="str">
        <f>HYPERLINK("http://141.218.60.56/~jnz1568/getInfo.php?workbook=17_07.xlsx&amp;sheet=U0&amp;row=313&amp;col=7&amp;number=0.0602&amp;sourceID=14","0.0602")</f>
        <v>0.0602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HYPERLINK("http://141.218.60.56/~jnz1568/getInfo.php?workbook=17_07.xlsx&amp;sheet=U0&amp;row=314&amp;col=6&amp;number=4&amp;sourceID=14","4")</f>
        <v>4</v>
      </c>
      <c r="G314" s="4" t="str">
        <f>HYPERLINK("http://141.218.60.56/~jnz1568/getInfo.php?workbook=17_07.xlsx&amp;sheet=U0&amp;row=314&amp;col=7&amp;number=0.0602&amp;sourceID=14","0.0602")</f>
        <v>0.0602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HYPERLINK("http://141.218.60.56/~jnz1568/getInfo.php?workbook=17_07.xlsx&amp;sheet=U0&amp;row=315&amp;col=6&amp;number=4.1&amp;sourceID=14","4.1")</f>
        <v>4.1</v>
      </c>
      <c r="G315" s="4" t="str">
        <f>HYPERLINK("http://141.218.60.56/~jnz1568/getInfo.php?workbook=17_07.xlsx&amp;sheet=U0&amp;row=315&amp;col=7&amp;number=0.0602&amp;sourceID=14","0.0602")</f>
        <v>0.0602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HYPERLINK("http://141.218.60.56/~jnz1568/getInfo.php?workbook=17_07.xlsx&amp;sheet=U0&amp;row=316&amp;col=6&amp;number=4.2&amp;sourceID=14","4.2")</f>
        <v>4.2</v>
      </c>
      <c r="G316" s="4" t="str">
        <f>HYPERLINK("http://141.218.60.56/~jnz1568/getInfo.php?workbook=17_07.xlsx&amp;sheet=U0&amp;row=316&amp;col=7&amp;number=0.0602&amp;sourceID=14","0.0602")</f>
        <v>0.0602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HYPERLINK("http://141.218.60.56/~jnz1568/getInfo.php?workbook=17_07.xlsx&amp;sheet=U0&amp;row=317&amp;col=6&amp;number=4.3&amp;sourceID=14","4.3")</f>
        <v>4.3</v>
      </c>
      <c r="G317" s="4" t="str">
        <f>HYPERLINK("http://141.218.60.56/~jnz1568/getInfo.php?workbook=17_07.xlsx&amp;sheet=U0&amp;row=317&amp;col=7&amp;number=0.0602&amp;sourceID=14","0.0602")</f>
        <v>0.0602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HYPERLINK("http://141.218.60.56/~jnz1568/getInfo.php?workbook=17_07.xlsx&amp;sheet=U0&amp;row=318&amp;col=6&amp;number=4.4&amp;sourceID=14","4.4")</f>
        <v>4.4</v>
      </c>
      <c r="G318" s="4" t="str">
        <f>HYPERLINK("http://141.218.60.56/~jnz1568/getInfo.php?workbook=17_07.xlsx&amp;sheet=U0&amp;row=318&amp;col=7&amp;number=0.0602&amp;sourceID=14","0.0602")</f>
        <v>0.0602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HYPERLINK("http://141.218.60.56/~jnz1568/getInfo.php?workbook=17_07.xlsx&amp;sheet=U0&amp;row=319&amp;col=6&amp;number=4.5&amp;sourceID=14","4.5")</f>
        <v>4.5</v>
      </c>
      <c r="G319" s="4" t="str">
        <f>HYPERLINK("http://141.218.60.56/~jnz1568/getInfo.php?workbook=17_07.xlsx&amp;sheet=U0&amp;row=319&amp;col=7&amp;number=0.0602&amp;sourceID=14","0.0602")</f>
        <v>0.0602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HYPERLINK("http://141.218.60.56/~jnz1568/getInfo.php?workbook=17_07.xlsx&amp;sheet=U0&amp;row=320&amp;col=6&amp;number=4.6&amp;sourceID=14","4.6")</f>
        <v>4.6</v>
      </c>
      <c r="G320" s="4" t="str">
        <f>HYPERLINK("http://141.218.60.56/~jnz1568/getInfo.php?workbook=17_07.xlsx&amp;sheet=U0&amp;row=320&amp;col=7&amp;number=0.0602&amp;sourceID=14","0.0602")</f>
        <v>0.0602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HYPERLINK("http://141.218.60.56/~jnz1568/getInfo.php?workbook=17_07.xlsx&amp;sheet=U0&amp;row=321&amp;col=6&amp;number=4.7&amp;sourceID=14","4.7")</f>
        <v>4.7</v>
      </c>
      <c r="G321" s="4" t="str">
        <f>HYPERLINK("http://141.218.60.56/~jnz1568/getInfo.php?workbook=17_07.xlsx&amp;sheet=U0&amp;row=321&amp;col=7&amp;number=0.0602&amp;sourceID=14","0.0602")</f>
        <v>0.0602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HYPERLINK("http://141.218.60.56/~jnz1568/getInfo.php?workbook=17_07.xlsx&amp;sheet=U0&amp;row=322&amp;col=6&amp;number=4.8&amp;sourceID=14","4.8")</f>
        <v>4.8</v>
      </c>
      <c r="G322" s="4" t="str">
        <f>HYPERLINK("http://141.218.60.56/~jnz1568/getInfo.php?workbook=17_07.xlsx&amp;sheet=U0&amp;row=322&amp;col=7&amp;number=0.0602&amp;sourceID=14","0.0602")</f>
        <v>0.0602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HYPERLINK("http://141.218.60.56/~jnz1568/getInfo.php?workbook=17_07.xlsx&amp;sheet=U0&amp;row=323&amp;col=6&amp;number=4.9&amp;sourceID=14","4.9")</f>
        <v>4.9</v>
      </c>
      <c r="G323" s="4" t="str">
        <f>HYPERLINK("http://141.218.60.56/~jnz1568/getInfo.php?workbook=17_07.xlsx&amp;sheet=U0&amp;row=323&amp;col=7&amp;number=0.0603&amp;sourceID=14","0.0603")</f>
        <v>0.0603</v>
      </c>
    </row>
    <row r="324" spans="1:7">
      <c r="A324" s="3">
        <v>17</v>
      </c>
      <c r="B324" s="3">
        <v>7</v>
      </c>
      <c r="C324" s="3">
        <v>2</v>
      </c>
      <c r="D324" s="3">
        <v>5</v>
      </c>
      <c r="E324" s="3">
        <v>1</v>
      </c>
      <c r="F324" s="4" t="str">
        <f>HYPERLINK("http://141.218.60.56/~jnz1568/getInfo.php?workbook=17_07.xlsx&amp;sheet=U0&amp;row=324&amp;col=6&amp;number=3&amp;sourceID=14","3")</f>
        <v>3</v>
      </c>
      <c r="G324" s="4" t="str">
        <f>HYPERLINK("http://141.218.60.56/~jnz1568/getInfo.php?workbook=17_07.xlsx&amp;sheet=U0&amp;row=324&amp;col=7&amp;number=0.0858&amp;sourceID=14","0.0858")</f>
        <v>0.0858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HYPERLINK("http://141.218.60.56/~jnz1568/getInfo.php?workbook=17_07.xlsx&amp;sheet=U0&amp;row=325&amp;col=6&amp;number=3.1&amp;sourceID=14","3.1")</f>
        <v>3.1</v>
      </c>
      <c r="G325" s="4" t="str">
        <f>HYPERLINK("http://141.218.60.56/~jnz1568/getInfo.php?workbook=17_07.xlsx&amp;sheet=U0&amp;row=325&amp;col=7&amp;number=0.0858&amp;sourceID=14","0.0858")</f>
        <v>0.0858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HYPERLINK("http://141.218.60.56/~jnz1568/getInfo.php?workbook=17_07.xlsx&amp;sheet=U0&amp;row=326&amp;col=6&amp;number=3.2&amp;sourceID=14","3.2")</f>
        <v>3.2</v>
      </c>
      <c r="G326" s="4" t="str">
        <f>HYPERLINK("http://141.218.60.56/~jnz1568/getInfo.php?workbook=17_07.xlsx&amp;sheet=U0&amp;row=326&amp;col=7&amp;number=0.0858&amp;sourceID=14","0.0858")</f>
        <v>0.0858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HYPERLINK("http://141.218.60.56/~jnz1568/getInfo.php?workbook=17_07.xlsx&amp;sheet=U0&amp;row=327&amp;col=6&amp;number=3.3&amp;sourceID=14","3.3")</f>
        <v>3.3</v>
      </c>
      <c r="G327" s="4" t="str">
        <f>HYPERLINK("http://141.218.60.56/~jnz1568/getInfo.php?workbook=17_07.xlsx&amp;sheet=U0&amp;row=327&amp;col=7&amp;number=0.0858&amp;sourceID=14","0.0858")</f>
        <v>0.0858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HYPERLINK("http://141.218.60.56/~jnz1568/getInfo.php?workbook=17_07.xlsx&amp;sheet=U0&amp;row=328&amp;col=6&amp;number=3.4&amp;sourceID=14","3.4")</f>
        <v>3.4</v>
      </c>
      <c r="G328" s="4" t="str">
        <f>HYPERLINK("http://141.218.60.56/~jnz1568/getInfo.php?workbook=17_07.xlsx&amp;sheet=U0&amp;row=328&amp;col=7&amp;number=0.0858&amp;sourceID=14","0.0858")</f>
        <v>0.0858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HYPERLINK("http://141.218.60.56/~jnz1568/getInfo.php?workbook=17_07.xlsx&amp;sheet=U0&amp;row=329&amp;col=6&amp;number=3.5&amp;sourceID=14","3.5")</f>
        <v>3.5</v>
      </c>
      <c r="G329" s="4" t="str">
        <f>HYPERLINK("http://141.218.60.56/~jnz1568/getInfo.php?workbook=17_07.xlsx&amp;sheet=U0&amp;row=329&amp;col=7&amp;number=0.0858&amp;sourceID=14","0.0858")</f>
        <v>0.0858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HYPERLINK("http://141.218.60.56/~jnz1568/getInfo.php?workbook=17_07.xlsx&amp;sheet=U0&amp;row=330&amp;col=6&amp;number=3.6&amp;sourceID=14","3.6")</f>
        <v>3.6</v>
      </c>
      <c r="G330" s="4" t="str">
        <f>HYPERLINK("http://141.218.60.56/~jnz1568/getInfo.php?workbook=17_07.xlsx&amp;sheet=U0&amp;row=330&amp;col=7&amp;number=0.0858&amp;sourceID=14","0.0858")</f>
        <v>0.0858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HYPERLINK("http://141.218.60.56/~jnz1568/getInfo.php?workbook=17_07.xlsx&amp;sheet=U0&amp;row=331&amp;col=6&amp;number=3.7&amp;sourceID=14","3.7")</f>
        <v>3.7</v>
      </c>
      <c r="G331" s="4" t="str">
        <f>HYPERLINK("http://141.218.60.56/~jnz1568/getInfo.php?workbook=17_07.xlsx&amp;sheet=U0&amp;row=331&amp;col=7&amp;number=0.0858&amp;sourceID=14","0.0858")</f>
        <v>0.0858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HYPERLINK("http://141.218.60.56/~jnz1568/getInfo.php?workbook=17_07.xlsx&amp;sheet=U0&amp;row=332&amp;col=6&amp;number=3.8&amp;sourceID=14","3.8")</f>
        <v>3.8</v>
      </c>
      <c r="G332" s="4" t="str">
        <f>HYPERLINK("http://141.218.60.56/~jnz1568/getInfo.php?workbook=17_07.xlsx&amp;sheet=U0&amp;row=332&amp;col=7&amp;number=0.0857&amp;sourceID=14","0.0857")</f>
        <v>0.0857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HYPERLINK("http://141.218.60.56/~jnz1568/getInfo.php?workbook=17_07.xlsx&amp;sheet=U0&amp;row=333&amp;col=6&amp;number=3.9&amp;sourceID=14","3.9")</f>
        <v>3.9</v>
      </c>
      <c r="G333" s="4" t="str">
        <f>HYPERLINK("http://141.218.60.56/~jnz1568/getInfo.php?workbook=17_07.xlsx&amp;sheet=U0&amp;row=333&amp;col=7&amp;number=0.0857&amp;sourceID=14","0.0857")</f>
        <v>0.0857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HYPERLINK("http://141.218.60.56/~jnz1568/getInfo.php?workbook=17_07.xlsx&amp;sheet=U0&amp;row=334&amp;col=6&amp;number=4&amp;sourceID=14","4")</f>
        <v>4</v>
      </c>
      <c r="G334" s="4" t="str">
        <f>HYPERLINK("http://141.218.60.56/~jnz1568/getInfo.php?workbook=17_07.xlsx&amp;sheet=U0&amp;row=334&amp;col=7&amp;number=0.0857&amp;sourceID=14","0.0857")</f>
        <v>0.0857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HYPERLINK("http://141.218.60.56/~jnz1568/getInfo.php?workbook=17_07.xlsx&amp;sheet=U0&amp;row=335&amp;col=6&amp;number=4.1&amp;sourceID=14","4.1")</f>
        <v>4.1</v>
      </c>
      <c r="G335" s="4" t="str">
        <f>HYPERLINK("http://141.218.60.56/~jnz1568/getInfo.php?workbook=17_07.xlsx&amp;sheet=U0&amp;row=335&amp;col=7&amp;number=0.0856&amp;sourceID=14","0.0856")</f>
        <v>0.0856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HYPERLINK("http://141.218.60.56/~jnz1568/getInfo.php?workbook=17_07.xlsx&amp;sheet=U0&amp;row=336&amp;col=6&amp;number=4.2&amp;sourceID=14","4.2")</f>
        <v>4.2</v>
      </c>
      <c r="G336" s="4" t="str">
        <f>HYPERLINK("http://141.218.60.56/~jnz1568/getInfo.php?workbook=17_07.xlsx&amp;sheet=U0&amp;row=336&amp;col=7&amp;number=0.0855&amp;sourceID=14","0.0855")</f>
        <v>0.0855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HYPERLINK("http://141.218.60.56/~jnz1568/getInfo.php?workbook=17_07.xlsx&amp;sheet=U0&amp;row=337&amp;col=6&amp;number=4.3&amp;sourceID=14","4.3")</f>
        <v>4.3</v>
      </c>
      <c r="G337" s="4" t="str">
        <f>HYPERLINK("http://141.218.60.56/~jnz1568/getInfo.php?workbook=17_07.xlsx&amp;sheet=U0&amp;row=337&amp;col=7&amp;number=0.0854&amp;sourceID=14","0.0854")</f>
        <v>0.0854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HYPERLINK("http://141.218.60.56/~jnz1568/getInfo.php?workbook=17_07.xlsx&amp;sheet=U0&amp;row=338&amp;col=6&amp;number=4.4&amp;sourceID=14","4.4")</f>
        <v>4.4</v>
      </c>
      <c r="G338" s="4" t="str">
        <f>HYPERLINK("http://141.218.60.56/~jnz1568/getInfo.php?workbook=17_07.xlsx&amp;sheet=U0&amp;row=338&amp;col=7&amp;number=0.0853&amp;sourceID=14","0.0853")</f>
        <v>0.0853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HYPERLINK("http://141.218.60.56/~jnz1568/getInfo.php?workbook=17_07.xlsx&amp;sheet=U0&amp;row=339&amp;col=6&amp;number=4.5&amp;sourceID=14","4.5")</f>
        <v>4.5</v>
      </c>
      <c r="G339" s="4" t="str">
        <f>HYPERLINK("http://141.218.60.56/~jnz1568/getInfo.php?workbook=17_07.xlsx&amp;sheet=U0&amp;row=339&amp;col=7&amp;number=0.0852&amp;sourceID=14","0.0852")</f>
        <v>0.0852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HYPERLINK("http://141.218.60.56/~jnz1568/getInfo.php?workbook=17_07.xlsx&amp;sheet=U0&amp;row=340&amp;col=6&amp;number=4.6&amp;sourceID=14","4.6")</f>
        <v>4.6</v>
      </c>
      <c r="G340" s="4" t="str">
        <f>HYPERLINK("http://141.218.60.56/~jnz1568/getInfo.php?workbook=17_07.xlsx&amp;sheet=U0&amp;row=340&amp;col=7&amp;number=0.085&amp;sourceID=14","0.085")</f>
        <v>0.085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HYPERLINK("http://141.218.60.56/~jnz1568/getInfo.php?workbook=17_07.xlsx&amp;sheet=U0&amp;row=341&amp;col=6&amp;number=4.7&amp;sourceID=14","4.7")</f>
        <v>4.7</v>
      </c>
      <c r="G341" s="4" t="str">
        <f>HYPERLINK("http://141.218.60.56/~jnz1568/getInfo.php?workbook=17_07.xlsx&amp;sheet=U0&amp;row=341&amp;col=7&amp;number=0.0848&amp;sourceID=14","0.0848")</f>
        <v>0.0848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HYPERLINK("http://141.218.60.56/~jnz1568/getInfo.php?workbook=17_07.xlsx&amp;sheet=U0&amp;row=342&amp;col=6&amp;number=4.8&amp;sourceID=14","4.8")</f>
        <v>4.8</v>
      </c>
      <c r="G342" s="4" t="str">
        <f>HYPERLINK("http://141.218.60.56/~jnz1568/getInfo.php?workbook=17_07.xlsx&amp;sheet=U0&amp;row=342&amp;col=7&amp;number=0.0845&amp;sourceID=14","0.0845")</f>
        <v>0.0845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HYPERLINK("http://141.218.60.56/~jnz1568/getInfo.php?workbook=17_07.xlsx&amp;sheet=U0&amp;row=343&amp;col=6&amp;number=4.9&amp;sourceID=14","4.9")</f>
        <v>4.9</v>
      </c>
      <c r="G343" s="4" t="str">
        <f>HYPERLINK("http://141.218.60.56/~jnz1568/getInfo.php?workbook=17_07.xlsx&amp;sheet=U0&amp;row=343&amp;col=7&amp;number=0.0842&amp;sourceID=14","0.0842")</f>
        <v>0.0842</v>
      </c>
    </row>
    <row r="344" spans="1:7">
      <c r="A344" s="3">
        <v>17</v>
      </c>
      <c r="B344" s="3">
        <v>7</v>
      </c>
      <c r="C344" s="3">
        <v>2</v>
      </c>
      <c r="D344" s="3">
        <v>6</v>
      </c>
      <c r="E344" s="3">
        <v>1</v>
      </c>
      <c r="F344" s="4" t="str">
        <f>HYPERLINK("http://141.218.60.56/~jnz1568/getInfo.php?workbook=17_07.xlsx&amp;sheet=U0&amp;row=344&amp;col=6&amp;number=3&amp;sourceID=14","3")</f>
        <v>3</v>
      </c>
      <c r="G344" s="4" t="str">
        <f>HYPERLINK("http://141.218.60.56/~jnz1568/getInfo.php?workbook=17_07.xlsx&amp;sheet=U0&amp;row=344&amp;col=7&amp;number=0.0141&amp;sourceID=14","0.0141")</f>
        <v>0.0141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HYPERLINK("http://141.218.60.56/~jnz1568/getInfo.php?workbook=17_07.xlsx&amp;sheet=U0&amp;row=345&amp;col=6&amp;number=3.1&amp;sourceID=14","3.1")</f>
        <v>3.1</v>
      </c>
      <c r="G345" s="4" t="str">
        <f>HYPERLINK("http://141.218.60.56/~jnz1568/getInfo.php?workbook=17_07.xlsx&amp;sheet=U0&amp;row=345&amp;col=7&amp;number=0.0141&amp;sourceID=14","0.0141")</f>
        <v>0.0141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HYPERLINK("http://141.218.60.56/~jnz1568/getInfo.php?workbook=17_07.xlsx&amp;sheet=U0&amp;row=346&amp;col=6&amp;number=3.2&amp;sourceID=14","3.2")</f>
        <v>3.2</v>
      </c>
      <c r="G346" s="4" t="str">
        <f>HYPERLINK("http://141.218.60.56/~jnz1568/getInfo.php?workbook=17_07.xlsx&amp;sheet=U0&amp;row=346&amp;col=7&amp;number=0.0141&amp;sourceID=14","0.0141")</f>
        <v>0.0141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HYPERLINK("http://141.218.60.56/~jnz1568/getInfo.php?workbook=17_07.xlsx&amp;sheet=U0&amp;row=347&amp;col=6&amp;number=3.3&amp;sourceID=14","3.3")</f>
        <v>3.3</v>
      </c>
      <c r="G347" s="4" t="str">
        <f>HYPERLINK("http://141.218.60.56/~jnz1568/getInfo.php?workbook=17_07.xlsx&amp;sheet=U0&amp;row=347&amp;col=7&amp;number=0.0141&amp;sourceID=14","0.0141")</f>
        <v>0.0141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HYPERLINK("http://141.218.60.56/~jnz1568/getInfo.php?workbook=17_07.xlsx&amp;sheet=U0&amp;row=348&amp;col=6&amp;number=3.4&amp;sourceID=14","3.4")</f>
        <v>3.4</v>
      </c>
      <c r="G348" s="4" t="str">
        <f>HYPERLINK("http://141.218.60.56/~jnz1568/getInfo.php?workbook=17_07.xlsx&amp;sheet=U0&amp;row=348&amp;col=7&amp;number=0.0141&amp;sourceID=14","0.0141")</f>
        <v>0.0141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HYPERLINK("http://141.218.60.56/~jnz1568/getInfo.php?workbook=17_07.xlsx&amp;sheet=U0&amp;row=349&amp;col=6&amp;number=3.5&amp;sourceID=14","3.5")</f>
        <v>3.5</v>
      </c>
      <c r="G349" s="4" t="str">
        <f>HYPERLINK("http://141.218.60.56/~jnz1568/getInfo.php?workbook=17_07.xlsx&amp;sheet=U0&amp;row=349&amp;col=7&amp;number=0.0141&amp;sourceID=14","0.0141")</f>
        <v>0.0141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HYPERLINK("http://141.218.60.56/~jnz1568/getInfo.php?workbook=17_07.xlsx&amp;sheet=U0&amp;row=350&amp;col=6&amp;number=3.6&amp;sourceID=14","3.6")</f>
        <v>3.6</v>
      </c>
      <c r="G350" s="4" t="str">
        <f>HYPERLINK("http://141.218.60.56/~jnz1568/getInfo.php?workbook=17_07.xlsx&amp;sheet=U0&amp;row=350&amp;col=7&amp;number=0.0141&amp;sourceID=14","0.0141")</f>
        <v>0.0141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HYPERLINK("http://141.218.60.56/~jnz1568/getInfo.php?workbook=17_07.xlsx&amp;sheet=U0&amp;row=351&amp;col=6&amp;number=3.7&amp;sourceID=14","3.7")</f>
        <v>3.7</v>
      </c>
      <c r="G351" s="4" t="str">
        <f>HYPERLINK("http://141.218.60.56/~jnz1568/getInfo.php?workbook=17_07.xlsx&amp;sheet=U0&amp;row=351&amp;col=7&amp;number=0.0141&amp;sourceID=14","0.0141")</f>
        <v>0.0141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HYPERLINK("http://141.218.60.56/~jnz1568/getInfo.php?workbook=17_07.xlsx&amp;sheet=U0&amp;row=352&amp;col=6&amp;number=3.8&amp;sourceID=14","3.8")</f>
        <v>3.8</v>
      </c>
      <c r="G352" s="4" t="str">
        <f>HYPERLINK("http://141.218.60.56/~jnz1568/getInfo.php?workbook=17_07.xlsx&amp;sheet=U0&amp;row=352&amp;col=7&amp;number=0.0141&amp;sourceID=14","0.0141")</f>
        <v>0.0141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HYPERLINK("http://141.218.60.56/~jnz1568/getInfo.php?workbook=17_07.xlsx&amp;sheet=U0&amp;row=353&amp;col=6&amp;number=3.9&amp;sourceID=14","3.9")</f>
        <v>3.9</v>
      </c>
      <c r="G353" s="4" t="str">
        <f>HYPERLINK("http://141.218.60.56/~jnz1568/getInfo.php?workbook=17_07.xlsx&amp;sheet=U0&amp;row=353&amp;col=7&amp;number=0.0141&amp;sourceID=14","0.0141")</f>
        <v>0.0141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HYPERLINK("http://141.218.60.56/~jnz1568/getInfo.php?workbook=17_07.xlsx&amp;sheet=U0&amp;row=354&amp;col=6&amp;number=4&amp;sourceID=14","4")</f>
        <v>4</v>
      </c>
      <c r="G354" s="4" t="str">
        <f>HYPERLINK("http://141.218.60.56/~jnz1568/getInfo.php?workbook=17_07.xlsx&amp;sheet=U0&amp;row=354&amp;col=7&amp;number=0.0141&amp;sourceID=14","0.0141")</f>
        <v>0.0141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HYPERLINK("http://141.218.60.56/~jnz1568/getInfo.php?workbook=17_07.xlsx&amp;sheet=U0&amp;row=355&amp;col=6&amp;number=4.1&amp;sourceID=14","4.1")</f>
        <v>4.1</v>
      </c>
      <c r="G355" s="4" t="str">
        <f>HYPERLINK("http://141.218.60.56/~jnz1568/getInfo.php?workbook=17_07.xlsx&amp;sheet=U0&amp;row=355&amp;col=7&amp;number=0.014&amp;sourceID=14","0.014")</f>
        <v>0.014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HYPERLINK("http://141.218.60.56/~jnz1568/getInfo.php?workbook=17_07.xlsx&amp;sheet=U0&amp;row=356&amp;col=6&amp;number=4.2&amp;sourceID=14","4.2")</f>
        <v>4.2</v>
      </c>
      <c r="G356" s="4" t="str">
        <f>HYPERLINK("http://141.218.60.56/~jnz1568/getInfo.php?workbook=17_07.xlsx&amp;sheet=U0&amp;row=356&amp;col=7&amp;number=0.014&amp;sourceID=14","0.014")</f>
        <v>0.014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HYPERLINK("http://141.218.60.56/~jnz1568/getInfo.php?workbook=17_07.xlsx&amp;sheet=U0&amp;row=357&amp;col=6&amp;number=4.3&amp;sourceID=14","4.3")</f>
        <v>4.3</v>
      </c>
      <c r="G357" s="4" t="str">
        <f>HYPERLINK("http://141.218.60.56/~jnz1568/getInfo.php?workbook=17_07.xlsx&amp;sheet=U0&amp;row=357&amp;col=7&amp;number=0.014&amp;sourceID=14","0.014")</f>
        <v>0.014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HYPERLINK("http://141.218.60.56/~jnz1568/getInfo.php?workbook=17_07.xlsx&amp;sheet=U0&amp;row=358&amp;col=6&amp;number=4.4&amp;sourceID=14","4.4")</f>
        <v>4.4</v>
      </c>
      <c r="G358" s="4" t="str">
        <f>HYPERLINK("http://141.218.60.56/~jnz1568/getInfo.php?workbook=17_07.xlsx&amp;sheet=U0&amp;row=358&amp;col=7&amp;number=0.014&amp;sourceID=14","0.014")</f>
        <v>0.014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HYPERLINK("http://141.218.60.56/~jnz1568/getInfo.php?workbook=17_07.xlsx&amp;sheet=U0&amp;row=359&amp;col=6&amp;number=4.5&amp;sourceID=14","4.5")</f>
        <v>4.5</v>
      </c>
      <c r="G359" s="4" t="str">
        <f>HYPERLINK("http://141.218.60.56/~jnz1568/getInfo.php?workbook=17_07.xlsx&amp;sheet=U0&amp;row=359&amp;col=7&amp;number=0.014&amp;sourceID=14","0.014")</f>
        <v>0.014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HYPERLINK("http://141.218.60.56/~jnz1568/getInfo.php?workbook=17_07.xlsx&amp;sheet=U0&amp;row=360&amp;col=6&amp;number=4.6&amp;sourceID=14","4.6")</f>
        <v>4.6</v>
      </c>
      <c r="G360" s="4" t="str">
        <f>HYPERLINK("http://141.218.60.56/~jnz1568/getInfo.php?workbook=17_07.xlsx&amp;sheet=U0&amp;row=360&amp;col=7&amp;number=0.0139&amp;sourceID=14","0.0139")</f>
        <v>0.0139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HYPERLINK("http://141.218.60.56/~jnz1568/getInfo.php?workbook=17_07.xlsx&amp;sheet=U0&amp;row=361&amp;col=6&amp;number=4.7&amp;sourceID=14","4.7")</f>
        <v>4.7</v>
      </c>
      <c r="G361" s="4" t="str">
        <f>HYPERLINK("http://141.218.60.56/~jnz1568/getInfo.php?workbook=17_07.xlsx&amp;sheet=U0&amp;row=361&amp;col=7&amp;number=0.0139&amp;sourceID=14","0.0139")</f>
        <v>0.0139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HYPERLINK("http://141.218.60.56/~jnz1568/getInfo.php?workbook=17_07.xlsx&amp;sheet=U0&amp;row=362&amp;col=6&amp;number=4.8&amp;sourceID=14","4.8")</f>
        <v>4.8</v>
      </c>
      <c r="G362" s="4" t="str">
        <f>HYPERLINK("http://141.218.60.56/~jnz1568/getInfo.php?workbook=17_07.xlsx&amp;sheet=U0&amp;row=362&amp;col=7&amp;number=0.0138&amp;sourceID=14","0.0138")</f>
        <v>0.0138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HYPERLINK("http://141.218.60.56/~jnz1568/getInfo.php?workbook=17_07.xlsx&amp;sheet=U0&amp;row=363&amp;col=6&amp;number=4.9&amp;sourceID=14","4.9")</f>
        <v>4.9</v>
      </c>
      <c r="G363" s="4" t="str">
        <f>HYPERLINK("http://141.218.60.56/~jnz1568/getInfo.php?workbook=17_07.xlsx&amp;sheet=U0&amp;row=363&amp;col=7&amp;number=0.0137&amp;sourceID=14","0.0137")</f>
        <v>0.0137</v>
      </c>
    </row>
    <row r="364" spans="1:7">
      <c r="A364" s="3">
        <v>17</v>
      </c>
      <c r="B364" s="3">
        <v>7</v>
      </c>
      <c r="C364" s="3">
        <v>2</v>
      </c>
      <c r="D364" s="3">
        <v>7</v>
      </c>
      <c r="E364" s="3">
        <v>1</v>
      </c>
      <c r="F364" s="4" t="str">
        <f>HYPERLINK("http://141.218.60.56/~jnz1568/getInfo.php?workbook=17_07.xlsx&amp;sheet=U0&amp;row=364&amp;col=6&amp;number=3&amp;sourceID=14","3")</f>
        <v>3</v>
      </c>
      <c r="G364" s="4" t="str">
        <f>HYPERLINK("http://141.218.60.56/~jnz1568/getInfo.php?workbook=17_07.xlsx&amp;sheet=U0&amp;row=364&amp;col=7&amp;number=0.0162&amp;sourceID=14","0.0162")</f>
        <v>0.0162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HYPERLINK("http://141.218.60.56/~jnz1568/getInfo.php?workbook=17_07.xlsx&amp;sheet=U0&amp;row=365&amp;col=6&amp;number=3.1&amp;sourceID=14","3.1")</f>
        <v>3.1</v>
      </c>
      <c r="G365" s="4" t="str">
        <f>HYPERLINK("http://141.218.60.56/~jnz1568/getInfo.php?workbook=17_07.xlsx&amp;sheet=U0&amp;row=365&amp;col=7&amp;number=0.0162&amp;sourceID=14","0.0162")</f>
        <v>0.0162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HYPERLINK("http://141.218.60.56/~jnz1568/getInfo.php?workbook=17_07.xlsx&amp;sheet=U0&amp;row=366&amp;col=6&amp;number=3.2&amp;sourceID=14","3.2")</f>
        <v>3.2</v>
      </c>
      <c r="G366" s="4" t="str">
        <f>HYPERLINK("http://141.218.60.56/~jnz1568/getInfo.php?workbook=17_07.xlsx&amp;sheet=U0&amp;row=366&amp;col=7&amp;number=0.0162&amp;sourceID=14","0.0162")</f>
        <v>0.0162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HYPERLINK("http://141.218.60.56/~jnz1568/getInfo.php?workbook=17_07.xlsx&amp;sheet=U0&amp;row=367&amp;col=6&amp;number=3.3&amp;sourceID=14","3.3")</f>
        <v>3.3</v>
      </c>
      <c r="G367" s="4" t="str">
        <f>HYPERLINK("http://141.218.60.56/~jnz1568/getInfo.php?workbook=17_07.xlsx&amp;sheet=U0&amp;row=367&amp;col=7&amp;number=0.0162&amp;sourceID=14","0.0162")</f>
        <v>0.0162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HYPERLINK("http://141.218.60.56/~jnz1568/getInfo.php?workbook=17_07.xlsx&amp;sheet=U0&amp;row=368&amp;col=6&amp;number=3.4&amp;sourceID=14","3.4")</f>
        <v>3.4</v>
      </c>
      <c r="G368" s="4" t="str">
        <f>HYPERLINK("http://141.218.60.56/~jnz1568/getInfo.php?workbook=17_07.xlsx&amp;sheet=U0&amp;row=368&amp;col=7&amp;number=0.0162&amp;sourceID=14","0.0162")</f>
        <v>0.0162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HYPERLINK("http://141.218.60.56/~jnz1568/getInfo.php?workbook=17_07.xlsx&amp;sheet=U0&amp;row=369&amp;col=6&amp;number=3.5&amp;sourceID=14","3.5")</f>
        <v>3.5</v>
      </c>
      <c r="G369" s="4" t="str">
        <f>HYPERLINK("http://141.218.60.56/~jnz1568/getInfo.php?workbook=17_07.xlsx&amp;sheet=U0&amp;row=369&amp;col=7&amp;number=0.0162&amp;sourceID=14","0.0162")</f>
        <v>0.0162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HYPERLINK("http://141.218.60.56/~jnz1568/getInfo.php?workbook=17_07.xlsx&amp;sheet=U0&amp;row=370&amp;col=6&amp;number=3.6&amp;sourceID=14","3.6")</f>
        <v>3.6</v>
      </c>
      <c r="G370" s="4" t="str">
        <f>HYPERLINK("http://141.218.60.56/~jnz1568/getInfo.php?workbook=17_07.xlsx&amp;sheet=U0&amp;row=370&amp;col=7&amp;number=0.0162&amp;sourceID=14","0.0162")</f>
        <v>0.0162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HYPERLINK("http://141.218.60.56/~jnz1568/getInfo.php?workbook=17_07.xlsx&amp;sheet=U0&amp;row=371&amp;col=6&amp;number=3.7&amp;sourceID=14","3.7")</f>
        <v>3.7</v>
      </c>
      <c r="G371" s="4" t="str">
        <f>HYPERLINK("http://141.218.60.56/~jnz1568/getInfo.php?workbook=17_07.xlsx&amp;sheet=U0&amp;row=371&amp;col=7&amp;number=0.0162&amp;sourceID=14","0.0162")</f>
        <v>0.0162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HYPERLINK("http://141.218.60.56/~jnz1568/getInfo.php?workbook=17_07.xlsx&amp;sheet=U0&amp;row=372&amp;col=6&amp;number=3.8&amp;sourceID=14","3.8")</f>
        <v>3.8</v>
      </c>
      <c r="G372" s="4" t="str">
        <f>HYPERLINK("http://141.218.60.56/~jnz1568/getInfo.php?workbook=17_07.xlsx&amp;sheet=U0&amp;row=372&amp;col=7&amp;number=0.0162&amp;sourceID=14","0.0162")</f>
        <v>0.0162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HYPERLINK("http://141.218.60.56/~jnz1568/getInfo.php?workbook=17_07.xlsx&amp;sheet=U0&amp;row=373&amp;col=6&amp;number=3.9&amp;sourceID=14","3.9")</f>
        <v>3.9</v>
      </c>
      <c r="G373" s="4" t="str">
        <f>HYPERLINK("http://141.218.60.56/~jnz1568/getInfo.php?workbook=17_07.xlsx&amp;sheet=U0&amp;row=373&amp;col=7&amp;number=0.0162&amp;sourceID=14","0.0162")</f>
        <v>0.0162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HYPERLINK("http://141.218.60.56/~jnz1568/getInfo.php?workbook=17_07.xlsx&amp;sheet=U0&amp;row=374&amp;col=6&amp;number=4&amp;sourceID=14","4")</f>
        <v>4</v>
      </c>
      <c r="G374" s="4" t="str">
        <f>HYPERLINK("http://141.218.60.56/~jnz1568/getInfo.php?workbook=17_07.xlsx&amp;sheet=U0&amp;row=374&amp;col=7&amp;number=0.0162&amp;sourceID=14","0.0162")</f>
        <v>0.0162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HYPERLINK("http://141.218.60.56/~jnz1568/getInfo.php?workbook=17_07.xlsx&amp;sheet=U0&amp;row=375&amp;col=6&amp;number=4.1&amp;sourceID=14","4.1")</f>
        <v>4.1</v>
      </c>
      <c r="G375" s="4" t="str">
        <f>HYPERLINK("http://141.218.60.56/~jnz1568/getInfo.php?workbook=17_07.xlsx&amp;sheet=U0&amp;row=375&amp;col=7&amp;number=0.0162&amp;sourceID=14","0.0162")</f>
        <v>0.0162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HYPERLINK("http://141.218.60.56/~jnz1568/getInfo.php?workbook=17_07.xlsx&amp;sheet=U0&amp;row=376&amp;col=6&amp;number=4.2&amp;sourceID=14","4.2")</f>
        <v>4.2</v>
      </c>
      <c r="G376" s="4" t="str">
        <f>HYPERLINK("http://141.218.60.56/~jnz1568/getInfo.php?workbook=17_07.xlsx&amp;sheet=U0&amp;row=376&amp;col=7&amp;number=0.0161&amp;sourceID=14","0.0161")</f>
        <v>0.0161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HYPERLINK("http://141.218.60.56/~jnz1568/getInfo.php?workbook=17_07.xlsx&amp;sheet=U0&amp;row=377&amp;col=6&amp;number=4.3&amp;sourceID=14","4.3")</f>
        <v>4.3</v>
      </c>
      <c r="G377" s="4" t="str">
        <f>HYPERLINK("http://141.218.60.56/~jnz1568/getInfo.php?workbook=17_07.xlsx&amp;sheet=U0&amp;row=377&amp;col=7&amp;number=0.0161&amp;sourceID=14","0.0161")</f>
        <v>0.0161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HYPERLINK("http://141.218.60.56/~jnz1568/getInfo.php?workbook=17_07.xlsx&amp;sheet=U0&amp;row=378&amp;col=6&amp;number=4.4&amp;sourceID=14","4.4")</f>
        <v>4.4</v>
      </c>
      <c r="G378" s="4" t="str">
        <f>HYPERLINK("http://141.218.60.56/~jnz1568/getInfo.php?workbook=17_07.xlsx&amp;sheet=U0&amp;row=378&amp;col=7&amp;number=0.0161&amp;sourceID=14","0.0161")</f>
        <v>0.0161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HYPERLINK("http://141.218.60.56/~jnz1568/getInfo.php?workbook=17_07.xlsx&amp;sheet=U0&amp;row=379&amp;col=6&amp;number=4.5&amp;sourceID=14","4.5")</f>
        <v>4.5</v>
      </c>
      <c r="G379" s="4" t="str">
        <f>HYPERLINK("http://141.218.60.56/~jnz1568/getInfo.php?workbook=17_07.xlsx&amp;sheet=U0&amp;row=379&amp;col=7&amp;number=0.016&amp;sourceID=14","0.016")</f>
        <v>0.016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HYPERLINK("http://141.218.60.56/~jnz1568/getInfo.php?workbook=17_07.xlsx&amp;sheet=U0&amp;row=380&amp;col=6&amp;number=4.6&amp;sourceID=14","4.6")</f>
        <v>4.6</v>
      </c>
      <c r="G380" s="4" t="str">
        <f>HYPERLINK("http://141.218.60.56/~jnz1568/getInfo.php?workbook=17_07.xlsx&amp;sheet=U0&amp;row=380&amp;col=7&amp;number=0.016&amp;sourceID=14","0.016")</f>
        <v>0.016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HYPERLINK("http://141.218.60.56/~jnz1568/getInfo.php?workbook=17_07.xlsx&amp;sheet=U0&amp;row=381&amp;col=6&amp;number=4.7&amp;sourceID=14","4.7")</f>
        <v>4.7</v>
      </c>
      <c r="G381" s="4" t="str">
        <f>HYPERLINK("http://141.218.60.56/~jnz1568/getInfo.php?workbook=17_07.xlsx&amp;sheet=U0&amp;row=381&amp;col=7&amp;number=0.0159&amp;sourceID=14","0.0159")</f>
        <v>0.0159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HYPERLINK("http://141.218.60.56/~jnz1568/getInfo.php?workbook=17_07.xlsx&amp;sheet=U0&amp;row=382&amp;col=6&amp;number=4.8&amp;sourceID=14","4.8")</f>
        <v>4.8</v>
      </c>
      <c r="G382" s="4" t="str">
        <f>HYPERLINK("http://141.218.60.56/~jnz1568/getInfo.php?workbook=17_07.xlsx&amp;sheet=U0&amp;row=382&amp;col=7&amp;number=0.0158&amp;sourceID=14","0.0158")</f>
        <v>0.0158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HYPERLINK("http://141.218.60.56/~jnz1568/getInfo.php?workbook=17_07.xlsx&amp;sheet=U0&amp;row=383&amp;col=6&amp;number=4.9&amp;sourceID=14","4.9")</f>
        <v>4.9</v>
      </c>
      <c r="G383" s="4" t="str">
        <f>HYPERLINK("http://141.218.60.56/~jnz1568/getInfo.php?workbook=17_07.xlsx&amp;sheet=U0&amp;row=383&amp;col=7&amp;number=0.0157&amp;sourceID=14","0.0157")</f>
        <v>0.0157</v>
      </c>
    </row>
    <row r="384" spans="1:7">
      <c r="A384" s="3">
        <v>17</v>
      </c>
      <c r="B384" s="3">
        <v>7</v>
      </c>
      <c r="C384" s="3">
        <v>2</v>
      </c>
      <c r="D384" s="3">
        <v>8</v>
      </c>
      <c r="E384" s="3">
        <v>1</v>
      </c>
      <c r="F384" s="4" t="str">
        <f>HYPERLINK("http://141.218.60.56/~jnz1568/getInfo.php?workbook=17_07.xlsx&amp;sheet=U0&amp;row=384&amp;col=6&amp;number=3&amp;sourceID=14","3")</f>
        <v>3</v>
      </c>
      <c r="G384" s="4" t="str">
        <f>HYPERLINK("http://141.218.60.56/~jnz1568/getInfo.php?workbook=17_07.xlsx&amp;sheet=U0&amp;row=384&amp;col=7&amp;number=0.0102&amp;sourceID=14","0.0102")</f>
        <v>0.0102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HYPERLINK("http://141.218.60.56/~jnz1568/getInfo.php?workbook=17_07.xlsx&amp;sheet=U0&amp;row=385&amp;col=6&amp;number=3.1&amp;sourceID=14","3.1")</f>
        <v>3.1</v>
      </c>
      <c r="G385" s="4" t="str">
        <f>HYPERLINK("http://141.218.60.56/~jnz1568/getInfo.php?workbook=17_07.xlsx&amp;sheet=U0&amp;row=385&amp;col=7&amp;number=0.0102&amp;sourceID=14","0.0102")</f>
        <v>0.0102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HYPERLINK("http://141.218.60.56/~jnz1568/getInfo.php?workbook=17_07.xlsx&amp;sheet=U0&amp;row=386&amp;col=6&amp;number=3.2&amp;sourceID=14","3.2")</f>
        <v>3.2</v>
      </c>
      <c r="G386" s="4" t="str">
        <f>HYPERLINK("http://141.218.60.56/~jnz1568/getInfo.php?workbook=17_07.xlsx&amp;sheet=U0&amp;row=386&amp;col=7&amp;number=0.0102&amp;sourceID=14","0.0102")</f>
        <v>0.0102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HYPERLINK("http://141.218.60.56/~jnz1568/getInfo.php?workbook=17_07.xlsx&amp;sheet=U0&amp;row=387&amp;col=6&amp;number=3.3&amp;sourceID=14","3.3")</f>
        <v>3.3</v>
      </c>
      <c r="G387" s="4" t="str">
        <f>HYPERLINK("http://141.218.60.56/~jnz1568/getInfo.php?workbook=17_07.xlsx&amp;sheet=U0&amp;row=387&amp;col=7&amp;number=0.0102&amp;sourceID=14","0.0102")</f>
        <v>0.0102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HYPERLINK("http://141.218.60.56/~jnz1568/getInfo.php?workbook=17_07.xlsx&amp;sheet=U0&amp;row=388&amp;col=6&amp;number=3.4&amp;sourceID=14","3.4")</f>
        <v>3.4</v>
      </c>
      <c r="G388" s="4" t="str">
        <f>HYPERLINK("http://141.218.60.56/~jnz1568/getInfo.php?workbook=17_07.xlsx&amp;sheet=U0&amp;row=388&amp;col=7&amp;number=0.0102&amp;sourceID=14","0.0102")</f>
        <v>0.0102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HYPERLINK("http://141.218.60.56/~jnz1568/getInfo.php?workbook=17_07.xlsx&amp;sheet=U0&amp;row=389&amp;col=6&amp;number=3.5&amp;sourceID=14","3.5")</f>
        <v>3.5</v>
      </c>
      <c r="G389" s="4" t="str">
        <f>HYPERLINK("http://141.218.60.56/~jnz1568/getInfo.php?workbook=17_07.xlsx&amp;sheet=U0&amp;row=389&amp;col=7&amp;number=0.0102&amp;sourceID=14","0.0102")</f>
        <v>0.0102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HYPERLINK("http://141.218.60.56/~jnz1568/getInfo.php?workbook=17_07.xlsx&amp;sheet=U0&amp;row=390&amp;col=6&amp;number=3.6&amp;sourceID=14","3.6")</f>
        <v>3.6</v>
      </c>
      <c r="G390" s="4" t="str">
        <f>HYPERLINK("http://141.218.60.56/~jnz1568/getInfo.php?workbook=17_07.xlsx&amp;sheet=U0&amp;row=390&amp;col=7&amp;number=0.0102&amp;sourceID=14","0.0102")</f>
        <v>0.0102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HYPERLINK("http://141.218.60.56/~jnz1568/getInfo.php?workbook=17_07.xlsx&amp;sheet=U0&amp;row=391&amp;col=6&amp;number=3.7&amp;sourceID=14","3.7")</f>
        <v>3.7</v>
      </c>
      <c r="G391" s="4" t="str">
        <f>HYPERLINK("http://141.218.60.56/~jnz1568/getInfo.php?workbook=17_07.xlsx&amp;sheet=U0&amp;row=391&amp;col=7&amp;number=0.0102&amp;sourceID=14","0.0102")</f>
        <v>0.0102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HYPERLINK("http://141.218.60.56/~jnz1568/getInfo.php?workbook=17_07.xlsx&amp;sheet=U0&amp;row=392&amp;col=6&amp;number=3.8&amp;sourceID=14","3.8")</f>
        <v>3.8</v>
      </c>
      <c r="G392" s="4" t="str">
        <f>HYPERLINK("http://141.218.60.56/~jnz1568/getInfo.php?workbook=17_07.xlsx&amp;sheet=U0&amp;row=392&amp;col=7&amp;number=0.0102&amp;sourceID=14","0.0102")</f>
        <v>0.0102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HYPERLINK("http://141.218.60.56/~jnz1568/getInfo.php?workbook=17_07.xlsx&amp;sheet=U0&amp;row=393&amp;col=6&amp;number=3.9&amp;sourceID=14","3.9")</f>
        <v>3.9</v>
      </c>
      <c r="G393" s="4" t="str">
        <f>HYPERLINK("http://141.218.60.56/~jnz1568/getInfo.php?workbook=17_07.xlsx&amp;sheet=U0&amp;row=393&amp;col=7&amp;number=0.0102&amp;sourceID=14","0.0102")</f>
        <v>0.0102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HYPERLINK("http://141.218.60.56/~jnz1568/getInfo.php?workbook=17_07.xlsx&amp;sheet=U0&amp;row=394&amp;col=6&amp;number=4&amp;sourceID=14","4")</f>
        <v>4</v>
      </c>
      <c r="G394" s="4" t="str">
        <f>HYPERLINK("http://141.218.60.56/~jnz1568/getInfo.php?workbook=17_07.xlsx&amp;sheet=U0&amp;row=394&amp;col=7&amp;number=0.0102&amp;sourceID=14","0.0102")</f>
        <v>0.0102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HYPERLINK("http://141.218.60.56/~jnz1568/getInfo.php?workbook=17_07.xlsx&amp;sheet=U0&amp;row=395&amp;col=6&amp;number=4.1&amp;sourceID=14","4.1")</f>
        <v>4.1</v>
      </c>
      <c r="G395" s="4" t="str">
        <f>HYPERLINK("http://141.218.60.56/~jnz1568/getInfo.php?workbook=17_07.xlsx&amp;sheet=U0&amp;row=395&amp;col=7&amp;number=0.0102&amp;sourceID=14","0.0102")</f>
        <v>0.0102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HYPERLINK("http://141.218.60.56/~jnz1568/getInfo.php?workbook=17_07.xlsx&amp;sheet=U0&amp;row=396&amp;col=6&amp;number=4.2&amp;sourceID=14","4.2")</f>
        <v>4.2</v>
      </c>
      <c r="G396" s="4" t="str">
        <f>HYPERLINK("http://141.218.60.56/~jnz1568/getInfo.php?workbook=17_07.xlsx&amp;sheet=U0&amp;row=396&amp;col=7&amp;number=0.0102&amp;sourceID=14","0.0102")</f>
        <v>0.0102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HYPERLINK("http://141.218.60.56/~jnz1568/getInfo.php?workbook=17_07.xlsx&amp;sheet=U0&amp;row=397&amp;col=6&amp;number=4.3&amp;sourceID=14","4.3")</f>
        <v>4.3</v>
      </c>
      <c r="G397" s="4" t="str">
        <f>HYPERLINK("http://141.218.60.56/~jnz1568/getInfo.php?workbook=17_07.xlsx&amp;sheet=U0&amp;row=397&amp;col=7&amp;number=0.0102&amp;sourceID=14","0.0102")</f>
        <v>0.0102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HYPERLINK("http://141.218.60.56/~jnz1568/getInfo.php?workbook=17_07.xlsx&amp;sheet=U0&amp;row=398&amp;col=6&amp;number=4.4&amp;sourceID=14","4.4")</f>
        <v>4.4</v>
      </c>
      <c r="G398" s="4" t="str">
        <f>HYPERLINK("http://141.218.60.56/~jnz1568/getInfo.php?workbook=17_07.xlsx&amp;sheet=U0&amp;row=398&amp;col=7&amp;number=0.0101&amp;sourceID=14","0.0101")</f>
        <v>0.0101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HYPERLINK("http://141.218.60.56/~jnz1568/getInfo.php?workbook=17_07.xlsx&amp;sheet=U0&amp;row=399&amp;col=6&amp;number=4.5&amp;sourceID=14","4.5")</f>
        <v>4.5</v>
      </c>
      <c r="G399" s="4" t="str">
        <f>HYPERLINK("http://141.218.60.56/~jnz1568/getInfo.php?workbook=17_07.xlsx&amp;sheet=U0&amp;row=399&amp;col=7&amp;number=0.0101&amp;sourceID=14","0.0101")</f>
        <v>0.0101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HYPERLINK("http://141.218.60.56/~jnz1568/getInfo.php?workbook=17_07.xlsx&amp;sheet=U0&amp;row=400&amp;col=6&amp;number=4.6&amp;sourceID=14","4.6")</f>
        <v>4.6</v>
      </c>
      <c r="G400" s="4" t="str">
        <f>HYPERLINK("http://141.218.60.56/~jnz1568/getInfo.php?workbook=17_07.xlsx&amp;sheet=U0&amp;row=400&amp;col=7&amp;number=0.0101&amp;sourceID=14","0.0101")</f>
        <v>0.0101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HYPERLINK("http://141.218.60.56/~jnz1568/getInfo.php?workbook=17_07.xlsx&amp;sheet=U0&amp;row=401&amp;col=6&amp;number=4.7&amp;sourceID=14","4.7")</f>
        <v>4.7</v>
      </c>
      <c r="G401" s="4" t="str">
        <f>HYPERLINK("http://141.218.60.56/~jnz1568/getInfo.php?workbook=17_07.xlsx&amp;sheet=U0&amp;row=401&amp;col=7&amp;number=0.01&amp;sourceID=14","0.01")</f>
        <v>0.01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HYPERLINK("http://141.218.60.56/~jnz1568/getInfo.php?workbook=17_07.xlsx&amp;sheet=U0&amp;row=402&amp;col=6&amp;number=4.8&amp;sourceID=14","4.8")</f>
        <v>4.8</v>
      </c>
      <c r="G402" s="4" t="str">
        <f>HYPERLINK("http://141.218.60.56/~jnz1568/getInfo.php?workbook=17_07.xlsx&amp;sheet=U0&amp;row=402&amp;col=7&amp;number=0.00997&amp;sourceID=14","0.00997")</f>
        <v>0.00997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HYPERLINK("http://141.218.60.56/~jnz1568/getInfo.php?workbook=17_07.xlsx&amp;sheet=U0&amp;row=403&amp;col=6&amp;number=4.9&amp;sourceID=14","4.9")</f>
        <v>4.9</v>
      </c>
      <c r="G403" s="4" t="str">
        <f>HYPERLINK("http://141.218.60.56/~jnz1568/getInfo.php?workbook=17_07.xlsx&amp;sheet=U0&amp;row=403&amp;col=7&amp;number=0.0099&amp;sourceID=14","0.0099")</f>
        <v>0.0099</v>
      </c>
    </row>
    <row r="404" spans="1:7">
      <c r="A404" s="3">
        <v>17</v>
      </c>
      <c r="B404" s="3">
        <v>7</v>
      </c>
      <c r="C404" s="3">
        <v>2</v>
      </c>
      <c r="D404" s="3">
        <v>9</v>
      </c>
      <c r="E404" s="3">
        <v>1</v>
      </c>
      <c r="F404" s="4" t="str">
        <f>HYPERLINK("http://141.218.60.56/~jnz1568/getInfo.php?workbook=17_07.xlsx&amp;sheet=U0&amp;row=404&amp;col=6&amp;number=3&amp;sourceID=14","3")</f>
        <v>3</v>
      </c>
      <c r="G404" s="4" t="str">
        <f>HYPERLINK("http://141.218.60.56/~jnz1568/getInfo.php?workbook=17_07.xlsx&amp;sheet=U0&amp;row=404&amp;col=7&amp;number=1.04&amp;sourceID=14","1.04")</f>
        <v>1.04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HYPERLINK("http://141.218.60.56/~jnz1568/getInfo.php?workbook=17_07.xlsx&amp;sheet=U0&amp;row=405&amp;col=6&amp;number=3.1&amp;sourceID=14","3.1")</f>
        <v>3.1</v>
      </c>
      <c r="G405" s="4" t="str">
        <f>HYPERLINK("http://141.218.60.56/~jnz1568/getInfo.php?workbook=17_07.xlsx&amp;sheet=U0&amp;row=405&amp;col=7&amp;number=1.04&amp;sourceID=14","1.04")</f>
        <v>1.04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HYPERLINK("http://141.218.60.56/~jnz1568/getInfo.php?workbook=17_07.xlsx&amp;sheet=U0&amp;row=406&amp;col=6&amp;number=3.2&amp;sourceID=14","3.2")</f>
        <v>3.2</v>
      </c>
      <c r="G406" s="4" t="str">
        <f>HYPERLINK("http://141.218.60.56/~jnz1568/getInfo.php?workbook=17_07.xlsx&amp;sheet=U0&amp;row=406&amp;col=7&amp;number=1.04&amp;sourceID=14","1.04")</f>
        <v>1.04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HYPERLINK("http://141.218.60.56/~jnz1568/getInfo.php?workbook=17_07.xlsx&amp;sheet=U0&amp;row=407&amp;col=6&amp;number=3.3&amp;sourceID=14","3.3")</f>
        <v>3.3</v>
      </c>
      <c r="G407" s="4" t="str">
        <f>HYPERLINK("http://141.218.60.56/~jnz1568/getInfo.php?workbook=17_07.xlsx&amp;sheet=U0&amp;row=407&amp;col=7&amp;number=1.04&amp;sourceID=14","1.04")</f>
        <v>1.04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HYPERLINK("http://141.218.60.56/~jnz1568/getInfo.php?workbook=17_07.xlsx&amp;sheet=U0&amp;row=408&amp;col=6&amp;number=3.4&amp;sourceID=14","3.4")</f>
        <v>3.4</v>
      </c>
      <c r="G408" s="4" t="str">
        <f>HYPERLINK("http://141.218.60.56/~jnz1568/getInfo.php?workbook=17_07.xlsx&amp;sheet=U0&amp;row=408&amp;col=7&amp;number=1.04&amp;sourceID=14","1.04")</f>
        <v>1.04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HYPERLINK("http://141.218.60.56/~jnz1568/getInfo.php?workbook=17_07.xlsx&amp;sheet=U0&amp;row=409&amp;col=6&amp;number=3.5&amp;sourceID=14","3.5")</f>
        <v>3.5</v>
      </c>
      <c r="G409" s="4" t="str">
        <f>HYPERLINK("http://141.218.60.56/~jnz1568/getInfo.php?workbook=17_07.xlsx&amp;sheet=U0&amp;row=409&amp;col=7&amp;number=1.04&amp;sourceID=14","1.04")</f>
        <v>1.04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HYPERLINK("http://141.218.60.56/~jnz1568/getInfo.php?workbook=17_07.xlsx&amp;sheet=U0&amp;row=410&amp;col=6&amp;number=3.6&amp;sourceID=14","3.6")</f>
        <v>3.6</v>
      </c>
      <c r="G410" s="4" t="str">
        <f>HYPERLINK("http://141.218.60.56/~jnz1568/getInfo.php?workbook=17_07.xlsx&amp;sheet=U0&amp;row=410&amp;col=7&amp;number=1.04&amp;sourceID=14","1.04")</f>
        <v>1.04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HYPERLINK("http://141.218.60.56/~jnz1568/getInfo.php?workbook=17_07.xlsx&amp;sheet=U0&amp;row=411&amp;col=6&amp;number=3.7&amp;sourceID=14","3.7")</f>
        <v>3.7</v>
      </c>
      <c r="G411" s="4" t="str">
        <f>HYPERLINK("http://141.218.60.56/~jnz1568/getInfo.php?workbook=17_07.xlsx&amp;sheet=U0&amp;row=411&amp;col=7&amp;number=1.04&amp;sourceID=14","1.04")</f>
        <v>1.04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HYPERLINK("http://141.218.60.56/~jnz1568/getInfo.php?workbook=17_07.xlsx&amp;sheet=U0&amp;row=412&amp;col=6&amp;number=3.8&amp;sourceID=14","3.8")</f>
        <v>3.8</v>
      </c>
      <c r="G412" s="4" t="str">
        <f>HYPERLINK("http://141.218.60.56/~jnz1568/getInfo.php?workbook=17_07.xlsx&amp;sheet=U0&amp;row=412&amp;col=7&amp;number=1.04&amp;sourceID=14","1.04")</f>
        <v>1.04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HYPERLINK("http://141.218.60.56/~jnz1568/getInfo.php?workbook=17_07.xlsx&amp;sheet=U0&amp;row=413&amp;col=6&amp;number=3.9&amp;sourceID=14","3.9")</f>
        <v>3.9</v>
      </c>
      <c r="G413" s="4" t="str">
        <f>HYPERLINK("http://141.218.60.56/~jnz1568/getInfo.php?workbook=17_07.xlsx&amp;sheet=U0&amp;row=413&amp;col=7&amp;number=1.04&amp;sourceID=14","1.04")</f>
        <v>1.04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HYPERLINK("http://141.218.60.56/~jnz1568/getInfo.php?workbook=17_07.xlsx&amp;sheet=U0&amp;row=414&amp;col=6&amp;number=4&amp;sourceID=14","4")</f>
        <v>4</v>
      </c>
      <c r="G414" s="4" t="str">
        <f>HYPERLINK("http://141.218.60.56/~jnz1568/getInfo.php?workbook=17_07.xlsx&amp;sheet=U0&amp;row=414&amp;col=7&amp;number=1.04&amp;sourceID=14","1.04")</f>
        <v>1.04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HYPERLINK("http://141.218.60.56/~jnz1568/getInfo.php?workbook=17_07.xlsx&amp;sheet=U0&amp;row=415&amp;col=6&amp;number=4.1&amp;sourceID=14","4.1")</f>
        <v>4.1</v>
      </c>
      <c r="G415" s="4" t="str">
        <f>HYPERLINK("http://141.218.60.56/~jnz1568/getInfo.php?workbook=17_07.xlsx&amp;sheet=U0&amp;row=415&amp;col=7&amp;number=1.04&amp;sourceID=14","1.04")</f>
        <v>1.04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HYPERLINK("http://141.218.60.56/~jnz1568/getInfo.php?workbook=17_07.xlsx&amp;sheet=U0&amp;row=416&amp;col=6&amp;number=4.2&amp;sourceID=14","4.2")</f>
        <v>4.2</v>
      </c>
      <c r="G416" s="4" t="str">
        <f>HYPERLINK("http://141.218.60.56/~jnz1568/getInfo.php?workbook=17_07.xlsx&amp;sheet=U0&amp;row=416&amp;col=7&amp;number=1.04&amp;sourceID=14","1.04")</f>
        <v>1.04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HYPERLINK("http://141.218.60.56/~jnz1568/getInfo.php?workbook=17_07.xlsx&amp;sheet=U0&amp;row=417&amp;col=6&amp;number=4.3&amp;sourceID=14","4.3")</f>
        <v>4.3</v>
      </c>
      <c r="G417" s="4" t="str">
        <f>HYPERLINK("http://141.218.60.56/~jnz1568/getInfo.php?workbook=17_07.xlsx&amp;sheet=U0&amp;row=417&amp;col=7&amp;number=1.04&amp;sourceID=14","1.04")</f>
        <v>1.04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HYPERLINK("http://141.218.60.56/~jnz1568/getInfo.php?workbook=17_07.xlsx&amp;sheet=U0&amp;row=418&amp;col=6&amp;number=4.4&amp;sourceID=14","4.4")</f>
        <v>4.4</v>
      </c>
      <c r="G418" s="4" t="str">
        <f>HYPERLINK("http://141.218.60.56/~jnz1568/getInfo.php?workbook=17_07.xlsx&amp;sheet=U0&amp;row=418&amp;col=7&amp;number=1.04&amp;sourceID=14","1.04")</f>
        <v>1.04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HYPERLINK("http://141.218.60.56/~jnz1568/getInfo.php?workbook=17_07.xlsx&amp;sheet=U0&amp;row=419&amp;col=6&amp;number=4.5&amp;sourceID=14","4.5")</f>
        <v>4.5</v>
      </c>
      <c r="G419" s="4" t="str">
        <f>HYPERLINK("http://141.218.60.56/~jnz1568/getInfo.php?workbook=17_07.xlsx&amp;sheet=U0&amp;row=419&amp;col=7&amp;number=1.05&amp;sourceID=14","1.05")</f>
        <v>1.05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HYPERLINK("http://141.218.60.56/~jnz1568/getInfo.php?workbook=17_07.xlsx&amp;sheet=U0&amp;row=420&amp;col=6&amp;number=4.6&amp;sourceID=14","4.6")</f>
        <v>4.6</v>
      </c>
      <c r="G420" s="4" t="str">
        <f>HYPERLINK("http://141.218.60.56/~jnz1568/getInfo.php?workbook=17_07.xlsx&amp;sheet=U0&amp;row=420&amp;col=7&amp;number=1.05&amp;sourceID=14","1.05")</f>
        <v>1.05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HYPERLINK("http://141.218.60.56/~jnz1568/getInfo.php?workbook=17_07.xlsx&amp;sheet=U0&amp;row=421&amp;col=6&amp;number=4.7&amp;sourceID=14","4.7")</f>
        <v>4.7</v>
      </c>
      <c r="G421" s="4" t="str">
        <f>HYPERLINK("http://141.218.60.56/~jnz1568/getInfo.php?workbook=17_07.xlsx&amp;sheet=U0&amp;row=421&amp;col=7&amp;number=1.05&amp;sourceID=14","1.05")</f>
        <v>1.05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HYPERLINK("http://141.218.60.56/~jnz1568/getInfo.php?workbook=17_07.xlsx&amp;sheet=U0&amp;row=422&amp;col=6&amp;number=4.8&amp;sourceID=14","4.8")</f>
        <v>4.8</v>
      </c>
      <c r="G422" s="4" t="str">
        <f>HYPERLINK("http://141.218.60.56/~jnz1568/getInfo.php?workbook=17_07.xlsx&amp;sheet=U0&amp;row=422&amp;col=7&amp;number=1.06&amp;sourceID=14","1.06")</f>
        <v>1.06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HYPERLINK("http://141.218.60.56/~jnz1568/getInfo.php?workbook=17_07.xlsx&amp;sheet=U0&amp;row=423&amp;col=6&amp;number=4.9&amp;sourceID=14","4.9")</f>
        <v>4.9</v>
      </c>
      <c r="G423" s="4" t="str">
        <f>HYPERLINK("http://141.218.60.56/~jnz1568/getInfo.php?workbook=17_07.xlsx&amp;sheet=U0&amp;row=423&amp;col=7&amp;number=1.06&amp;sourceID=14","1.06")</f>
        <v>1.06</v>
      </c>
    </row>
    <row r="424" spans="1:7">
      <c r="A424" s="3">
        <v>17</v>
      </c>
      <c r="B424" s="3">
        <v>7</v>
      </c>
      <c r="C424" s="3" t="s">
        <v>30</v>
      </c>
      <c r="D424" s="3">
        <v>0</v>
      </c>
      <c r="E424" s="3">
        <v>1</v>
      </c>
      <c r="F424" s="4" t="str">
        <f>HYPERLINK("http://141.218.60.56/~jnz1568/getInfo.php?workbook=17_07.xlsx&amp;sheet=U0&amp;row=424&amp;col=6&amp;number=3&amp;sourceID=14","3")</f>
        <v>3</v>
      </c>
      <c r="G424" s="4" t="str">
        <f>HYPERLINK("http://141.218.60.56/~jnz1568/getInfo.php?workbook=17_07.xlsx&amp;sheet=U0&amp;row=424&amp;col=7&amp;number=0.0593&amp;sourceID=14","0.0593")</f>
        <v>0.0593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HYPERLINK("http://141.218.60.56/~jnz1568/getInfo.php?workbook=17_07.xlsx&amp;sheet=U0&amp;row=425&amp;col=6&amp;number=3.1&amp;sourceID=14","3.1")</f>
        <v>3.1</v>
      </c>
      <c r="G425" s="4" t="str">
        <f>HYPERLINK("http://141.218.60.56/~jnz1568/getInfo.php?workbook=17_07.xlsx&amp;sheet=U0&amp;row=425&amp;col=7&amp;number=0.0593&amp;sourceID=14","0.0593")</f>
        <v>0.0593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HYPERLINK("http://141.218.60.56/~jnz1568/getInfo.php?workbook=17_07.xlsx&amp;sheet=U0&amp;row=426&amp;col=6&amp;number=3.2&amp;sourceID=14","3.2")</f>
        <v>3.2</v>
      </c>
      <c r="G426" s="4" t="str">
        <f>HYPERLINK("http://141.218.60.56/~jnz1568/getInfo.php?workbook=17_07.xlsx&amp;sheet=U0&amp;row=426&amp;col=7&amp;number=0.0593&amp;sourceID=14","0.0593")</f>
        <v>0.0593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HYPERLINK("http://141.218.60.56/~jnz1568/getInfo.php?workbook=17_07.xlsx&amp;sheet=U0&amp;row=427&amp;col=6&amp;number=3.3&amp;sourceID=14","3.3")</f>
        <v>3.3</v>
      </c>
      <c r="G427" s="4" t="str">
        <f>HYPERLINK("http://141.218.60.56/~jnz1568/getInfo.php?workbook=17_07.xlsx&amp;sheet=U0&amp;row=427&amp;col=7&amp;number=0.0593&amp;sourceID=14","0.0593")</f>
        <v>0.0593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HYPERLINK("http://141.218.60.56/~jnz1568/getInfo.php?workbook=17_07.xlsx&amp;sheet=U0&amp;row=428&amp;col=6&amp;number=3.4&amp;sourceID=14","3.4")</f>
        <v>3.4</v>
      </c>
      <c r="G428" s="4" t="str">
        <f>HYPERLINK("http://141.218.60.56/~jnz1568/getInfo.php?workbook=17_07.xlsx&amp;sheet=U0&amp;row=428&amp;col=7&amp;number=0.0593&amp;sourceID=14","0.0593")</f>
        <v>0.0593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HYPERLINK("http://141.218.60.56/~jnz1568/getInfo.php?workbook=17_07.xlsx&amp;sheet=U0&amp;row=429&amp;col=6&amp;number=3.5&amp;sourceID=14","3.5")</f>
        <v>3.5</v>
      </c>
      <c r="G429" s="4" t="str">
        <f>HYPERLINK("http://141.218.60.56/~jnz1568/getInfo.php?workbook=17_07.xlsx&amp;sheet=U0&amp;row=429&amp;col=7&amp;number=0.0592&amp;sourceID=14","0.0592")</f>
        <v>0.0592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HYPERLINK("http://141.218.60.56/~jnz1568/getInfo.php?workbook=17_07.xlsx&amp;sheet=U0&amp;row=430&amp;col=6&amp;number=3.6&amp;sourceID=14","3.6")</f>
        <v>3.6</v>
      </c>
      <c r="G430" s="4" t="str">
        <f>HYPERLINK("http://141.218.60.56/~jnz1568/getInfo.php?workbook=17_07.xlsx&amp;sheet=U0&amp;row=430&amp;col=7&amp;number=0.0592&amp;sourceID=14","0.0592")</f>
        <v>0.0592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HYPERLINK("http://141.218.60.56/~jnz1568/getInfo.php?workbook=17_07.xlsx&amp;sheet=U0&amp;row=431&amp;col=6&amp;number=3.7&amp;sourceID=14","3.7")</f>
        <v>3.7</v>
      </c>
      <c r="G431" s="4" t="str">
        <f>HYPERLINK("http://141.218.60.56/~jnz1568/getInfo.php?workbook=17_07.xlsx&amp;sheet=U0&amp;row=431&amp;col=7&amp;number=0.0592&amp;sourceID=14","0.0592")</f>
        <v>0.0592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HYPERLINK("http://141.218.60.56/~jnz1568/getInfo.php?workbook=17_07.xlsx&amp;sheet=U0&amp;row=432&amp;col=6&amp;number=3.8&amp;sourceID=14","3.8")</f>
        <v>3.8</v>
      </c>
      <c r="G432" s="4" t="str">
        <f>HYPERLINK("http://141.218.60.56/~jnz1568/getInfo.php?workbook=17_07.xlsx&amp;sheet=U0&amp;row=432&amp;col=7&amp;number=0.0592&amp;sourceID=14","0.0592")</f>
        <v>0.0592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HYPERLINK("http://141.218.60.56/~jnz1568/getInfo.php?workbook=17_07.xlsx&amp;sheet=U0&amp;row=433&amp;col=6&amp;number=3.9&amp;sourceID=14","3.9")</f>
        <v>3.9</v>
      </c>
      <c r="G433" s="4" t="str">
        <f>HYPERLINK("http://141.218.60.56/~jnz1568/getInfo.php?workbook=17_07.xlsx&amp;sheet=U0&amp;row=433&amp;col=7&amp;number=0.0592&amp;sourceID=14","0.0592")</f>
        <v>0.0592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HYPERLINK("http://141.218.60.56/~jnz1568/getInfo.php?workbook=17_07.xlsx&amp;sheet=U0&amp;row=434&amp;col=6&amp;number=4&amp;sourceID=14","4")</f>
        <v>4</v>
      </c>
      <c r="G434" s="4" t="str">
        <f>HYPERLINK("http://141.218.60.56/~jnz1568/getInfo.php?workbook=17_07.xlsx&amp;sheet=U0&amp;row=434&amp;col=7&amp;number=0.0592&amp;sourceID=14","0.0592")</f>
        <v>0.0592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HYPERLINK("http://141.218.60.56/~jnz1568/getInfo.php?workbook=17_07.xlsx&amp;sheet=U0&amp;row=435&amp;col=6&amp;number=4.1&amp;sourceID=14","4.1")</f>
        <v>4.1</v>
      </c>
      <c r="G435" s="4" t="str">
        <f>HYPERLINK("http://141.218.60.56/~jnz1568/getInfo.php?workbook=17_07.xlsx&amp;sheet=U0&amp;row=435&amp;col=7&amp;number=0.0592&amp;sourceID=14","0.0592")</f>
        <v>0.0592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HYPERLINK("http://141.218.60.56/~jnz1568/getInfo.php?workbook=17_07.xlsx&amp;sheet=U0&amp;row=436&amp;col=6&amp;number=4.2&amp;sourceID=14","4.2")</f>
        <v>4.2</v>
      </c>
      <c r="G436" s="4" t="str">
        <f>HYPERLINK("http://141.218.60.56/~jnz1568/getInfo.php?workbook=17_07.xlsx&amp;sheet=U0&amp;row=436&amp;col=7&amp;number=0.0592&amp;sourceID=14","0.0592")</f>
        <v>0.0592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HYPERLINK("http://141.218.60.56/~jnz1568/getInfo.php?workbook=17_07.xlsx&amp;sheet=U0&amp;row=437&amp;col=6&amp;number=4.3&amp;sourceID=14","4.3")</f>
        <v>4.3</v>
      </c>
      <c r="G437" s="4" t="str">
        <f>HYPERLINK("http://141.218.60.56/~jnz1568/getInfo.php?workbook=17_07.xlsx&amp;sheet=U0&amp;row=437&amp;col=7&amp;number=0.0592&amp;sourceID=14","0.0592")</f>
        <v>0.0592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HYPERLINK("http://141.218.60.56/~jnz1568/getInfo.php?workbook=17_07.xlsx&amp;sheet=U0&amp;row=438&amp;col=6&amp;number=4.4&amp;sourceID=14","4.4")</f>
        <v>4.4</v>
      </c>
      <c r="G438" s="4" t="str">
        <f>HYPERLINK("http://141.218.60.56/~jnz1568/getInfo.php?workbook=17_07.xlsx&amp;sheet=U0&amp;row=438&amp;col=7&amp;number=0.0592&amp;sourceID=14","0.0592")</f>
        <v>0.0592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HYPERLINK("http://141.218.60.56/~jnz1568/getInfo.php?workbook=17_07.xlsx&amp;sheet=U0&amp;row=439&amp;col=6&amp;number=4.5&amp;sourceID=14","4.5")</f>
        <v>4.5</v>
      </c>
      <c r="G439" s="4" t="str">
        <f>HYPERLINK("http://141.218.60.56/~jnz1568/getInfo.php?workbook=17_07.xlsx&amp;sheet=U0&amp;row=439&amp;col=7&amp;number=0.0592&amp;sourceID=14","0.0592")</f>
        <v>0.0592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HYPERLINK("http://141.218.60.56/~jnz1568/getInfo.php?workbook=17_07.xlsx&amp;sheet=U0&amp;row=440&amp;col=6&amp;number=4.6&amp;sourceID=14","4.6")</f>
        <v>4.6</v>
      </c>
      <c r="G440" s="4" t="str">
        <f>HYPERLINK("http://141.218.60.56/~jnz1568/getInfo.php?workbook=17_07.xlsx&amp;sheet=U0&amp;row=440&amp;col=7&amp;number=0.0591&amp;sourceID=14","0.0591")</f>
        <v>0.0591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HYPERLINK("http://141.218.60.56/~jnz1568/getInfo.php?workbook=17_07.xlsx&amp;sheet=U0&amp;row=441&amp;col=6&amp;number=4.7&amp;sourceID=14","4.7")</f>
        <v>4.7</v>
      </c>
      <c r="G441" s="4" t="str">
        <f>HYPERLINK("http://141.218.60.56/~jnz1568/getInfo.php?workbook=17_07.xlsx&amp;sheet=U0&amp;row=441&amp;col=7&amp;number=0.0591&amp;sourceID=14","0.0591")</f>
        <v>0.0591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HYPERLINK("http://141.218.60.56/~jnz1568/getInfo.php?workbook=17_07.xlsx&amp;sheet=U0&amp;row=442&amp;col=6&amp;number=4.8&amp;sourceID=14","4.8")</f>
        <v>4.8</v>
      </c>
      <c r="G442" s="4" t="str">
        <f>HYPERLINK("http://141.218.60.56/~jnz1568/getInfo.php?workbook=17_07.xlsx&amp;sheet=U0&amp;row=442&amp;col=7&amp;number=0.059&amp;sourceID=14","0.059")</f>
        <v>0.059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HYPERLINK("http://141.218.60.56/~jnz1568/getInfo.php?workbook=17_07.xlsx&amp;sheet=U0&amp;row=443&amp;col=6&amp;number=4.9&amp;sourceID=14","4.9")</f>
        <v>4.9</v>
      </c>
      <c r="G443" s="4" t="str">
        <f>HYPERLINK("http://141.218.60.56/~jnz1568/getInfo.php?workbook=17_07.xlsx&amp;sheet=U0&amp;row=443&amp;col=7&amp;number=0.059&amp;sourceID=14","0.059")</f>
        <v>0.059</v>
      </c>
    </row>
    <row r="444" spans="1:7">
      <c r="A444" s="3">
        <v>17</v>
      </c>
      <c r="B444" s="3">
        <v>7</v>
      </c>
      <c r="C444" s="3" t="s">
        <v>30</v>
      </c>
      <c r="D444" s="3">
        <v>1</v>
      </c>
      <c r="E444" s="3">
        <v>1</v>
      </c>
      <c r="F444" s="4" t="str">
        <f>HYPERLINK("http://141.218.60.56/~jnz1568/getInfo.php?workbook=17_07.xlsx&amp;sheet=U0&amp;row=444&amp;col=6&amp;number=3&amp;sourceID=14","3")</f>
        <v>3</v>
      </c>
      <c r="G444" s="4" t="str">
        <f>HYPERLINK("http://141.218.60.56/~jnz1568/getInfo.php?workbook=17_07.xlsx&amp;sheet=U0&amp;row=444&amp;col=7&amp;number=0.0947&amp;sourceID=14","0.0947")</f>
        <v>0.0947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HYPERLINK("http://141.218.60.56/~jnz1568/getInfo.php?workbook=17_07.xlsx&amp;sheet=U0&amp;row=445&amp;col=6&amp;number=3.1&amp;sourceID=14","3.1")</f>
        <v>3.1</v>
      </c>
      <c r="G445" s="4" t="str">
        <f>HYPERLINK("http://141.218.60.56/~jnz1568/getInfo.php?workbook=17_07.xlsx&amp;sheet=U0&amp;row=445&amp;col=7&amp;number=0.0947&amp;sourceID=14","0.0947")</f>
        <v>0.0947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HYPERLINK("http://141.218.60.56/~jnz1568/getInfo.php?workbook=17_07.xlsx&amp;sheet=U0&amp;row=446&amp;col=6&amp;number=3.2&amp;sourceID=14","3.2")</f>
        <v>3.2</v>
      </c>
      <c r="G446" s="4" t="str">
        <f>HYPERLINK("http://141.218.60.56/~jnz1568/getInfo.php?workbook=17_07.xlsx&amp;sheet=U0&amp;row=446&amp;col=7&amp;number=0.0947&amp;sourceID=14","0.0947")</f>
        <v>0.0947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HYPERLINK("http://141.218.60.56/~jnz1568/getInfo.php?workbook=17_07.xlsx&amp;sheet=U0&amp;row=447&amp;col=6&amp;number=3.3&amp;sourceID=14","3.3")</f>
        <v>3.3</v>
      </c>
      <c r="G447" s="4" t="str">
        <f>HYPERLINK("http://141.218.60.56/~jnz1568/getInfo.php?workbook=17_07.xlsx&amp;sheet=U0&amp;row=447&amp;col=7&amp;number=0.0947&amp;sourceID=14","0.0947")</f>
        <v>0.0947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HYPERLINK("http://141.218.60.56/~jnz1568/getInfo.php?workbook=17_07.xlsx&amp;sheet=U0&amp;row=448&amp;col=6&amp;number=3.4&amp;sourceID=14","3.4")</f>
        <v>3.4</v>
      </c>
      <c r="G448" s="4" t="str">
        <f>HYPERLINK("http://141.218.60.56/~jnz1568/getInfo.php?workbook=17_07.xlsx&amp;sheet=U0&amp;row=448&amp;col=7&amp;number=0.0947&amp;sourceID=14","0.0947")</f>
        <v>0.0947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HYPERLINK("http://141.218.60.56/~jnz1568/getInfo.php?workbook=17_07.xlsx&amp;sheet=U0&amp;row=449&amp;col=6&amp;number=3.5&amp;sourceID=14","3.5")</f>
        <v>3.5</v>
      </c>
      <c r="G449" s="4" t="str">
        <f>HYPERLINK("http://141.218.60.56/~jnz1568/getInfo.php?workbook=17_07.xlsx&amp;sheet=U0&amp;row=449&amp;col=7&amp;number=0.0947&amp;sourceID=14","0.0947")</f>
        <v>0.0947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HYPERLINK("http://141.218.60.56/~jnz1568/getInfo.php?workbook=17_07.xlsx&amp;sheet=U0&amp;row=450&amp;col=6&amp;number=3.6&amp;sourceID=14","3.6")</f>
        <v>3.6</v>
      </c>
      <c r="G450" s="4" t="str">
        <f>HYPERLINK("http://141.218.60.56/~jnz1568/getInfo.php?workbook=17_07.xlsx&amp;sheet=U0&amp;row=450&amp;col=7&amp;number=0.0948&amp;sourceID=14","0.0948")</f>
        <v>0.0948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HYPERLINK("http://141.218.60.56/~jnz1568/getInfo.php?workbook=17_07.xlsx&amp;sheet=U0&amp;row=451&amp;col=6&amp;number=3.7&amp;sourceID=14","3.7")</f>
        <v>3.7</v>
      </c>
      <c r="G451" s="4" t="str">
        <f>HYPERLINK("http://141.218.60.56/~jnz1568/getInfo.php?workbook=17_07.xlsx&amp;sheet=U0&amp;row=451&amp;col=7&amp;number=0.0948&amp;sourceID=14","0.0948")</f>
        <v>0.0948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HYPERLINK("http://141.218.60.56/~jnz1568/getInfo.php?workbook=17_07.xlsx&amp;sheet=U0&amp;row=452&amp;col=6&amp;number=3.8&amp;sourceID=14","3.8")</f>
        <v>3.8</v>
      </c>
      <c r="G452" s="4" t="str">
        <f>HYPERLINK("http://141.218.60.56/~jnz1568/getInfo.php?workbook=17_07.xlsx&amp;sheet=U0&amp;row=452&amp;col=7&amp;number=0.0948&amp;sourceID=14","0.0948")</f>
        <v>0.0948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HYPERLINK("http://141.218.60.56/~jnz1568/getInfo.php?workbook=17_07.xlsx&amp;sheet=U0&amp;row=453&amp;col=6&amp;number=3.9&amp;sourceID=14","3.9")</f>
        <v>3.9</v>
      </c>
      <c r="G453" s="4" t="str">
        <f>HYPERLINK("http://141.218.60.56/~jnz1568/getInfo.php?workbook=17_07.xlsx&amp;sheet=U0&amp;row=453&amp;col=7&amp;number=0.0949&amp;sourceID=14","0.0949")</f>
        <v>0.0949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HYPERLINK("http://141.218.60.56/~jnz1568/getInfo.php?workbook=17_07.xlsx&amp;sheet=U0&amp;row=454&amp;col=6&amp;number=4&amp;sourceID=14","4")</f>
        <v>4</v>
      </c>
      <c r="G454" s="4" t="str">
        <f>HYPERLINK("http://141.218.60.56/~jnz1568/getInfo.php?workbook=17_07.xlsx&amp;sheet=U0&amp;row=454&amp;col=7&amp;number=0.095&amp;sourceID=14","0.095")</f>
        <v>0.095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HYPERLINK("http://141.218.60.56/~jnz1568/getInfo.php?workbook=17_07.xlsx&amp;sheet=U0&amp;row=455&amp;col=6&amp;number=4.1&amp;sourceID=14","4.1")</f>
        <v>4.1</v>
      </c>
      <c r="G455" s="4" t="str">
        <f>HYPERLINK("http://141.218.60.56/~jnz1568/getInfo.php?workbook=17_07.xlsx&amp;sheet=U0&amp;row=455&amp;col=7&amp;number=0.095&amp;sourceID=14","0.095")</f>
        <v>0.095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HYPERLINK("http://141.218.60.56/~jnz1568/getInfo.php?workbook=17_07.xlsx&amp;sheet=U0&amp;row=456&amp;col=6&amp;number=4.2&amp;sourceID=14","4.2")</f>
        <v>4.2</v>
      </c>
      <c r="G456" s="4" t="str">
        <f>HYPERLINK("http://141.218.60.56/~jnz1568/getInfo.php?workbook=17_07.xlsx&amp;sheet=U0&amp;row=456&amp;col=7&amp;number=0.0952&amp;sourceID=14","0.0952")</f>
        <v>0.0952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HYPERLINK("http://141.218.60.56/~jnz1568/getInfo.php?workbook=17_07.xlsx&amp;sheet=U0&amp;row=457&amp;col=6&amp;number=4.3&amp;sourceID=14","4.3")</f>
        <v>4.3</v>
      </c>
      <c r="G457" s="4" t="str">
        <f>HYPERLINK("http://141.218.60.56/~jnz1568/getInfo.php?workbook=17_07.xlsx&amp;sheet=U0&amp;row=457&amp;col=7&amp;number=0.0953&amp;sourceID=14","0.0953")</f>
        <v>0.0953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HYPERLINK("http://141.218.60.56/~jnz1568/getInfo.php?workbook=17_07.xlsx&amp;sheet=U0&amp;row=458&amp;col=6&amp;number=4.4&amp;sourceID=14","4.4")</f>
        <v>4.4</v>
      </c>
      <c r="G458" s="4" t="str">
        <f>HYPERLINK("http://141.218.60.56/~jnz1568/getInfo.php?workbook=17_07.xlsx&amp;sheet=U0&amp;row=458&amp;col=7&amp;number=0.0955&amp;sourceID=14","0.0955")</f>
        <v>0.0955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HYPERLINK("http://141.218.60.56/~jnz1568/getInfo.php?workbook=17_07.xlsx&amp;sheet=U0&amp;row=459&amp;col=6&amp;number=4.5&amp;sourceID=14","4.5")</f>
        <v>4.5</v>
      </c>
      <c r="G459" s="4" t="str">
        <f>HYPERLINK("http://141.218.60.56/~jnz1568/getInfo.php?workbook=17_07.xlsx&amp;sheet=U0&amp;row=459&amp;col=7&amp;number=0.0957&amp;sourceID=14","0.0957")</f>
        <v>0.0957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HYPERLINK("http://141.218.60.56/~jnz1568/getInfo.php?workbook=17_07.xlsx&amp;sheet=U0&amp;row=460&amp;col=6&amp;number=4.6&amp;sourceID=14","4.6")</f>
        <v>4.6</v>
      </c>
      <c r="G460" s="4" t="str">
        <f>HYPERLINK("http://141.218.60.56/~jnz1568/getInfo.php?workbook=17_07.xlsx&amp;sheet=U0&amp;row=460&amp;col=7&amp;number=0.0959&amp;sourceID=14","0.0959")</f>
        <v>0.0959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HYPERLINK("http://141.218.60.56/~jnz1568/getInfo.php?workbook=17_07.xlsx&amp;sheet=U0&amp;row=461&amp;col=6&amp;number=4.7&amp;sourceID=14","4.7")</f>
        <v>4.7</v>
      </c>
      <c r="G461" s="4" t="str">
        <f>HYPERLINK("http://141.218.60.56/~jnz1568/getInfo.php?workbook=17_07.xlsx&amp;sheet=U0&amp;row=461&amp;col=7&amp;number=0.0962&amp;sourceID=14","0.0962")</f>
        <v>0.0962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HYPERLINK("http://141.218.60.56/~jnz1568/getInfo.php?workbook=17_07.xlsx&amp;sheet=U0&amp;row=462&amp;col=6&amp;number=4.8&amp;sourceID=14","4.8")</f>
        <v>4.8</v>
      </c>
      <c r="G462" s="4" t="str">
        <f>HYPERLINK("http://141.218.60.56/~jnz1568/getInfo.php?workbook=17_07.xlsx&amp;sheet=U0&amp;row=462&amp;col=7&amp;number=0.0967&amp;sourceID=14","0.0967")</f>
        <v>0.0967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HYPERLINK("http://141.218.60.56/~jnz1568/getInfo.php?workbook=17_07.xlsx&amp;sheet=U0&amp;row=463&amp;col=6&amp;number=4.9&amp;sourceID=14","4.9")</f>
        <v>4.9</v>
      </c>
      <c r="G463" s="4" t="str">
        <f>HYPERLINK("http://141.218.60.56/~jnz1568/getInfo.php?workbook=17_07.xlsx&amp;sheet=U0&amp;row=463&amp;col=7&amp;number=0.0972&amp;sourceID=14","0.0972")</f>
        <v>0.0972</v>
      </c>
    </row>
    <row r="464" spans="1:7">
      <c r="A464" s="3">
        <v>17</v>
      </c>
      <c r="B464" s="3">
        <v>7</v>
      </c>
      <c r="C464" s="3" t="s">
        <v>30</v>
      </c>
      <c r="D464" s="3">
        <v>2</v>
      </c>
      <c r="E464" s="3">
        <v>1</v>
      </c>
      <c r="F464" s="4" t="str">
        <f>HYPERLINK("http://141.218.60.56/~jnz1568/getInfo.php?workbook=17_07.xlsx&amp;sheet=U0&amp;row=464&amp;col=6&amp;number=3&amp;sourceID=14","3")</f>
        <v>3</v>
      </c>
      <c r="G464" s="4" t="str">
        <f>HYPERLINK("http://141.218.60.56/~jnz1568/getInfo.php?workbook=17_07.xlsx&amp;sheet=U0&amp;row=464&amp;col=7&amp;number=0.261&amp;sourceID=14","0.261")</f>
        <v>0.261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HYPERLINK("http://141.218.60.56/~jnz1568/getInfo.php?workbook=17_07.xlsx&amp;sheet=U0&amp;row=465&amp;col=6&amp;number=3.1&amp;sourceID=14","3.1")</f>
        <v>3.1</v>
      </c>
      <c r="G465" s="4" t="str">
        <f>HYPERLINK("http://141.218.60.56/~jnz1568/getInfo.php?workbook=17_07.xlsx&amp;sheet=U0&amp;row=465&amp;col=7&amp;number=0.261&amp;sourceID=14","0.261")</f>
        <v>0.261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HYPERLINK("http://141.218.60.56/~jnz1568/getInfo.php?workbook=17_07.xlsx&amp;sheet=U0&amp;row=466&amp;col=6&amp;number=3.2&amp;sourceID=14","3.2")</f>
        <v>3.2</v>
      </c>
      <c r="G466" s="4" t="str">
        <f>HYPERLINK("http://141.218.60.56/~jnz1568/getInfo.php?workbook=17_07.xlsx&amp;sheet=U0&amp;row=466&amp;col=7&amp;number=0.261&amp;sourceID=14","0.261")</f>
        <v>0.261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HYPERLINK("http://141.218.60.56/~jnz1568/getInfo.php?workbook=17_07.xlsx&amp;sheet=U0&amp;row=467&amp;col=6&amp;number=3.3&amp;sourceID=14","3.3")</f>
        <v>3.3</v>
      </c>
      <c r="G467" s="4" t="str">
        <f>HYPERLINK("http://141.218.60.56/~jnz1568/getInfo.php?workbook=17_07.xlsx&amp;sheet=U0&amp;row=467&amp;col=7&amp;number=0.261&amp;sourceID=14","0.261")</f>
        <v>0.261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HYPERLINK("http://141.218.60.56/~jnz1568/getInfo.php?workbook=17_07.xlsx&amp;sheet=U0&amp;row=468&amp;col=6&amp;number=3.4&amp;sourceID=14","3.4")</f>
        <v>3.4</v>
      </c>
      <c r="G468" s="4" t="str">
        <f>HYPERLINK("http://141.218.60.56/~jnz1568/getInfo.php?workbook=17_07.xlsx&amp;sheet=U0&amp;row=468&amp;col=7&amp;number=0.262&amp;sourceID=14","0.262")</f>
        <v>0.262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HYPERLINK("http://141.218.60.56/~jnz1568/getInfo.php?workbook=17_07.xlsx&amp;sheet=U0&amp;row=469&amp;col=6&amp;number=3.5&amp;sourceID=14","3.5")</f>
        <v>3.5</v>
      </c>
      <c r="G469" s="4" t="str">
        <f>HYPERLINK("http://141.218.60.56/~jnz1568/getInfo.php?workbook=17_07.xlsx&amp;sheet=U0&amp;row=469&amp;col=7&amp;number=0.262&amp;sourceID=14","0.262")</f>
        <v>0.262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HYPERLINK("http://141.218.60.56/~jnz1568/getInfo.php?workbook=17_07.xlsx&amp;sheet=U0&amp;row=470&amp;col=6&amp;number=3.6&amp;sourceID=14","3.6")</f>
        <v>3.6</v>
      </c>
      <c r="G470" s="4" t="str">
        <f>HYPERLINK("http://141.218.60.56/~jnz1568/getInfo.php?workbook=17_07.xlsx&amp;sheet=U0&amp;row=470&amp;col=7&amp;number=0.262&amp;sourceID=14","0.262")</f>
        <v>0.262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HYPERLINK("http://141.218.60.56/~jnz1568/getInfo.php?workbook=17_07.xlsx&amp;sheet=U0&amp;row=471&amp;col=6&amp;number=3.7&amp;sourceID=14","3.7")</f>
        <v>3.7</v>
      </c>
      <c r="G471" s="4" t="str">
        <f>HYPERLINK("http://141.218.60.56/~jnz1568/getInfo.php?workbook=17_07.xlsx&amp;sheet=U0&amp;row=471&amp;col=7&amp;number=0.262&amp;sourceID=14","0.262")</f>
        <v>0.262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HYPERLINK("http://141.218.60.56/~jnz1568/getInfo.php?workbook=17_07.xlsx&amp;sheet=U0&amp;row=472&amp;col=6&amp;number=3.8&amp;sourceID=14","3.8")</f>
        <v>3.8</v>
      </c>
      <c r="G472" s="4" t="str">
        <f>HYPERLINK("http://141.218.60.56/~jnz1568/getInfo.php?workbook=17_07.xlsx&amp;sheet=U0&amp;row=472&amp;col=7&amp;number=0.262&amp;sourceID=14","0.262")</f>
        <v>0.262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HYPERLINK("http://141.218.60.56/~jnz1568/getInfo.php?workbook=17_07.xlsx&amp;sheet=U0&amp;row=473&amp;col=6&amp;number=3.9&amp;sourceID=14","3.9")</f>
        <v>3.9</v>
      </c>
      <c r="G473" s="4" t="str">
        <f>HYPERLINK("http://141.218.60.56/~jnz1568/getInfo.php?workbook=17_07.xlsx&amp;sheet=U0&amp;row=473&amp;col=7&amp;number=0.262&amp;sourceID=14","0.262")</f>
        <v>0.262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HYPERLINK("http://141.218.60.56/~jnz1568/getInfo.php?workbook=17_07.xlsx&amp;sheet=U0&amp;row=474&amp;col=6&amp;number=4&amp;sourceID=14","4")</f>
        <v>4</v>
      </c>
      <c r="G474" s="4" t="str">
        <f>HYPERLINK("http://141.218.60.56/~jnz1568/getInfo.php?workbook=17_07.xlsx&amp;sheet=U0&amp;row=474&amp;col=7&amp;number=0.262&amp;sourceID=14","0.262")</f>
        <v>0.262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HYPERLINK("http://141.218.60.56/~jnz1568/getInfo.php?workbook=17_07.xlsx&amp;sheet=U0&amp;row=475&amp;col=6&amp;number=4.1&amp;sourceID=14","4.1")</f>
        <v>4.1</v>
      </c>
      <c r="G475" s="4" t="str">
        <f>HYPERLINK("http://141.218.60.56/~jnz1568/getInfo.php?workbook=17_07.xlsx&amp;sheet=U0&amp;row=475&amp;col=7&amp;number=0.262&amp;sourceID=14","0.262")</f>
        <v>0.262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HYPERLINK("http://141.218.60.56/~jnz1568/getInfo.php?workbook=17_07.xlsx&amp;sheet=U0&amp;row=476&amp;col=6&amp;number=4.2&amp;sourceID=14","4.2")</f>
        <v>4.2</v>
      </c>
      <c r="G476" s="4" t="str">
        <f>HYPERLINK("http://141.218.60.56/~jnz1568/getInfo.php?workbook=17_07.xlsx&amp;sheet=U0&amp;row=476&amp;col=7&amp;number=0.263&amp;sourceID=14","0.263")</f>
        <v>0.263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HYPERLINK("http://141.218.60.56/~jnz1568/getInfo.php?workbook=17_07.xlsx&amp;sheet=U0&amp;row=477&amp;col=6&amp;number=4.3&amp;sourceID=14","4.3")</f>
        <v>4.3</v>
      </c>
      <c r="G477" s="4" t="str">
        <f>HYPERLINK("http://141.218.60.56/~jnz1568/getInfo.php?workbook=17_07.xlsx&amp;sheet=U0&amp;row=477&amp;col=7&amp;number=0.263&amp;sourceID=14","0.263")</f>
        <v>0.263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HYPERLINK("http://141.218.60.56/~jnz1568/getInfo.php?workbook=17_07.xlsx&amp;sheet=U0&amp;row=478&amp;col=6&amp;number=4.4&amp;sourceID=14","4.4")</f>
        <v>4.4</v>
      </c>
      <c r="G478" s="4" t="str">
        <f>HYPERLINK("http://141.218.60.56/~jnz1568/getInfo.php?workbook=17_07.xlsx&amp;sheet=U0&amp;row=478&amp;col=7&amp;number=0.264&amp;sourceID=14","0.264")</f>
        <v>0.264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HYPERLINK("http://141.218.60.56/~jnz1568/getInfo.php?workbook=17_07.xlsx&amp;sheet=U0&amp;row=479&amp;col=6&amp;number=4.5&amp;sourceID=14","4.5")</f>
        <v>4.5</v>
      </c>
      <c r="G479" s="4" t="str">
        <f>HYPERLINK("http://141.218.60.56/~jnz1568/getInfo.php?workbook=17_07.xlsx&amp;sheet=U0&amp;row=479&amp;col=7&amp;number=0.264&amp;sourceID=14","0.264")</f>
        <v>0.264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HYPERLINK("http://141.218.60.56/~jnz1568/getInfo.php?workbook=17_07.xlsx&amp;sheet=U0&amp;row=480&amp;col=6&amp;number=4.6&amp;sourceID=14","4.6")</f>
        <v>4.6</v>
      </c>
      <c r="G480" s="4" t="str">
        <f>HYPERLINK("http://141.218.60.56/~jnz1568/getInfo.php?workbook=17_07.xlsx&amp;sheet=U0&amp;row=480&amp;col=7&amp;number=0.265&amp;sourceID=14","0.265")</f>
        <v>0.265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HYPERLINK("http://141.218.60.56/~jnz1568/getInfo.php?workbook=17_07.xlsx&amp;sheet=U0&amp;row=481&amp;col=6&amp;number=4.7&amp;sourceID=14","4.7")</f>
        <v>4.7</v>
      </c>
      <c r="G481" s="4" t="str">
        <f>HYPERLINK("http://141.218.60.56/~jnz1568/getInfo.php?workbook=17_07.xlsx&amp;sheet=U0&amp;row=481&amp;col=7&amp;number=0.266&amp;sourceID=14","0.266")</f>
        <v>0.266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HYPERLINK("http://141.218.60.56/~jnz1568/getInfo.php?workbook=17_07.xlsx&amp;sheet=U0&amp;row=482&amp;col=6&amp;number=4.8&amp;sourceID=14","4.8")</f>
        <v>4.8</v>
      </c>
      <c r="G482" s="4" t="str">
        <f>HYPERLINK("http://141.218.60.56/~jnz1568/getInfo.php?workbook=17_07.xlsx&amp;sheet=U0&amp;row=482&amp;col=7&amp;number=0.267&amp;sourceID=14","0.267")</f>
        <v>0.267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HYPERLINK("http://141.218.60.56/~jnz1568/getInfo.php?workbook=17_07.xlsx&amp;sheet=U0&amp;row=483&amp;col=6&amp;number=4.9&amp;sourceID=14","4.9")</f>
        <v>4.9</v>
      </c>
      <c r="G483" s="4" t="str">
        <f>HYPERLINK("http://141.218.60.56/~jnz1568/getInfo.php?workbook=17_07.xlsx&amp;sheet=U0&amp;row=483&amp;col=7&amp;number=0.268&amp;sourceID=14","0.268")</f>
        <v>0.268</v>
      </c>
    </row>
    <row r="484" spans="1:7">
      <c r="A484" s="3">
        <v>17</v>
      </c>
      <c r="B484" s="3">
        <v>7</v>
      </c>
      <c r="C484" s="3" t="s">
        <v>30</v>
      </c>
      <c r="D484" s="3">
        <v>3</v>
      </c>
      <c r="E484" s="3">
        <v>1</v>
      </c>
      <c r="F484" s="4" t="str">
        <f>HYPERLINK("http://141.218.60.56/~jnz1568/getInfo.php?workbook=17_07.xlsx&amp;sheet=U0&amp;row=484&amp;col=6&amp;number=3&amp;sourceID=14","3")</f>
        <v>3</v>
      </c>
      <c r="G484" s="4" t="str">
        <f>HYPERLINK("http://141.218.60.56/~jnz1568/getInfo.php?workbook=17_07.xlsx&amp;sheet=U0&amp;row=484&amp;col=7&amp;number=0.545&amp;sourceID=14","0.545")</f>
        <v>0.545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HYPERLINK("http://141.218.60.56/~jnz1568/getInfo.php?workbook=17_07.xlsx&amp;sheet=U0&amp;row=485&amp;col=6&amp;number=3.1&amp;sourceID=14","3.1")</f>
        <v>3.1</v>
      </c>
      <c r="G485" s="4" t="str">
        <f>HYPERLINK("http://141.218.60.56/~jnz1568/getInfo.php?workbook=17_07.xlsx&amp;sheet=U0&amp;row=485&amp;col=7&amp;number=0.545&amp;sourceID=14","0.545")</f>
        <v>0.545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HYPERLINK("http://141.218.60.56/~jnz1568/getInfo.php?workbook=17_07.xlsx&amp;sheet=U0&amp;row=486&amp;col=6&amp;number=3.2&amp;sourceID=14","3.2")</f>
        <v>3.2</v>
      </c>
      <c r="G486" s="4" t="str">
        <f>HYPERLINK("http://141.218.60.56/~jnz1568/getInfo.php?workbook=17_07.xlsx&amp;sheet=U0&amp;row=486&amp;col=7&amp;number=0.545&amp;sourceID=14","0.545")</f>
        <v>0.545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HYPERLINK("http://141.218.60.56/~jnz1568/getInfo.php?workbook=17_07.xlsx&amp;sheet=U0&amp;row=487&amp;col=6&amp;number=3.3&amp;sourceID=14","3.3")</f>
        <v>3.3</v>
      </c>
      <c r="G487" s="4" t="str">
        <f>HYPERLINK("http://141.218.60.56/~jnz1568/getInfo.php?workbook=17_07.xlsx&amp;sheet=U0&amp;row=487&amp;col=7&amp;number=0.545&amp;sourceID=14","0.545")</f>
        <v>0.545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HYPERLINK("http://141.218.60.56/~jnz1568/getInfo.php?workbook=17_07.xlsx&amp;sheet=U0&amp;row=488&amp;col=6&amp;number=3.4&amp;sourceID=14","3.4")</f>
        <v>3.4</v>
      </c>
      <c r="G488" s="4" t="str">
        <f>HYPERLINK("http://141.218.60.56/~jnz1568/getInfo.php?workbook=17_07.xlsx&amp;sheet=U0&amp;row=488&amp;col=7&amp;number=0.545&amp;sourceID=14","0.545")</f>
        <v>0.545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HYPERLINK("http://141.218.60.56/~jnz1568/getInfo.php?workbook=17_07.xlsx&amp;sheet=U0&amp;row=489&amp;col=6&amp;number=3.5&amp;sourceID=14","3.5")</f>
        <v>3.5</v>
      </c>
      <c r="G489" s="4" t="str">
        <f>HYPERLINK("http://141.218.60.56/~jnz1568/getInfo.php?workbook=17_07.xlsx&amp;sheet=U0&amp;row=489&amp;col=7&amp;number=0.545&amp;sourceID=14","0.545")</f>
        <v>0.545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HYPERLINK("http://141.218.60.56/~jnz1568/getInfo.php?workbook=17_07.xlsx&amp;sheet=U0&amp;row=490&amp;col=6&amp;number=3.6&amp;sourceID=14","3.6")</f>
        <v>3.6</v>
      </c>
      <c r="G490" s="4" t="str">
        <f>HYPERLINK("http://141.218.60.56/~jnz1568/getInfo.php?workbook=17_07.xlsx&amp;sheet=U0&amp;row=490&amp;col=7&amp;number=0.546&amp;sourceID=14","0.546")</f>
        <v>0.546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HYPERLINK("http://141.218.60.56/~jnz1568/getInfo.php?workbook=17_07.xlsx&amp;sheet=U0&amp;row=491&amp;col=6&amp;number=3.7&amp;sourceID=14","3.7")</f>
        <v>3.7</v>
      </c>
      <c r="G491" s="4" t="str">
        <f>HYPERLINK("http://141.218.60.56/~jnz1568/getInfo.php?workbook=17_07.xlsx&amp;sheet=U0&amp;row=491&amp;col=7&amp;number=0.546&amp;sourceID=14","0.546")</f>
        <v>0.546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HYPERLINK("http://141.218.60.56/~jnz1568/getInfo.php?workbook=17_07.xlsx&amp;sheet=U0&amp;row=492&amp;col=6&amp;number=3.8&amp;sourceID=14","3.8")</f>
        <v>3.8</v>
      </c>
      <c r="G492" s="4" t="str">
        <f>HYPERLINK("http://141.218.60.56/~jnz1568/getInfo.php?workbook=17_07.xlsx&amp;sheet=U0&amp;row=492&amp;col=7&amp;number=0.546&amp;sourceID=14","0.546")</f>
        <v>0.546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HYPERLINK("http://141.218.60.56/~jnz1568/getInfo.php?workbook=17_07.xlsx&amp;sheet=U0&amp;row=493&amp;col=6&amp;number=3.9&amp;sourceID=14","3.9")</f>
        <v>3.9</v>
      </c>
      <c r="G493" s="4" t="str">
        <f>HYPERLINK("http://141.218.60.56/~jnz1568/getInfo.php?workbook=17_07.xlsx&amp;sheet=U0&amp;row=493&amp;col=7&amp;number=0.546&amp;sourceID=14","0.546")</f>
        <v>0.546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HYPERLINK("http://141.218.60.56/~jnz1568/getInfo.php?workbook=17_07.xlsx&amp;sheet=U0&amp;row=494&amp;col=6&amp;number=4&amp;sourceID=14","4")</f>
        <v>4</v>
      </c>
      <c r="G494" s="4" t="str">
        <f>HYPERLINK("http://141.218.60.56/~jnz1568/getInfo.php?workbook=17_07.xlsx&amp;sheet=U0&amp;row=494&amp;col=7&amp;number=0.547&amp;sourceID=14","0.547")</f>
        <v>0.547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HYPERLINK("http://141.218.60.56/~jnz1568/getInfo.php?workbook=17_07.xlsx&amp;sheet=U0&amp;row=495&amp;col=6&amp;number=4.1&amp;sourceID=14","4.1")</f>
        <v>4.1</v>
      </c>
      <c r="G495" s="4" t="str">
        <f>HYPERLINK("http://141.218.60.56/~jnz1568/getInfo.php?workbook=17_07.xlsx&amp;sheet=U0&amp;row=495&amp;col=7&amp;number=0.547&amp;sourceID=14","0.547")</f>
        <v>0.547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HYPERLINK("http://141.218.60.56/~jnz1568/getInfo.php?workbook=17_07.xlsx&amp;sheet=U0&amp;row=496&amp;col=6&amp;number=4.2&amp;sourceID=14","4.2")</f>
        <v>4.2</v>
      </c>
      <c r="G496" s="4" t="str">
        <f>HYPERLINK("http://141.218.60.56/~jnz1568/getInfo.php?workbook=17_07.xlsx&amp;sheet=U0&amp;row=496&amp;col=7&amp;number=0.548&amp;sourceID=14","0.548")</f>
        <v>0.548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HYPERLINK("http://141.218.60.56/~jnz1568/getInfo.php?workbook=17_07.xlsx&amp;sheet=U0&amp;row=497&amp;col=6&amp;number=4.3&amp;sourceID=14","4.3")</f>
        <v>4.3</v>
      </c>
      <c r="G497" s="4" t="str">
        <f>HYPERLINK("http://141.218.60.56/~jnz1568/getInfo.php?workbook=17_07.xlsx&amp;sheet=U0&amp;row=497&amp;col=7&amp;number=0.549&amp;sourceID=14","0.549")</f>
        <v>0.549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HYPERLINK("http://141.218.60.56/~jnz1568/getInfo.php?workbook=17_07.xlsx&amp;sheet=U0&amp;row=498&amp;col=6&amp;number=4.4&amp;sourceID=14","4.4")</f>
        <v>4.4</v>
      </c>
      <c r="G498" s="4" t="str">
        <f>HYPERLINK("http://141.218.60.56/~jnz1568/getInfo.php?workbook=17_07.xlsx&amp;sheet=U0&amp;row=498&amp;col=7&amp;number=0.55&amp;sourceID=14","0.55")</f>
        <v>0.55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HYPERLINK("http://141.218.60.56/~jnz1568/getInfo.php?workbook=17_07.xlsx&amp;sheet=U0&amp;row=499&amp;col=6&amp;number=4.5&amp;sourceID=14","4.5")</f>
        <v>4.5</v>
      </c>
      <c r="G499" s="4" t="str">
        <f>HYPERLINK("http://141.218.60.56/~jnz1568/getInfo.php?workbook=17_07.xlsx&amp;sheet=U0&amp;row=499&amp;col=7&amp;number=0.551&amp;sourceID=14","0.551")</f>
        <v>0.551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HYPERLINK("http://141.218.60.56/~jnz1568/getInfo.php?workbook=17_07.xlsx&amp;sheet=U0&amp;row=500&amp;col=6&amp;number=4.6&amp;sourceID=14","4.6")</f>
        <v>4.6</v>
      </c>
      <c r="G500" s="4" t="str">
        <f>HYPERLINK("http://141.218.60.56/~jnz1568/getInfo.php?workbook=17_07.xlsx&amp;sheet=U0&amp;row=500&amp;col=7&amp;number=0.552&amp;sourceID=14","0.552")</f>
        <v>0.552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HYPERLINK("http://141.218.60.56/~jnz1568/getInfo.php?workbook=17_07.xlsx&amp;sheet=U0&amp;row=501&amp;col=6&amp;number=4.7&amp;sourceID=14","4.7")</f>
        <v>4.7</v>
      </c>
      <c r="G501" s="4" t="str">
        <f>HYPERLINK("http://141.218.60.56/~jnz1568/getInfo.php?workbook=17_07.xlsx&amp;sheet=U0&amp;row=501&amp;col=7&amp;number=0.554&amp;sourceID=14","0.554")</f>
        <v>0.554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HYPERLINK("http://141.218.60.56/~jnz1568/getInfo.php?workbook=17_07.xlsx&amp;sheet=U0&amp;row=502&amp;col=6&amp;number=4.8&amp;sourceID=14","4.8")</f>
        <v>4.8</v>
      </c>
      <c r="G502" s="4" t="str">
        <f>HYPERLINK("http://141.218.60.56/~jnz1568/getInfo.php?workbook=17_07.xlsx&amp;sheet=U0&amp;row=502&amp;col=7&amp;number=0.557&amp;sourceID=14","0.557")</f>
        <v>0.557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HYPERLINK("http://141.218.60.56/~jnz1568/getInfo.php?workbook=17_07.xlsx&amp;sheet=U0&amp;row=503&amp;col=6&amp;number=4.9&amp;sourceID=14","4.9")</f>
        <v>4.9</v>
      </c>
      <c r="G503" s="4" t="str">
        <f>HYPERLINK("http://141.218.60.56/~jnz1568/getInfo.php?workbook=17_07.xlsx&amp;sheet=U0&amp;row=503&amp;col=7&amp;number=0.56&amp;sourceID=14","0.56")</f>
        <v>0.56</v>
      </c>
    </row>
    <row r="504" spans="1:7">
      <c r="A504" s="3">
        <v>17</v>
      </c>
      <c r="B504" s="3">
        <v>7</v>
      </c>
      <c r="C504" s="3" t="s">
        <v>30</v>
      </c>
      <c r="D504" s="3">
        <v>4</v>
      </c>
      <c r="E504" s="3">
        <v>1</v>
      </c>
      <c r="F504" s="4" t="str">
        <f>HYPERLINK("http://141.218.60.56/~jnz1568/getInfo.php?workbook=17_07.xlsx&amp;sheet=U0&amp;row=504&amp;col=6&amp;number=3&amp;sourceID=14","3")</f>
        <v>3</v>
      </c>
      <c r="G504" s="4" t="str">
        <f>HYPERLINK("http://141.218.60.56/~jnz1568/getInfo.php?workbook=17_07.xlsx&amp;sheet=U0&amp;row=504&amp;col=7&amp;number=0.00188&amp;sourceID=14","0.00188")</f>
        <v>0.00188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HYPERLINK("http://141.218.60.56/~jnz1568/getInfo.php?workbook=17_07.xlsx&amp;sheet=U0&amp;row=505&amp;col=6&amp;number=3.1&amp;sourceID=14","3.1")</f>
        <v>3.1</v>
      </c>
      <c r="G505" s="4" t="str">
        <f>HYPERLINK("http://141.218.60.56/~jnz1568/getInfo.php?workbook=17_07.xlsx&amp;sheet=U0&amp;row=505&amp;col=7&amp;number=0.00188&amp;sourceID=14","0.00188")</f>
        <v>0.00188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HYPERLINK("http://141.218.60.56/~jnz1568/getInfo.php?workbook=17_07.xlsx&amp;sheet=U0&amp;row=506&amp;col=6&amp;number=3.2&amp;sourceID=14","3.2")</f>
        <v>3.2</v>
      </c>
      <c r="G506" s="4" t="str">
        <f>HYPERLINK("http://141.218.60.56/~jnz1568/getInfo.php?workbook=17_07.xlsx&amp;sheet=U0&amp;row=506&amp;col=7&amp;number=0.00188&amp;sourceID=14","0.00188")</f>
        <v>0.00188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HYPERLINK("http://141.218.60.56/~jnz1568/getInfo.php?workbook=17_07.xlsx&amp;sheet=U0&amp;row=507&amp;col=6&amp;number=3.3&amp;sourceID=14","3.3")</f>
        <v>3.3</v>
      </c>
      <c r="G507" s="4" t="str">
        <f>HYPERLINK("http://141.218.60.56/~jnz1568/getInfo.php?workbook=17_07.xlsx&amp;sheet=U0&amp;row=507&amp;col=7&amp;number=0.00188&amp;sourceID=14","0.00188")</f>
        <v>0.00188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HYPERLINK("http://141.218.60.56/~jnz1568/getInfo.php?workbook=17_07.xlsx&amp;sheet=U0&amp;row=508&amp;col=6&amp;number=3.4&amp;sourceID=14","3.4")</f>
        <v>3.4</v>
      </c>
      <c r="G508" s="4" t="str">
        <f>HYPERLINK("http://141.218.60.56/~jnz1568/getInfo.php?workbook=17_07.xlsx&amp;sheet=U0&amp;row=508&amp;col=7&amp;number=0.00188&amp;sourceID=14","0.00188")</f>
        <v>0.00188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HYPERLINK("http://141.218.60.56/~jnz1568/getInfo.php?workbook=17_07.xlsx&amp;sheet=U0&amp;row=509&amp;col=6&amp;number=3.5&amp;sourceID=14","3.5")</f>
        <v>3.5</v>
      </c>
      <c r="G509" s="4" t="str">
        <f>HYPERLINK("http://141.218.60.56/~jnz1568/getInfo.php?workbook=17_07.xlsx&amp;sheet=U0&amp;row=509&amp;col=7&amp;number=0.00188&amp;sourceID=14","0.00188")</f>
        <v>0.00188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HYPERLINK("http://141.218.60.56/~jnz1568/getInfo.php?workbook=17_07.xlsx&amp;sheet=U0&amp;row=510&amp;col=6&amp;number=3.6&amp;sourceID=14","3.6")</f>
        <v>3.6</v>
      </c>
      <c r="G510" s="4" t="str">
        <f>HYPERLINK("http://141.218.60.56/~jnz1568/getInfo.php?workbook=17_07.xlsx&amp;sheet=U0&amp;row=510&amp;col=7&amp;number=0.00188&amp;sourceID=14","0.00188")</f>
        <v>0.00188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HYPERLINK("http://141.218.60.56/~jnz1568/getInfo.php?workbook=17_07.xlsx&amp;sheet=U0&amp;row=511&amp;col=6&amp;number=3.7&amp;sourceID=14","3.7")</f>
        <v>3.7</v>
      </c>
      <c r="G511" s="4" t="str">
        <f>HYPERLINK("http://141.218.60.56/~jnz1568/getInfo.php?workbook=17_07.xlsx&amp;sheet=U0&amp;row=511&amp;col=7&amp;number=0.00188&amp;sourceID=14","0.00188")</f>
        <v>0.00188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HYPERLINK("http://141.218.60.56/~jnz1568/getInfo.php?workbook=17_07.xlsx&amp;sheet=U0&amp;row=512&amp;col=6&amp;number=3.8&amp;sourceID=14","3.8")</f>
        <v>3.8</v>
      </c>
      <c r="G512" s="4" t="str">
        <f>HYPERLINK("http://141.218.60.56/~jnz1568/getInfo.php?workbook=17_07.xlsx&amp;sheet=U0&amp;row=512&amp;col=7&amp;number=0.00188&amp;sourceID=14","0.00188")</f>
        <v>0.00188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HYPERLINK("http://141.218.60.56/~jnz1568/getInfo.php?workbook=17_07.xlsx&amp;sheet=U0&amp;row=513&amp;col=6&amp;number=3.9&amp;sourceID=14","3.9")</f>
        <v>3.9</v>
      </c>
      <c r="G513" s="4" t="str">
        <f>HYPERLINK("http://141.218.60.56/~jnz1568/getInfo.php?workbook=17_07.xlsx&amp;sheet=U0&amp;row=513&amp;col=7&amp;number=0.00188&amp;sourceID=14","0.00188")</f>
        <v>0.00188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HYPERLINK("http://141.218.60.56/~jnz1568/getInfo.php?workbook=17_07.xlsx&amp;sheet=U0&amp;row=514&amp;col=6&amp;number=4&amp;sourceID=14","4")</f>
        <v>4</v>
      </c>
      <c r="G514" s="4" t="str">
        <f>HYPERLINK("http://141.218.60.56/~jnz1568/getInfo.php?workbook=17_07.xlsx&amp;sheet=U0&amp;row=514&amp;col=7&amp;number=0.00188&amp;sourceID=14","0.00188")</f>
        <v>0.00188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HYPERLINK("http://141.218.60.56/~jnz1568/getInfo.php?workbook=17_07.xlsx&amp;sheet=U0&amp;row=515&amp;col=6&amp;number=4.1&amp;sourceID=14","4.1")</f>
        <v>4.1</v>
      </c>
      <c r="G515" s="4" t="str">
        <f>HYPERLINK("http://141.218.60.56/~jnz1568/getInfo.php?workbook=17_07.xlsx&amp;sheet=U0&amp;row=515&amp;col=7&amp;number=0.00188&amp;sourceID=14","0.00188")</f>
        <v>0.00188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HYPERLINK("http://141.218.60.56/~jnz1568/getInfo.php?workbook=17_07.xlsx&amp;sheet=U0&amp;row=516&amp;col=6&amp;number=4.2&amp;sourceID=14","4.2")</f>
        <v>4.2</v>
      </c>
      <c r="G516" s="4" t="str">
        <f>HYPERLINK("http://141.218.60.56/~jnz1568/getInfo.php?workbook=17_07.xlsx&amp;sheet=U0&amp;row=516&amp;col=7&amp;number=0.00188&amp;sourceID=14","0.00188")</f>
        <v>0.00188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HYPERLINK("http://141.218.60.56/~jnz1568/getInfo.php?workbook=17_07.xlsx&amp;sheet=U0&amp;row=517&amp;col=6&amp;number=4.3&amp;sourceID=14","4.3")</f>
        <v>4.3</v>
      </c>
      <c r="G517" s="4" t="str">
        <f>HYPERLINK("http://141.218.60.56/~jnz1568/getInfo.php?workbook=17_07.xlsx&amp;sheet=U0&amp;row=517&amp;col=7&amp;number=0.00188&amp;sourceID=14","0.00188")</f>
        <v>0.00188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HYPERLINK("http://141.218.60.56/~jnz1568/getInfo.php?workbook=17_07.xlsx&amp;sheet=U0&amp;row=518&amp;col=6&amp;number=4.4&amp;sourceID=14","4.4")</f>
        <v>4.4</v>
      </c>
      <c r="G518" s="4" t="str">
        <f>HYPERLINK("http://141.218.60.56/~jnz1568/getInfo.php?workbook=17_07.xlsx&amp;sheet=U0&amp;row=518&amp;col=7&amp;number=0.00188&amp;sourceID=14","0.00188")</f>
        <v>0.00188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HYPERLINK("http://141.218.60.56/~jnz1568/getInfo.php?workbook=17_07.xlsx&amp;sheet=U0&amp;row=519&amp;col=6&amp;number=4.5&amp;sourceID=14","4.5")</f>
        <v>4.5</v>
      </c>
      <c r="G519" s="4" t="str">
        <f>HYPERLINK("http://141.218.60.56/~jnz1568/getInfo.php?workbook=17_07.xlsx&amp;sheet=U0&amp;row=519&amp;col=7&amp;number=0.00188&amp;sourceID=14","0.00188")</f>
        <v>0.00188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HYPERLINK("http://141.218.60.56/~jnz1568/getInfo.php?workbook=17_07.xlsx&amp;sheet=U0&amp;row=520&amp;col=6&amp;number=4.6&amp;sourceID=14","4.6")</f>
        <v>4.6</v>
      </c>
      <c r="G520" s="4" t="str">
        <f>HYPERLINK("http://141.218.60.56/~jnz1568/getInfo.php?workbook=17_07.xlsx&amp;sheet=U0&amp;row=520&amp;col=7&amp;number=0.00188&amp;sourceID=14","0.00188")</f>
        <v>0.00188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HYPERLINK("http://141.218.60.56/~jnz1568/getInfo.php?workbook=17_07.xlsx&amp;sheet=U0&amp;row=521&amp;col=6&amp;number=4.7&amp;sourceID=14","4.7")</f>
        <v>4.7</v>
      </c>
      <c r="G521" s="4" t="str">
        <f>HYPERLINK("http://141.218.60.56/~jnz1568/getInfo.php?workbook=17_07.xlsx&amp;sheet=U0&amp;row=521&amp;col=7&amp;number=0.00188&amp;sourceID=14","0.00188")</f>
        <v>0.00188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HYPERLINK("http://141.218.60.56/~jnz1568/getInfo.php?workbook=17_07.xlsx&amp;sheet=U0&amp;row=522&amp;col=6&amp;number=4.8&amp;sourceID=14","4.8")</f>
        <v>4.8</v>
      </c>
      <c r="G522" s="4" t="str">
        <f>HYPERLINK("http://141.218.60.56/~jnz1568/getInfo.php?workbook=17_07.xlsx&amp;sheet=U0&amp;row=522&amp;col=7&amp;number=0.00188&amp;sourceID=14","0.00188")</f>
        <v>0.00188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HYPERLINK("http://141.218.60.56/~jnz1568/getInfo.php?workbook=17_07.xlsx&amp;sheet=U0&amp;row=523&amp;col=6&amp;number=4.9&amp;sourceID=14","4.9")</f>
        <v>4.9</v>
      </c>
      <c r="G523" s="4" t="str">
        <f>HYPERLINK("http://141.218.60.56/~jnz1568/getInfo.php?workbook=17_07.xlsx&amp;sheet=U0&amp;row=523&amp;col=7&amp;number=0.00188&amp;sourceID=14","0.00188")</f>
        <v>0.00188</v>
      </c>
    </row>
    <row r="524" spans="1:7">
      <c r="A524" s="3">
        <v>17</v>
      </c>
      <c r="B524" s="3">
        <v>7</v>
      </c>
      <c r="C524" s="3" t="s">
        <v>30</v>
      </c>
      <c r="D524" s="3">
        <v>5</v>
      </c>
      <c r="E524" s="3">
        <v>1</v>
      </c>
      <c r="F524" s="4" t="str">
        <f>HYPERLINK("http://141.218.60.56/~jnz1568/getInfo.php?workbook=17_07.xlsx&amp;sheet=U0&amp;row=524&amp;col=6&amp;number=3&amp;sourceID=14","3")</f>
        <v>3</v>
      </c>
      <c r="G524" s="4" t="str">
        <f>HYPERLINK("http://141.218.60.56/~jnz1568/getInfo.php?workbook=17_07.xlsx&amp;sheet=U0&amp;row=524&amp;col=7&amp;number=0.000608&amp;sourceID=14","0.000608")</f>
        <v>0.000608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HYPERLINK("http://141.218.60.56/~jnz1568/getInfo.php?workbook=17_07.xlsx&amp;sheet=U0&amp;row=525&amp;col=6&amp;number=3.1&amp;sourceID=14","3.1")</f>
        <v>3.1</v>
      </c>
      <c r="G525" s="4" t="str">
        <f>HYPERLINK("http://141.218.60.56/~jnz1568/getInfo.php?workbook=17_07.xlsx&amp;sheet=U0&amp;row=525&amp;col=7&amp;number=0.000608&amp;sourceID=14","0.000608")</f>
        <v>0.000608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HYPERLINK("http://141.218.60.56/~jnz1568/getInfo.php?workbook=17_07.xlsx&amp;sheet=U0&amp;row=526&amp;col=6&amp;number=3.2&amp;sourceID=14","3.2")</f>
        <v>3.2</v>
      </c>
      <c r="G526" s="4" t="str">
        <f>HYPERLINK("http://141.218.60.56/~jnz1568/getInfo.php?workbook=17_07.xlsx&amp;sheet=U0&amp;row=526&amp;col=7&amp;number=0.000608&amp;sourceID=14","0.000608")</f>
        <v>0.000608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HYPERLINK("http://141.218.60.56/~jnz1568/getInfo.php?workbook=17_07.xlsx&amp;sheet=U0&amp;row=527&amp;col=6&amp;number=3.3&amp;sourceID=14","3.3")</f>
        <v>3.3</v>
      </c>
      <c r="G527" s="4" t="str">
        <f>HYPERLINK("http://141.218.60.56/~jnz1568/getInfo.php?workbook=17_07.xlsx&amp;sheet=U0&amp;row=527&amp;col=7&amp;number=0.000608&amp;sourceID=14","0.000608")</f>
        <v>0.000608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HYPERLINK("http://141.218.60.56/~jnz1568/getInfo.php?workbook=17_07.xlsx&amp;sheet=U0&amp;row=528&amp;col=6&amp;number=3.4&amp;sourceID=14","3.4")</f>
        <v>3.4</v>
      </c>
      <c r="G528" s="4" t="str">
        <f>HYPERLINK("http://141.218.60.56/~jnz1568/getInfo.php?workbook=17_07.xlsx&amp;sheet=U0&amp;row=528&amp;col=7&amp;number=0.000608&amp;sourceID=14","0.000608")</f>
        <v>0.000608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HYPERLINK("http://141.218.60.56/~jnz1568/getInfo.php?workbook=17_07.xlsx&amp;sheet=U0&amp;row=529&amp;col=6&amp;number=3.5&amp;sourceID=14","3.5")</f>
        <v>3.5</v>
      </c>
      <c r="G529" s="4" t="str">
        <f>HYPERLINK("http://141.218.60.56/~jnz1568/getInfo.php?workbook=17_07.xlsx&amp;sheet=U0&amp;row=529&amp;col=7&amp;number=0.000608&amp;sourceID=14","0.000608")</f>
        <v>0.000608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HYPERLINK("http://141.218.60.56/~jnz1568/getInfo.php?workbook=17_07.xlsx&amp;sheet=U0&amp;row=530&amp;col=6&amp;number=3.6&amp;sourceID=14","3.6")</f>
        <v>3.6</v>
      </c>
      <c r="G530" s="4" t="str">
        <f>HYPERLINK("http://141.218.60.56/~jnz1568/getInfo.php?workbook=17_07.xlsx&amp;sheet=U0&amp;row=530&amp;col=7&amp;number=0.000608&amp;sourceID=14","0.000608")</f>
        <v>0.000608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HYPERLINK("http://141.218.60.56/~jnz1568/getInfo.php?workbook=17_07.xlsx&amp;sheet=U0&amp;row=531&amp;col=6&amp;number=3.7&amp;sourceID=14","3.7")</f>
        <v>3.7</v>
      </c>
      <c r="G531" s="4" t="str">
        <f>HYPERLINK("http://141.218.60.56/~jnz1568/getInfo.php?workbook=17_07.xlsx&amp;sheet=U0&amp;row=531&amp;col=7&amp;number=0.000608&amp;sourceID=14","0.000608")</f>
        <v>0.000608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HYPERLINK("http://141.218.60.56/~jnz1568/getInfo.php?workbook=17_07.xlsx&amp;sheet=U0&amp;row=532&amp;col=6&amp;number=3.8&amp;sourceID=14","3.8")</f>
        <v>3.8</v>
      </c>
      <c r="G532" s="4" t="str">
        <f>HYPERLINK("http://141.218.60.56/~jnz1568/getInfo.php?workbook=17_07.xlsx&amp;sheet=U0&amp;row=532&amp;col=7&amp;number=0.000608&amp;sourceID=14","0.000608")</f>
        <v>0.000608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HYPERLINK("http://141.218.60.56/~jnz1568/getInfo.php?workbook=17_07.xlsx&amp;sheet=U0&amp;row=533&amp;col=6&amp;number=3.9&amp;sourceID=14","3.9")</f>
        <v>3.9</v>
      </c>
      <c r="G533" s="4" t="str">
        <f>HYPERLINK("http://141.218.60.56/~jnz1568/getInfo.php?workbook=17_07.xlsx&amp;sheet=U0&amp;row=533&amp;col=7&amp;number=0.000609&amp;sourceID=14","0.000609")</f>
        <v>0.000609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HYPERLINK("http://141.218.60.56/~jnz1568/getInfo.php?workbook=17_07.xlsx&amp;sheet=U0&amp;row=534&amp;col=6&amp;number=4&amp;sourceID=14","4")</f>
        <v>4</v>
      </c>
      <c r="G534" s="4" t="str">
        <f>HYPERLINK("http://141.218.60.56/~jnz1568/getInfo.php?workbook=17_07.xlsx&amp;sheet=U0&amp;row=534&amp;col=7&amp;number=0.000609&amp;sourceID=14","0.000609")</f>
        <v>0.000609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HYPERLINK("http://141.218.60.56/~jnz1568/getInfo.php?workbook=17_07.xlsx&amp;sheet=U0&amp;row=535&amp;col=6&amp;number=4.1&amp;sourceID=14","4.1")</f>
        <v>4.1</v>
      </c>
      <c r="G535" s="4" t="str">
        <f>HYPERLINK("http://141.218.60.56/~jnz1568/getInfo.php?workbook=17_07.xlsx&amp;sheet=U0&amp;row=535&amp;col=7&amp;number=0.000609&amp;sourceID=14","0.000609")</f>
        <v>0.000609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HYPERLINK("http://141.218.60.56/~jnz1568/getInfo.php?workbook=17_07.xlsx&amp;sheet=U0&amp;row=536&amp;col=6&amp;number=4.2&amp;sourceID=14","4.2")</f>
        <v>4.2</v>
      </c>
      <c r="G536" s="4" t="str">
        <f>HYPERLINK("http://141.218.60.56/~jnz1568/getInfo.php?workbook=17_07.xlsx&amp;sheet=U0&amp;row=536&amp;col=7&amp;number=0.00061&amp;sourceID=14","0.00061")</f>
        <v>0.00061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HYPERLINK("http://141.218.60.56/~jnz1568/getInfo.php?workbook=17_07.xlsx&amp;sheet=U0&amp;row=537&amp;col=6&amp;number=4.3&amp;sourceID=14","4.3")</f>
        <v>4.3</v>
      </c>
      <c r="G537" s="4" t="str">
        <f>HYPERLINK("http://141.218.60.56/~jnz1568/getInfo.php?workbook=17_07.xlsx&amp;sheet=U0&amp;row=537&amp;col=7&amp;number=0.00061&amp;sourceID=14","0.00061")</f>
        <v>0.00061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HYPERLINK("http://141.218.60.56/~jnz1568/getInfo.php?workbook=17_07.xlsx&amp;sheet=U0&amp;row=538&amp;col=6&amp;number=4.4&amp;sourceID=14","4.4")</f>
        <v>4.4</v>
      </c>
      <c r="G538" s="4" t="str">
        <f>HYPERLINK("http://141.218.60.56/~jnz1568/getInfo.php?workbook=17_07.xlsx&amp;sheet=U0&amp;row=538&amp;col=7&amp;number=0.000611&amp;sourceID=14","0.000611")</f>
        <v>0.000611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HYPERLINK("http://141.218.60.56/~jnz1568/getInfo.php?workbook=17_07.xlsx&amp;sheet=U0&amp;row=539&amp;col=6&amp;number=4.5&amp;sourceID=14","4.5")</f>
        <v>4.5</v>
      </c>
      <c r="G539" s="4" t="str">
        <f>HYPERLINK("http://141.218.60.56/~jnz1568/getInfo.php?workbook=17_07.xlsx&amp;sheet=U0&amp;row=539&amp;col=7&amp;number=0.000612&amp;sourceID=14","0.000612")</f>
        <v>0.000612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HYPERLINK("http://141.218.60.56/~jnz1568/getInfo.php?workbook=17_07.xlsx&amp;sheet=U0&amp;row=540&amp;col=6&amp;number=4.6&amp;sourceID=14","4.6")</f>
        <v>4.6</v>
      </c>
      <c r="G540" s="4" t="str">
        <f>HYPERLINK("http://141.218.60.56/~jnz1568/getInfo.php?workbook=17_07.xlsx&amp;sheet=U0&amp;row=540&amp;col=7&amp;number=0.000613&amp;sourceID=14","0.000613")</f>
        <v>0.000613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HYPERLINK("http://141.218.60.56/~jnz1568/getInfo.php?workbook=17_07.xlsx&amp;sheet=U0&amp;row=541&amp;col=6&amp;number=4.7&amp;sourceID=14","4.7")</f>
        <v>4.7</v>
      </c>
      <c r="G541" s="4" t="str">
        <f>HYPERLINK("http://141.218.60.56/~jnz1568/getInfo.php?workbook=17_07.xlsx&amp;sheet=U0&amp;row=541&amp;col=7&amp;number=0.000614&amp;sourceID=14","0.000614")</f>
        <v>0.000614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HYPERLINK("http://141.218.60.56/~jnz1568/getInfo.php?workbook=17_07.xlsx&amp;sheet=U0&amp;row=542&amp;col=6&amp;number=4.8&amp;sourceID=14","4.8")</f>
        <v>4.8</v>
      </c>
      <c r="G542" s="4" t="str">
        <f>HYPERLINK("http://141.218.60.56/~jnz1568/getInfo.php?workbook=17_07.xlsx&amp;sheet=U0&amp;row=542&amp;col=7&amp;number=0.000616&amp;sourceID=14","0.000616")</f>
        <v>0.000616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HYPERLINK("http://141.218.60.56/~jnz1568/getInfo.php?workbook=17_07.xlsx&amp;sheet=U0&amp;row=543&amp;col=6&amp;number=4.9&amp;sourceID=14","4.9")</f>
        <v>4.9</v>
      </c>
      <c r="G543" s="4" t="str">
        <f>HYPERLINK("http://141.218.60.56/~jnz1568/getInfo.php?workbook=17_07.xlsx&amp;sheet=U0&amp;row=543&amp;col=7&amp;number=0.000618&amp;sourceID=14","0.000618")</f>
        <v>0.000618</v>
      </c>
    </row>
    <row r="544" spans="1:7">
      <c r="A544" s="3">
        <v>17</v>
      </c>
      <c r="B544" s="3">
        <v>7</v>
      </c>
      <c r="C544" s="3">
        <v>3</v>
      </c>
      <c r="D544" s="3">
        <v>4</v>
      </c>
      <c r="E544" s="3">
        <v>1</v>
      </c>
      <c r="F544" s="4" t="str">
        <f>HYPERLINK("http://141.218.60.56/~jnz1568/getInfo.php?workbook=17_07.xlsx&amp;sheet=U0&amp;row=544&amp;col=6&amp;number=3&amp;sourceID=14","3")</f>
        <v>3</v>
      </c>
      <c r="G544" s="4" t="str">
        <f>HYPERLINK("http://141.218.60.56/~jnz1568/getInfo.php?workbook=17_07.xlsx&amp;sheet=U0&amp;row=544&amp;col=7&amp;number=0.0682&amp;sourceID=14","0.0682")</f>
        <v>0.0682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HYPERLINK("http://141.218.60.56/~jnz1568/getInfo.php?workbook=17_07.xlsx&amp;sheet=U0&amp;row=545&amp;col=6&amp;number=3.1&amp;sourceID=14","3.1")</f>
        <v>3.1</v>
      </c>
      <c r="G545" s="4" t="str">
        <f>HYPERLINK("http://141.218.60.56/~jnz1568/getInfo.php?workbook=17_07.xlsx&amp;sheet=U0&amp;row=545&amp;col=7&amp;number=0.0682&amp;sourceID=14","0.0682")</f>
        <v>0.0682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HYPERLINK("http://141.218.60.56/~jnz1568/getInfo.php?workbook=17_07.xlsx&amp;sheet=U0&amp;row=546&amp;col=6&amp;number=3.2&amp;sourceID=14","3.2")</f>
        <v>3.2</v>
      </c>
      <c r="G546" s="4" t="str">
        <f>HYPERLINK("http://141.218.60.56/~jnz1568/getInfo.php?workbook=17_07.xlsx&amp;sheet=U0&amp;row=546&amp;col=7&amp;number=0.0682&amp;sourceID=14","0.0682")</f>
        <v>0.0682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HYPERLINK("http://141.218.60.56/~jnz1568/getInfo.php?workbook=17_07.xlsx&amp;sheet=U0&amp;row=547&amp;col=6&amp;number=3.3&amp;sourceID=14","3.3")</f>
        <v>3.3</v>
      </c>
      <c r="G547" s="4" t="str">
        <f>HYPERLINK("http://141.218.60.56/~jnz1568/getInfo.php?workbook=17_07.xlsx&amp;sheet=U0&amp;row=547&amp;col=7&amp;number=0.0682&amp;sourceID=14","0.0682")</f>
        <v>0.0682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HYPERLINK("http://141.218.60.56/~jnz1568/getInfo.php?workbook=17_07.xlsx&amp;sheet=U0&amp;row=548&amp;col=6&amp;number=3.4&amp;sourceID=14","3.4")</f>
        <v>3.4</v>
      </c>
      <c r="G548" s="4" t="str">
        <f>HYPERLINK("http://141.218.60.56/~jnz1568/getInfo.php?workbook=17_07.xlsx&amp;sheet=U0&amp;row=548&amp;col=7&amp;number=0.0682&amp;sourceID=14","0.0682")</f>
        <v>0.0682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HYPERLINK("http://141.218.60.56/~jnz1568/getInfo.php?workbook=17_07.xlsx&amp;sheet=U0&amp;row=549&amp;col=6&amp;number=3.5&amp;sourceID=14","3.5")</f>
        <v>3.5</v>
      </c>
      <c r="G549" s="4" t="str">
        <f>HYPERLINK("http://141.218.60.56/~jnz1568/getInfo.php?workbook=17_07.xlsx&amp;sheet=U0&amp;row=549&amp;col=7&amp;number=0.0682&amp;sourceID=14","0.0682")</f>
        <v>0.0682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HYPERLINK("http://141.218.60.56/~jnz1568/getInfo.php?workbook=17_07.xlsx&amp;sheet=U0&amp;row=550&amp;col=6&amp;number=3.6&amp;sourceID=14","3.6")</f>
        <v>3.6</v>
      </c>
      <c r="G550" s="4" t="str">
        <f>HYPERLINK("http://141.218.60.56/~jnz1568/getInfo.php?workbook=17_07.xlsx&amp;sheet=U0&amp;row=550&amp;col=7&amp;number=0.0682&amp;sourceID=14","0.0682")</f>
        <v>0.0682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HYPERLINK("http://141.218.60.56/~jnz1568/getInfo.php?workbook=17_07.xlsx&amp;sheet=U0&amp;row=551&amp;col=6&amp;number=3.7&amp;sourceID=14","3.7")</f>
        <v>3.7</v>
      </c>
      <c r="G551" s="4" t="str">
        <f>HYPERLINK("http://141.218.60.56/~jnz1568/getInfo.php?workbook=17_07.xlsx&amp;sheet=U0&amp;row=551&amp;col=7&amp;number=0.0682&amp;sourceID=14","0.0682")</f>
        <v>0.0682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HYPERLINK("http://141.218.60.56/~jnz1568/getInfo.php?workbook=17_07.xlsx&amp;sheet=U0&amp;row=552&amp;col=6&amp;number=3.8&amp;sourceID=14","3.8")</f>
        <v>3.8</v>
      </c>
      <c r="G552" s="4" t="str">
        <f>HYPERLINK("http://141.218.60.56/~jnz1568/getInfo.php?workbook=17_07.xlsx&amp;sheet=U0&amp;row=552&amp;col=7&amp;number=0.0681&amp;sourceID=14","0.0681")</f>
        <v>0.0681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HYPERLINK("http://141.218.60.56/~jnz1568/getInfo.php?workbook=17_07.xlsx&amp;sheet=U0&amp;row=553&amp;col=6&amp;number=3.9&amp;sourceID=14","3.9")</f>
        <v>3.9</v>
      </c>
      <c r="G553" s="4" t="str">
        <f>HYPERLINK("http://141.218.60.56/~jnz1568/getInfo.php?workbook=17_07.xlsx&amp;sheet=U0&amp;row=553&amp;col=7&amp;number=0.0681&amp;sourceID=14","0.0681")</f>
        <v>0.0681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HYPERLINK("http://141.218.60.56/~jnz1568/getInfo.php?workbook=17_07.xlsx&amp;sheet=U0&amp;row=554&amp;col=6&amp;number=4&amp;sourceID=14","4")</f>
        <v>4</v>
      </c>
      <c r="G554" s="4" t="str">
        <f>HYPERLINK("http://141.218.60.56/~jnz1568/getInfo.php?workbook=17_07.xlsx&amp;sheet=U0&amp;row=554&amp;col=7&amp;number=0.0681&amp;sourceID=14","0.0681")</f>
        <v>0.0681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HYPERLINK("http://141.218.60.56/~jnz1568/getInfo.php?workbook=17_07.xlsx&amp;sheet=U0&amp;row=555&amp;col=6&amp;number=4.1&amp;sourceID=14","4.1")</f>
        <v>4.1</v>
      </c>
      <c r="G555" s="4" t="str">
        <f>HYPERLINK("http://141.218.60.56/~jnz1568/getInfo.php?workbook=17_07.xlsx&amp;sheet=U0&amp;row=555&amp;col=7&amp;number=0.068&amp;sourceID=14","0.068")</f>
        <v>0.068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HYPERLINK("http://141.218.60.56/~jnz1568/getInfo.php?workbook=17_07.xlsx&amp;sheet=U0&amp;row=556&amp;col=6&amp;number=4.2&amp;sourceID=14","4.2")</f>
        <v>4.2</v>
      </c>
      <c r="G556" s="4" t="str">
        <f>HYPERLINK("http://141.218.60.56/~jnz1568/getInfo.php?workbook=17_07.xlsx&amp;sheet=U0&amp;row=556&amp;col=7&amp;number=0.068&amp;sourceID=14","0.068")</f>
        <v>0.068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HYPERLINK("http://141.218.60.56/~jnz1568/getInfo.php?workbook=17_07.xlsx&amp;sheet=U0&amp;row=557&amp;col=6&amp;number=4.3&amp;sourceID=14","4.3")</f>
        <v>4.3</v>
      </c>
      <c r="G557" s="4" t="str">
        <f>HYPERLINK("http://141.218.60.56/~jnz1568/getInfo.php?workbook=17_07.xlsx&amp;sheet=U0&amp;row=557&amp;col=7&amp;number=0.0679&amp;sourceID=14","0.0679")</f>
        <v>0.0679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HYPERLINK("http://141.218.60.56/~jnz1568/getInfo.php?workbook=17_07.xlsx&amp;sheet=U0&amp;row=558&amp;col=6&amp;number=4.4&amp;sourceID=14","4.4")</f>
        <v>4.4</v>
      </c>
      <c r="G558" s="4" t="str">
        <f>HYPERLINK("http://141.218.60.56/~jnz1568/getInfo.php?workbook=17_07.xlsx&amp;sheet=U0&amp;row=558&amp;col=7&amp;number=0.0679&amp;sourceID=14","0.0679")</f>
        <v>0.0679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HYPERLINK("http://141.218.60.56/~jnz1568/getInfo.php?workbook=17_07.xlsx&amp;sheet=U0&amp;row=559&amp;col=6&amp;number=4.5&amp;sourceID=14","4.5")</f>
        <v>4.5</v>
      </c>
      <c r="G559" s="4" t="str">
        <f>HYPERLINK("http://141.218.60.56/~jnz1568/getInfo.php?workbook=17_07.xlsx&amp;sheet=U0&amp;row=559&amp;col=7&amp;number=0.0678&amp;sourceID=14","0.0678")</f>
        <v>0.0678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HYPERLINK("http://141.218.60.56/~jnz1568/getInfo.php?workbook=17_07.xlsx&amp;sheet=U0&amp;row=560&amp;col=6&amp;number=4.6&amp;sourceID=14","4.6")</f>
        <v>4.6</v>
      </c>
      <c r="G560" s="4" t="str">
        <f>HYPERLINK("http://141.218.60.56/~jnz1568/getInfo.php?workbook=17_07.xlsx&amp;sheet=U0&amp;row=560&amp;col=7&amp;number=0.0676&amp;sourceID=14","0.0676")</f>
        <v>0.0676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HYPERLINK("http://141.218.60.56/~jnz1568/getInfo.php?workbook=17_07.xlsx&amp;sheet=U0&amp;row=561&amp;col=6&amp;number=4.7&amp;sourceID=14","4.7")</f>
        <v>4.7</v>
      </c>
      <c r="G561" s="4" t="str">
        <f>HYPERLINK("http://141.218.60.56/~jnz1568/getInfo.php?workbook=17_07.xlsx&amp;sheet=U0&amp;row=561&amp;col=7&amp;number=0.0675&amp;sourceID=14","0.0675")</f>
        <v>0.0675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HYPERLINK("http://141.218.60.56/~jnz1568/getInfo.php?workbook=17_07.xlsx&amp;sheet=U0&amp;row=562&amp;col=6&amp;number=4.8&amp;sourceID=14","4.8")</f>
        <v>4.8</v>
      </c>
      <c r="G562" s="4" t="str">
        <f>HYPERLINK("http://141.218.60.56/~jnz1568/getInfo.php?workbook=17_07.xlsx&amp;sheet=U0&amp;row=562&amp;col=7&amp;number=0.0673&amp;sourceID=14","0.0673")</f>
        <v>0.0673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HYPERLINK("http://141.218.60.56/~jnz1568/getInfo.php?workbook=17_07.xlsx&amp;sheet=U0&amp;row=563&amp;col=6&amp;number=4.9&amp;sourceID=14","4.9")</f>
        <v>4.9</v>
      </c>
      <c r="G563" s="4" t="str">
        <f>HYPERLINK("http://141.218.60.56/~jnz1568/getInfo.php?workbook=17_07.xlsx&amp;sheet=U0&amp;row=563&amp;col=7&amp;number=0.0671&amp;sourceID=14","0.0671")</f>
        <v>0.0671</v>
      </c>
    </row>
    <row r="564" spans="1:7">
      <c r="A564" s="3">
        <v>17</v>
      </c>
      <c r="B564" s="3">
        <v>7</v>
      </c>
      <c r="C564" s="3">
        <v>3</v>
      </c>
      <c r="D564" s="3">
        <v>5</v>
      </c>
      <c r="E564" s="3">
        <v>1</v>
      </c>
      <c r="F564" s="4" t="str">
        <f>HYPERLINK("http://141.218.60.56/~jnz1568/getInfo.php?workbook=17_07.xlsx&amp;sheet=U0&amp;row=564&amp;col=6&amp;number=3&amp;sourceID=14","3")</f>
        <v>3</v>
      </c>
      <c r="G564" s="4" t="str">
        <f>HYPERLINK("http://141.218.60.56/~jnz1568/getInfo.php?workbook=17_07.xlsx&amp;sheet=U0&amp;row=564&amp;col=7&amp;number=0.162&amp;sourceID=14","0.162")</f>
        <v>0.162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HYPERLINK("http://141.218.60.56/~jnz1568/getInfo.php?workbook=17_07.xlsx&amp;sheet=U0&amp;row=565&amp;col=6&amp;number=3.1&amp;sourceID=14","3.1")</f>
        <v>3.1</v>
      </c>
      <c r="G565" s="4" t="str">
        <f>HYPERLINK("http://141.218.60.56/~jnz1568/getInfo.php?workbook=17_07.xlsx&amp;sheet=U0&amp;row=565&amp;col=7&amp;number=0.162&amp;sourceID=14","0.162")</f>
        <v>0.162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HYPERLINK("http://141.218.60.56/~jnz1568/getInfo.php?workbook=17_07.xlsx&amp;sheet=U0&amp;row=566&amp;col=6&amp;number=3.2&amp;sourceID=14","3.2")</f>
        <v>3.2</v>
      </c>
      <c r="G566" s="4" t="str">
        <f>HYPERLINK("http://141.218.60.56/~jnz1568/getInfo.php?workbook=17_07.xlsx&amp;sheet=U0&amp;row=566&amp;col=7&amp;number=0.162&amp;sourceID=14","0.162")</f>
        <v>0.162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HYPERLINK("http://141.218.60.56/~jnz1568/getInfo.php?workbook=17_07.xlsx&amp;sheet=U0&amp;row=567&amp;col=6&amp;number=3.3&amp;sourceID=14","3.3")</f>
        <v>3.3</v>
      </c>
      <c r="G567" s="4" t="str">
        <f>HYPERLINK("http://141.218.60.56/~jnz1568/getInfo.php?workbook=17_07.xlsx&amp;sheet=U0&amp;row=567&amp;col=7&amp;number=0.162&amp;sourceID=14","0.162")</f>
        <v>0.162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HYPERLINK("http://141.218.60.56/~jnz1568/getInfo.php?workbook=17_07.xlsx&amp;sheet=U0&amp;row=568&amp;col=6&amp;number=3.4&amp;sourceID=14","3.4")</f>
        <v>3.4</v>
      </c>
      <c r="G568" s="4" t="str">
        <f>HYPERLINK("http://141.218.60.56/~jnz1568/getInfo.php?workbook=17_07.xlsx&amp;sheet=U0&amp;row=568&amp;col=7&amp;number=0.162&amp;sourceID=14","0.162")</f>
        <v>0.162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HYPERLINK("http://141.218.60.56/~jnz1568/getInfo.php?workbook=17_07.xlsx&amp;sheet=U0&amp;row=569&amp;col=6&amp;number=3.5&amp;sourceID=14","3.5")</f>
        <v>3.5</v>
      </c>
      <c r="G569" s="4" t="str">
        <f>HYPERLINK("http://141.218.60.56/~jnz1568/getInfo.php?workbook=17_07.xlsx&amp;sheet=U0&amp;row=569&amp;col=7&amp;number=0.162&amp;sourceID=14","0.162")</f>
        <v>0.162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HYPERLINK("http://141.218.60.56/~jnz1568/getInfo.php?workbook=17_07.xlsx&amp;sheet=U0&amp;row=570&amp;col=6&amp;number=3.6&amp;sourceID=14","3.6")</f>
        <v>3.6</v>
      </c>
      <c r="G570" s="4" t="str">
        <f>HYPERLINK("http://141.218.60.56/~jnz1568/getInfo.php?workbook=17_07.xlsx&amp;sheet=U0&amp;row=570&amp;col=7&amp;number=0.162&amp;sourceID=14","0.162")</f>
        <v>0.162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HYPERLINK("http://141.218.60.56/~jnz1568/getInfo.php?workbook=17_07.xlsx&amp;sheet=U0&amp;row=571&amp;col=6&amp;number=3.7&amp;sourceID=14","3.7")</f>
        <v>3.7</v>
      </c>
      <c r="G571" s="4" t="str">
        <f>HYPERLINK("http://141.218.60.56/~jnz1568/getInfo.php?workbook=17_07.xlsx&amp;sheet=U0&amp;row=571&amp;col=7&amp;number=0.162&amp;sourceID=14","0.162")</f>
        <v>0.162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HYPERLINK("http://141.218.60.56/~jnz1568/getInfo.php?workbook=17_07.xlsx&amp;sheet=U0&amp;row=572&amp;col=6&amp;number=3.8&amp;sourceID=14","3.8")</f>
        <v>3.8</v>
      </c>
      <c r="G572" s="4" t="str">
        <f>HYPERLINK("http://141.218.60.56/~jnz1568/getInfo.php?workbook=17_07.xlsx&amp;sheet=U0&amp;row=572&amp;col=7&amp;number=0.162&amp;sourceID=14","0.162")</f>
        <v>0.162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HYPERLINK("http://141.218.60.56/~jnz1568/getInfo.php?workbook=17_07.xlsx&amp;sheet=U0&amp;row=573&amp;col=6&amp;number=3.9&amp;sourceID=14","3.9")</f>
        <v>3.9</v>
      </c>
      <c r="G573" s="4" t="str">
        <f>HYPERLINK("http://141.218.60.56/~jnz1568/getInfo.php?workbook=17_07.xlsx&amp;sheet=U0&amp;row=573&amp;col=7&amp;number=0.162&amp;sourceID=14","0.162")</f>
        <v>0.162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HYPERLINK("http://141.218.60.56/~jnz1568/getInfo.php?workbook=17_07.xlsx&amp;sheet=U0&amp;row=574&amp;col=6&amp;number=4&amp;sourceID=14","4")</f>
        <v>4</v>
      </c>
      <c r="G574" s="4" t="str">
        <f>HYPERLINK("http://141.218.60.56/~jnz1568/getInfo.php?workbook=17_07.xlsx&amp;sheet=U0&amp;row=574&amp;col=7&amp;number=0.162&amp;sourceID=14","0.162")</f>
        <v>0.162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HYPERLINK("http://141.218.60.56/~jnz1568/getInfo.php?workbook=17_07.xlsx&amp;sheet=U0&amp;row=575&amp;col=6&amp;number=4.1&amp;sourceID=14","4.1")</f>
        <v>4.1</v>
      </c>
      <c r="G575" s="4" t="str">
        <f>HYPERLINK("http://141.218.60.56/~jnz1568/getInfo.php?workbook=17_07.xlsx&amp;sheet=U0&amp;row=575&amp;col=7&amp;number=0.162&amp;sourceID=14","0.162")</f>
        <v>0.162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HYPERLINK("http://141.218.60.56/~jnz1568/getInfo.php?workbook=17_07.xlsx&amp;sheet=U0&amp;row=576&amp;col=6&amp;number=4.2&amp;sourceID=14","4.2")</f>
        <v>4.2</v>
      </c>
      <c r="G576" s="4" t="str">
        <f>HYPERLINK("http://141.218.60.56/~jnz1568/getInfo.php?workbook=17_07.xlsx&amp;sheet=U0&amp;row=576&amp;col=7&amp;number=0.162&amp;sourceID=14","0.162")</f>
        <v>0.162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HYPERLINK("http://141.218.60.56/~jnz1568/getInfo.php?workbook=17_07.xlsx&amp;sheet=U0&amp;row=577&amp;col=6&amp;number=4.3&amp;sourceID=14","4.3")</f>
        <v>4.3</v>
      </c>
      <c r="G577" s="4" t="str">
        <f>HYPERLINK("http://141.218.60.56/~jnz1568/getInfo.php?workbook=17_07.xlsx&amp;sheet=U0&amp;row=577&amp;col=7&amp;number=0.162&amp;sourceID=14","0.162")</f>
        <v>0.162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HYPERLINK("http://141.218.60.56/~jnz1568/getInfo.php?workbook=17_07.xlsx&amp;sheet=U0&amp;row=578&amp;col=6&amp;number=4.4&amp;sourceID=14","4.4")</f>
        <v>4.4</v>
      </c>
      <c r="G578" s="4" t="str">
        <f>HYPERLINK("http://141.218.60.56/~jnz1568/getInfo.php?workbook=17_07.xlsx&amp;sheet=U0&amp;row=578&amp;col=7&amp;number=0.162&amp;sourceID=14","0.162")</f>
        <v>0.162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HYPERLINK("http://141.218.60.56/~jnz1568/getInfo.php?workbook=17_07.xlsx&amp;sheet=U0&amp;row=579&amp;col=6&amp;number=4.5&amp;sourceID=14","4.5")</f>
        <v>4.5</v>
      </c>
      <c r="G579" s="4" t="str">
        <f>HYPERLINK("http://141.218.60.56/~jnz1568/getInfo.php?workbook=17_07.xlsx&amp;sheet=U0&amp;row=579&amp;col=7&amp;number=0.162&amp;sourceID=14","0.162")</f>
        <v>0.162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HYPERLINK("http://141.218.60.56/~jnz1568/getInfo.php?workbook=17_07.xlsx&amp;sheet=U0&amp;row=580&amp;col=6&amp;number=4.6&amp;sourceID=14","4.6")</f>
        <v>4.6</v>
      </c>
      <c r="G580" s="4" t="str">
        <f>HYPERLINK("http://141.218.60.56/~jnz1568/getInfo.php?workbook=17_07.xlsx&amp;sheet=U0&amp;row=580&amp;col=7&amp;number=0.162&amp;sourceID=14","0.162")</f>
        <v>0.162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HYPERLINK("http://141.218.60.56/~jnz1568/getInfo.php?workbook=17_07.xlsx&amp;sheet=U0&amp;row=581&amp;col=6&amp;number=4.7&amp;sourceID=14","4.7")</f>
        <v>4.7</v>
      </c>
      <c r="G581" s="4" t="str">
        <f>HYPERLINK("http://141.218.60.56/~jnz1568/getInfo.php?workbook=17_07.xlsx&amp;sheet=U0&amp;row=581&amp;col=7&amp;number=0.161&amp;sourceID=14","0.161")</f>
        <v>0.161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HYPERLINK("http://141.218.60.56/~jnz1568/getInfo.php?workbook=17_07.xlsx&amp;sheet=U0&amp;row=582&amp;col=6&amp;number=4.8&amp;sourceID=14","4.8")</f>
        <v>4.8</v>
      </c>
      <c r="G582" s="4" t="str">
        <f>HYPERLINK("http://141.218.60.56/~jnz1568/getInfo.php?workbook=17_07.xlsx&amp;sheet=U0&amp;row=582&amp;col=7&amp;number=0.161&amp;sourceID=14","0.161")</f>
        <v>0.161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HYPERLINK("http://141.218.60.56/~jnz1568/getInfo.php?workbook=17_07.xlsx&amp;sheet=U0&amp;row=583&amp;col=6&amp;number=4.9&amp;sourceID=14","4.9")</f>
        <v>4.9</v>
      </c>
      <c r="G583" s="4" t="str">
        <f>HYPERLINK("http://141.218.60.56/~jnz1568/getInfo.php?workbook=17_07.xlsx&amp;sheet=U0&amp;row=583&amp;col=7&amp;number=0.161&amp;sourceID=14","0.161")</f>
        <v>0.161</v>
      </c>
    </row>
    <row r="584" spans="1:7">
      <c r="A584" s="3">
        <v>17</v>
      </c>
      <c r="B584" s="3">
        <v>7</v>
      </c>
      <c r="C584" s="3">
        <v>3</v>
      </c>
      <c r="D584" s="3">
        <v>6</v>
      </c>
      <c r="E584" s="3">
        <v>1</v>
      </c>
      <c r="F584" s="4" t="str">
        <f>HYPERLINK("http://141.218.60.56/~jnz1568/getInfo.php?workbook=17_07.xlsx&amp;sheet=U0&amp;row=584&amp;col=6&amp;number=3&amp;sourceID=14","3")</f>
        <v>3</v>
      </c>
      <c r="G584" s="4" t="str">
        <f>HYPERLINK("http://141.218.60.56/~jnz1568/getInfo.php?workbook=17_07.xlsx&amp;sheet=U0&amp;row=584&amp;col=7&amp;number=0.0426&amp;sourceID=14","0.0426")</f>
        <v>0.0426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HYPERLINK("http://141.218.60.56/~jnz1568/getInfo.php?workbook=17_07.xlsx&amp;sheet=U0&amp;row=585&amp;col=6&amp;number=3.1&amp;sourceID=14","3.1")</f>
        <v>3.1</v>
      </c>
      <c r="G585" s="4" t="str">
        <f>HYPERLINK("http://141.218.60.56/~jnz1568/getInfo.php?workbook=17_07.xlsx&amp;sheet=U0&amp;row=585&amp;col=7&amp;number=0.0426&amp;sourceID=14","0.0426")</f>
        <v>0.0426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HYPERLINK("http://141.218.60.56/~jnz1568/getInfo.php?workbook=17_07.xlsx&amp;sheet=U0&amp;row=586&amp;col=6&amp;number=3.2&amp;sourceID=14","3.2")</f>
        <v>3.2</v>
      </c>
      <c r="G586" s="4" t="str">
        <f>HYPERLINK("http://141.218.60.56/~jnz1568/getInfo.php?workbook=17_07.xlsx&amp;sheet=U0&amp;row=586&amp;col=7&amp;number=0.0426&amp;sourceID=14","0.0426")</f>
        <v>0.0426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HYPERLINK("http://141.218.60.56/~jnz1568/getInfo.php?workbook=17_07.xlsx&amp;sheet=U0&amp;row=587&amp;col=6&amp;number=3.3&amp;sourceID=14","3.3")</f>
        <v>3.3</v>
      </c>
      <c r="G587" s="4" t="str">
        <f>HYPERLINK("http://141.218.60.56/~jnz1568/getInfo.php?workbook=17_07.xlsx&amp;sheet=U0&amp;row=587&amp;col=7&amp;number=0.0426&amp;sourceID=14","0.0426")</f>
        <v>0.0426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HYPERLINK("http://141.218.60.56/~jnz1568/getInfo.php?workbook=17_07.xlsx&amp;sheet=U0&amp;row=588&amp;col=6&amp;number=3.4&amp;sourceID=14","3.4")</f>
        <v>3.4</v>
      </c>
      <c r="G588" s="4" t="str">
        <f>HYPERLINK("http://141.218.60.56/~jnz1568/getInfo.php?workbook=17_07.xlsx&amp;sheet=U0&amp;row=588&amp;col=7&amp;number=0.0426&amp;sourceID=14","0.0426")</f>
        <v>0.0426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HYPERLINK("http://141.218.60.56/~jnz1568/getInfo.php?workbook=17_07.xlsx&amp;sheet=U0&amp;row=589&amp;col=6&amp;number=3.5&amp;sourceID=14","3.5")</f>
        <v>3.5</v>
      </c>
      <c r="G589" s="4" t="str">
        <f>HYPERLINK("http://141.218.60.56/~jnz1568/getInfo.php?workbook=17_07.xlsx&amp;sheet=U0&amp;row=589&amp;col=7&amp;number=0.0426&amp;sourceID=14","0.0426")</f>
        <v>0.0426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HYPERLINK("http://141.218.60.56/~jnz1568/getInfo.php?workbook=17_07.xlsx&amp;sheet=U0&amp;row=590&amp;col=6&amp;number=3.6&amp;sourceID=14","3.6")</f>
        <v>3.6</v>
      </c>
      <c r="G590" s="4" t="str">
        <f>HYPERLINK("http://141.218.60.56/~jnz1568/getInfo.php?workbook=17_07.xlsx&amp;sheet=U0&amp;row=590&amp;col=7&amp;number=0.0425&amp;sourceID=14","0.0425")</f>
        <v>0.0425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HYPERLINK("http://141.218.60.56/~jnz1568/getInfo.php?workbook=17_07.xlsx&amp;sheet=U0&amp;row=591&amp;col=6&amp;number=3.7&amp;sourceID=14","3.7")</f>
        <v>3.7</v>
      </c>
      <c r="G591" s="4" t="str">
        <f>HYPERLINK("http://141.218.60.56/~jnz1568/getInfo.php?workbook=17_07.xlsx&amp;sheet=U0&amp;row=591&amp;col=7&amp;number=0.0425&amp;sourceID=14","0.0425")</f>
        <v>0.0425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HYPERLINK("http://141.218.60.56/~jnz1568/getInfo.php?workbook=17_07.xlsx&amp;sheet=U0&amp;row=592&amp;col=6&amp;number=3.8&amp;sourceID=14","3.8")</f>
        <v>3.8</v>
      </c>
      <c r="G592" s="4" t="str">
        <f>HYPERLINK("http://141.218.60.56/~jnz1568/getInfo.php?workbook=17_07.xlsx&amp;sheet=U0&amp;row=592&amp;col=7&amp;number=0.0425&amp;sourceID=14","0.0425")</f>
        <v>0.0425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HYPERLINK("http://141.218.60.56/~jnz1568/getInfo.php?workbook=17_07.xlsx&amp;sheet=U0&amp;row=593&amp;col=6&amp;number=3.9&amp;sourceID=14","3.9")</f>
        <v>3.9</v>
      </c>
      <c r="G593" s="4" t="str">
        <f>HYPERLINK("http://141.218.60.56/~jnz1568/getInfo.php?workbook=17_07.xlsx&amp;sheet=U0&amp;row=593&amp;col=7&amp;number=0.0425&amp;sourceID=14","0.0425")</f>
        <v>0.0425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HYPERLINK("http://141.218.60.56/~jnz1568/getInfo.php?workbook=17_07.xlsx&amp;sheet=U0&amp;row=594&amp;col=6&amp;number=4&amp;sourceID=14","4")</f>
        <v>4</v>
      </c>
      <c r="G594" s="4" t="str">
        <f>HYPERLINK("http://141.218.60.56/~jnz1568/getInfo.php?workbook=17_07.xlsx&amp;sheet=U0&amp;row=594&amp;col=7&amp;number=0.0424&amp;sourceID=14","0.0424")</f>
        <v>0.0424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HYPERLINK("http://141.218.60.56/~jnz1568/getInfo.php?workbook=17_07.xlsx&amp;sheet=U0&amp;row=595&amp;col=6&amp;number=4.1&amp;sourceID=14","4.1")</f>
        <v>4.1</v>
      </c>
      <c r="G595" s="4" t="str">
        <f>HYPERLINK("http://141.218.60.56/~jnz1568/getInfo.php?workbook=17_07.xlsx&amp;sheet=U0&amp;row=595&amp;col=7&amp;number=0.0424&amp;sourceID=14","0.0424")</f>
        <v>0.0424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HYPERLINK("http://141.218.60.56/~jnz1568/getInfo.php?workbook=17_07.xlsx&amp;sheet=U0&amp;row=596&amp;col=6&amp;number=4.2&amp;sourceID=14","4.2")</f>
        <v>4.2</v>
      </c>
      <c r="G596" s="4" t="str">
        <f>HYPERLINK("http://141.218.60.56/~jnz1568/getInfo.php?workbook=17_07.xlsx&amp;sheet=U0&amp;row=596&amp;col=7&amp;number=0.0424&amp;sourceID=14","0.0424")</f>
        <v>0.0424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HYPERLINK("http://141.218.60.56/~jnz1568/getInfo.php?workbook=17_07.xlsx&amp;sheet=U0&amp;row=597&amp;col=6&amp;number=4.3&amp;sourceID=14","4.3")</f>
        <v>4.3</v>
      </c>
      <c r="G597" s="4" t="str">
        <f>HYPERLINK("http://141.218.60.56/~jnz1568/getInfo.php?workbook=17_07.xlsx&amp;sheet=U0&amp;row=597&amp;col=7&amp;number=0.0423&amp;sourceID=14","0.0423")</f>
        <v>0.0423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HYPERLINK("http://141.218.60.56/~jnz1568/getInfo.php?workbook=17_07.xlsx&amp;sheet=U0&amp;row=598&amp;col=6&amp;number=4.4&amp;sourceID=14","4.4")</f>
        <v>4.4</v>
      </c>
      <c r="G598" s="4" t="str">
        <f>HYPERLINK("http://141.218.60.56/~jnz1568/getInfo.php?workbook=17_07.xlsx&amp;sheet=U0&amp;row=598&amp;col=7&amp;number=0.0422&amp;sourceID=14","0.0422")</f>
        <v>0.0422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HYPERLINK("http://141.218.60.56/~jnz1568/getInfo.php?workbook=17_07.xlsx&amp;sheet=U0&amp;row=599&amp;col=6&amp;number=4.5&amp;sourceID=14","4.5")</f>
        <v>4.5</v>
      </c>
      <c r="G599" s="4" t="str">
        <f>HYPERLINK("http://141.218.60.56/~jnz1568/getInfo.php?workbook=17_07.xlsx&amp;sheet=U0&amp;row=599&amp;col=7&amp;number=0.0421&amp;sourceID=14","0.0421")</f>
        <v>0.0421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HYPERLINK("http://141.218.60.56/~jnz1568/getInfo.php?workbook=17_07.xlsx&amp;sheet=U0&amp;row=600&amp;col=6&amp;number=4.6&amp;sourceID=14","4.6")</f>
        <v>4.6</v>
      </c>
      <c r="G600" s="4" t="str">
        <f>HYPERLINK("http://141.218.60.56/~jnz1568/getInfo.php?workbook=17_07.xlsx&amp;sheet=U0&amp;row=600&amp;col=7&amp;number=0.042&amp;sourceID=14","0.042")</f>
        <v>0.042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HYPERLINK("http://141.218.60.56/~jnz1568/getInfo.php?workbook=17_07.xlsx&amp;sheet=U0&amp;row=601&amp;col=6&amp;number=4.7&amp;sourceID=14","4.7")</f>
        <v>4.7</v>
      </c>
      <c r="G601" s="4" t="str">
        <f>HYPERLINK("http://141.218.60.56/~jnz1568/getInfo.php?workbook=17_07.xlsx&amp;sheet=U0&amp;row=601&amp;col=7&amp;number=0.0418&amp;sourceID=14","0.0418")</f>
        <v>0.0418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HYPERLINK("http://141.218.60.56/~jnz1568/getInfo.php?workbook=17_07.xlsx&amp;sheet=U0&amp;row=602&amp;col=6&amp;number=4.8&amp;sourceID=14","4.8")</f>
        <v>4.8</v>
      </c>
      <c r="G602" s="4" t="str">
        <f>HYPERLINK("http://141.218.60.56/~jnz1568/getInfo.php?workbook=17_07.xlsx&amp;sheet=U0&amp;row=602&amp;col=7&amp;number=0.0416&amp;sourceID=14","0.0416")</f>
        <v>0.0416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HYPERLINK("http://141.218.60.56/~jnz1568/getInfo.php?workbook=17_07.xlsx&amp;sheet=U0&amp;row=603&amp;col=6&amp;number=4.9&amp;sourceID=14","4.9")</f>
        <v>4.9</v>
      </c>
      <c r="G603" s="4" t="str">
        <f>HYPERLINK("http://141.218.60.56/~jnz1568/getInfo.php?workbook=17_07.xlsx&amp;sheet=U0&amp;row=603&amp;col=7&amp;number=0.0413&amp;sourceID=14","0.0413")</f>
        <v>0.0413</v>
      </c>
    </row>
    <row r="604" spans="1:7">
      <c r="A604" s="3">
        <v>17</v>
      </c>
      <c r="B604" s="3">
        <v>7</v>
      </c>
      <c r="C604" s="3">
        <v>3</v>
      </c>
      <c r="D604" s="3">
        <v>7</v>
      </c>
      <c r="E604" s="3">
        <v>1</v>
      </c>
      <c r="F604" s="4" t="str">
        <f>HYPERLINK("http://141.218.60.56/~jnz1568/getInfo.php?workbook=17_07.xlsx&amp;sheet=U0&amp;row=604&amp;col=6&amp;number=3&amp;sourceID=14","3")</f>
        <v>3</v>
      </c>
      <c r="G604" s="4" t="str">
        <f>HYPERLINK("http://141.218.60.56/~jnz1568/getInfo.php?workbook=17_07.xlsx&amp;sheet=U0&amp;row=604&amp;col=7&amp;number=0.0123&amp;sourceID=14","0.0123")</f>
        <v>0.0123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HYPERLINK("http://141.218.60.56/~jnz1568/getInfo.php?workbook=17_07.xlsx&amp;sheet=U0&amp;row=605&amp;col=6&amp;number=3.1&amp;sourceID=14","3.1")</f>
        <v>3.1</v>
      </c>
      <c r="G605" s="4" t="str">
        <f>HYPERLINK("http://141.218.60.56/~jnz1568/getInfo.php?workbook=17_07.xlsx&amp;sheet=U0&amp;row=605&amp;col=7&amp;number=0.0123&amp;sourceID=14","0.0123")</f>
        <v>0.0123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HYPERLINK("http://141.218.60.56/~jnz1568/getInfo.php?workbook=17_07.xlsx&amp;sheet=U0&amp;row=606&amp;col=6&amp;number=3.2&amp;sourceID=14","3.2")</f>
        <v>3.2</v>
      </c>
      <c r="G606" s="4" t="str">
        <f>HYPERLINK("http://141.218.60.56/~jnz1568/getInfo.php?workbook=17_07.xlsx&amp;sheet=U0&amp;row=606&amp;col=7&amp;number=0.0123&amp;sourceID=14","0.0123")</f>
        <v>0.0123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HYPERLINK("http://141.218.60.56/~jnz1568/getInfo.php?workbook=17_07.xlsx&amp;sheet=U0&amp;row=607&amp;col=6&amp;number=3.3&amp;sourceID=14","3.3")</f>
        <v>3.3</v>
      </c>
      <c r="G607" s="4" t="str">
        <f>HYPERLINK("http://141.218.60.56/~jnz1568/getInfo.php?workbook=17_07.xlsx&amp;sheet=U0&amp;row=607&amp;col=7&amp;number=0.0123&amp;sourceID=14","0.0123")</f>
        <v>0.0123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HYPERLINK("http://141.218.60.56/~jnz1568/getInfo.php?workbook=17_07.xlsx&amp;sheet=U0&amp;row=608&amp;col=6&amp;number=3.4&amp;sourceID=14","3.4")</f>
        <v>3.4</v>
      </c>
      <c r="G608" s="4" t="str">
        <f>HYPERLINK("http://141.218.60.56/~jnz1568/getInfo.php?workbook=17_07.xlsx&amp;sheet=U0&amp;row=608&amp;col=7&amp;number=0.0123&amp;sourceID=14","0.0123")</f>
        <v>0.0123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HYPERLINK("http://141.218.60.56/~jnz1568/getInfo.php?workbook=17_07.xlsx&amp;sheet=U0&amp;row=609&amp;col=6&amp;number=3.5&amp;sourceID=14","3.5")</f>
        <v>3.5</v>
      </c>
      <c r="G609" s="4" t="str">
        <f>HYPERLINK("http://141.218.60.56/~jnz1568/getInfo.php?workbook=17_07.xlsx&amp;sheet=U0&amp;row=609&amp;col=7&amp;number=0.0123&amp;sourceID=14","0.0123")</f>
        <v>0.0123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HYPERLINK("http://141.218.60.56/~jnz1568/getInfo.php?workbook=17_07.xlsx&amp;sheet=U0&amp;row=610&amp;col=6&amp;number=3.6&amp;sourceID=14","3.6")</f>
        <v>3.6</v>
      </c>
      <c r="G610" s="4" t="str">
        <f>HYPERLINK("http://141.218.60.56/~jnz1568/getInfo.php?workbook=17_07.xlsx&amp;sheet=U0&amp;row=610&amp;col=7&amp;number=0.0123&amp;sourceID=14","0.0123")</f>
        <v>0.0123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HYPERLINK("http://141.218.60.56/~jnz1568/getInfo.php?workbook=17_07.xlsx&amp;sheet=U0&amp;row=611&amp;col=6&amp;number=3.7&amp;sourceID=14","3.7")</f>
        <v>3.7</v>
      </c>
      <c r="G611" s="4" t="str">
        <f>HYPERLINK("http://141.218.60.56/~jnz1568/getInfo.php?workbook=17_07.xlsx&amp;sheet=U0&amp;row=611&amp;col=7&amp;number=0.0123&amp;sourceID=14","0.0123")</f>
        <v>0.0123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HYPERLINK("http://141.218.60.56/~jnz1568/getInfo.php?workbook=17_07.xlsx&amp;sheet=U0&amp;row=612&amp;col=6&amp;number=3.8&amp;sourceID=14","3.8")</f>
        <v>3.8</v>
      </c>
      <c r="G612" s="4" t="str">
        <f>HYPERLINK("http://141.218.60.56/~jnz1568/getInfo.php?workbook=17_07.xlsx&amp;sheet=U0&amp;row=612&amp;col=7&amp;number=0.0122&amp;sourceID=14","0.0122")</f>
        <v>0.0122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HYPERLINK("http://141.218.60.56/~jnz1568/getInfo.php?workbook=17_07.xlsx&amp;sheet=U0&amp;row=613&amp;col=6&amp;number=3.9&amp;sourceID=14","3.9")</f>
        <v>3.9</v>
      </c>
      <c r="G613" s="4" t="str">
        <f>HYPERLINK("http://141.218.60.56/~jnz1568/getInfo.php?workbook=17_07.xlsx&amp;sheet=U0&amp;row=613&amp;col=7&amp;number=0.0122&amp;sourceID=14","0.0122")</f>
        <v>0.0122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HYPERLINK("http://141.218.60.56/~jnz1568/getInfo.php?workbook=17_07.xlsx&amp;sheet=U0&amp;row=614&amp;col=6&amp;number=4&amp;sourceID=14","4")</f>
        <v>4</v>
      </c>
      <c r="G614" s="4" t="str">
        <f>HYPERLINK("http://141.218.60.56/~jnz1568/getInfo.php?workbook=17_07.xlsx&amp;sheet=U0&amp;row=614&amp;col=7&amp;number=0.0122&amp;sourceID=14","0.0122")</f>
        <v>0.0122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HYPERLINK("http://141.218.60.56/~jnz1568/getInfo.php?workbook=17_07.xlsx&amp;sheet=U0&amp;row=615&amp;col=6&amp;number=4.1&amp;sourceID=14","4.1")</f>
        <v>4.1</v>
      </c>
      <c r="G615" s="4" t="str">
        <f>HYPERLINK("http://141.218.60.56/~jnz1568/getInfo.php?workbook=17_07.xlsx&amp;sheet=U0&amp;row=615&amp;col=7&amp;number=0.0122&amp;sourceID=14","0.0122")</f>
        <v>0.0122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HYPERLINK("http://141.218.60.56/~jnz1568/getInfo.php?workbook=17_07.xlsx&amp;sheet=U0&amp;row=616&amp;col=6&amp;number=4.2&amp;sourceID=14","4.2")</f>
        <v>4.2</v>
      </c>
      <c r="G616" s="4" t="str">
        <f>HYPERLINK("http://141.218.60.56/~jnz1568/getInfo.php?workbook=17_07.xlsx&amp;sheet=U0&amp;row=616&amp;col=7&amp;number=0.0122&amp;sourceID=14","0.0122")</f>
        <v>0.0122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HYPERLINK("http://141.218.60.56/~jnz1568/getInfo.php?workbook=17_07.xlsx&amp;sheet=U0&amp;row=617&amp;col=6&amp;number=4.3&amp;sourceID=14","4.3")</f>
        <v>4.3</v>
      </c>
      <c r="G617" s="4" t="str">
        <f>HYPERLINK("http://141.218.60.56/~jnz1568/getInfo.php?workbook=17_07.xlsx&amp;sheet=U0&amp;row=617&amp;col=7&amp;number=0.0122&amp;sourceID=14","0.0122")</f>
        <v>0.0122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HYPERLINK("http://141.218.60.56/~jnz1568/getInfo.php?workbook=17_07.xlsx&amp;sheet=U0&amp;row=618&amp;col=6&amp;number=4.4&amp;sourceID=14","4.4")</f>
        <v>4.4</v>
      </c>
      <c r="G618" s="4" t="str">
        <f>HYPERLINK("http://141.218.60.56/~jnz1568/getInfo.php?workbook=17_07.xlsx&amp;sheet=U0&amp;row=618&amp;col=7&amp;number=0.0121&amp;sourceID=14","0.0121")</f>
        <v>0.0121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HYPERLINK("http://141.218.60.56/~jnz1568/getInfo.php?workbook=17_07.xlsx&amp;sheet=U0&amp;row=619&amp;col=6&amp;number=4.5&amp;sourceID=14","4.5")</f>
        <v>4.5</v>
      </c>
      <c r="G619" s="4" t="str">
        <f>HYPERLINK("http://141.218.60.56/~jnz1568/getInfo.php?workbook=17_07.xlsx&amp;sheet=U0&amp;row=619&amp;col=7&amp;number=0.0121&amp;sourceID=14","0.0121")</f>
        <v>0.0121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HYPERLINK("http://141.218.60.56/~jnz1568/getInfo.php?workbook=17_07.xlsx&amp;sheet=U0&amp;row=620&amp;col=6&amp;number=4.6&amp;sourceID=14","4.6")</f>
        <v>4.6</v>
      </c>
      <c r="G620" s="4" t="str">
        <f>HYPERLINK("http://141.218.60.56/~jnz1568/getInfo.php?workbook=17_07.xlsx&amp;sheet=U0&amp;row=620&amp;col=7&amp;number=0.0121&amp;sourceID=14","0.0121")</f>
        <v>0.0121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HYPERLINK("http://141.218.60.56/~jnz1568/getInfo.php?workbook=17_07.xlsx&amp;sheet=U0&amp;row=621&amp;col=6&amp;number=4.7&amp;sourceID=14","4.7")</f>
        <v>4.7</v>
      </c>
      <c r="G621" s="4" t="str">
        <f>HYPERLINK("http://141.218.60.56/~jnz1568/getInfo.php?workbook=17_07.xlsx&amp;sheet=U0&amp;row=621&amp;col=7&amp;number=0.012&amp;sourceID=14","0.012")</f>
        <v>0.012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HYPERLINK("http://141.218.60.56/~jnz1568/getInfo.php?workbook=17_07.xlsx&amp;sheet=U0&amp;row=622&amp;col=6&amp;number=4.8&amp;sourceID=14","4.8")</f>
        <v>4.8</v>
      </c>
      <c r="G622" s="4" t="str">
        <f>HYPERLINK("http://141.218.60.56/~jnz1568/getInfo.php?workbook=17_07.xlsx&amp;sheet=U0&amp;row=622&amp;col=7&amp;number=0.0119&amp;sourceID=14","0.0119")</f>
        <v>0.0119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HYPERLINK("http://141.218.60.56/~jnz1568/getInfo.php?workbook=17_07.xlsx&amp;sheet=U0&amp;row=623&amp;col=6&amp;number=4.9&amp;sourceID=14","4.9")</f>
        <v>4.9</v>
      </c>
      <c r="G623" s="4" t="str">
        <f>HYPERLINK("http://141.218.60.56/~jnz1568/getInfo.php?workbook=17_07.xlsx&amp;sheet=U0&amp;row=623&amp;col=7&amp;number=0.0119&amp;sourceID=14","0.0119")</f>
        <v>0.0119</v>
      </c>
    </row>
    <row r="624" spans="1:7">
      <c r="A624" s="3">
        <v>17</v>
      </c>
      <c r="B624" s="3">
        <v>7</v>
      </c>
      <c r="C624" s="3">
        <v>3</v>
      </c>
      <c r="D624" s="3">
        <v>8</v>
      </c>
      <c r="E624" s="3">
        <v>1</v>
      </c>
      <c r="F624" s="4" t="str">
        <f>HYPERLINK("http://141.218.60.56/~jnz1568/getInfo.php?workbook=17_07.xlsx&amp;sheet=U0&amp;row=624&amp;col=6&amp;number=3&amp;sourceID=14","3")</f>
        <v>3</v>
      </c>
      <c r="G624" s="4" t="str">
        <f>HYPERLINK("http://141.218.60.56/~jnz1568/getInfo.php?workbook=17_07.xlsx&amp;sheet=U0&amp;row=624&amp;col=7&amp;number=0.00154&amp;sourceID=14","0.00154")</f>
        <v>0.00154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HYPERLINK("http://141.218.60.56/~jnz1568/getInfo.php?workbook=17_07.xlsx&amp;sheet=U0&amp;row=625&amp;col=6&amp;number=3.1&amp;sourceID=14","3.1")</f>
        <v>3.1</v>
      </c>
      <c r="G625" s="4" t="str">
        <f>HYPERLINK("http://141.218.60.56/~jnz1568/getInfo.php?workbook=17_07.xlsx&amp;sheet=U0&amp;row=625&amp;col=7&amp;number=0.00154&amp;sourceID=14","0.00154")</f>
        <v>0.00154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HYPERLINK("http://141.218.60.56/~jnz1568/getInfo.php?workbook=17_07.xlsx&amp;sheet=U0&amp;row=626&amp;col=6&amp;number=3.2&amp;sourceID=14","3.2")</f>
        <v>3.2</v>
      </c>
      <c r="G626" s="4" t="str">
        <f>HYPERLINK("http://141.218.60.56/~jnz1568/getInfo.php?workbook=17_07.xlsx&amp;sheet=U0&amp;row=626&amp;col=7&amp;number=0.00154&amp;sourceID=14","0.00154")</f>
        <v>0.00154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HYPERLINK("http://141.218.60.56/~jnz1568/getInfo.php?workbook=17_07.xlsx&amp;sheet=U0&amp;row=627&amp;col=6&amp;number=3.3&amp;sourceID=14","3.3")</f>
        <v>3.3</v>
      </c>
      <c r="G627" s="4" t="str">
        <f>HYPERLINK("http://141.218.60.56/~jnz1568/getInfo.php?workbook=17_07.xlsx&amp;sheet=U0&amp;row=627&amp;col=7&amp;number=0.00154&amp;sourceID=14","0.00154")</f>
        <v>0.00154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HYPERLINK("http://141.218.60.56/~jnz1568/getInfo.php?workbook=17_07.xlsx&amp;sheet=U0&amp;row=628&amp;col=6&amp;number=3.4&amp;sourceID=14","3.4")</f>
        <v>3.4</v>
      </c>
      <c r="G628" s="4" t="str">
        <f>HYPERLINK("http://141.218.60.56/~jnz1568/getInfo.php?workbook=17_07.xlsx&amp;sheet=U0&amp;row=628&amp;col=7&amp;number=0.00154&amp;sourceID=14","0.00154")</f>
        <v>0.00154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HYPERLINK("http://141.218.60.56/~jnz1568/getInfo.php?workbook=17_07.xlsx&amp;sheet=U0&amp;row=629&amp;col=6&amp;number=3.5&amp;sourceID=14","3.5")</f>
        <v>3.5</v>
      </c>
      <c r="G629" s="4" t="str">
        <f>HYPERLINK("http://141.218.60.56/~jnz1568/getInfo.php?workbook=17_07.xlsx&amp;sheet=U0&amp;row=629&amp;col=7&amp;number=0.00154&amp;sourceID=14","0.00154")</f>
        <v>0.00154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HYPERLINK("http://141.218.60.56/~jnz1568/getInfo.php?workbook=17_07.xlsx&amp;sheet=U0&amp;row=630&amp;col=6&amp;number=3.6&amp;sourceID=14","3.6")</f>
        <v>3.6</v>
      </c>
      <c r="G630" s="4" t="str">
        <f>HYPERLINK("http://141.218.60.56/~jnz1568/getInfo.php?workbook=17_07.xlsx&amp;sheet=U0&amp;row=630&amp;col=7&amp;number=0.00154&amp;sourceID=14","0.00154")</f>
        <v>0.00154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HYPERLINK("http://141.218.60.56/~jnz1568/getInfo.php?workbook=17_07.xlsx&amp;sheet=U0&amp;row=631&amp;col=6&amp;number=3.7&amp;sourceID=14","3.7")</f>
        <v>3.7</v>
      </c>
      <c r="G631" s="4" t="str">
        <f>HYPERLINK("http://141.218.60.56/~jnz1568/getInfo.php?workbook=17_07.xlsx&amp;sheet=U0&amp;row=631&amp;col=7&amp;number=0.00154&amp;sourceID=14","0.00154")</f>
        <v>0.00154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HYPERLINK("http://141.218.60.56/~jnz1568/getInfo.php?workbook=17_07.xlsx&amp;sheet=U0&amp;row=632&amp;col=6&amp;number=3.8&amp;sourceID=14","3.8")</f>
        <v>3.8</v>
      </c>
      <c r="G632" s="4" t="str">
        <f>HYPERLINK("http://141.218.60.56/~jnz1568/getInfo.php?workbook=17_07.xlsx&amp;sheet=U0&amp;row=632&amp;col=7&amp;number=0.00154&amp;sourceID=14","0.00154")</f>
        <v>0.00154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HYPERLINK("http://141.218.60.56/~jnz1568/getInfo.php?workbook=17_07.xlsx&amp;sheet=U0&amp;row=633&amp;col=6&amp;number=3.9&amp;sourceID=14","3.9")</f>
        <v>3.9</v>
      </c>
      <c r="G633" s="4" t="str">
        <f>HYPERLINK("http://141.218.60.56/~jnz1568/getInfo.php?workbook=17_07.xlsx&amp;sheet=U0&amp;row=633&amp;col=7&amp;number=0.00153&amp;sourceID=14","0.00153")</f>
        <v>0.00153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HYPERLINK("http://141.218.60.56/~jnz1568/getInfo.php?workbook=17_07.xlsx&amp;sheet=U0&amp;row=634&amp;col=6&amp;number=4&amp;sourceID=14","4")</f>
        <v>4</v>
      </c>
      <c r="G634" s="4" t="str">
        <f>HYPERLINK("http://141.218.60.56/~jnz1568/getInfo.php?workbook=17_07.xlsx&amp;sheet=U0&amp;row=634&amp;col=7&amp;number=0.00153&amp;sourceID=14","0.00153")</f>
        <v>0.00153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HYPERLINK("http://141.218.60.56/~jnz1568/getInfo.php?workbook=17_07.xlsx&amp;sheet=U0&amp;row=635&amp;col=6&amp;number=4.1&amp;sourceID=14","4.1")</f>
        <v>4.1</v>
      </c>
      <c r="G635" s="4" t="str">
        <f>HYPERLINK("http://141.218.60.56/~jnz1568/getInfo.php?workbook=17_07.xlsx&amp;sheet=U0&amp;row=635&amp;col=7&amp;number=0.00153&amp;sourceID=14","0.00153")</f>
        <v>0.00153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HYPERLINK("http://141.218.60.56/~jnz1568/getInfo.php?workbook=17_07.xlsx&amp;sheet=U0&amp;row=636&amp;col=6&amp;number=4.2&amp;sourceID=14","4.2")</f>
        <v>4.2</v>
      </c>
      <c r="G636" s="4" t="str">
        <f>HYPERLINK("http://141.218.60.56/~jnz1568/getInfo.php?workbook=17_07.xlsx&amp;sheet=U0&amp;row=636&amp;col=7&amp;number=0.00153&amp;sourceID=14","0.00153")</f>
        <v>0.00153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HYPERLINK("http://141.218.60.56/~jnz1568/getInfo.php?workbook=17_07.xlsx&amp;sheet=U0&amp;row=637&amp;col=6&amp;number=4.3&amp;sourceID=14","4.3")</f>
        <v>4.3</v>
      </c>
      <c r="G637" s="4" t="str">
        <f>HYPERLINK("http://141.218.60.56/~jnz1568/getInfo.php?workbook=17_07.xlsx&amp;sheet=U0&amp;row=637&amp;col=7&amp;number=0.00153&amp;sourceID=14","0.00153")</f>
        <v>0.00153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HYPERLINK("http://141.218.60.56/~jnz1568/getInfo.php?workbook=17_07.xlsx&amp;sheet=U0&amp;row=638&amp;col=6&amp;number=4.4&amp;sourceID=14","4.4")</f>
        <v>4.4</v>
      </c>
      <c r="G638" s="4" t="str">
        <f>HYPERLINK("http://141.218.60.56/~jnz1568/getInfo.php?workbook=17_07.xlsx&amp;sheet=U0&amp;row=638&amp;col=7&amp;number=0.00152&amp;sourceID=14","0.00152")</f>
        <v>0.00152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HYPERLINK("http://141.218.60.56/~jnz1568/getInfo.php?workbook=17_07.xlsx&amp;sheet=U0&amp;row=639&amp;col=6&amp;number=4.5&amp;sourceID=14","4.5")</f>
        <v>4.5</v>
      </c>
      <c r="G639" s="4" t="str">
        <f>HYPERLINK("http://141.218.60.56/~jnz1568/getInfo.php?workbook=17_07.xlsx&amp;sheet=U0&amp;row=639&amp;col=7&amp;number=0.00152&amp;sourceID=14","0.00152")</f>
        <v>0.00152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HYPERLINK("http://141.218.60.56/~jnz1568/getInfo.php?workbook=17_07.xlsx&amp;sheet=U0&amp;row=640&amp;col=6&amp;number=4.6&amp;sourceID=14","4.6")</f>
        <v>4.6</v>
      </c>
      <c r="G640" s="4" t="str">
        <f>HYPERLINK("http://141.218.60.56/~jnz1568/getInfo.php?workbook=17_07.xlsx&amp;sheet=U0&amp;row=640&amp;col=7&amp;number=0.00151&amp;sourceID=14","0.00151")</f>
        <v>0.00151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HYPERLINK("http://141.218.60.56/~jnz1568/getInfo.php?workbook=17_07.xlsx&amp;sheet=U0&amp;row=641&amp;col=6&amp;number=4.7&amp;sourceID=14","4.7")</f>
        <v>4.7</v>
      </c>
      <c r="G641" s="4" t="str">
        <f>HYPERLINK("http://141.218.60.56/~jnz1568/getInfo.php?workbook=17_07.xlsx&amp;sheet=U0&amp;row=641&amp;col=7&amp;number=0.00151&amp;sourceID=14","0.00151")</f>
        <v>0.00151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HYPERLINK("http://141.218.60.56/~jnz1568/getInfo.php?workbook=17_07.xlsx&amp;sheet=U0&amp;row=642&amp;col=6&amp;number=4.8&amp;sourceID=14","4.8")</f>
        <v>4.8</v>
      </c>
      <c r="G642" s="4" t="str">
        <f>HYPERLINK("http://141.218.60.56/~jnz1568/getInfo.php?workbook=17_07.xlsx&amp;sheet=U0&amp;row=642&amp;col=7&amp;number=0.0015&amp;sourceID=14","0.0015")</f>
        <v>0.0015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HYPERLINK("http://141.218.60.56/~jnz1568/getInfo.php?workbook=17_07.xlsx&amp;sheet=U0&amp;row=643&amp;col=6&amp;number=4.9&amp;sourceID=14","4.9")</f>
        <v>4.9</v>
      </c>
      <c r="G643" s="4" t="str">
        <f>HYPERLINK("http://141.218.60.56/~jnz1568/getInfo.php?workbook=17_07.xlsx&amp;sheet=U0&amp;row=643&amp;col=7&amp;number=0.00149&amp;sourceID=14","0.00149")</f>
        <v>0.00149</v>
      </c>
    </row>
    <row r="644" spans="1:7">
      <c r="A644" s="3">
        <v>17</v>
      </c>
      <c r="B644" s="3">
        <v>7</v>
      </c>
      <c r="C644" s="3">
        <v>3</v>
      </c>
      <c r="D644" s="3">
        <v>9</v>
      </c>
      <c r="E644" s="3">
        <v>1</v>
      </c>
      <c r="F644" s="4" t="str">
        <f>HYPERLINK("http://141.218.60.56/~jnz1568/getInfo.php?workbook=17_07.xlsx&amp;sheet=U0&amp;row=644&amp;col=6&amp;number=3&amp;sourceID=14","3")</f>
        <v>3</v>
      </c>
      <c r="G644" s="4" t="str">
        <f>HYPERLINK("http://141.218.60.56/~jnz1568/getInfo.php?workbook=17_07.xlsx&amp;sheet=U0&amp;row=644&amp;col=7&amp;number=0.1&amp;sourceID=14","0.1")</f>
        <v>0.1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HYPERLINK("http://141.218.60.56/~jnz1568/getInfo.php?workbook=17_07.xlsx&amp;sheet=U0&amp;row=645&amp;col=6&amp;number=3.1&amp;sourceID=14","3.1")</f>
        <v>3.1</v>
      </c>
      <c r="G645" s="4" t="str">
        <f>HYPERLINK("http://141.218.60.56/~jnz1568/getInfo.php?workbook=17_07.xlsx&amp;sheet=U0&amp;row=645&amp;col=7&amp;number=0.1&amp;sourceID=14","0.1")</f>
        <v>0.1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HYPERLINK("http://141.218.60.56/~jnz1568/getInfo.php?workbook=17_07.xlsx&amp;sheet=U0&amp;row=646&amp;col=6&amp;number=3.2&amp;sourceID=14","3.2")</f>
        <v>3.2</v>
      </c>
      <c r="G646" s="4" t="str">
        <f>HYPERLINK("http://141.218.60.56/~jnz1568/getInfo.php?workbook=17_07.xlsx&amp;sheet=U0&amp;row=646&amp;col=7&amp;number=0.1&amp;sourceID=14","0.1")</f>
        <v>0.1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HYPERLINK("http://141.218.60.56/~jnz1568/getInfo.php?workbook=17_07.xlsx&amp;sheet=U0&amp;row=647&amp;col=6&amp;number=3.3&amp;sourceID=14","3.3")</f>
        <v>3.3</v>
      </c>
      <c r="G647" s="4" t="str">
        <f>HYPERLINK("http://141.218.60.56/~jnz1568/getInfo.php?workbook=17_07.xlsx&amp;sheet=U0&amp;row=647&amp;col=7&amp;number=0.1&amp;sourceID=14","0.1")</f>
        <v>0.1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HYPERLINK("http://141.218.60.56/~jnz1568/getInfo.php?workbook=17_07.xlsx&amp;sheet=U0&amp;row=648&amp;col=6&amp;number=3.4&amp;sourceID=14","3.4")</f>
        <v>3.4</v>
      </c>
      <c r="G648" s="4" t="str">
        <f>HYPERLINK("http://141.218.60.56/~jnz1568/getInfo.php?workbook=17_07.xlsx&amp;sheet=U0&amp;row=648&amp;col=7&amp;number=0.1&amp;sourceID=14","0.1")</f>
        <v>0.1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HYPERLINK("http://141.218.60.56/~jnz1568/getInfo.php?workbook=17_07.xlsx&amp;sheet=U0&amp;row=649&amp;col=6&amp;number=3.5&amp;sourceID=14","3.5")</f>
        <v>3.5</v>
      </c>
      <c r="G649" s="4" t="str">
        <f>HYPERLINK("http://141.218.60.56/~jnz1568/getInfo.php?workbook=17_07.xlsx&amp;sheet=U0&amp;row=649&amp;col=7&amp;number=0.1&amp;sourceID=14","0.1")</f>
        <v>0.1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HYPERLINK("http://141.218.60.56/~jnz1568/getInfo.php?workbook=17_07.xlsx&amp;sheet=U0&amp;row=650&amp;col=6&amp;number=3.6&amp;sourceID=14","3.6")</f>
        <v>3.6</v>
      </c>
      <c r="G650" s="4" t="str">
        <f>HYPERLINK("http://141.218.60.56/~jnz1568/getInfo.php?workbook=17_07.xlsx&amp;sheet=U0&amp;row=650&amp;col=7&amp;number=0.1&amp;sourceID=14","0.1")</f>
        <v>0.1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HYPERLINK("http://141.218.60.56/~jnz1568/getInfo.php?workbook=17_07.xlsx&amp;sheet=U0&amp;row=651&amp;col=6&amp;number=3.7&amp;sourceID=14","3.7")</f>
        <v>3.7</v>
      </c>
      <c r="G651" s="4" t="str">
        <f>HYPERLINK("http://141.218.60.56/~jnz1568/getInfo.php?workbook=17_07.xlsx&amp;sheet=U0&amp;row=651&amp;col=7&amp;number=0.1&amp;sourceID=14","0.1")</f>
        <v>0.1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HYPERLINK("http://141.218.60.56/~jnz1568/getInfo.php?workbook=17_07.xlsx&amp;sheet=U0&amp;row=652&amp;col=6&amp;number=3.8&amp;sourceID=14","3.8")</f>
        <v>3.8</v>
      </c>
      <c r="G652" s="4" t="str">
        <f>HYPERLINK("http://141.218.60.56/~jnz1568/getInfo.php?workbook=17_07.xlsx&amp;sheet=U0&amp;row=652&amp;col=7&amp;number=0.1&amp;sourceID=14","0.1")</f>
        <v>0.1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HYPERLINK("http://141.218.60.56/~jnz1568/getInfo.php?workbook=17_07.xlsx&amp;sheet=U0&amp;row=653&amp;col=6&amp;number=3.9&amp;sourceID=14","3.9")</f>
        <v>3.9</v>
      </c>
      <c r="G653" s="4" t="str">
        <f>HYPERLINK("http://141.218.60.56/~jnz1568/getInfo.php?workbook=17_07.xlsx&amp;sheet=U0&amp;row=653&amp;col=7&amp;number=0.1&amp;sourceID=14","0.1")</f>
        <v>0.1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HYPERLINK("http://141.218.60.56/~jnz1568/getInfo.php?workbook=17_07.xlsx&amp;sheet=U0&amp;row=654&amp;col=6&amp;number=4&amp;sourceID=14","4")</f>
        <v>4</v>
      </c>
      <c r="G654" s="4" t="str">
        <f>HYPERLINK("http://141.218.60.56/~jnz1568/getInfo.php?workbook=17_07.xlsx&amp;sheet=U0&amp;row=654&amp;col=7&amp;number=0.101&amp;sourceID=14","0.101")</f>
        <v>0.101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HYPERLINK("http://141.218.60.56/~jnz1568/getInfo.php?workbook=17_07.xlsx&amp;sheet=U0&amp;row=655&amp;col=6&amp;number=4.1&amp;sourceID=14","4.1")</f>
        <v>4.1</v>
      </c>
      <c r="G655" s="4" t="str">
        <f>HYPERLINK("http://141.218.60.56/~jnz1568/getInfo.php?workbook=17_07.xlsx&amp;sheet=U0&amp;row=655&amp;col=7&amp;number=0.101&amp;sourceID=14","0.101")</f>
        <v>0.101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HYPERLINK("http://141.218.60.56/~jnz1568/getInfo.php?workbook=17_07.xlsx&amp;sheet=U0&amp;row=656&amp;col=6&amp;number=4.2&amp;sourceID=14","4.2")</f>
        <v>4.2</v>
      </c>
      <c r="G656" s="4" t="str">
        <f>HYPERLINK("http://141.218.60.56/~jnz1568/getInfo.php?workbook=17_07.xlsx&amp;sheet=U0&amp;row=656&amp;col=7&amp;number=0.101&amp;sourceID=14","0.101")</f>
        <v>0.101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HYPERLINK("http://141.218.60.56/~jnz1568/getInfo.php?workbook=17_07.xlsx&amp;sheet=U0&amp;row=657&amp;col=6&amp;number=4.3&amp;sourceID=14","4.3")</f>
        <v>4.3</v>
      </c>
      <c r="G657" s="4" t="str">
        <f>HYPERLINK("http://141.218.60.56/~jnz1568/getInfo.php?workbook=17_07.xlsx&amp;sheet=U0&amp;row=657&amp;col=7&amp;number=0.101&amp;sourceID=14","0.101")</f>
        <v>0.101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HYPERLINK("http://141.218.60.56/~jnz1568/getInfo.php?workbook=17_07.xlsx&amp;sheet=U0&amp;row=658&amp;col=6&amp;number=4.4&amp;sourceID=14","4.4")</f>
        <v>4.4</v>
      </c>
      <c r="G658" s="4" t="str">
        <f>HYPERLINK("http://141.218.60.56/~jnz1568/getInfo.php?workbook=17_07.xlsx&amp;sheet=U0&amp;row=658&amp;col=7&amp;number=0.101&amp;sourceID=14","0.101")</f>
        <v>0.101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HYPERLINK("http://141.218.60.56/~jnz1568/getInfo.php?workbook=17_07.xlsx&amp;sheet=U0&amp;row=659&amp;col=6&amp;number=4.5&amp;sourceID=14","4.5")</f>
        <v>4.5</v>
      </c>
      <c r="G659" s="4" t="str">
        <f>HYPERLINK("http://141.218.60.56/~jnz1568/getInfo.php?workbook=17_07.xlsx&amp;sheet=U0&amp;row=659&amp;col=7&amp;number=0.101&amp;sourceID=14","0.101")</f>
        <v>0.101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HYPERLINK("http://141.218.60.56/~jnz1568/getInfo.php?workbook=17_07.xlsx&amp;sheet=U0&amp;row=660&amp;col=6&amp;number=4.6&amp;sourceID=14","4.6")</f>
        <v>4.6</v>
      </c>
      <c r="G660" s="4" t="str">
        <f>HYPERLINK("http://141.218.60.56/~jnz1568/getInfo.php?workbook=17_07.xlsx&amp;sheet=U0&amp;row=660&amp;col=7&amp;number=0.101&amp;sourceID=14","0.101")</f>
        <v>0.101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HYPERLINK("http://141.218.60.56/~jnz1568/getInfo.php?workbook=17_07.xlsx&amp;sheet=U0&amp;row=661&amp;col=6&amp;number=4.7&amp;sourceID=14","4.7")</f>
        <v>4.7</v>
      </c>
      <c r="G661" s="4" t="str">
        <f>HYPERLINK("http://141.218.60.56/~jnz1568/getInfo.php?workbook=17_07.xlsx&amp;sheet=U0&amp;row=661&amp;col=7&amp;number=0.101&amp;sourceID=14","0.101")</f>
        <v>0.101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HYPERLINK("http://141.218.60.56/~jnz1568/getInfo.php?workbook=17_07.xlsx&amp;sheet=U0&amp;row=662&amp;col=6&amp;number=4.8&amp;sourceID=14","4.8")</f>
        <v>4.8</v>
      </c>
      <c r="G662" s="4" t="str">
        <f>HYPERLINK("http://141.218.60.56/~jnz1568/getInfo.php?workbook=17_07.xlsx&amp;sheet=U0&amp;row=662&amp;col=7&amp;number=0.101&amp;sourceID=14","0.101")</f>
        <v>0.101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HYPERLINK("http://141.218.60.56/~jnz1568/getInfo.php?workbook=17_07.xlsx&amp;sheet=U0&amp;row=663&amp;col=6&amp;number=4.9&amp;sourceID=14","4.9")</f>
        <v>4.9</v>
      </c>
      <c r="G663" s="4" t="str">
        <f>HYPERLINK("http://141.218.60.56/~jnz1568/getInfo.php?workbook=17_07.xlsx&amp;sheet=U0&amp;row=663&amp;col=7&amp;number=0.101&amp;sourceID=14","0.101")</f>
        <v>0.101</v>
      </c>
    </row>
    <row r="664" spans="1:7">
      <c r="A664" s="3">
        <v>17</v>
      </c>
      <c r="B664" s="3">
        <v>7</v>
      </c>
      <c r="C664" s="3" t="s">
        <v>31</v>
      </c>
      <c r="D664" s="3">
        <v>0</v>
      </c>
      <c r="E664" s="3">
        <v>1</v>
      </c>
      <c r="F664" s="4" t="str">
        <f>HYPERLINK("http://141.218.60.56/~jnz1568/getInfo.php?workbook=17_07.xlsx&amp;sheet=U0&amp;row=664&amp;col=6&amp;number=3&amp;sourceID=14","3")</f>
        <v>3</v>
      </c>
      <c r="G664" s="4" t="str">
        <f>HYPERLINK("http://141.218.60.56/~jnz1568/getInfo.php?workbook=17_07.xlsx&amp;sheet=U0&amp;row=664&amp;col=7&amp;number=1.49&amp;sourceID=14","1.49")</f>
        <v>1.49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HYPERLINK("http://141.218.60.56/~jnz1568/getInfo.php?workbook=17_07.xlsx&amp;sheet=U0&amp;row=665&amp;col=6&amp;number=3.1&amp;sourceID=14","3.1")</f>
        <v>3.1</v>
      </c>
      <c r="G665" s="4" t="str">
        <f>HYPERLINK("http://141.218.60.56/~jnz1568/getInfo.php?workbook=17_07.xlsx&amp;sheet=U0&amp;row=665&amp;col=7&amp;number=1.49&amp;sourceID=14","1.49")</f>
        <v>1.49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HYPERLINK("http://141.218.60.56/~jnz1568/getInfo.php?workbook=17_07.xlsx&amp;sheet=U0&amp;row=666&amp;col=6&amp;number=3.2&amp;sourceID=14","3.2")</f>
        <v>3.2</v>
      </c>
      <c r="G666" s="4" t="str">
        <f>HYPERLINK("http://141.218.60.56/~jnz1568/getInfo.php?workbook=17_07.xlsx&amp;sheet=U0&amp;row=666&amp;col=7&amp;number=1.49&amp;sourceID=14","1.49")</f>
        <v>1.49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HYPERLINK("http://141.218.60.56/~jnz1568/getInfo.php?workbook=17_07.xlsx&amp;sheet=U0&amp;row=667&amp;col=6&amp;number=3.3&amp;sourceID=14","3.3")</f>
        <v>3.3</v>
      </c>
      <c r="G667" s="4" t="str">
        <f>HYPERLINK("http://141.218.60.56/~jnz1568/getInfo.php?workbook=17_07.xlsx&amp;sheet=U0&amp;row=667&amp;col=7&amp;number=1.49&amp;sourceID=14","1.49")</f>
        <v>1.49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HYPERLINK("http://141.218.60.56/~jnz1568/getInfo.php?workbook=17_07.xlsx&amp;sheet=U0&amp;row=668&amp;col=6&amp;number=3.4&amp;sourceID=14","3.4")</f>
        <v>3.4</v>
      </c>
      <c r="G668" s="4" t="str">
        <f>HYPERLINK("http://141.218.60.56/~jnz1568/getInfo.php?workbook=17_07.xlsx&amp;sheet=U0&amp;row=668&amp;col=7&amp;number=1.49&amp;sourceID=14","1.49")</f>
        <v>1.49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HYPERLINK("http://141.218.60.56/~jnz1568/getInfo.php?workbook=17_07.xlsx&amp;sheet=U0&amp;row=669&amp;col=6&amp;number=3.5&amp;sourceID=14","3.5")</f>
        <v>3.5</v>
      </c>
      <c r="G669" s="4" t="str">
        <f>HYPERLINK("http://141.218.60.56/~jnz1568/getInfo.php?workbook=17_07.xlsx&amp;sheet=U0&amp;row=669&amp;col=7&amp;number=1.49&amp;sourceID=14","1.49")</f>
        <v>1.49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HYPERLINK("http://141.218.60.56/~jnz1568/getInfo.php?workbook=17_07.xlsx&amp;sheet=U0&amp;row=670&amp;col=6&amp;number=3.6&amp;sourceID=14","3.6")</f>
        <v>3.6</v>
      </c>
      <c r="G670" s="4" t="str">
        <f>HYPERLINK("http://141.218.60.56/~jnz1568/getInfo.php?workbook=17_07.xlsx&amp;sheet=U0&amp;row=670&amp;col=7&amp;number=1.49&amp;sourceID=14","1.49")</f>
        <v>1.49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HYPERLINK("http://141.218.60.56/~jnz1568/getInfo.php?workbook=17_07.xlsx&amp;sheet=U0&amp;row=671&amp;col=6&amp;number=3.7&amp;sourceID=14","3.7")</f>
        <v>3.7</v>
      </c>
      <c r="G671" s="4" t="str">
        <f>HYPERLINK("http://141.218.60.56/~jnz1568/getInfo.php?workbook=17_07.xlsx&amp;sheet=U0&amp;row=671&amp;col=7&amp;number=1.49&amp;sourceID=14","1.49")</f>
        <v>1.49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HYPERLINK("http://141.218.60.56/~jnz1568/getInfo.php?workbook=17_07.xlsx&amp;sheet=U0&amp;row=672&amp;col=6&amp;number=3.8&amp;sourceID=14","3.8")</f>
        <v>3.8</v>
      </c>
      <c r="G672" s="4" t="str">
        <f>HYPERLINK("http://141.218.60.56/~jnz1568/getInfo.php?workbook=17_07.xlsx&amp;sheet=U0&amp;row=672&amp;col=7&amp;number=1.49&amp;sourceID=14","1.49")</f>
        <v>1.49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HYPERLINK("http://141.218.60.56/~jnz1568/getInfo.php?workbook=17_07.xlsx&amp;sheet=U0&amp;row=673&amp;col=6&amp;number=3.9&amp;sourceID=14","3.9")</f>
        <v>3.9</v>
      </c>
      <c r="G673" s="4" t="str">
        <f>HYPERLINK("http://141.218.60.56/~jnz1568/getInfo.php?workbook=17_07.xlsx&amp;sheet=U0&amp;row=673&amp;col=7&amp;number=1.49&amp;sourceID=14","1.49")</f>
        <v>1.49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HYPERLINK("http://141.218.60.56/~jnz1568/getInfo.php?workbook=17_07.xlsx&amp;sheet=U0&amp;row=674&amp;col=6&amp;number=4&amp;sourceID=14","4")</f>
        <v>4</v>
      </c>
      <c r="G674" s="4" t="str">
        <f>HYPERLINK("http://141.218.60.56/~jnz1568/getInfo.php?workbook=17_07.xlsx&amp;sheet=U0&amp;row=674&amp;col=7&amp;number=1.49&amp;sourceID=14","1.49")</f>
        <v>1.49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HYPERLINK("http://141.218.60.56/~jnz1568/getInfo.php?workbook=17_07.xlsx&amp;sheet=U0&amp;row=675&amp;col=6&amp;number=4.1&amp;sourceID=14","4.1")</f>
        <v>4.1</v>
      </c>
      <c r="G675" s="4" t="str">
        <f>HYPERLINK("http://141.218.60.56/~jnz1568/getInfo.php?workbook=17_07.xlsx&amp;sheet=U0&amp;row=675&amp;col=7&amp;number=1.5&amp;sourceID=14","1.5")</f>
        <v>1.5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HYPERLINK("http://141.218.60.56/~jnz1568/getInfo.php?workbook=17_07.xlsx&amp;sheet=U0&amp;row=676&amp;col=6&amp;number=4.2&amp;sourceID=14","4.2")</f>
        <v>4.2</v>
      </c>
      <c r="G676" s="4" t="str">
        <f>HYPERLINK("http://141.218.60.56/~jnz1568/getInfo.php?workbook=17_07.xlsx&amp;sheet=U0&amp;row=676&amp;col=7&amp;number=1.5&amp;sourceID=14","1.5")</f>
        <v>1.5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HYPERLINK("http://141.218.60.56/~jnz1568/getInfo.php?workbook=17_07.xlsx&amp;sheet=U0&amp;row=677&amp;col=6&amp;number=4.3&amp;sourceID=14","4.3")</f>
        <v>4.3</v>
      </c>
      <c r="G677" s="4" t="str">
        <f>HYPERLINK("http://141.218.60.56/~jnz1568/getInfo.php?workbook=17_07.xlsx&amp;sheet=U0&amp;row=677&amp;col=7&amp;number=1.5&amp;sourceID=14","1.5")</f>
        <v>1.5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HYPERLINK("http://141.218.60.56/~jnz1568/getInfo.php?workbook=17_07.xlsx&amp;sheet=U0&amp;row=678&amp;col=6&amp;number=4.4&amp;sourceID=14","4.4")</f>
        <v>4.4</v>
      </c>
      <c r="G678" s="4" t="str">
        <f>HYPERLINK("http://141.218.60.56/~jnz1568/getInfo.php?workbook=17_07.xlsx&amp;sheet=U0&amp;row=678&amp;col=7&amp;number=1.5&amp;sourceID=14","1.5")</f>
        <v>1.5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HYPERLINK("http://141.218.60.56/~jnz1568/getInfo.php?workbook=17_07.xlsx&amp;sheet=U0&amp;row=679&amp;col=6&amp;number=4.5&amp;sourceID=14","4.5")</f>
        <v>4.5</v>
      </c>
      <c r="G679" s="4" t="str">
        <f>HYPERLINK("http://141.218.60.56/~jnz1568/getInfo.php?workbook=17_07.xlsx&amp;sheet=U0&amp;row=679&amp;col=7&amp;number=1.51&amp;sourceID=14","1.51")</f>
        <v>1.51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HYPERLINK("http://141.218.60.56/~jnz1568/getInfo.php?workbook=17_07.xlsx&amp;sheet=U0&amp;row=680&amp;col=6&amp;number=4.6&amp;sourceID=14","4.6")</f>
        <v>4.6</v>
      </c>
      <c r="G680" s="4" t="str">
        <f>HYPERLINK("http://141.218.60.56/~jnz1568/getInfo.php?workbook=17_07.xlsx&amp;sheet=U0&amp;row=680&amp;col=7&amp;number=1.51&amp;sourceID=14","1.51")</f>
        <v>1.51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HYPERLINK("http://141.218.60.56/~jnz1568/getInfo.php?workbook=17_07.xlsx&amp;sheet=U0&amp;row=681&amp;col=6&amp;number=4.7&amp;sourceID=14","4.7")</f>
        <v>4.7</v>
      </c>
      <c r="G681" s="4" t="str">
        <f>HYPERLINK("http://141.218.60.56/~jnz1568/getInfo.php?workbook=17_07.xlsx&amp;sheet=U0&amp;row=681&amp;col=7&amp;number=1.51&amp;sourceID=14","1.51")</f>
        <v>1.51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HYPERLINK("http://141.218.60.56/~jnz1568/getInfo.php?workbook=17_07.xlsx&amp;sheet=U0&amp;row=682&amp;col=6&amp;number=4.8&amp;sourceID=14","4.8")</f>
        <v>4.8</v>
      </c>
      <c r="G682" s="4" t="str">
        <f>HYPERLINK("http://141.218.60.56/~jnz1568/getInfo.php?workbook=17_07.xlsx&amp;sheet=U0&amp;row=682&amp;col=7&amp;number=1.52&amp;sourceID=14","1.52")</f>
        <v>1.52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HYPERLINK("http://141.218.60.56/~jnz1568/getInfo.php?workbook=17_07.xlsx&amp;sheet=U0&amp;row=683&amp;col=6&amp;number=4.9&amp;sourceID=14","4.9")</f>
        <v>4.9</v>
      </c>
      <c r="G683" s="4" t="str">
        <f>HYPERLINK("http://141.218.60.56/~jnz1568/getInfo.php?workbook=17_07.xlsx&amp;sheet=U0&amp;row=683&amp;col=7&amp;number=1.53&amp;sourceID=14","1.53")</f>
        <v>1.53</v>
      </c>
    </row>
    <row r="684" spans="1:7">
      <c r="A684" s="3">
        <v>17</v>
      </c>
      <c r="B684" s="3">
        <v>7</v>
      </c>
      <c r="C684" s="3" t="s">
        <v>31</v>
      </c>
      <c r="D684" s="3">
        <v>1</v>
      </c>
      <c r="E684" s="3">
        <v>1</v>
      </c>
      <c r="F684" s="4" t="str">
        <f>HYPERLINK("http://141.218.60.56/~jnz1568/getInfo.php?workbook=17_07.xlsx&amp;sheet=U0&amp;row=684&amp;col=6&amp;number=3&amp;sourceID=14","3")</f>
        <v>3</v>
      </c>
      <c r="G684" s="4" t="str">
        <f>HYPERLINK("http://141.218.60.56/~jnz1568/getInfo.php?workbook=17_07.xlsx&amp;sheet=U0&amp;row=684&amp;col=7&amp;number=0.000122&amp;sourceID=14","0.000122")</f>
        <v>0.000122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HYPERLINK("http://141.218.60.56/~jnz1568/getInfo.php?workbook=17_07.xlsx&amp;sheet=U0&amp;row=685&amp;col=6&amp;number=3.1&amp;sourceID=14","3.1")</f>
        <v>3.1</v>
      </c>
      <c r="G685" s="4" t="str">
        <f>HYPERLINK("http://141.218.60.56/~jnz1568/getInfo.php?workbook=17_07.xlsx&amp;sheet=U0&amp;row=685&amp;col=7&amp;number=0.000122&amp;sourceID=14","0.000122")</f>
        <v>0.000122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HYPERLINK("http://141.218.60.56/~jnz1568/getInfo.php?workbook=17_07.xlsx&amp;sheet=U0&amp;row=686&amp;col=6&amp;number=3.2&amp;sourceID=14","3.2")</f>
        <v>3.2</v>
      </c>
      <c r="G686" s="4" t="str">
        <f>HYPERLINK("http://141.218.60.56/~jnz1568/getInfo.php?workbook=17_07.xlsx&amp;sheet=U0&amp;row=686&amp;col=7&amp;number=0.000122&amp;sourceID=14","0.000122")</f>
        <v>0.000122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HYPERLINK("http://141.218.60.56/~jnz1568/getInfo.php?workbook=17_07.xlsx&amp;sheet=U0&amp;row=687&amp;col=6&amp;number=3.3&amp;sourceID=14","3.3")</f>
        <v>3.3</v>
      </c>
      <c r="G687" s="4" t="str">
        <f>HYPERLINK("http://141.218.60.56/~jnz1568/getInfo.php?workbook=17_07.xlsx&amp;sheet=U0&amp;row=687&amp;col=7&amp;number=0.000121&amp;sourceID=14","0.000121")</f>
        <v>0.000121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HYPERLINK("http://141.218.60.56/~jnz1568/getInfo.php?workbook=17_07.xlsx&amp;sheet=U0&amp;row=688&amp;col=6&amp;number=3.4&amp;sourceID=14","3.4")</f>
        <v>3.4</v>
      </c>
      <c r="G688" s="4" t="str">
        <f>HYPERLINK("http://141.218.60.56/~jnz1568/getInfo.php?workbook=17_07.xlsx&amp;sheet=U0&amp;row=688&amp;col=7&amp;number=0.000121&amp;sourceID=14","0.000121")</f>
        <v>0.000121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HYPERLINK("http://141.218.60.56/~jnz1568/getInfo.php?workbook=17_07.xlsx&amp;sheet=U0&amp;row=689&amp;col=6&amp;number=3.5&amp;sourceID=14","3.5")</f>
        <v>3.5</v>
      </c>
      <c r="G689" s="4" t="str">
        <f>HYPERLINK("http://141.218.60.56/~jnz1568/getInfo.php?workbook=17_07.xlsx&amp;sheet=U0&amp;row=689&amp;col=7&amp;number=0.000121&amp;sourceID=14","0.000121")</f>
        <v>0.000121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HYPERLINK("http://141.218.60.56/~jnz1568/getInfo.php?workbook=17_07.xlsx&amp;sheet=U0&amp;row=690&amp;col=6&amp;number=3.6&amp;sourceID=14","3.6")</f>
        <v>3.6</v>
      </c>
      <c r="G690" s="4" t="str">
        <f>HYPERLINK("http://141.218.60.56/~jnz1568/getInfo.php?workbook=17_07.xlsx&amp;sheet=U0&amp;row=690&amp;col=7&amp;number=0.000121&amp;sourceID=14","0.000121")</f>
        <v>0.000121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HYPERLINK("http://141.218.60.56/~jnz1568/getInfo.php?workbook=17_07.xlsx&amp;sheet=U0&amp;row=691&amp;col=6&amp;number=3.7&amp;sourceID=14","3.7")</f>
        <v>3.7</v>
      </c>
      <c r="G691" s="4" t="str">
        <f>HYPERLINK("http://141.218.60.56/~jnz1568/getInfo.php?workbook=17_07.xlsx&amp;sheet=U0&amp;row=691&amp;col=7&amp;number=0.000121&amp;sourceID=14","0.000121")</f>
        <v>0.000121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HYPERLINK("http://141.218.60.56/~jnz1568/getInfo.php?workbook=17_07.xlsx&amp;sheet=U0&amp;row=692&amp;col=6&amp;number=3.8&amp;sourceID=14","3.8")</f>
        <v>3.8</v>
      </c>
      <c r="G692" s="4" t="str">
        <f>HYPERLINK("http://141.218.60.56/~jnz1568/getInfo.php?workbook=17_07.xlsx&amp;sheet=U0&amp;row=692&amp;col=7&amp;number=0.000121&amp;sourceID=14","0.000121")</f>
        <v>0.000121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HYPERLINK("http://141.218.60.56/~jnz1568/getInfo.php?workbook=17_07.xlsx&amp;sheet=U0&amp;row=693&amp;col=6&amp;number=3.9&amp;sourceID=14","3.9")</f>
        <v>3.9</v>
      </c>
      <c r="G693" s="4" t="str">
        <f>HYPERLINK("http://141.218.60.56/~jnz1568/getInfo.php?workbook=17_07.xlsx&amp;sheet=U0&amp;row=693&amp;col=7&amp;number=0.000121&amp;sourceID=14","0.000121")</f>
        <v>0.000121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HYPERLINK("http://141.218.60.56/~jnz1568/getInfo.php?workbook=17_07.xlsx&amp;sheet=U0&amp;row=694&amp;col=6&amp;number=4&amp;sourceID=14","4")</f>
        <v>4</v>
      </c>
      <c r="G694" s="4" t="str">
        <f>HYPERLINK("http://141.218.60.56/~jnz1568/getInfo.php?workbook=17_07.xlsx&amp;sheet=U0&amp;row=694&amp;col=7&amp;number=0.000121&amp;sourceID=14","0.000121")</f>
        <v>0.000121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HYPERLINK("http://141.218.60.56/~jnz1568/getInfo.php?workbook=17_07.xlsx&amp;sheet=U0&amp;row=695&amp;col=6&amp;number=4.1&amp;sourceID=14","4.1")</f>
        <v>4.1</v>
      </c>
      <c r="G695" s="4" t="str">
        <f>HYPERLINK("http://141.218.60.56/~jnz1568/getInfo.php?workbook=17_07.xlsx&amp;sheet=U0&amp;row=695&amp;col=7&amp;number=0.000121&amp;sourceID=14","0.000121")</f>
        <v>0.000121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HYPERLINK("http://141.218.60.56/~jnz1568/getInfo.php?workbook=17_07.xlsx&amp;sheet=U0&amp;row=696&amp;col=6&amp;number=4.2&amp;sourceID=14","4.2")</f>
        <v>4.2</v>
      </c>
      <c r="G696" s="4" t="str">
        <f>HYPERLINK("http://141.218.60.56/~jnz1568/getInfo.php?workbook=17_07.xlsx&amp;sheet=U0&amp;row=696&amp;col=7&amp;number=0.000121&amp;sourceID=14","0.000121")</f>
        <v>0.000121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HYPERLINK("http://141.218.60.56/~jnz1568/getInfo.php?workbook=17_07.xlsx&amp;sheet=U0&amp;row=697&amp;col=6&amp;number=4.3&amp;sourceID=14","4.3")</f>
        <v>4.3</v>
      </c>
      <c r="G697" s="4" t="str">
        <f>HYPERLINK("http://141.218.60.56/~jnz1568/getInfo.php?workbook=17_07.xlsx&amp;sheet=U0&amp;row=697&amp;col=7&amp;number=0.00012&amp;sourceID=14","0.00012")</f>
        <v>0.00012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HYPERLINK("http://141.218.60.56/~jnz1568/getInfo.php?workbook=17_07.xlsx&amp;sheet=U0&amp;row=698&amp;col=6&amp;number=4.4&amp;sourceID=14","4.4")</f>
        <v>4.4</v>
      </c>
      <c r="G698" s="4" t="str">
        <f>HYPERLINK("http://141.218.60.56/~jnz1568/getInfo.php?workbook=17_07.xlsx&amp;sheet=U0&amp;row=698&amp;col=7&amp;number=0.00012&amp;sourceID=14","0.00012")</f>
        <v>0.00012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HYPERLINK("http://141.218.60.56/~jnz1568/getInfo.php?workbook=17_07.xlsx&amp;sheet=U0&amp;row=699&amp;col=6&amp;number=4.5&amp;sourceID=14","4.5")</f>
        <v>4.5</v>
      </c>
      <c r="G699" s="4" t="str">
        <f>HYPERLINK("http://141.218.60.56/~jnz1568/getInfo.php?workbook=17_07.xlsx&amp;sheet=U0&amp;row=699&amp;col=7&amp;number=0.00012&amp;sourceID=14","0.00012")</f>
        <v>0.00012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HYPERLINK("http://141.218.60.56/~jnz1568/getInfo.php?workbook=17_07.xlsx&amp;sheet=U0&amp;row=700&amp;col=6&amp;number=4.6&amp;sourceID=14","4.6")</f>
        <v>4.6</v>
      </c>
      <c r="G700" s="4" t="str">
        <f>HYPERLINK("http://141.218.60.56/~jnz1568/getInfo.php?workbook=17_07.xlsx&amp;sheet=U0&amp;row=700&amp;col=7&amp;number=0.000119&amp;sourceID=14","0.000119")</f>
        <v>0.000119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HYPERLINK("http://141.218.60.56/~jnz1568/getInfo.php?workbook=17_07.xlsx&amp;sheet=U0&amp;row=701&amp;col=6&amp;number=4.7&amp;sourceID=14","4.7")</f>
        <v>4.7</v>
      </c>
      <c r="G701" s="4" t="str">
        <f>HYPERLINK("http://141.218.60.56/~jnz1568/getInfo.php?workbook=17_07.xlsx&amp;sheet=U0&amp;row=701&amp;col=7&amp;number=0.000119&amp;sourceID=14","0.000119")</f>
        <v>0.000119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HYPERLINK("http://141.218.60.56/~jnz1568/getInfo.php?workbook=17_07.xlsx&amp;sheet=U0&amp;row=702&amp;col=6&amp;number=4.8&amp;sourceID=14","4.8")</f>
        <v>4.8</v>
      </c>
      <c r="G702" s="4" t="str">
        <f>HYPERLINK("http://141.218.60.56/~jnz1568/getInfo.php?workbook=17_07.xlsx&amp;sheet=U0&amp;row=702&amp;col=7&amp;number=0.000118&amp;sourceID=14","0.000118")</f>
        <v>0.000118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HYPERLINK("http://141.218.60.56/~jnz1568/getInfo.php?workbook=17_07.xlsx&amp;sheet=U0&amp;row=703&amp;col=6&amp;number=4.9&amp;sourceID=14","4.9")</f>
        <v>4.9</v>
      </c>
      <c r="G703" s="4" t="str">
        <f>HYPERLINK("http://141.218.60.56/~jnz1568/getInfo.php?workbook=17_07.xlsx&amp;sheet=U0&amp;row=703&amp;col=7&amp;number=0.000117&amp;sourceID=14","0.000117")</f>
        <v>0.000117</v>
      </c>
    </row>
    <row r="704" spans="1:7">
      <c r="A704" s="3">
        <v>17</v>
      </c>
      <c r="B704" s="3">
        <v>7</v>
      </c>
      <c r="C704" s="3" t="s">
        <v>31</v>
      </c>
      <c r="D704" s="3">
        <v>2</v>
      </c>
      <c r="E704" s="3">
        <v>1</v>
      </c>
      <c r="F704" s="4" t="str">
        <f>HYPERLINK("http://141.218.60.56/~jnz1568/getInfo.php?workbook=17_07.xlsx&amp;sheet=U0&amp;row=704&amp;col=6&amp;number=3&amp;sourceID=14","3")</f>
        <v>3</v>
      </c>
      <c r="G704" s="4" t="str">
        <f>HYPERLINK("http://141.218.60.56/~jnz1568/getInfo.php?workbook=17_07.xlsx&amp;sheet=U0&amp;row=704&amp;col=7&amp;number=1.44&amp;sourceID=14","1.44")</f>
        <v>1.44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HYPERLINK("http://141.218.60.56/~jnz1568/getInfo.php?workbook=17_07.xlsx&amp;sheet=U0&amp;row=705&amp;col=6&amp;number=3.1&amp;sourceID=14","3.1")</f>
        <v>3.1</v>
      </c>
      <c r="G705" s="4" t="str">
        <f>HYPERLINK("http://141.218.60.56/~jnz1568/getInfo.php?workbook=17_07.xlsx&amp;sheet=U0&amp;row=705&amp;col=7&amp;number=1.44&amp;sourceID=14","1.44")</f>
        <v>1.44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HYPERLINK("http://141.218.60.56/~jnz1568/getInfo.php?workbook=17_07.xlsx&amp;sheet=U0&amp;row=706&amp;col=6&amp;number=3.2&amp;sourceID=14","3.2")</f>
        <v>3.2</v>
      </c>
      <c r="G706" s="4" t="str">
        <f>HYPERLINK("http://141.218.60.56/~jnz1568/getInfo.php?workbook=17_07.xlsx&amp;sheet=U0&amp;row=706&amp;col=7&amp;number=1.44&amp;sourceID=14","1.44")</f>
        <v>1.44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HYPERLINK("http://141.218.60.56/~jnz1568/getInfo.php?workbook=17_07.xlsx&amp;sheet=U0&amp;row=707&amp;col=6&amp;number=3.3&amp;sourceID=14","3.3")</f>
        <v>3.3</v>
      </c>
      <c r="G707" s="4" t="str">
        <f>HYPERLINK("http://141.218.60.56/~jnz1568/getInfo.php?workbook=17_07.xlsx&amp;sheet=U0&amp;row=707&amp;col=7&amp;number=1.44&amp;sourceID=14","1.44")</f>
        <v>1.44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HYPERLINK("http://141.218.60.56/~jnz1568/getInfo.php?workbook=17_07.xlsx&amp;sheet=U0&amp;row=708&amp;col=6&amp;number=3.4&amp;sourceID=14","3.4")</f>
        <v>3.4</v>
      </c>
      <c r="G708" s="4" t="str">
        <f>HYPERLINK("http://141.218.60.56/~jnz1568/getInfo.php?workbook=17_07.xlsx&amp;sheet=U0&amp;row=708&amp;col=7&amp;number=1.44&amp;sourceID=14","1.44")</f>
        <v>1.44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HYPERLINK("http://141.218.60.56/~jnz1568/getInfo.php?workbook=17_07.xlsx&amp;sheet=U0&amp;row=709&amp;col=6&amp;number=3.5&amp;sourceID=14","3.5")</f>
        <v>3.5</v>
      </c>
      <c r="G709" s="4" t="str">
        <f>HYPERLINK("http://141.218.60.56/~jnz1568/getInfo.php?workbook=17_07.xlsx&amp;sheet=U0&amp;row=709&amp;col=7&amp;number=1.44&amp;sourceID=14","1.44")</f>
        <v>1.44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HYPERLINK("http://141.218.60.56/~jnz1568/getInfo.php?workbook=17_07.xlsx&amp;sheet=U0&amp;row=710&amp;col=6&amp;number=3.6&amp;sourceID=14","3.6")</f>
        <v>3.6</v>
      </c>
      <c r="G710" s="4" t="str">
        <f>HYPERLINK("http://141.218.60.56/~jnz1568/getInfo.php?workbook=17_07.xlsx&amp;sheet=U0&amp;row=710&amp;col=7&amp;number=1.44&amp;sourceID=14","1.44")</f>
        <v>1.44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HYPERLINK("http://141.218.60.56/~jnz1568/getInfo.php?workbook=17_07.xlsx&amp;sheet=U0&amp;row=711&amp;col=6&amp;number=3.7&amp;sourceID=14","3.7")</f>
        <v>3.7</v>
      </c>
      <c r="G711" s="4" t="str">
        <f>HYPERLINK("http://141.218.60.56/~jnz1568/getInfo.php?workbook=17_07.xlsx&amp;sheet=U0&amp;row=711&amp;col=7&amp;number=1.45&amp;sourceID=14","1.45")</f>
        <v>1.45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HYPERLINK("http://141.218.60.56/~jnz1568/getInfo.php?workbook=17_07.xlsx&amp;sheet=U0&amp;row=712&amp;col=6&amp;number=3.8&amp;sourceID=14","3.8")</f>
        <v>3.8</v>
      </c>
      <c r="G712" s="4" t="str">
        <f>HYPERLINK("http://141.218.60.56/~jnz1568/getInfo.php?workbook=17_07.xlsx&amp;sheet=U0&amp;row=712&amp;col=7&amp;number=1.45&amp;sourceID=14","1.45")</f>
        <v>1.45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HYPERLINK("http://141.218.60.56/~jnz1568/getInfo.php?workbook=17_07.xlsx&amp;sheet=U0&amp;row=713&amp;col=6&amp;number=3.9&amp;sourceID=14","3.9")</f>
        <v>3.9</v>
      </c>
      <c r="G713" s="4" t="str">
        <f>HYPERLINK("http://141.218.60.56/~jnz1568/getInfo.php?workbook=17_07.xlsx&amp;sheet=U0&amp;row=713&amp;col=7&amp;number=1.45&amp;sourceID=14","1.45")</f>
        <v>1.45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HYPERLINK("http://141.218.60.56/~jnz1568/getInfo.php?workbook=17_07.xlsx&amp;sheet=U0&amp;row=714&amp;col=6&amp;number=4&amp;sourceID=14","4")</f>
        <v>4</v>
      </c>
      <c r="G714" s="4" t="str">
        <f>HYPERLINK("http://141.218.60.56/~jnz1568/getInfo.php?workbook=17_07.xlsx&amp;sheet=U0&amp;row=714&amp;col=7&amp;number=1.45&amp;sourceID=14","1.45")</f>
        <v>1.45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HYPERLINK("http://141.218.60.56/~jnz1568/getInfo.php?workbook=17_07.xlsx&amp;sheet=U0&amp;row=715&amp;col=6&amp;number=4.1&amp;sourceID=14","4.1")</f>
        <v>4.1</v>
      </c>
      <c r="G715" s="4" t="str">
        <f>HYPERLINK("http://141.218.60.56/~jnz1568/getInfo.php?workbook=17_07.xlsx&amp;sheet=U0&amp;row=715&amp;col=7&amp;number=1.45&amp;sourceID=14","1.45")</f>
        <v>1.45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HYPERLINK("http://141.218.60.56/~jnz1568/getInfo.php?workbook=17_07.xlsx&amp;sheet=U0&amp;row=716&amp;col=6&amp;number=4.2&amp;sourceID=14","4.2")</f>
        <v>4.2</v>
      </c>
      <c r="G716" s="4" t="str">
        <f>HYPERLINK("http://141.218.60.56/~jnz1568/getInfo.php?workbook=17_07.xlsx&amp;sheet=U0&amp;row=716&amp;col=7&amp;number=1.45&amp;sourceID=14","1.45")</f>
        <v>1.45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HYPERLINK("http://141.218.60.56/~jnz1568/getInfo.php?workbook=17_07.xlsx&amp;sheet=U0&amp;row=717&amp;col=6&amp;number=4.3&amp;sourceID=14","4.3")</f>
        <v>4.3</v>
      </c>
      <c r="G717" s="4" t="str">
        <f>HYPERLINK("http://141.218.60.56/~jnz1568/getInfo.php?workbook=17_07.xlsx&amp;sheet=U0&amp;row=717&amp;col=7&amp;number=1.45&amp;sourceID=14","1.45")</f>
        <v>1.45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HYPERLINK("http://141.218.60.56/~jnz1568/getInfo.php?workbook=17_07.xlsx&amp;sheet=U0&amp;row=718&amp;col=6&amp;number=4.4&amp;sourceID=14","4.4")</f>
        <v>4.4</v>
      </c>
      <c r="G718" s="4" t="str">
        <f>HYPERLINK("http://141.218.60.56/~jnz1568/getInfo.php?workbook=17_07.xlsx&amp;sheet=U0&amp;row=718&amp;col=7&amp;number=1.46&amp;sourceID=14","1.46")</f>
        <v>1.46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HYPERLINK("http://141.218.60.56/~jnz1568/getInfo.php?workbook=17_07.xlsx&amp;sheet=U0&amp;row=719&amp;col=6&amp;number=4.5&amp;sourceID=14","4.5")</f>
        <v>4.5</v>
      </c>
      <c r="G719" s="4" t="str">
        <f>HYPERLINK("http://141.218.60.56/~jnz1568/getInfo.php?workbook=17_07.xlsx&amp;sheet=U0&amp;row=719&amp;col=7&amp;number=1.46&amp;sourceID=14","1.46")</f>
        <v>1.46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HYPERLINK("http://141.218.60.56/~jnz1568/getInfo.php?workbook=17_07.xlsx&amp;sheet=U0&amp;row=720&amp;col=6&amp;number=4.6&amp;sourceID=14","4.6")</f>
        <v>4.6</v>
      </c>
      <c r="G720" s="4" t="str">
        <f>HYPERLINK("http://141.218.60.56/~jnz1568/getInfo.php?workbook=17_07.xlsx&amp;sheet=U0&amp;row=720&amp;col=7&amp;number=1.46&amp;sourceID=14","1.46")</f>
        <v>1.46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HYPERLINK("http://141.218.60.56/~jnz1568/getInfo.php?workbook=17_07.xlsx&amp;sheet=U0&amp;row=721&amp;col=6&amp;number=4.7&amp;sourceID=14","4.7")</f>
        <v>4.7</v>
      </c>
      <c r="G721" s="4" t="str">
        <f>HYPERLINK("http://141.218.60.56/~jnz1568/getInfo.php?workbook=17_07.xlsx&amp;sheet=U0&amp;row=721&amp;col=7&amp;number=1.47&amp;sourceID=14","1.47")</f>
        <v>1.47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HYPERLINK("http://141.218.60.56/~jnz1568/getInfo.php?workbook=17_07.xlsx&amp;sheet=U0&amp;row=722&amp;col=6&amp;number=4.8&amp;sourceID=14","4.8")</f>
        <v>4.8</v>
      </c>
      <c r="G722" s="4" t="str">
        <f>HYPERLINK("http://141.218.60.56/~jnz1568/getInfo.php?workbook=17_07.xlsx&amp;sheet=U0&amp;row=722&amp;col=7&amp;number=1.47&amp;sourceID=14","1.47")</f>
        <v>1.47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HYPERLINK("http://141.218.60.56/~jnz1568/getInfo.php?workbook=17_07.xlsx&amp;sheet=U0&amp;row=723&amp;col=6&amp;number=4.9&amp;sourceID=14","4.9")</f>
        <v>4.9</v>
      </c>
      <c r="G723" s="4" t="str">
        <f>HYPERLINK("http://141.218.60.56/~jnz1568/getInfo.php?workbook=17_07.xlsx&amp;sheet=U0&amp;row=723&amp;col=7&amp;number=1.48&amp;sourceID=14","1.48")</f>
        <v>1.48</v>
      </c>
    </row>
    <row r="724" spans="1:7">
      <c r="A724" s="3">
        <v>17</v>
      </c>
      <c r="B724" s="3">
        <v>7</v>
      </c>
      <c r="C724" s="3" t="s">
        <v>31</v>
      </c>
      <c r="D724" s="3">
        <v>3</v>
      </c>
      <c r="E724" s="3">
        <v>1</v>
      </c>
      <c r="F724" s="4" t="str">
        <f>HYPERLINK("http://141.218.60.56/~jnz1568/getInfo.php?workbook=17_07.xlsx&amp;sheet=U0&amp;row=724&amp;col=6&amp;number=3&amp;sourceID=14","3")</f>
        <v>3</v>
      </c>
      <c r="G724" s="4" t="str">
        <f>HYPERLINK("http://141.218.60.56/~jnz1568/getInfo.php?workbook=17_07.xlsx&amp;sheet=U0&amp;row=724&amp;col=7&amp;number=0.00282&amp;sourceID=14","0.00282")</f>
        <v>0.00282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HYPERLINK("http://141.218.60.56/~jnz1568/getInfo.php?workbook=17_07.xlsx&amp;sheet=U0&amp;row=725&amp;col=6&amp;number=3.1&amp;sourceID=14","3.1")</f>
        <v>3.1</v>
      </c>
      <c r="G725" s="4" t="str">
        <f>HYPERLINK("http://141.218.60.56/~jnz1568/getInfo.php?workbook=17_07.xlsx&amp;sheet=U0&amp;row=725&amp;col=7&amp;number=0.00282&amp;sourceID=14","0.00282")</f>
        <v>0.00282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HYPERLINK("http://141.218.60.56/~jnz1568/getInfo.php?workbook=17_07.xlsx&amp;sheet=U0&amp;row=726&amp;col=6&amp;number=3.2&amp;sourceID=14","3.2")</f>
        <v>3.2</v>
      </c>
      <c r="G726" s="4" t="str">
        <f>HYPERLINK("http://141.218.60.56/~jnz1568/getInfo.php?workbook=17_07.xlsx&amp;sheet=U0&amp;row=726&amp;col=7&amp;number=0.00282&amp;sourceID=14","0.00282")</f>
        <v>0.00282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HYPERLINK("http://141.218.60.56/~jnz1568/getInfo.php?workbook=17_07.xlsx&amp;sheet=U0&amp;row=727&amp;col=6&amp;number=3.3&amp;sourceID=14","3.3")</f>
        <v>3.3</v>
      </c>
      <c r="G727" s="4" t="str">
        <f>HYPERLINK("http://141.218.60.56/~jnz1568/getInfo.php?workbook=17_07.xlsx&amp;sheet=U0&amp;row=727&amp;col=7&amp;number=0.00282&amp;sourceID=14","0.00282")</f>
        <v>0.00282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HYPERLINK("http://141.218.60.56/~jnz1568/getInfo.php?workbook=17_07.xlsx&amp;sheet=U0&amp;row=728&amp;col=6&amp;number=3.4&amp;sourceID=14","3.4")</f>
        <v>3.4</v>
      </c>
      <c r="G728" s="4" t="str">
        <f>HYPERLINK("http://141.218.60.56/~jnz1568/getInfo.php?workbook=17_07.xlsx&amp;sheet=U0&amp;row=728&amp;col=7&amp;number=0.00282&amp;sourceID=14","0.00282")</f>
        <v>0.00282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HYPERLINK("http://141.218.60.56/~jnz1568/getInfo.php?workbook=17_07.xlsx&amp;sheet=U0&amp;row=729&amp;col=6&amp;number=3.5&amp;sourceID=14","3.5")</f>
        <v>3.5</v>
      </c>
      <c r="G729" s="4" t="str">
        <f>HYPERLINK("http://141.218.60.56/~jnz1568/getInfo.php?workbook=17_07.xlsx&amp;sheet=U0&amp;row=729&amp;col=7&amp;number=0.00282&amp;sourceID=14","0.00282")</f>
        <v>0.00282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HYPERLINK("http://141.218.60.56/~jnz1568/getInfo.php?workbook=17_07.xlsx&amp;sheet=U0&amp;row=730&amp;col=6&amp;number=3.6&amp;sourceID=14","3.6")</f>
        <v>3.6</v>
      </c>
      <c r="G730" s="4" t="str">
        <f>HYPERLINK("http://141.218.60.56/~jnz1568/getInfo.php?workbook=17_07.xlsx&amp;sheet=U0&amp;row=730&amp;col=7&amp;number=0.00282&amp;sourceID=14","0.00282")</f>
        <v>0.00282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HYPERLINK("http://141.218.60.56/~jnz1568/getInfo.php?workbook=17_07.xlsx&amp;sheet=U0&amp;row=731&amp;col=6&amp;number=3.7&amp;sourceID=14","3.7")</f>
        <v>3.7</v>
      </c>
      <c r="G731" s="4" t="str">
        <f>HYPERLINK("http://141.218.60.56/~jnz1568/getInfo.php?workbook=17_07.xlsx&amp;sheet=U0&amp;row=731&amp;col=7&amp;number=0.00282&amp;sourceID=14","0.00282")</f>
        <v>0.00282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HYPERLINK("http://141.218.60.56/~jnz1568/getInfo.php?workbook=17_07.xlsx&amp;sheet=U0&amp;row=732&amp;col=6&amp;number=3.8&amp;sourceID=14","3.8")</f>
        <v>3.8</v>
      </c>
      <c r="G732" s="4" t="str">
        <f>HYPERLINK("http://141.218.60.56/~jnz1568/getInfo.php?workbook=17_07.xlsx&amp;sheet=U0&amp;row=732&amp;col=7&amp;number=0.00282&amp;sourceID=14","0.00282")</f>
        <v>0.00282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HYPERLINK("http://141.218.60.56/~jnz1568/getInfo.php?workbook=17_07.xlsx&amp;sheet=U0&amp;row=733&amp;col=6&amp;number=3.9&amp;sourceID=14","3.9")</f>
        <v>3.9</v>
      </c>
      <c r="G733" s="4" t="str">
        <f>HYPERLINK("http://141.218.60.56/~jnz1568/getInfo.php?workbook=17_07.xlsx&amp;sheet=U0&amp;row=733&amp;col=7&amp;number=0.00282&amp;sourceID=14","0.00282")</f>
        <v>0.00282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HYPERLINK("http://141.218.60.56/~jnz1568/getInfo.php?workbook=17_07.xlsx&amp;sheet=U0&amp;row=734&amp;col=6&amp;number=4&amp;sourceID=14","4")</f>
        <v>4</v>
      </c>
      <c r="G734" s="4" t="str">
        <f>HYPERLINK("http://141.218.60.56/~jnz1568/getInfo.php?workbook=17_07.xlsx&amp;sheet=U0&amp;row=734&amp;col=7&amp;number=0.00281&amp;sourceID=14","0.00281")</f>
        <v>0.00281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HYPERLINK("http://141.218.60.56/~jnz1568/getInfo.php?workbook=17_07.xlsx&amp;sheet=U0&amp;row=735&amp;col=6&amp;number=4.1&amp;sourceID=14","4.1")</f>
        <v>4.1</v>
      </c>
      <c r="G735" s="4" t="str">
        <f>HYPERLINK("http://141.218.60.56/~jnz1568/getInfo.php?workbook=17_07.xlsx&amp;sheet=U0&amp;row=735&amp;col=7&amp;number=0.00281&amp;sourceID=14","0.00281")</f>
        <v>0.00281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HYPERLINK("http://141.218.60.56/~jnz1568/getInfo.php?workbook=17_07.xlsx&amp;sheet=U0&amp;row=736&amp;col=6&amp;number=4.2&amp;sourceID=14","4.2")</f>
        <v>4.2</v>
      </c>
      <c r="G736" s="4" t="str">
        <f>HYPERLINK("http://141.218.60.56/~jnz1568/getInfo.php?workbook=17_07.xlsx&amp;sheet=U0&amp;row=736&amp;col=7&amp;number=0.00281&amp;sourceID=14","0.00281")</f>
        <v>0.00281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HYPERLINK("http://141.218.60.56/~jnz1568/getInfo.php?workbook=17_07.xlsx&amp;sheet=U0&amp;row=737&amp;col=6&amp;number=4.3&amp;sourceID=14","4.3")</f>
        <v>4.3</v>
      </c>
      <c r="G737" s="4" t="str">
        <f>HYPERLINK("http://141.218.60.56/~jnz1568/getInfo.php?workbook=17_07.xlsx&amp;sheet=U0&amp;row=737&amp;col=7&amp;number=0.0028&amp;sourceID=14","0.0028")</f>
        <v>0.0028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HYPERLINK("http://141.218.60.56/~jnz1568/getInfo.php?workbook=17_07.xlsx&amp;sheet=U0&amp;row=738&amp;col=6&amp;number=4.4&amp;sourceID=14","4.4")</f>
        <v>4.4</v>
      </c>
      <c r="G738" s="4" t="str">
        <f>HYPERLINK("http://141.218.60.56/~jnz1568/getInfo.php?workbook=17_07.xlsx&amp;sheet=U0&amp;row=738&amp;col=7&amp;number=0.00279&amp;sourceID=14","0.00279")</f>
        <v>0.00279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HYPERLINK("http://141.218.60.56/~jnz1568/getInfo.php?workbook=17_07.xlsx&amp;sheet=U0&amp;row=739&amp;col=6&amp;number=4.5&amp;sourceID=14","4.5")</f>
        <v>4.5</v>
      </c>
      <c r="G739" s="4" t="str">
        <f>HYPERLINK("http://141.218.60.56/~jnz1568/getInfo.php?workbook=17_07.xlsx&amp;sheet=U0&amp;row=739&amp;col=7&amp;number=0.00279&amp;sourceID=14","0.00279")</f>
        <v>0.00279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HYPERLINK("http://141.218.60.56/~jnz1568/getInfo.php?workbook=17_07.xlsx&amp;sheet=U0&amp;row=740&amp;col=6&amp;number=4.6&amp;sourceID=14","4.6")</f>
        <v>4.6</v>
      </c>
      <c r="G740" s="4" t="str">
        <f>HYPERLINK("http://141.218.60.56/~jnz1568/getInfo.php?workbook=17_07.xlsx&amp;sheet=U0&amp;row=740&amp;col=7&amp;number=0.00278&amp;sourceID=14","0.00278")</f>
        <v>0.00278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HYPERLINK("http://141.218.60.56/~jnz1568/getInfo.php?workbook=17_07.xlsx&amp;sheet=U0&amp;row=741&amp;col=6&amp;number=4.7&amp;sourceID=14","4.7")</f>
        <v>4.7</v>
      </c>
      <c r="G741" s="4" t="str">
        <f>HYPERLINK("http://141.218.60.56/~jnz1568/getInfo.php?workbook=17_07.xlsx&amp;sheet=U0&amp;row=741&amp;col=7&amp;number=0.00276&amp;sourceID=14","0.00276")</f>
        <v>0.00276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HYPERLINK("http://141.218.60.56/~jnz1568/getInfo.php?workbook=17_07.xlsx&amp;sheet=U0&amp;row=742&amp;col=6&amp;number=4.8&amp;sourceID=14","4.8")</f>
        <v>4.8</v>
      </c>
      <c r="G742" s="4" t="str">
        <f>HYPERLINK("http://141.218.60.56/~jnz1568/getInfo.php?workbook=17_07.xlsx&amp;sheet=U0&amp;row=742&amp;col=7&amp;number=0.00275&amp;sourceID=14","0.00275")</f>
        <v>0.00275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HYPERLINK("http://141.218.60.56/~jnz1568/getInfo.php?workbook=17_07.xlsx&amp;sheet=U0&amp;row=743&amp;col=6&amp;number=4.9&amp;sourceID=14","4.9")</f>
        <v>4.9</v>
      </c>
      <c r="G743" s="4" t="str">
        <f>HYPERLINK("http://141.218.60.56/~jnz1568/getInfo.php?workbook=17_07.xlsx&amp;sheet=U0&amp;row=743&amp;col=7&amp;number=0.00273&amp;sourceID=14","0.00273")</f>
        <v>0.00273</v>
      </c>
    </row>
    <row r="744" spans="1:7">
      <c r="A744" s="3">
        <v>17</v>
      </c>
      <c r="B744" s="3">
        <v>7</v>
      </c>
      <c r="C744" s="3" t="s">
        <v>31</v>
      </c>
      <c r="D744" s="3">
        <v>4</v>
      </c>
      <c r="E744" s="3">
        <v>1</v>
      </c>
      <c r="F744" s="4" t="str">
        <f>HYPERLINK("http://141.218.60.56/~jnz1568/getInfo.php?workbook=17_07.xlsx&amp;sheet=U0&amp;row=744&amp;col=6&amp;number=3&amp;sourceID=14","3")</f>
        <v>3</v>
      </c>
      <c r="G744" s="4" t="str">
        <f>HYPERLINK("http://141.218.60.56/~jnz1568/getInfo.php?workbook=17_07.xlsx&amp;sheet=U0&amp;row=744&amp;col=7&amp;number=0.00263&amp;sourceID=14","0.00263")</f>
        <v>0.00263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HYPERLINK("http://141.218.60.56/~jnz1568/getInfo.php?workbook=17_07.xlsx&amp;sheet=U0&amp;row=745&amp;col=6&amp;number=3.1&amp;sourceID=14","3.1")</f>
        <v>3.1</v>
      </c>
      <c r="G745" s="4" t="str">
        <f>HYPERLINK("http://141.218.60.56/~jnz1568/getInfo.php?workbook=17_07.xlsx&amp;sheet=U0&amp;row=745&amp;col=7&amp;number=0.00263&amp;sourceID=14","0.00263")</f>
        <v>0.00263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HYPERLINK("http://141.218.60.56/~jnz1568/getInfo.php?workbook=17_07.xlsx&amp;sheet=U0&amp;row=746&amp;col=6&amp;number=3.2&amp;sourceID=14","3.2")</f>
        <v>3.2</v>
      </c>
      <c r="G746" s="4" t="str">
        <f>HYPERLINK("http://141.218.60.56/~jnz1568/getInfo.php?workbook=17_07.xlsx&amp;sheet=U0&amp;row=746&amp;col=7&amp;number=0.00263&amp;sourceID=14","0.00263")</f>
        <v>0.00263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HYPERLINK("http://141.218.60.56/~jnz1568/getInfo.php?workbook=17_07.xlsx&amp;sheet=U0&amp;row=747&amp;col=6&amp;number=3.3&amp;sourceID=14","3.3")</f>
        <v>3.3</v>
      </c>
      <c r="G747" s="4" t="str">
        <f>HYPERLINK("http://141.218.60.56/~jnz1568/getInfo.php?workbook=17_07.xlsx&amp;sheet=U0&amp;row=747&amp;col=7&amp;number=0.00263&amp;sourceID=14","0.00263")</f>
        <v>0.00263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HYPERLINK("http://141.218.60.56/~jnz1568/getInfo.php?workbook=17_07.xlsx&amp;sheet=U0&amp;row=748&amp;col=6&amp;number=3.4&amp;sourceID=14","3.4")</f>
        <v>3.4</v>
      </c>
      <c r="G748" s="4" t="str">
        <f>HYPERLINK("http://141.218.60.56/~jnz1568/getInfo.php?workbook=17_07.xlsx&amp;sheet=U0&amp;row=748&amp;col=7&amp;number=0.00263&amp;sourceID=14","0.00263")</f>
        <v>0.00263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HYPERLINK("http://141.218.60.56/~jnz1568/getInfo.php?workbook=17_07.xlsx&amp;sheet=U0&amp;row=749&amp;col=6&amp;number=3.5&amp;sourceID=14","3.5")</f>
        <v>3.5</v>
      </c>
      <c r="G749" s="4" t="str">
        <f>HYPERLINK("http://141.218.60.56/~jnz1568/getInfo.php?workbook=17_07.xlsx&amp;sheet=U0&amp;row=749&amp;col=7&amp;number=0.00263&amp;sourceID=14","0.00263")</f>
        <v>0.00263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HYPERLINK("http://141.218.60.56/~jnz1568/getInfo.php?workbook=17_07.xlsx&amp;sheet=U0&amp;row=750&amp;col=6&amp;number=3.6&amp;sourceID=14","3.6")</f>
        <v>3.6</v>
      </c>
      <c r="G750" s="4" t="str">
        <f>HYPERLINK("http://141.218.60.56/~jnz1568/getInfo.php?workbook=17_07.xlsx&amp;sheet=U0&amp;row=750&amp;col=7&amp;number=0.00263&amp;sourceID=14","0.00263")</f>
        <v>0.00263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HYPERLINK("http://141.218.60.56/~jnz1568/getInfo.php?workbook=17_07.xlsx&amp;sheet=U0&amp;row=751&amp;col=6&amp;number=3.7&amp;sourceID=14","3.7")</f>
        <v>3.7</v>
      </c>
      <c r="G751" s="4" t="str">
        <f>HYPERLINK("http://141.218.60.56/~jnz1568/getInfo.php?workbook=17_07.xlsx&amp;sheet=U0&amp;row=751&amp;col=7&amp;number=0.00263&amp;sourceID=14","0.00263")</f>
        <v>0.00263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HYPERLINK("http://141.218.60.56/~jnz1568/getInfo.php?workbook=17_07.xlsx&amp;sheet=U0&amp;row=752&amp;col=6&amp;number=3.8&amp;sourceID=14","3.8")</f>
        <v>3.8</v>
      </c>
      <c r="G752" s="4" t="str">
        <f>HYPERLINK("http://141.218.60.56/~jnz1568/getInfo.php?workbook=17_07.xlsx&amp;sheet=U0&amp;row=752&amp;col=7&amp;number=0.00263&amp;sourceID=14","0.00263")</f>
        <v>0.00263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HYPERLINK("http://141.218.60.56/~jnz1568/getInfo.php?workbook=17_07.xlsx&amp;sheet=U0&amp;row=753&amp;col=6&amp;number=3.9&amp;sourceID=14","3.9")</f>
        <v>3.9</v>
      </c>
      <c r="G753" s="4" t="str">
        <f>HYPERLINK("http://141.218.60.56/~jnz1568/getInfo.php?workbook=17_07.xlsx&amp;sheet=U0&amp;row=753&amp;col=7&amp;number=0.00263&amp;sourceID=14","0.00263")</f>
        <v>0.00263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HYPERLINK("http://141.218.60.56/~jnz1568/getInfo.php?workbook=17_07.xlsx&amp;sheet=U0&amp;row=754&amp;col=6&amp;number=4&amp;sourceID=14","4")</f>
        <v>4</v>
      </c>
      <c r="G754" s="4" t="str">
        <f>HYPERLINK("http://141.218.60.56/~jnz1568/getInfo.php?workbook=17_07.xlsx&amp;sheet=U0&amp;row=754&amp;col=7&amp;number=0.00263&amp;sourceID=14","0.00263")</f>
        <v>0.00263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HYPERLINK("http://141.218.60.56/~jnz1568/getInfo.php?workbook=17_07.xlsx&amp;sheet=U0&amp;row=755&amp;col=6&amp;number=4.1&amp;sourceID=14","4.1")</f>
        <v>4.1</v>
      </c>
      <c r="G755" s="4" t="str">
        <f>HYPERLINK("http://141.218.60.56/~jnz1568/getInfo.php?workbook=17_07.xlsx&amp;sheet=U0&amp;row=755&amp;col=7&amp;number=0.00263&amp;sourceID=14","0.00263")</f>
        <v>0.00263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HYPERLINK("http://141.218.60.56/~jnz1568/getInfo.php?workbook=17_07.xlsx&amp;sheet=U0&amp;row=756&amp;col=6&amp;number=4.2&amp;sourceID=14","4.2")</f>
        <v>4.2</v>
      </c>
      <c r="G756" s="4" t="str">
        <f>HYPERLINK("http://141.218.60.56/~jnz1568/getInfo.php?workbook=17_07.xlsx&amp;sheet=U0&amp;row=756&amp;col=7&amp;number=0.00263&amp;sourceID=14","0.00263")</f>
        <v>0.00263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HYPERLINK("http://141.218.60.56/~jnz1568/getInfo.php?workbook=17_07.xlsx&amp;sheet=U0&amp;row=757&amp;col=6&amp;number=4.3&amp;sourceID=14","4.3")</f>
        <v>4.3</v>
      </c>
      <c r="G757" s="4" t="str">
        <f>HYPERLINK("http://141.218.60.56/~jnz1568/getInfo.php?workbook=17_07.xlsx&amp;sheet=U0&amp;row=757&amp;col=7&amp;number=0.00264&amp;sourceID=14","0.00264")</f>
        <v>0.00264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HYPERLINK("http://141.218.60.56/~jnz1568/getInfo.php?workbook=17_07.xlsx&amp;sheet=U0&amp;row=758&amp;col=6&amp;number=4.4&amp;sourceID=14","4.4")</f>
        <v>4.4</v>
      </c>
      <c r="G758" s="4" t="str">
        <f>HYPERLINK("http://141.218.60.56/~jnz1568/getInfo.php?workbook=17_07.xlsx&amp;sheet=U0&amp;row=758&amp;col=7&amp;number=0.00264&amp;sourceID=14","0.00264")</f>
        <v>0.00264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HYPERLINK("http://141.218.60.56/~jnz1568/getInfo.php?workbook=17_07.xlsx&amp;sheet=U0&amp;row=759&amp;col=6&amp;number=4.5&amp;sourceID=14","4.5")</f>
        <v>4.5</v>
      </c>
      <c r="G759" s="4" t="str">
        <f>HYPERLINK("http://141.218.60.56/~jnz1568/getInfo.php?workbook=17_07.xlsx&amp;sheet=U0&amp;row=759&amp;col=7&amp;number=0.00264&amp;sourceID=14","0.00264")</f>
        <v>0.00264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HYPERLINK("http://141.218.60.56/~jnz1568/getInfo.php?workbook=17_07.xlsx&amp;sheet=U0&amp;row=760&amp;col=6&amp;number=4.6&amp;sourceID=14","4.6")</f>
        <v>4.6</v>
      </c>
      <c r="G760" s="4" t="str">
        <f>HYPERLINK("http://141.218.60.56/~jnz1568/getInfo.php?workbook=17_07.xlsx&amp;sheet=U0&amp;row=760&amp;col=7&amp;number=0.00264&amp;sourceID=14","0.00264")</f>
        <v>0.00264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HYPERLINK("http://141.218.60.56/~jnz1568/getInfo.php?workbook=17_07.xlsx&amp;sheet=U0&amp;row=761&amp;col=6&amp;number=4.7&amp;sourceID=14","4.7")</f>
        <v>4.7</v>
      </c>
      <c r="G761" s="4" t="str">
        <f>HYPERLINK("http://141.218.60.56/~jnz1568/getInfo.php?workbook=17_07.xlsx&amp;sheet=U0&amp;row=761&amp;col=7&amp;number=0.00264&amp;sourceID=14","0.00264")</f>
        <v>0.00264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HYPERLINK("http://141.218.60.56/~jnz1568/getInfo.php?workbook=17_07.xlsx&amp;sheet=U0&amp;row=762&amp;col=6&amp;number=4.8&amp;sourceID=14","4.8")</f>
        <v>4.8</v>
      </c>
      <c r="G762" s="4" t="str">
        <f>HYPERLINK("http://141.218.60.56/~jnz1568/getInfo.php?workbook=17_07.xlsx&amp;sheet=U0&amp;row=762&amp;col=7&amp;number=0.00265&amp;sourceID=14","0.00265")</f>
        <v>0.00265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HYPERLINK("http://141.218.60.56/~jnz1568/getInfo.php?workbook=17_07.xlsx&amp;sheet=U0&amp;row=763&amp;col=6&amp;number=4.9&amp;sourceID=14","4.9")</f>
        <v>4.9</v>
      </c>
      <c r="G763" s="4" t="str">
        <f>HYPERLINK("http://141.218.60.56/~jnz1568/getInfo.php?workbook=17_07.xlsx&amp;sheet=U0&amp;row=763&amp;col=7&amp;number=0.00265&amp;sourceID=14","0.00265")</f>
        <v>0.00265</v>
      </c>
    </row>
    <row r="764" spans="1:7">
      <c r="A764" s="3">
        <v>17</v>
      </c>
      <c r="B764" s="3">
        <v>7</v>
      </c>
      <c r="C764" s="3" t="s">
        <v>31</v>
      </c>
      <c r="D764" s="3">
        <v>5</v>
      </c>
      <c r="E764" s="3">
        <v>1</v>
      </c>
      <c r="F764" s="4" t="str">
        <f>HYPERLINK("http://141.218.60.56/~jnz1568/getInfo.php?workbook=17_07.xlsx&amp;sheet=U0&amp;row=764&amp;col=6&amp;number=3&amp;sourceID=14","3")</f>
        <v>3</v>
      </c>
      <c r="G764" s="4" t="str">
        <f>HYPERLINK("http://141.218.60.56/~jnz1568/getInfo.php?workbook=17_07.xlsx&amp;sheet=U0&amp;row=764&amp;col=7&amp;number=0.0011&amp;sourceID=14","0.0011")</f>
        <v>0.0011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HYPERLINK("http://141.218.60.56/~jnz1568/getInfo.php?workbook=17_07.xlsx&amp;sheet=U0&amp;row=765&amp;col=6&amp;number=3.1&amp;sourceID=14","3.1")</f>
        <v>3.1</v>
      </c>
      <c r="G765" s="4" t="str">
        <f>HYPERLINK("http://141.218.60.56/~jnz1568/getInfo.php?workbook=17_07.xlsx&amp;sheet=U0&amp;row=765&amp;col=7&amp;number=0.0011&amp;sourceID=14","0.0011")</f>
        <v>0.0011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HYPERLINK("http://141.218.60.56/~jnz1568/getInfo.php?workbook=17_07.xlsx&amp;sheet=U0&amp;row=766&amp;col=6&amp;number=3.2&amp;sourceID=14","3.2")</f>
        <v>3.2</v>
      </c>
      <c r="G766" s="4" t="str">
        <f>HYPERLINK("http://141.218.60.56/~jnz1568/getInfo.php?workbook=17_07.xlsx&amp;sheet=U0&amp;row=766&amp;col=7&amp;number=0.0011&amp;sourceID=14","0.0011")</f>
        <v>0.0011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HYPERLINK("http://141.218.60.56/~jnz1568/getInfo.php?workbook=17_07.xlsx&amp;sheet=U0&amp;row=767&amp;col=6&amp;number=3.3&amp;sourceID=14","3.3")</f>
        <v>3.3</v>
      </c>
      <c r="G767" s="4" t="str">
        <f>HYPERLINK("http://141.218.60.56/~jnz1568/getInfo.php?workbook=17_07.xlsx&amp;sheet=U0&amp;row=767&amp;col=7&amp;number=0.0011&amp;sourceID=14","0.0011")</f>
        <v>0.0011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HYPERLINK("http://141.218.60.56/~jnz1568/getInfo.php?workbook=17_07.xlsx&amp;sheet=U0&amp;row=768&amp;col=6&amp;number=3.4&amp;sourceID=14","3.4")</f>
        <v>3.4</v>
      </c>
      <c r="G768" s="4" t="str">
        <f>HYPERLINK("http://141.218.60.56/~jnz1568/getInfo.php?workbook=17_07.xlsx&amp;sheet=U0&amp;row=768&amp;col=7&amp;number=0.0011&amp;sourceID=14","0.0011")</f>
        <v>0.0011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HYPERLINK("http://141.218.60.56/~jnz1568/getInfo.php?workbook=17_07.xlsx&amp;sheet=U0&amp;row=769&amp;col=6&amp;number=3.5&amp;sourceID=14","3.5")</f>
        <v>3.5</v>
      </c>
      <c r="G769" s="4" t="str">
        <f>HYPERLINK("http://141.218.60.56/~jnz1568/getInfo.php?workbook=17_07.xlsx&amp;sheet=U0&amp;row=769&amp;col=7&amp;number=0.0011&amp;sourceID=14","0.0011")</f>
        <v>0.0011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HYPERLINK("http://141.218.60.56/~jnz1568/getInfo.php?workbook=17_07.xlsx&amp;sheet=U0&amp;row=770&amp;col=6&amp;number=3.6&amp;sourceID=14","3.6")</f>
        <v>3.6</v>
      </c>
      <c r="G770" s="4" t="str">
        <f>HYPERLINK("http://141.218.60.56/~jnz1568/getInfo.php?workbook=17_07.xlsx&amp;sheet=U0&amp;row=770&amp;col=7&amp;number=0.0011&amp;sourceID=14","0.0011")</f>
        <v>0.0011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HYPERLINK("http://141.218.60.56/~jnz1568/getInfo.php?workbook=17_07.xlsx&amp;sheet=U0&amp;row=771&amp;col=6&amp;number=3.7&amp;sourceID=14","3.7")</f>
        <v>3.7</v>
      </c>
      <c r="G771" s="4" t="str">
        <f>HYPERLINK("http://141.218.60.56/~jnz1568/getInfo.php?workbook=17_07.xlsx&amp;sheet=U0&amp;row=771&amp;col=7&amp;number=0.0011&amp;sourceID=14","0.0011")</f>
        <v>0.0011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HYPERLINK("http://141.218.60.56/~jnz1568/getInfo.php?workbook=17_07.xlsx&amp;sheet=U0&amp;row=772&amp;col=6&amp;number=3.8&amp;sourceID=14","3.8")</f>
        <v>3.8</v>
      </c>
      <c r="G772" s="4" t="str">
        <f>HYPERLINK("http://141.218.60.56/~jnz1568/getInfo.php?workbook=17_07.xlsx&amp;sheet=U0&amp;row=772&amp;col=7&amp;number=0.0011&amp;sourceID=14","0.0011")</f>
        <v>0.0011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HYPERLINK("http://141.218.60.56/~jnz1568/getInfo.php?workbook=17_07.xlsx&amp;sheet=U0&amp;row=773&amp;col=6&amp;number=3.9&amp;sourceID=14","3.9")</f>
        <v>3.9</v>
      </c>
      <c r="G773" s="4" t="str">
        <f>HYPERLINK("http://141.218.60.56/~jnz1568/getInfo.php?workbook=17_07.xlsx&amp;sheet=U0&amp;row=773&amp;col=7&amp;number=0.0011&amp;sourceID=14","0.0011")</f>
        <v>0.0011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HYPERLINK("http://141.218.60.56/~jnz1568/getInfo.php?workbook=17_07.xlsx&amp;sheet=U0&amp;row=774&amp;col=6&amp;number=4&amp;sourceID=14","4")</f>
        <v>4</v>
      </c>
      <c r="G774" s="4" t="str">
        <f>HYPERLINK("http://141.218.60.56/~jnz1568/getInfo.php?workbook=17_07.xlsx&amp;sheet=U0&amp;row=774&amp;col=7&amp;number=0.0011&amp;sourceID=14","0.0011")</f>
        <v>0.0011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HYPERLINK("http://141.218.60.56/~jnz1568/getInfo.php?workbook=17_07.xlsx&amp;sheet=U0&amp;row=775&amp;col=6&amp;number=4.1&amp;sourceID=14","4.1")</f>
        <v>4.1</v>
      </c>
      <c r="G775" s="4" t="str">
        <f>HYPERLINK("http://141.218.60.56/~jnz1568/getInfo.php?workbook=17_07.xlsx&amp;sheet=U0&amp;row=775&amp;col=7&amp;number=0.0011&amp;sourceID=14","0.0011")</f>
        <v>0.0011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HYPERLINK("http://141.218.60.56/~jnz1568/getInfo.php?workbook=17_07.xlsx&amp;sheet=U0&amp;row=776&amp;col=6&amp;number=4.2&amp;sourceID=14","4.2")</f>
        <v>4.2</v>
      </c>
      <c r="G776" s="4" t="str">
        <f>HYPERLINK("http://141.218.60.56/~jnz1568/getInfo.php?workbook=17_07.xlsx&amp;sheet=U0&amp;row=776&amp;col=7&amp;number=0.0011&amp;sourceID=14","0.0011")</f>
        <v>0.0011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HYPERLINK("http://141.218.60.56/~jnz1568/getInfo.php?workbook=17_07.xlsx&amp;sheet=U0&amp;row=777&amp;col=6&amp;number=4.3&amp;sourceID=14","4.3")</f>
        <v>4.3</v>
      </c>
      <c r="G777" s="4" t="str">
        <f>HYPERLINK("http://141.218.60.56/~jnz1568/getInfo.php?workbook=17_07.xlsx&amp;sheet=U0&amp;row=777&amp;col=7&amp;number=0.0011&amp;sourceID=14","0.0011")</f>
        <v>0.0011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HYPERLINK("http://141.218.60.56/~jnz1568/getInfo.php?workbook=17_07.xlsx&amp;sheet=U0&amp;row=778&amp;col=6&amp;number=4.4&amp;sourceID=14","4.4")</f>
        <v>4.4</v>
      </c>
      <c r="G778" s="4" t="str">
        <f>HYPERLINK("http://141.218.60.56/~jnz1568/getInfo.php?workbook=17_07.xlsx&amp;sheet=U0&amp;row=778&amp;col=7&amp;number=0.0011&amp;sourceID=14","0.0011")</f>
        <v>0.0011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HYPERLINK("http://141.218.60.56/~jnz1568/getInfo.php?workbook=17_07.xlsx&amp;sheet=U0&amp;row=779&amp;col=6&amp;number=4.5&amp;sourceID=14","4.5")</f>
        <v>4.5</v>
      </c>
      <c r="G779" s="4" t="str">
        <f>HYPERLINK("http://141.218.60.56/~jnz1568/getInfo.php?workbook=17_07.xlsx&amp;sheet=U0&amp;row=779&amp;col=7&amp;number=0.0011&amp;sourceID=14","0.0011")</f>
        <v>0.0011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HYPERLINK("http://141.218.60.56/~jnz1568/getInfo.php?workbook=17_07.xlsx&amp;sheet=U0&amp;row=780&amp;col=6&amp;number=4.6&amp;sourceID=14","4.6")</f>
        <v>4.6</v>
      </c>
      <c r="G780" s="4" t="str">
        <f>HYPERLINK("http://141.218.60.56/~jnz1568/getInfo.php?workbook=17_07.xlsx&amp;sheet=U0&amp;row=780&amp;col=7&amp;number=0.0011&amp;sourceID=14","0.0011")</f>
        <v>0.0011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HYPERLINK("http://141.218.60.56/~jnz1568/getInfo.php?workbook=17_07.xlsx&amp;sheet=U0&amp;row=781&amp;col=6&amp;number=4.7&amp;sourceID=14","4.7")</f>
        <v>4.7</v>
      </c>
      <c r="G781" s="4" t="str">
        <f>HYPERLINK("http://141.218.60.56/~jnz1568/getInfo.php?workbook=17_07.xlsx&amp;sheet=U0&amp;row=781&amp;col=7&amp;number=0.0011&amp;sourceID=14","0.0011")</f>
        <v>0.0011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HYPERLINK("http://141.218.60.56/~jnz1568/getInfo.php?workbook=17_07.xlsx&amp;sheet=U0&amp;row=782&amp;col=6&amp;number=4.8&amp;sourceID=14","4.8")</f>
        <v>4.8</v>
      </c>
      <c r="G782" s="4" t="str">
        <f>HYPERLINK("http://141.218.60.56/~jnz1568/getInfo.php?workbook=17_07.xlsx&amp;sheet=U0&amp;row=782&amp;col=7&amp;number=0.0011&amp;sourceID=14","0.0011")</f>
        <v>0.0011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HYPERLINK("http://141.218.60.56/~jnz1568/getInfo.php?workbook=17_07.xlsx&amp;sheet=U0&amp;row=783&amp;col=6&amp;number=4.9&amp;sourceID=14","4.9")</f>
        <v>4.9</v>
      </c>
      <c r="G783" s="4" t="str">
        <f>HYPERLINK("http://141.218.60.56/~jnz1568/getInfo.php?workbook=17_07.xlsx&amp;sheet=U0&amp;row=783&amp;col=7&amp;number=0.0011&amp;sourceID=14","0.0011")</f>
        <v>0.0011</v>
      </c>
    </row>
    <row r="784" spans="1:7">
      <c r="A784" s="3">
        <v>17</v>
      </c>
      <c r="B784" s="3">
        <v>7</v>
      </c>
      <c r="C784" s="3">
        <v>4</v>
      </c>
      <c r="D784" s="3">
        <v>5</v>
      </c>
      <c r="E784" s="3">
        <v>1</v>
      </c>
      <c r="F784" s="4" t="str">
        <f>HYPERLINK("http://141.218.60.56/~jnz1568/getInfo.php?workbook=17_07.xlsx&amp;sheet=U0&amp;row=784&amp;col=6&amp;number=3&amp;sourceID=14","3")</f>
        <v>3</v>
      </c>
      <c r="G784" s="4" t="str">
        <f>HYPERLINK("http://141.218.60.56/~jnz1568/getInfo.php?workbook=17_07.xlsx&amp;sheet=U0&amp;row=784&amp;col=7&amp;number=0.0752&amp;sourceID=14","0.0752")</f>
        <v>0.0752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HYPERLINK("http://141.218.60.56/~jnz1568/getInfo.php?workbook=17_07.xlsx&amp;sheet=U0&amp;row=785&amp;col=6&amp;number=3.1&amp;sourceID=14","3.1")</f>
        <v>3.1</v>
      </c>
      <c r="G785" s="4" t="str">
        <f>HYPERLINK("http://141.218.60.56/~jnz1568/getInfo.php?workbook=17_07.xlsx&amp;sheet=U0&amp;row=785&amp;col=7&amp;number=0.0752&amp;sourceID=14","0.0752")</f>
        <v>0.0752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HYPERLINK("http://141.218.60.56/~jnz1568/getInfo.php?workbook=17_07.xlsx&amp;sheet=U0&amp;row=786&amp;col=6&amp;number=3.2&amp;sourceID=14","3.2")</f>
        <v>3.2</v>
      </c>
      <c r="G786" s="4" t="str">
        <f>HYPERLINK("http://141.218.60.56/~jnz1568/getInfo.php?workbook=17_07.xlsx&amp;sheet=U0&amp;row=786&amp;col=7&amp;number=0.0752&amp;sourceID=14","0.0752")</f>
        <v>0.0752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HYPERLINK("http://141.218.60.56/~jnz1568/getInfo.php?workbook=17_07.xlsx&amp;sheet=U0&amp;row=787&amp;col=6&amp;number=3.3&amp;sourceID=14","3.3")</f>
        <v>3.3</v>
      </c>
      <c r="G787" s="4" t="str">
        <f>HYPERLINK("http://141.218.60.56/~jnz1568/getInfo.php?workbook=17_07.xlsx&amp;sheet=U0&amp;row=787&amp;col=7&amp;number=0.0752&amp;sourceID=14","0.0752")</f>
        <v>0.0752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HYPERLINK("http://141.218.60.56/~jnz1568/getInfo.php?workbook=17_07.xlsx&amp;sheet=U0&amp;row=788&amp;col=6&amp;number=3.4&amp;sourceID=14","3.4")</f>
        <v>3.4</v>
      </c>
      <c r="G788" s="4" t="str">
        <f>HYPERLINK("http://141.218.60.56/~jnz1568/getInfo.php?workbook=17_07.xlsx&amp;sheet=U0&amp;row=788&amp;col=7&amp;number=0.0751&amp;sourceID=14","0.0751")</f>
        <v>0.0751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HYPERLINK("http://141.218.60.56/~jnz1568/getInfo.php?workbook=17_07.xlsx&amp;sheet=U0&amp;row=789&amp;col=6&amp;number=3.5&amp;sourceID=14","3.5")</f>
        <v>3.5</v>
      </c>
      <c r="G789" s="4" t="str">
        <f>HYPERLINK("http://141.218.60.56/~jnz1568/getInfo.php?workbook=17_07.xlsx&amp;sheet=U0&amp;row=789&amp;col=7&amp;number=0.0751&amp;sourceID=14","0.0751")</f>
        <v>0.0751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HYPERLINK("http://141.218.60.56/~jnz1568/getInfo.php?workbook=17_07.xlsx&amp;sheet=U0&amp;row=790&amp;col=6&amp;number=3.6&amp;sourceID=14","3.6")</f>
        <v>3.6</v>
      </c>
      <c r="G790" s="4" t="str">
        <f>HYPERLINK("http://141.218.60.56/~jnz1568/getInfo.php?workbook=17_07.xlsx&amp;sheet=U0&amp;row=790&amp;col=7&amp;number=0.0751&amp;sourceID=14","0.0751")</f>
        <v>0.0751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HYPERLINK("http://141.218.60.56/~jnz1568/getInfo.php?workbook=17_07.xlsx&amp;sheet=U0&amp;row=791&amp;col=6&amp;number=3.7&amp;sourceID=14","3.7")</f>
        <v>3.7</v>
      </c>
      <c r="G791" s="4" t="str">
        <f>HYPERLINK("http://141.218.60.56/~jnz1568/getInfo.php?workbook=17_07.xlsx&amp;sheet=U0&amp;row=791&amp;col=7&amp;number=0.075&amp;sourceID=14","0.075")</f>
        <v>0.075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HYPERLINK("http://141.218.60.56/~jnz1568/getInfo.php?workbook=17_07.xlsx&amp;sheet=U0&amp;row=792&amp;col=6&amp;number=3.8&amp;sourceID=14","3.8")</f>
        <v>3.8</v>
      </c>
      <c r="G792" s="4" t="str">
        <f>HYPERLINK("http://141.218.60.56/~jnz1568/getInfo.php?workbook=17_07.xlsx&amp;sheet=U0&amp;row=792&amp;col=7&amp;number=0.075&amp;sourceID=14","0.075")</f>
        <v>0.075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HYPERLINK("http://141.218.60.56/~jnz1568/getInfo.php?workbook=17_07.xlsx&amp;sheet=U0&amp;row=793&amp;col=6&amp;number=3.9&amp;sourceID=14","3.9")</f>
        <v>3.9</v>
      </c>
      <c r="G793" s="4" t="str">
        <f>HYPERLINK("http://141.218.60.56/~jnz1568/getInfo.php?workbook=17_07.xlsx&amp;sheet=U0&amp;row=793&amp;col=7&amp;number=0.0749&amp;sourceID=14","0.0749")</f>
        <v>0.0749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HYPERLINK("http://141.218.60.56/~jnz1568/getInfo.php?workbook=17_07.xlsx&amp;sheet=U0&amp;row=794&amp;col=6&amp;number=4&amp;sourceID=14","4")</f>
        <v>4</v>
      </c>
      <c r="G794" s="4" t="str">
        <f>HYPERLINK("http://141.218.60.56/~jnz1568/getInfo.php?workbook=17_07.xlsx&amp;sheet=U0&amp;row=794&amp;col=7&amp;number=0.0748&amp;sourceID=14","0.0748")</f>
        <v>0.0748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HYPERLINK("http://141.218.60.56/~jnz1568/getInfo.php?workbook=17_07.xlsx&amp;sheet=U0&amp;row=795&amp;col=6&amp;number=4.1&amp;sourceID=14","4.1")</f>
        <v>4.1</v>
      </c>
      <c r="G795" s="4" t="str">
        <f>HYPERLINK("http://141.218.60.56/~jnz1568/getInfo.php?workbook=17_07.xlsx&amp;sheet=U0&amp;row=795&amp;col=7&amp;number=0.0747&amp;sourceID=14","0.0747")</f>
        <v>0.0747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HYPERLINK("http://141.218.60.56/~jnz1568/getInfo.php?workbook=17_07.xlsx&amp;sheet=U0&amp;row=796&amp;col=6&amp;number=4.2&amp;sourceID=14","4.2")</f>
        <v>4.2</v>
      </c>
      <c r="G796" s="4" t="str">
        <f>HYPERLINK("http://141.218.60.56/~jnz1568/getInfo.php?workbook=17_07.xlsx&amp;sheet=U0&amp;row=796&amp;col=7&amp;number=0.0746&amp;sourceID=14","0.0746")</f>
        <v>0.0746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HYPERLINK("http://141.218.60.56/~jnz1568/getInfo.php?workbook=17_07.xlsx&amp;sheet=U0&amp;row=797&amp;col=6&amp;number=4.3&amp;sourceID=14","4.3")</f>
        <v>4.3</v>
      </c>
      <c r="G797" s="4" t="str">
        <f>HYPERLINK("http://141.218.60.56/~jnz1568/getInfo.php?workbook=17_07.xlsx&amp;sheet=U0&amp;row=797&amp;col=7&amp;number=0.0744&amp;sourceID=14","0.0744")</f>
        <v>0.0744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HYPERLINK("http://141.218.60.56/~jnz1568/getInfo.php?workbook=17_07.xlsx&amp;sheet=U0&amp;row=798&amp;col=6&amp;number=4.4&amp;sourceID=14","4.4")</f>
        <v>4.4</v>
      </c>
      <c r="G798" s="4" t="str">
        <f>HYPERLINK("http://141.218.60.56/~jnz1568/getInfo.php?workbook=17_07.xlsx&amp;sheet=U0&amp;row=798&amp;col=7&amp;number=0.0742&amp;sourceID=14","0.0742")</f>
        <v>0.0742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HYPERLINK("http://141.218.60.56/~jnz1568/getInfo.php?workbook=17_07.xlsx&amp;sheet=U0&amp;row=799&amp;col=6&amp;number=4.5&amp;sourceID=14","4.5")</f>
        <v>4.5</v>
      </c>
      <c r="G799" s="4" t="str">
        <f>HYPERLINK("http://141.218.60.56/~jnz1568/getInfo.php?workbook=17_07.xlsx&amp;sheet=U0&amp;row=799&amp;col=7&amp;number=0.0739&amp;sourceID=14","0.0739")</f>
        <v>0.0739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HYPERLINK("http://141.218.60.56/~jnz1568/getInfo.php?workbook=17_07.xlsx&amp;sheet=U0&amp;row=800&amp;col=6&amp;number=4.6&amp;sourceID=14","4.6")</f>
        <v>4.6</v>
      </c>
      <c r="G800" s="4" t="str">
        <f>HYPERLINK("http://141.218.60.56/~jnz1568/getInfo.php?workbook=17_07.xlsx&amp;sheet=U0&amp;row=800&amp;col=7&amp;number=0.0736&amp;sourceID=14","0.0736")</f>
        <v>0.0736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HYPERLINK("http://141.218.60.56/~jnz1568/getInfo.php?workbook=17_07.xlsx&amp;sheet=U0&amp;row=801&amp;col=6&amp;number=4.7&amp;sourceID=14","4.7")</f>
        <v>4.7</v>
      </c>
      <c r="G801" s="4" t="str">
        <f>HYPERLINK("http://141.218.60.56/~jnz1568/getInfo.php?workbook=17_07.xlsx&amp;sheet=U0&amp;row=801&amp;col=7&amp;number=0.0732&amp;sourceID=14","0.0732")</f>
        <v>0.0732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HYPERLINK("http://141.218.60.56/~jnz1568/getInfo.php?workbook=17_07.xlsx&amp;sheet=U0&amp;row=802&amp;col=6&amp;number=4.8&amp;sourceID=14","4.8")</f>
        <v>4.8</v>
      </c>
      <c r="G802" s="4" t="str">
        <f>HYPERLINK("http://141.218.60.56/~jnz1568/getInfo.php?workbook=17_07.xlsx&amp;sheet=U0&amp;row=802&amp;col=7&amp;number=0.0726&amp;sourceID=14","0.0726")</f>
        <v>0.0726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HYPERLINK("http://141.218.60.56/~jnz1568/getInfo.php?workbook=17_07.xlsx&amp;sheet=U0&amp;row=803&amp;col=6&amp;number=4.9&amp;sourceID=14","4.9")</f>
        <v>4.9</v>
      </c>
      <c r="G803" s="4" t="str">
        <f>HYPERLINK("http://141.218.60.56/~jnz1568/getInfo.php?workbook=17_07.xlsx&amp;sheet=U0&amp;row=803&amp;col=7&amp;number=0.072&amp;sourceID=14","0.072")</f>
        <v>0.072</v>
      </c>
    </row>
    <row r="804" spans="1:7">
      <c r="A804" s="3">
        <v>17</v>
      </c>
      <c r="B804" s="3">
        <v>7</v>
      </c>
      <c r="C804" s="3">
        <v>4</v>
      </c>
      <c r="D804" s="3">
        <v>6</v>
      </c>
      <c r="E804" s="3">
        <v>1</v>
      </c>
      <c r="F804" s="4" t="str">
        <f>HYPERLINK("http://141.218.60.56/~jnz1568/getInfo.php?workbook=17_07.xlsx&amp;sheet=U0&amp;row=804&amp;col=6&amp;number=3&amp;sourceID=14","3")</f>
        <v>3</v>
      </c>
      <c r="G804" s="4" t="str">
        <f>HYPERLINK("http://141.218.60.56/~jnz1568/getInfo.php?workbook=17_07.xlsx&amp;sheet=U0&amp;row=804&amp;col=7&amp;number=0.00253&amp;sourceID=14","0.00253")</f>
        <v>0.00253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HYPERLINK("http://141.218.60.56/~jnz1568/getInfo.php?workbook=17_07.xlsx&amp;sheet=U0&amp;row=805&amp;col=6&amp;number=3.1&amp;sourceID=14","3.1")</f>
        <v>3.1</v>
      </c>
      <c r="G805" s="4" t="str">
        <f>HYPERLINK("http://141.218.60.56/~jnz1568/getInfo.php?workbook=17_07.xlsx&amp;sheet=U0&amp;row=805&amp;col=7&amp;number=0.00253&amp;sourceID=14","0.00253")</f>
        <v>0.00253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HYPERLINK("http://141.218.60.56/~jnz1568/getInfo.php?workbook=17_07.xlsx&amp;sheet=U0&amp;row=806&amp;col=6&amp;number=3.2&amp;sourceID=14","3.2")</f>
        <v>3.2</v>
      </c>
      <c r="G806" s="4" t="str">
        <f>HYPERLINK("http://141.218.60.56/~jnz1568/getInfo.php?workbook=17_07.xlsx&amp;sheet=U0&amp;row=806&amp;col=7&amp;number=0.00253&amp;sourceID=14","0.00253")</f>
        <v>0.00253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HYPERLINK("http://141.218.60.56/~jnz1568/getInfo.php?workbook=17_07.xlsx&amp;sheet=U0&amp;row=807&amp;col=6&amp;number=3.3&amp;sourceID=14","3.3")</f>
        <v>3.3</v>
      </c>
      <c r="G807" s="4" t="str">
        <f>HYPERLINK("http://141.218.60.56/~jnz1568/getInfo.php?workbook=17_07.xlsx&amp;sheet=U0&amp;row=807&amp;col=7&amp;number=0.00253&amp;sourceID=14","0.00253")</f>
        <v>0.00253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HYPERLINK("http://141.218.60.56/~jnz1568/getInfo.php?workbook=17_07.xlsx&amp;sheet=U0&amp;row=808&amp;col=6&amp;number=3.4&amp;sourceID=14","3.4")</f>
        <v>3.4</v>
      </c>
      <c r="G808" s="4" t="str">
        <f>HYPERLINK("http://141.218.60.56/~jnz1568/getInfo.php?workbook=17_07.xlsx&amp;sheet=U0&amp;row=808&amp;col=7&amp;number=0.00254&amp;sourceID=14","0.00254")</f>
        <v>0.00254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HYPERLINK("http://141.218.60.56/~jnz1568/getInfo.php?workbook=17_07.xlsx&amp;sheet=U0&amp;row=809&amp;col=6&amp;number=3.5&amp;sourceID=14","3.5")</f>
        <v>3.5</v>
      </c>
      <c r="G809" s="4" t="str">
        <f>HYPERLINK("http://141.218.60.56/~jnz1568/getInfo.php?workbook=17_07.xlsx&amp;sheet=U0&amp;row=809&amp;col=7&amp;number=0.00254&amp;sourceID=14","0.00254")</f>
        <v>0.00254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HYPERLINK("http://141.218.60.56/~jnz1568/getInfo.php?workbook=17_07.xlsx&amp;sheet=U0&amp;row=810&amp;col=6&amp;number=3.6&amp;sourceID=14","3.6")</f>
        <v>3.6</v>
      </c>
      <c r="G810" s="4" t="str">
        <f>HYPERLINK("http://141.218.60.56/~jnz1568/getInfo.php?workbook=17_07.xlsx&amp;sheet=U0&amp;row=810&amp;col=7&amp;number=0.00255&amp;sourceID=14","0.00255")</f>
        <v>0.00255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HYPERLINK("http://141.218.60.56/~jnz1568/getInfo.php?workbook=17_07.xlsx&amp;sheet=U0&amp;row=811&amp;col=6&amp;number=3.7&amp;sourceID=14","3.7")</f>
        <v>3.7</v>
      </c>
      <c r="G811" s="4" t="str">
        <f>HYPERLINK("http://141.218.60.56/~jnz1568/getInfo.php?workbook=17_07.xlsx&amp;sheet=U0&amp;row=811&amp;col=7&amp;number=0.00256&amp;sourceID=14","0.00256")</f>
        <v>0.00256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HYPERLINK("http://141.218.60.56/~jnz1568/getInfo.php?workbook=17_07.xlsx&amp;sheet=U0&amp;row=812&amp;col=6&amp;number=3.8&amp;sourceID=14","3.8")</f>
        <v>3.8</v>
      </c>
      <c r="G812" s="4" t="str">
        <f>HYPERLINK("http://141.218.60.56/~jnz1568/getInfo.php?workbook=17_07.xlsx&amp;sheet=U0&amp;row=812&amp;col=7&amp;number=0.00257&amp;sourceID=14","0.00257")</f>
        <v>0.00257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HYPERLINK("http://141.218.60.56/~jnz1568/getInfo.php?workbook=17_07.xlsx&amp;sheet=U0&amp;row=813&amp;col=6&amp;number=3.9&amp;sourceID=14","3.9")</f>
        <v>3.9</v>
      </c>
      <c r="G813" s="4" t="str">
        <f>HYPERLINK("http://141.218.60.56/~jnz1568/getInfo.php?workbook=17_07.xlsx&amp;sheet=U0&amp;row=813&amp;col=7&amp;number=0.00258&amp;sourceID=14","0.00258")</f>
        <v>0.00258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HYPERLINK("http://141.218.60.56/~jnz1568/getInfo.php?workbook=17_07.xlsx&amp;sheet=U0&amp;row=814&amp;col=6&amp;number=4&amp;sourceID=14","4")</f>
        <v>4</v>
      </c>
      <c r="G814" s="4" t="str">
        <f>HYPERLINK("http://141.218.60.56/~jnz1568/getInfo.php?workbook=17_07.xlsx&amp;sheet=U0&amp;row=814&amp;col=7&amp;number=0.0026&amp;sourceID=14","0.0026")</f>
        <v>0.0026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HYPERLINK("http://141.218.60.56/~jnz1568/getInfo.php?workbook=17_07.xlsx&amp;sheet=U0&amp;row=815&amp;col=6&amp;number=4.1&amp;sourceID=14","4.1")</f>
        <v>4.1</v>
      </c>
      <c r="G815" s="4" t="str">
        <f>HYPERLINK("http://141.218.60.56/~jnz1568/getInfo.php?workbook=17_07.xlsx&amp;sheet=U0&amp;row=815&amp;col=7&amp;number=0.00262&amp;sourceID=14","0.00262")</f>
        <v>0.00262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HYPERLINK("http://141.218.60.56/~jnz1568/getInfo.php?workbook=17_07.xlsx&amp;sheet=U0&amp;row=816&amp;col=6&amp;number=4.2&amp;sourceID=14","4.2")</f>
        <v>4.2</v>
      </c>
      <c r="G816" s="4" t="str">
        <f>HYPERLINK("http://141.218.60.56/~jnz1568/getInfo.php?workbook=17_07.xlsx&amp;sheet=U0&amp;row=816&amp;col=7&amp;number=0.00264&amp;sourceID=14","0.00264")</f>
        <v>0.00264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HYPERLINK("http://141.218.60.56/~jnz1568/getInfo.php?workbook=17_07.xlsx&amp;sheet=U0&amp;row=817&amp;col=6&amp;number=4.3&amp;sourceID=14","4.3")</f>
        <v>4.3</v>
      </c>
      <c r="G817" s="4" t="str">
        <f>HYPERLINK("http://141.218.60.56/~jnz1568/getInfo.php?workbook=17_07.xlsx&amp;sheet=U0&amp;row=817&amp;col=7&amp;number=0.00267&amp;sourceID=14","0.00267")</f>
        <v>0.00267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HYPERLINK("http://141.218.60.56/~jnz1568/getInfo.php?workbook=17_07.xlsx&amp;sheet=U0&amp;row=818&amp;col=6&amp;number=4.4&amp;sourceID=14","4.4")</f>
        <v>4.4</v>
      </c>
      <c r="G818" s="4" t="str">
        <f>HYPERLINK("http://141.218.60.56/~jnz1568/getInfo.php?workbook=17_07.xlsx&amp;sheet=U0&amp;row=818&amp;col=7&amp;number=0.00271&amp;sourceID=14","0.00271")</f>
        <v>0.00271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HYPERLINK("http://141.218.60.56/~jnz1568/getInfo.php?workbook=17_07.xlsx&amp;sheet=U0&amp;row=819&amp;col=6&amp;number=4.5&amp;sourceID=14","4.5")</f>
        <v>4.5</v>
      </c>
      <c r="G819" s="4" t="str">
        <f>HYPERLINK("http://141.218.60.56/~jnz1568/getInfo.php?workbook=17_07.xlsx&amp;sheet=U0&amp;row=819&amp;col=7&amp;number=0.00275&amp;sourceID=14","0.00275")</f>
        <v>0.00275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HYPERLINK("http://141.218.60.56/~jnz1568/getInfo.php?workbook=17_07.xlsx&amp;sheet=U0&amp;row=820&amp;col=6&amp;number=4.6&amp;sourceID=14","4.6")</f>
        <v>4.6</v>
      </c>
      <c r="G820" s="4" t="str">
        <f>HYPERLINK("http://141.218.60.56/~jnz1568/getInfo.php?workbook=17_07.xlsx&amp;sheet=U0&amp;row=820&amp;col=7&amp;number=0.0028&amp;sourceID=14","0.0028")</f>
        <v>0.0028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HYPERLINK("http://141.218.60.56/~jnz1568/getInfo.php?workbook=17_07.xlsx&amp;sheet=U0&amp;row=821&amp;col=6&amp;number=4.7&amp;sourceID=14","4.7")</f>
        <v>4.7</v>
      </c>
      <c r="G821" s="4" t="str">
        <f>HYPERLINK("http://141.218.60.56/~jnz1568/getInfo.php?workbook=17_07.xlsx&amp;sheet=U0&amp;row=821&amp;col=7&amp;number=0.00287&amp;sourceID=14","0.00287")</f>
        <v>0.00287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HYPERLINK("http://141.218.60.56/~jnz1568/getInfo.php?workbook=17_07.xlsx&amp;sheet=U0&amp;row=822&amp;col=6&amp;number=4.8&amp;sourceID=14","4.8")</f>
        <v>4.8</v>
      </c>
      <c r="G822" s="4" t="str">
        <f>HYPERLINK("http://141.218.60.56/~jnz1568/getInfo.php?workbook=17_07.xlsx&amp;sheet=U0&amp;row=822&amp;col=7&amp;number=0.00294&amp;sourceID=14","0.00294")</f>
        <v>0.00294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HYPERLINK("http://141.218.60.56/~jnz1568/getInfo.php?workbook=17_07.xlsx&amp;sheet=U0&amp;row=823&amp;col=6&amp;number=4.9&amp;sourceID=14","4.9")</f>
        <v>4.9</v>
      </c>
      <c r="G823" s="4" t="str">
        <f>HYPERLINK("http://141.218.60.56/~jnz1568/getInfo.php?workbook=17_07.xlsx&amp;sheet=U0&amp;row=823&amp;col=7&amp;number=0.00303&amp;sourceID=14","0.00303")</f>
        <v>0.00303</v>
      </c>
    </row>
    <row r="824" spans="1:7">
      <c r="A824" s="3">
        <v>17</v>
      </c>
      <c r="B824" s="3">
        <v>7</v>
      </c>
      <c r="C824" s="3">
        <v>4</v>
      </c>
      <c r="D824" s="3">
        <v>7</v>
      </c>
      <c r="E824" s="3">
        <v>1</v>
      </c>
      <c r="F824" s="4" t="str">
        <f>HYPERLINK("http://141.218.60.56/~jnz1568/getInfo.php?workbook=17_07.xlsx&amp;sheet=U0&amp;row=824&amp;col=6&amp;number=3&amp;sourceID=14","3")</f>
        <v>3</v>
      </c>
      <c r="G824" s="4" t="str">
        <f>HYPERLINK("http://141.218.60.56/~jnz1568/getInfo.php?workbook=17_07.xlsx&amp;sheet=U0&amp;row=824&amp;col=7&amp;number=0.00568&amp;sourceID=14","0.00568")</f>
        <v>0.00568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HYPERLINK("http://141.218.60.56/~jnz1568/getInfo.php?workbook=17_07.xlsx&amp;sheet=U0&amp;row=825&amp;col=6&amp;number=3.1&amp;sourceID=14","3.1")</f>
        <v>3.1</v>
      </c>
      <c r="G825" s="4" t="str">
        <f>HYPERLINK("http://141.218.60.56/~jnz1568/getInfo.php?workbook=17_07.xlsx&amp;sheet=U0&amp;row=825&amp;col=7&amp;number=0.00568&amp;sourceID=14","0.00568")</f>
        <v>0.00568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HYPERLINK("http://141.218.60.56/~jnz1568/getInfo.php?workbook=17_07.xlsx&amp;sheet=U0&amp;row=826&amp;col=6&amp;number=3.2&amp;sourceID=14","3.2")</f>
        <v>3.2</v>
      </c>
      <c r="G826" s="4" t="str">
        <f>HYPERLINK("http://141.218.60.56/~jnz1568/getInfo.php?workbook=17_07.xlsx&amp;sheet=U0&amp;row=826&amp;col=7&amp;number=0.00568&amp;sourceID=14","0.00568")</f>
        <v>0.00568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HYPERLINK("http://141.218.60.56/~jnz1568/getInfo.php?workbook=17_07.xlsx&amp;sheet=U0&amp;row=827&amp;col=6&amp;number=3.3&amp;sourceID=14","3.3")</f>
        <v>3.3</v>
      </c>
      <c r="G827" s="4" t="str">
        <f>HYPERLINK("http://141.218.60.56/~jnz1568/getInfo.php?workbook=17_07.xlsx&amp;sheet=U0&amp;row=827&amp;col=7&amp;number=0.00569&amp;sourceID=14","0.00569")</f>
        <v>0.00569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HYPERLINK("http://141.218.60.56/~jnz1568/getInfo.php?workbook=17_07.xlsx&amp;sheet=U0&amp;row=828&amp;col=6&amp;number=3.4&amp;sourceID=14","3.4")</f>
        <v>3.4</v>
      </c>
      <c r="G828" s="4" t="str">
        <f>HYPERLINK("http://141.218.60.56/~jnz1568/getInfo.php?workbook=17_07.xlsx&amp;sheet=U0&amp;row=828&amp;col=7&amp;number=0.00569&amp;sourceID=14","0.00569")</f>
        <v>0.00569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HYPERLINK("http://141.218.60.56/~jnz1568/getInfo.php?workbook=17_07.xlsx&amp;sheet=U0&amp;row=829&amp;col=6&amp;number=3.5&amp;sourceID=14","3.5")</f>
        <v>3.5</v>
      </c>
      <c r="G829" s="4" t="str">
        <f>HYPERLINK("http://141.218.60.56/~jnz1568/getInfo.php?workbook=17_07.xlsx&amp;sheet=U0&amp;row=829&amp;col=7&amp;number=0.0057&amp;sourceID=14","0.0057")</f>
        <v>0.0057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HYPERLINK("http://141.218.60.56/~jnz1568/getInfo.php?workbook=17_07.xlsx&amp;sheet=U0&amp;row=830&amp;col=6&amp;number=3.6&amp;sourceID=14","3.6")</f>
        <v>3.6</v>
      </c>
      <c r="G830" s="4" t="str">
        <f>HYPERLINK("http://141.218.60.56/~jnz1568/getInfo.php?workbook=17_07.xlsx&amp;sheet=U0&amp;row=830&amp;col=7&amp;number=0.00571&amp;sourceID=14","0.00571")</f>
        <v>0.00571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HYPERLINK("http://141.218.60.56/~jnz1568/getInfo.php?workbook=17_07.xlsx&amp;sheet=U0&amp;row=831&amp;col=6&amp;number=3.7&amp;sourceID=14","3.7")</f>
        <v>3.7</v>
      </c>
      <c r="G831" s="4" t="str">
        <f>HYPERLINK("http://141.218.60.56/~jnz1568/getInfo.php?workbook=17_07.xlsx&amp;sheet=U0&amp;row=831&amp;col=7&amp;number=0.00572&amp;sourceID=14","0.00572")</f>
        <v>0.00572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HYPERLINK("http://141.218.60.56/~jnz1568/getInfo.php?workbook=17_07.xlsx&amp;sheet=U0&amp;row=832&amp;col=6&amp;number=3.8&amp;sourceID=14","3.8")</f>
        <v>3.8</v>
      </c>
      <c r="G832" s="4" t="str">
        <f>HYPERLINK("http://141.218.60.56/~jnz1568/getInfo.php?workbook=17_07.xlsx&amp;sheet=U0&amp;row=832&amp;col=7&amp;number=0.00573&amp;sourceID=14","0.00573")</f>
        <v>0.00573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HYPERLINK("http://141.218.60.56/~jnz1568/getInfo.php?workbook=17_07.xlsx&amp;sheet=U0&amp;row=833&amp;col=6&amp;number=3.9&amp;sourceID=14","3.9")</f>
        <v>3.9</v>
      </c>
      <c r="G833" s="4" t="str">
        <f>HYPERLINK("http://141.218.60.56/~jnz1568/getInfo.php?workbook=17_07.xlsx&amp;sheet=U0&amp;row=833&amp;col=7&amp;number=0.00575&amp;sourceID=14","0.00575")</f>
        <v>0.00575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HYPERLINK("http://141.218.60.56/~jnz1568/getInfo.php?workbook=17_07.xlsx&amp;sheet=U0&amp;row=834&amp;col=6&amp;number=4&amp;sourceID=14","4")</f>
        <v>4</v>
      </c>
      <c r="G834" s="4" t="str">
        <f>HYPERLINK("http://141.218.60.56/~jnz1568/getInfo.php?workbook=17_07.xlsx&amp;sheet=U0&amp;row=834&amp;col=7&amp;number=0.00577&amp;sourceID=14","0.00577")</f>
        <v>0.00577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HYPERLINK("http://141.218.60.56/~jnz1568/getInfo.php?workbook=17_07.xlsx&amp;sheet=U0&amp;row=835&amp;col=6&amp;number=4.1&amp;sourceID=14","4.1")</f>
        <v>4.1</v>
      </c>
      <c r="G835" s="4" t="str">
        <f>HYPERLINK("http://141.218.60.56/~jnz1568/getInfo.php?workbook=17_07.xlsx&amp;sheet=U0&amp;row=835&amp;col=7&amp;number=0.0058&amp;sourceID=14","0.0058")</f>
        <v>0.0058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HYPERLINK("http://141.218.60.56/~jnz1568/getInfo.php?workbook=17_07.xlsx&amp;sheet=U0&amp;row=836&amp;col=6&amp;number=4.2&amp;sourceID=14","4.2")</f>
        <v>4.2</v>
      </c>
      <c r="G836" s="4" t="str">
        <f>HYPERLINK("http://141.218.60.56/~jnz1568/getInfo.php?workbook=17_07.xlsx&amp;sheet=U0&amp;row=836&amp;col=7&amp;number=0.00583&amp;sourceID=14","0.00583")</f>
        <v>0.00583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HYPERLINK("http://141.218.60.56/~jnz1568/getInfo.php?workbook=17_07.xlsx&amp;sheet=U0&amp;row=837&amp;col=6&amp;number=4.3&amp;sourceID=14","4.3")</f>
        <v>4.3</v>
      </c>
      <c r="G837" s="4" t="str">
        <f>HYPERLINK("http://141.218.60.56/~jnz1568/getInfo.php?workbook=17_07.xlsx&amp;sheet=U0&amp;row=837&amp;col=7&amp;number=0.00588&amp;sourceID=14","0.00588")</f>
        <v>0.00588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HYPERLINK("http://141.218.60.56/~jnz1568/getInfo.php?workbook=17_07.xlsx&amp;sheet=U0&amp;row=838&amp;col=6&amp;number=4.4&amp;sourceID=14","4.4")</f>
        <v>4.4</v>
      </c>
      <c r="G838" s="4" t="str">
        <f>HYPERLINK("http://141.218.60.56/~jnz1568/getInfo.php?workbook=17_07.xlsx&amp;sheet=U0&amp;row=838&amp;col=7&amp;number=0.00593&amp;sourceID=14","0.00593")</f>
        <v>0.00593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HYPERLINK("http://141.218.60.56/~jnz1568/getInfo.php?workbook=17_07.xlsx&amp;sheet=U0&amp;row=839&amp;col=6&amp;number=4.5&amp;sourceID=14","4.5")</f>
        <v>4.5</v>
      </c>
      <c r="G839" s="4" t="str">
        <f>HYPERLINK("http://141.218.60.56/~jnz1568/getInfo.php?workbook=17_07.xlsx&amp;sheet=U0&amp;row=839&amp;col=7&amp;number=0.00599&amp;sourceID=14","0.00599")</f>
        <v>0.00599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HYPERLINK("http://141.218.60.56/~jnz1568/getInfo.php?workbook=17_07.xlsx&amp;sheet=U0&amp;row=840&amp;col=6&amp;number=4.6&amp;sourceID=14","4.6")</f>
        <v>4.6</v>
      </c>
      <c r="G840" s="4" t="str">
        <f>HYPERLINK("http://141.218.60.56/~jnz1568/getInfo.php?workbook=17_07.xlsx&amp;sheet=U0&amp;row=840&amp;col=7&amp;number=0.00606&amp;sourceID=14","0.00606")</f>
        <v>0.00606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HYPERLINK("http://141.218.60.56/~jnz1568/getInfo.php?workbook=17_07.xlsx&amp;sheet=U0&amp;row=841&amp;col=6&amp;number=4.7&amp;sourceID=14","4.7")</f>
        <v>4.7</v>
      </c>
      <c r="G841" s="4" t="str">
        <f>HYPERLINK("http://141.218.60.56/~jnz1568/getInfo.php?workbook=17_07.xlsx&amp;sheet=U0&amp;row=841&amp;col=7&amp;number=0.00615&amp;sourceID=14","0.00615")</f>
        <v>0.00615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HYPERLINK("http://141.218.60.56/~jnz1568/getInfo.php?workbook=17_07.xlsx&amp;sheet=U0&amp;row=842&amp;col=6&amp;number=4.8&amp;sourceID=14","4.8")</f>
        <v>4.8</v>
      </c>
      <c r="G842" s="4" t="str">
        <f>HYPERLINK("http://141.218.60.56/~jnz1568/getInfo.php?workbook=17_07.xlsx&amp;sheet=U0&amp;row=842&amp;col=7&amp;number=0.00625&amp;sourceID=14","0.00625")</f>
        <v>0.00625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HYPERLINK("http://141.218.60.56/~jnz1568/getInfo.php?workbook=17_07.xlsx&amp;sheet=U0&amp;row=843&amp;col=6&amp;number=4.9&amp;sourceID=14","4.9")</f>
        <v>4.9</v>
      </c>
      <c r="G843" s="4" t="str">
        <f>HYPERLINK("http://141.218.60.56/~jnz1568/getInfo.php?workbook=17_07.xlsx&amp;sheet=U0&amp;row=843&amp;col=7&amp;number=0.00638&amp;sourceID=14","0.00638")</f>
        <v>0.00638</v>
      </c>
    </row>
    <row r="844" spans="1:7">
      <c r="A844" s="3">
        <v>17</v>
      </c>
      <c r="B844" s="3">
        <v>7</v>
      </c>
      <c r="C844" s="3">
        <v>4</v>
      </c>
      <c r="D844" s="3">
        <v>8</v>
      </c>
      <c r="E844" s="3">
        <v>1</v>
      </c>
      <c r="F844" s="4" t="str">
        <f>HYPERLINK("http://141.218.60.56/~jnz1568/getInfo.php?workbook=17_07.xlsx&amp;sheet=U0&amp;row=844&amp;col=6&amp;number=3&amp;sourceID=14","3")</f>
        <v>3</v>
      </c>
      <c r="G844" s="4" t="str">
        <f>HYPERLINK("http://141.218.60.56/~jnz1568/getInfo.php?workbook=17_07.xlsx&amp;sheet=U0&amp;row=844&amp;col=7&amp;number=0.00831&amp;sourceID=14","0.00831")</f>
        <v>0.00831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HYPERLINK("http://141.218.60.56/~jnz1568/getInfo.php?workbook=17_07.xlsx&amp;sheet=U0&amp;row=845&amp;col=6&amp;number=3.1&amp;sourceID=14","3.1")</f>
        <v>3.1</v>
      </c>
      <c r="G845" s="4" t="str">
        <f>HYPERLINK("http://141.218.60.56/~jnz1568/getInfo.php?workbook=17_07.xlsx&amp;sheet=U0&amp;row=845&amp;col=7&amp;number=0.00831&amp;sourceID=14","0.00831")</f>
        <v>0.00831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HYPERLINK("http://141.218.60.56/~jnz1568/getInfo.php?workbook=17_07.xlsx&amp;sheet=U0&amp;row=846&amp;col=6&amp;number=3.2&amp;sourceID=14","3.2")</f>
        <v>3.2</v>
      </c>
      <c r="G846" s="4" t="str">
        <f>HYPERLINK("http://141.218.60.56/~jnz1568/getInfo.php?workbook=17_07.xlsx&amp;sheet=U0&amp;row=846&amp;col=7&amp;number=0.00831&amp;sourceID=14","0.00831")</f>
        <v>0.00831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HYPERLINK("http://141.218.60.56/~jnz1568/getInfo.php?workbook=17_07.xlsx&amp;sheet=U0&amp;row=847&amp;col=6&amp;number=3.3&amp;sourceID=14","3.3")</f>
        <v>3.3</v>
      </c>
      <c r="G847" s="4" t="str">
        <f>HYPERLINK("http://141.218.60.56/~jnz1568/getInfo.php?workbook=17_07.xlsx&amp;sheet=U0&amp;row=847&amp;col=7&amp;number=0.00831&amp;sourceID=14","0.00831")</f>
        <v>0.00831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HYPERLINK("http://141.218.60.56/~jnz1568/getInfo.php?workbook=17_07.xlsx&amp;sheet=U0&amp;row=848&amp;col=6&amp;number=3.4&amp;sourceID=14","3.4")</f>
        <v>3.4</v>
      </c>
      <c r="G848" s="4" t="str">
        <f>HYPERLINK("http://141.218.60.56/~jnz1568/getInfo.php?workbook=17_07.xlsx&amp;sheet=U0&amp;row=848&amp;col=7&amp;number=0.00831&amp;sourceID=14","0.00831")</f>
        <v>0.00831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HYPERLINK("http://141.218.60.56/~jnz1568/getInfo.php?workbook=17_07.xlsx&amp;sheet=U0&amp;row=849&amp;col=6&amp;number=3.5&amp;sourceID=14","3.5")</f>
        <v>3.5</v>
      </c>
      <c r="G849" s="4" t="str">
        <f>HYPERLINK("http://141.218.60.56/~jnz1568/getInfo.php?workbook=17_07.xlsx&amp;sheet=U0&amp;row=849&amp;col=7&amp;number=0.00831&amp;sourceID=14","0.00831")</f>
        <v>0.00831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HYPERLINK("http://141.218.60.56/~jnz1568/getInfo.php?workbook=17_07.xlsx&amp;sheet=U0&amp;row=850&amp;col=6&amp;number=3.6&amp;sourceID=14","3.6")</f>
        <v>3.6</v>
      </c>
      <c r="G850" s="4" t="str">
        <f>HYPERLINK("http://141.218.60.56/~jnz1568/getInfo.php?workbook=17_07.xlsx&amp;sheet=U0&amp;row=850&amp;col=7&amp;number=0.0083&amp;sourceID=14","0.0083")</f>
        <v>0.0083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HYPERLINK("http://141.218.60.56/~jnz1568/getInfo.php?workbook=17_07.xlsx&amp;sheet=U0&amp;row=851&amp;col=6&amp;number=3.7&amp;sourceID=14","3.7")</f>
        <v>3.7</v>
      </c>
      <c r="G851" s="4" t="str">
        <f>HYPERLINK("http://141.218.60.56/~jnz1568/getInfo.php?workbook=17_07.xlsx&amp;sheet=U0&amp;row=851&amp;col=7&amp;number=0.0083&amp;sourceID=14","0.0083")</f>
        <v>0.0083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HYPERLINK("http://141.218.60.56/~jnz1568/getInfo.php?workbook=17_07.xlsx&amp;sheet=U0&amp;row=852&amp;col=6&amp;number=3.8&amp;sourceID=14","3.8")</f>
        <v>3.8</v>
      </c>
      <c r="G852" s="4" t="str">
        <f>HYPERLINK("http://141.218.60.56/~jnz1568/getInfo.php?workbook=17_07.xlsx&amp;sheet=U0&amp;row=852&amp;col=7&amp;number=0.0083&amp;sourceID=14","0.0083")</f>
        <v>0.0083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HYPERLINK("http://141.218.60.56/~jnz1568/getInfo.php?workbook=17_07.xlsx&amp;sheet=U0&amp;row=853&amp;col=6&amp;number=3.9&amp;sourceID=14","3.9")</f>
        <v>3.9</v>
      </c>
      <c r="G853" s="4" t="str">
        <f>HYPERLINK("http://141.218.60.56/~jnz1568/getInfo.php?workbook=17_07.xlsx&amp;sheet=U0&amp;row=853&amp;col=7&amp;number=0.00829&amp;sourceID=14","0.00829")</f>
        <v>0.00829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HYPERLINK("http://141.218.60.56/~jnz1568/getInfo.php?workbook=17_07.xlsx&amp;sheet=U0&amp;row=854&amp;col=6&amp;number=4&amp;sourceID=14","4")</f>
        <v>4</v>
      </c>
      <c r="G854" s="4" t="str">
        <f>HYPERLINK("http://141.218.60.56/~jnz1568/getInfo.php?workbook=17_07.xlsx&amp;sheet=U0&amp;row=854&amp;col=7&amp;number=0.00829&amp;sourceID=14","0.00829")</f>
        <v>0.00829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HYPERLINK("http://141.218.60.56/~jnz1568/getInfo.php?workbook=17_07.xlsx&amp;sheet=U0&amp;row=855&amp;col=6&amp;number=4.1&amp;sourceID=14","4.1")</f>
        <v>4.1</v>
      </c>
      <c r="G855" s="4" t="str">
        <f>HYPERLINK("http://141.218.60.56/~jnz1568/getInfo.php?workbook=17_07.xlsx&amp;sheet=U0&amp;row=855&amp;col=7&amp;number=0.00828&amp;sourceID=14","0.00828")</f>
        <v>0.00828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HYPERLINK("http://141.218.60.56/~jnz1568/getInfo.php?workbook=17_07.xlsx&amp;sheet=U0&amp;row=856&amp;col=6&amp;number=4.2&amp;sourceID=14","4.2")</f>
        <v>4.2</v>
      </c>
      <c r="G856" s="4" t="str">
        <f>HYPERLINK("http://141.218.60.56/~jnz1568/getInfo.php?workbook=17_07.xlsx&amp;sheet=U0&amp;row=856&amp;col=7&amp;number=0.00827&amp;sourceID=14","0.00827")</f>
        <v>0.00827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HYPERLINK("http://141.218.60.56/~jnz1568/getInfo.php?workbook=17_07.xlsx&amp;sheet=U0&amp;row=857&amp;col=6&amp;number=4.3&amp;sourceID=14","4.3")</f>
        <v>4.3</v>
      </c>
      <c r="G857" s="4" t="str">
        <f>HYPERLINK("http://141.218.60.56/~jnz1568/getInfo.php?workbook=17_07.xlsx&amp;sheet=U0&amp;row=857&amp;col=7&amp;number=0.00826&amp;sourceID=14","0.00826")</f>
        <v>0.00826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HYPERLINK("http://141.218.60.56/~jnz1568/getInfo.php?workbook=17_07.xlsx&amp;sheet=U0&amp;row=858&amp;col=6&amp;number=4.4&amp;sourceID=14","4.4")</f>
        <v>4.4</v>
      </c>
      <c r="G858" s="4" t="str">
        <f>HYPERLINK("http://141.218.60.56/~jnz1568/getInfo.php?workbook=17_07.xlsx&amp;sheet=U0&amp;row=858&amp;col=7&amp;number=0.00824&amp;sourceID=14","0.00824")</f>
        <v>0.00824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HYPERLINK("http://141.218.60.56/~jnz1568/getInfo.php?workbook=17_07.xlsx&amp;sheet=U0&amp;row=859&amp;col=6&amp;number=4.5&amp;sourceID=14","4.5")</f>
        <v>4.5</v>
      </c>
      <c r="G859" s="4" t="str">
        <f>HYPERLINK("http://141.218.60.56/~jnz1568/getInfo.php?workbook=17_07.xlsx&amp;sheet=U0&amp;row=859&amp;col=7&amp;number=0.00822&amp;sourceID=14","0.00822")</f>
        <v>0.00822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HYPERLINK("http://141.218.60.56/~jnz1568/getInfo.php?workbook=17_07.xlsx&amp;sheet=U0&amp;row=860&amp;col=6&amp;number=4.6&amp;sourceID=14","4.6")</f>
        <v>4.6</v>
      </c>
      <c r="G860" s="4" t="str">
        <f>HYPERLINK("http://141.218.60.56/~jnz1568/getInfo.php?workbook=17_07.xlsx&amp;sheet=U0&amp;row=860&amp;col=7&amp;number=0.0082&amp;sourceID=14","0.0082")</f>
        <v>0.0082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HYPERLINK("http://141.218.60.56/~jnz1568/getInfo.php?workbook=17_07.xlsx&amp;sheet=U0&amp;row=861&amp;col=6&amp;number=4.7&amp;sourceID=14","4.7")</f>
        <v>4.7</v>
      </c>
      <c r="G861" s="4" t="str">
        <f>HYPERLINK("http://141.218.60.56/~jnz1568/getInfo.php?workbook=17_07.xlsx&amp;sheet=U0&amp;row=861&amp;col=7&amp;number=0.00817&amp;sourceID=14","0.00817")</f>
        <v>0.00817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HYPERLINK("http://141.218.60.56/~jnz1568/getInfo.php?workbook=17_07.xlsx&amp;sheet=U0&amp;row=862&amp;col=6&amp;number=4.8&amp;sourceID=14","4.8")</f>
        <v>4.8</v>
      </c>
      <c r="G862" s="4" t="str">
        <f>HYPERLINK("http://141.218.60.56/~jnz1568/getInfo.php?workbook=17_07.xlsx&amp;sheet=U0&amp;row=862&amp;col=7&amp;number=0.00813&amp;sourceID=14","0.00813")</f>
        <v>0.00813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HYPERLINK("http://141.218.60.56/~jnz1568/getInfo.php?workbook=17_07.xlsx&amp;sheet=U0&amp;row=863&amp;col=6&amp;number=4.9&amp;sourceID=14","4.9")</f>
        <v>4.9</v>
      </c>
      <c r="G863" s="4" t="str">
        <f>HYPERLINK("http://141.218.60.56/~jnz1568/getInfo.php?workbook=17_07.xlsx&amp;sheet=U0&amp;row=863&amp;col=7&amp;number=0.00809&amp;sourceID=14","0.00809")</f>
        <v>0.00809</v>
      </c>
    </row>
    <row r="864" spans="1:7">
      <c r="A864" s="3">
        <v>17</v>
      </c>
      <c r="B864" s="3">
        <v>7</v>
      </c>
      <c r="C864" s="3">
        <v>4</v>
      </c>
      <c r="D864" s="3">
        <v>9</v>
      </c>
      <c r="E864" s="3">
        <v>1</v>
      </c>
      <c r="F864" s="4" t="str">
        <f>HYPERLINK("http://141.218.60.56/~jnz1568/getInfo.php?workbook=17_07.xlsx&amp;sheet=U0&amp;row=864&amp;col=6&amp;number=3&amp;sourceID=14","3")</f>
        <v>3</v>
      </c>
      <c r="G864" s="4" t="str">
        <f>HYPERLINK("http://141.218.60.56/~jnz1568/getInfo.php?workbook=17_07.xlsx&amp;sheet=U0&amp;row=864&amp;col=7&amp;number=0.175&amp;sourceID=14","0.175")</f>
        <v>0.175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HYPERLINK("http://141.218.60.56/~jnz1568/getInfo.php?workbook=17_07.xlsx&amp;sheet=U0&amp;row=865&amp;col=6&amp;number=3.1&amp;sourceID=14","3.1")</f>
        <v>3.1</v>
      </c>
      <c r="G865" s="4" t="str">
        <f>HYPERLINK("http://141.218.60.56/~jnz1568/getInfo.php?workbook=17_07.xlsx&amp;sheet=U0&amp;row=865&amp;col=7&amp;number=0.175&amp;sourceID=14","0.175")</f>
        <v>0.175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HYPERLINK("http://141.218.60.56/~jnz1568/getInfo.php?workbook=17_07.xlsx&amp;sheet=U0&amp;row=866&amp;col=6&amp;number=3.2&amp;sourceID=14","3.2")</f>
        <v>3.2</v>
      </c>
      <c r="G866" s="4" t="str">
        <f>HYPERLINK("http://141.218.60.56/~jnz1568/getInfo.php?workbook=17_07.xlsx&amp;sheet=U0&amp;row=866&amp;col=7&amp;number=0.175&amp;sourceID=14","0.175")</f>
        <v>0.175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HYPERLINK("http://141.218.60.56/~jnz1568/getInfo.php?workbook=17_07.xlsx&amp;sheet=U0&amp;row=867&amp;col=6&amp;number=3.3&amp;sourceID=14","3.3")</f>
        <v>3.3</v>
      </c>
      <c r="G867" s="4" t="str">
        <f>HYPERLINK("http://141.218.60.56/~jnz1568/getInfo.php?workbook=17_07.xlsx&amp;sheet=U0&amp;row=867&amp;col=7&amp;number=0.175&amp;sourceID=14","0.175")</f>
        <v>0.175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HYPERLINK("http://141.218.60.56/~jnz1568/getInfo.php?workbook=17_07.xlsx&amp;sheet=U0&amp;row=868&amp;col=6&amp;number=3.4&amp;sourceID=14","3.4")</f>
        <v>3.4</v>
      </c>
      <c r="G868" s="4" t="str">
        <f>HYPERLINK("http://141.218.60.56/~jnz1568/getInfo.php?workbook=17_07.xlsx&amp;sheet=U0&amp;row=868&amp;col=7&amp;number=0.175&amp;sourceID=14","0.175")</f>
        <v>0.175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HYPERLINK("http://141.218.60.56/~jnz1568/getInfo.php?workbook=17_07.xlsx&amp;sheet=U0&amp;row=869&amp;col=6&amp;number=3.5&amp;sourceID=14","3.5")</f>
        <v>3.5</v>
      </c>
      <c r="G869" s="4" t="str">
        <f>HYPERLINK("http://141.218.60.56/~jnz1568/getInfo.php?workbook=17_07.xlsx&amp;sheet=U0&amp;row=869&amp;col=7&amp;number=0.175&amp;sourceID=14","0.175")</f>
        <v>0.175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HYPERLINK("http://141.218.60.56/~jnz1568/getInfo.php?workbook=17_07.xlsx&amp;sheet=U0&amp;row=870&amp;col=6&amp;number=3.6&amp;sourceID=14","3.6")</f>
        <v>3.6</v>
      </c>
      <c r="G870" s="4" t="str">
        <f>HYPERLINK("http://141.218.60.56/~jnz1568/getInfo.php?workbook=17_07.xlsx&amp;sheet=U0&amp;row=870&amp;col=7&amp;number=0.175&amp;sourceID=14","0.175")</f>
        <v>0.175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HYPERLINK("http://141.218.60.56/~jnz1568/getInfo.php?workbook=17_07.xlsx&amp;sheet=U0&amp;row=871&amp;col=6&amp;number=3.7&amp;sourceID=14","3.7")</f>
        <v>3.7</v>
      </c>
      <c r="G871" s="4" t="str">
        <f>HYPERLINK("http://141.218.60.56/~jnz1568/getInfo.php?workbook=17_07.xlsx&amp;sheet=U0&amp;row=871&amp;col=7&amp;number=0.176&amp;sourceID=14","0.176")</f>
        <v>0.176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HYPERLINK("http://141.218.60.56/~jnz1568/getInfo.php?workbook=17_07.xlsx&amp;sheet=U0&amp;row=872&amp;col=6&amp;number=3.8&amp;sourceID=14","3.8")</f>
        <v>3.8</v>
      </c>
      <c r="G872" s="4" t="str">
        <f>HYPERLINK("http://141.218.60.56/~jnz1568/getInfo.php?workbook=17_07.xlsx&amp;sheet=U0&amp;row=872&amp;col=7&amp;number=0.176&amp;sourceID=14","0.176")</f>
        <v>0.176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HYPERLINK("http://141.218.60.56/~jnz1568/getInfo.php?workbook=17_07.xlsx&amp;sheet=U0&amp;row=873&amp;col=6&amp;number=3.9&amp;sourceID=14","3.9")</f>
        <v>3.9</v>
      </c>
      <c r="G873" s="4" t="str">
        <f>HYPERLINK("http://141.218.60.56/~jnz1568/getInfo.php?workbook=17_07.xlsx&amp;sheet=U0&amp;row=873&amp;col=7&amp;number=0.176&amp;sourceID=14","0.176")</f>
        <v>0.176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HYPERLINK("http://141.218.60.56/~jnz1568/getInfo.php?workbook=17_07.xlsx&amp;sheet=U0&amp;row=874&amp;col=6&amp;number=4&amp;sourceID=14","4")</f>
        <v>4</v>
      </c>
      <c r="G874" s="4" t="str">
        <f>HYPERLINK("http://141.218.60.56/~jnz1568/getInfo.php?workbook=17_07.xlsx&amp;sheet=U0&amp;row=874&amp;col=7&amp;number=0.176&amp;sourceID=14","0.176")</f>
        <v>0.176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HYPERLINK("http://141.218.60.56/~jnz1568/getInfo.php?workbook=17_07.xlsx&amp;sheet=U0&amp;row=875&amp;col=6&amp;number=4.1&amp;sourceID=14","4.1")</f>
        <v>4.1</v>
      </c>
      <c r="G875" s="4" t="str">
        <f>HYPERLINK("http://141.218.60.56/~jnz1568/getInfo.php?workbook=17_07.xlsx&amp;sheet=U0&amp;row=875&amp;col=7&amp;number=0.176&amp;sourceID=14","0.176")</f>
        <v>0.176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HYPERLINK("http://141.218.60.56/~jnz1568/getInfo.php?workbook=17_07.xlsx&amp;sheet=U0&amp;row=876&amp;col=6&amp;number=4.2&amp;sourceID=14","4.2")</f>
        <v>4.2</v>
      </c>
      <c r="G876" s="4" t="str">
        <f>HYPERLINK("http://141.218.60.56/~jnz1568/getInfo.php?workbook=17_07.xlsx&amp;sheet=U0&amp;row=876&amp;col=7&amp;number=0.176&amp;sourceID=14","0.176")</f>
        <v>0.176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HYPERLINK("http://141.218.60.56/~jnz1568/getInfo.php?workbook=17_07.xlsx&amp;sheet=U0&amp;row=877&amp;col=6&amp;number=4.3&amp;sourceID=14","4.3")</f>
        <v>4.3</v>
      </c>
      <c r="G877" s="4" t="str">
        <f>HYPERLINK("http://141.218.60.56/~jnz1568/getInfo.php?workbook=17_07.xlsx&amp;sheet=U0&amp;row=877&amp;col=7&amp;number=0.176&amp;sourceID=14","0.176")</f>
        <v>0.176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HYPERLINK("http://141.218.60.56/~jnz1568/getInfo.php?workbook=17_07.xlsx&amp;sheet=U0&amp;row=878&amp;col=6&amp;number=4.4&amp;sourceID=14","4.4")</f>
        <v>4.4</v>
      </c>
      <c r="G878" s="4" t="str">
        <f>HYPERLINK("http://141.218.60.56/~jnz1568/getInfo.php?workbook=17_07.xlsx&amp;sheet=U0&amp;row=878&amp;col=7&amp;number=0.177&amp;sourceID=14","0.177")</f>
        <v>0.177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HYPERLINK("http://141.218.60.56/~jnz1568/getInfo.php?workbook=17_07.xlsx&amp;sheet=U0&amp;row=879&amp;col=6&amp;number=4.5&amp;sourceID=14","4.5")</f>
        <v>4.5</v>
      </c>
      <c r="G879" s="4" t="str">
        <f>HYPERLINK("http://141.218.60.56/~jnz1568/getInfo.php?workbook=17_07.xlsx&amp;sheet=U0&amp;row=879&amp;col=7&amp;number=0.177&amp;sourceID=14","0.177")</f>
        <v>0.177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HYPERLINK("http://141.218.60.56/~jnz1568/getInfo.php?workbook=17_07.xlsx&amp;sheet=U0&amp;row=880&amp;col=6&amp;number=4.6&amp;sourceID=14","4.6")</f>
        <v>4.6</v>
      </c>
      <c r="G880" s="4" t="str">
        <f>HYPERLINK("http://141.218.60.56/~jnz1568/getInfo.php?workbook=17_07.xlsx&amp;sheet=U0&amp;row=880&amp;col=7&amp;number=0.178&amp;sourceID=14","0.178")</f>
        <v>0.178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HYPERLINK("http://141.218.60.56/~jnz1568/getInfo.php?workbook=17_07.xlsx&amp;sheet=U0&amp;row=881&amp;col=6&amp;number=4.7&amp;sourceID=14","4.7")</f>
        <v>4.7</v>
      </c>
      <c r="G881" s="4" t="str">
        <f>HYPERLINK("http://141.218.60.56/~jnz1568/getInfo.php?workbook=17_07.xlsx&amp;sheet=U0&amp;row=881&amp;col=7&amp;number=0.178&amp;sourceID=14","0.178")</f>
        <v>0.178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HYPERLINK("http://141.218.60.56/~jnz1568/getInfo.php?workbook=17_07.xlsx&amp;sheet=U0&amp;row=882&amp;col=6&amp;number=4.8&amp;sourceID=14","4.8")</f>
        <v>4.8</v>
      </c>
      <c r="G882" s="4" t="str">
        <f>HYPERLINK("http://141.218.60.56/~jnz1568/getInfo.php?workbook=17_07.xlsx&amp;sheet=U0&amp;row=882&amp;col=7&amp;number=0.179&amp;sourceID=14","0.179")</f>
        <v>0.179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HYPERLINK("http://141.218.60.56/~jnz1568/getInfo.php?workbook=17_07.xlsx&amp;sheet=U0&amp;row=883&amp;col=6&amp;number=4.9&amp;sourceID=14","4.9")</f>
        <v>4.9</v>
      </c>
      <c r="G883" s="4" t="str">
        <f>HYPERLINK("http://141.218.60.56/~jnz1568/getInfo.php?workbook=17_07.xlsx&amp;sheet=U0&amp;row=883&amp;col=7&amp;number=0.18&amp;sourceID=14","0.18")</f>
        <v>0.18</v>
      </c>
    </row>
    <row r="884" spans="1:7">
      <c r="A884" s="3">
        <v>17</v>
      </c>
      <c r="B884" s="3">
        <v>7</v>
      </c>
      <c r="C884" s="3" t="s">
        <v>32</v>
      </c>
      <c r="D884" s="3">
        <v>0</v>
      </c>
      <c r="E884" s="3">
        <v>1</v>
      </c>
      <c r="F884" s="4" t="str">
        <f>HYPERLINK("http://141.218.60.56/~jnz1568/getInfo.php?workbook=17_07.xlsx&amp;sheet=U0&amp;row=884&amp;col=6&amp;number=3&amp;sourceID=14","3")</f>
        <v>3</v>
      </c>
      <c r="G884" s="4" t="str">
        <f>HYPERLINK("http://141.218.60.56/~jnz1568/getInfo.php?workbook=17_07.xlsx&amp;sheet=U0&amp;row=884&amp;col=7&amp;number=0.0123&amp;sourceID=14","0.0123")</f>
        <v>0.0123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HYPERLINK("http://141.218.60.56/~jnz1568/getInfo.php?workbook=17_07.xlsx&amp;sheet=U0&amp;row=885&amp;col=6&amp;number=3.1&amp;sourceID=14","3.1")</f>
        <v>3.1</v>
      </c>
      <c r="G885" s="4" t="str">
        <f>HYPERLINK("http://141.218.60.56/~jnz1568/getInfo.php?workbook=17_07.xlsx&amp;sheet=U0&amp;row=885&amp;col=7&amp;number=0.0123&amp;sourceID=14","0.0123")</f>
        <v>0.0123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HYPERLINK("http://141.218.60.56/~jnz1568/getInfo.php?workbook=17_07.xlsx&amp;sheet=U0&amp;row=886&amp;col=6&amp;number=3.2&amp;sourceID=14","3.2")</f>
        <v>3.2</v>
      </c>
      <c r="G886" s="4" t="str">
        <f>HYPERLINK("http://141.218.60.56/~jnz1568/getInfo.php?workbook=17_07.xlsx&amp;sheet=U0&amp;row=886&amp;col=7&amp;number=0.0123&amp;sourceID=14","0.0123")</f>
        <v>0.0123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HYPERLINK("http://141.218.60.56/~jnz1568/getInfo.php?workbook=17_07.xlsx&amp;sheet=U0&amp;row=887&amp;col=6&amp;number=3.3&amp;sourceID=14","3.3")</f>
        <v>3.3</v>
      </c>
      <c r="G887" s="4" t="str">
        <f>HYPERLINK("http://141.218.60.56/~jnz1568/getInfo.php?workbook=17_07.xlsx&amp;sheet=U0&amp;row=887&amp;col=7&amp;number=0.0123&amp;sourceID=14","0.0123")</f>
        <v>0.0123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HYPERLINK("http://141.218.60.56/~jnz1568/getInfo.php?workbook=17_07.xlsx&amp;sheet=U0&amp;row=888&amp;col=6&amp;number=3.4&amp;sourceID=14","3.4")</f>
        <v>3.4</v>
      </c>
      <c r="G888" s="4" t="str">
        <f>HYPERLINK("http://141.218.60.56/~jnz1568/getInfo.php?workbook=17_07.xlsx&amp;sheet=U0&amp;row=888&amp;col=7&amp;number=0.0123&amp;sourceID=14","0.0123")</f>
        <v>0.0123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HYPERLINK("http://141.218.60.56/~jnz1568/getInfo.php?workbook=17_07.xlsx&amp;sheet=U0&amp;row=889&amp;col=6&amp;number=3.5&amp;sourceID=14","3.5")</f>
        <v>3.5</v>
      </c>
      <c r="G889" s="4" t="str">
        <f>HYPERLINK("http://141.218.60.56/~jnz1568/getInfo.php?workbook=17_07.xlsx&amp;sheet=U0&amp;row=889&amp;col=7&amp;number=0.0123&amp;sourceID=14","0.0123")</f>
        <v>0.0123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HYPERLINK("http://141.218.60.56/~jnz1568/getInfo.php?workbook=17_07.xlsx&amp;sheet=U0&amp;row=890&amp;col=6&amp;number=3.6&amp;sourceID=14","3.6")</f>
        <v>3.6</v>
      </c>
      <c r="G890" s="4" t="str">
        <f>HYPERLINK("http://141.218.60.56/~jnz1568/getInfo.php?workbook=17_07.xlsx&amp;sheet=U0&amp;row=890&amp;col=7&amp;number=0.0123&amp;sourceID=14","0.0123")</f>
        <v>0.0123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HYPERLINK("http://141.218.60.56/~jnz1568/getInfo.php?workbook=17_07.xlsx&amp;sheet=U0&amp;row=891&amp;col=6&amp;number=3.7&amp;sourceID=14","3.7")</f>
        <v>3.7</v>
      </c>
      <c r="G891" s="4" t="str">
        <f>HYPERLINK("http://141.218.60.56/~jnz1568/getInfo.php?workbook=17_07.xlsx&amp;sheet=U0&amp;row=891&amp;col=7&amp;number=0.0123&amp;sourceID=14","0.0123")</f>
        <v>0.0123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HYPERLINK("http://141.218.60.56/~jnz1568/getInfo.php?workbook=17_07.xlsx&amp;sheet=U0&amp;row=892&amp;col=6&amp;number=3.8&amp;sourceID=14","3.8")</f>
        <v>3.8</v>
      </c>
      <c r="G892" s="4" t="str">
        <f>HYPERLINK("http://141.218.60.56/~jnz1568/getInfo.php?workbook=17_07.xlsx&amp;sheet=U0&amp;row=892&amp;col=7&amp;number=0.0123&amp;sourceID=14","0.0123")</f>
        <v>0.0123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HYPERLINK("http://141.218.60.56/~jnz1568/getInfo.php?workbook=17_07.xlsx&amp;sheet=U0&amp;row=893&amp;col=6&amp;number=3.9&amp;sourceID=14","3.9")</f>
        <v>3.9</v>
      </c>
      <c r="G893" s="4" t="str">
        <f>HYPERLINK("http://141.218.60.56/~jnz1568/getInfo.php?workbook=17_07.xlsx&amp;sheet=U0&amp;row=893&amp;col=7&amp;number=0.0123&amp;sourceID=14","0.0123")</f>
        <v>0.0123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HYPERLINK("http://141.218.60.56/~jnz1568/getInfo.php?workbook=17_07.xlsx&amp;sheet=U0&amp;row=894&amp;col=6&amp;number=4&amp;sourceID=14","4")</f>
        <v>4</v>
      </c>
      <c r="G894" s="4" t="str">
        <f>HYPERLINK("http://141.218.60.56/~jnz1568/getInfo.php?workbook=17_07.xlsx&amp;sheet=U0&amp;row=894&amp;col=7&amp;number=0.0123&amp;sourceID=14","0.0123")</f>
        <v>0.0123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HYPERLINK("http://141.218.60.56/~jnz1568/getInfo.php?workbook=17_07.xlsx&amp;sheet=U0&amp;row=895&amp;col=6&amp;number=4.1&amp;sourceID=14","4.1")</f>
        <v>4.1</v>
      </c>
      <c r="G895" s="4" t="str">
        <f>HYPERLINK("http://141.218.60.56/~jnz1568/getInfo.php?workbook=17_07.xlsx&amp;sheet=U0&amp;row=895&amp;col=7&amp;number=0.0123&amp;sourceID=14","0.0123")</f>
        <v>0.0123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HYPERLINK("http://141.218.60.56/~jnz1568/getInfo.php?workbook=17_07.xlsx&amp;sheet=U0&amp;row=896&amp;col=6&amp;number=4.2&amp;sourceID=14","4.2")</f>
        <v>4.2</v>
      </c>
      <c r="G896" s="4" t="str">
        <f>HYPERLINK("http://141.218.60.56/~jnz1568/getInfo.php?workbook=17_07.xlsx&amp;sheet=U0&amp;row=896&amp;col=7&amp;number=0.0122&amp;sourceID=14","0.0122")</f>
        <v>0.0122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HYPERLINK("http://141.218.60.56/~jnz1568/getInfo.php?workbook=17_07.xlsx&amp;sheet=U0&amp;row=897&amp;col=6&amp;number=4.3&amp;sourceID=14","4.3")</f>
        <v>4.3</v>
      </c>
      <c r="G897" s="4" t="str">
        <f>HYPERLINK("http://141.218.60.56/~jnz1568/getInfo.php?workbook=17_07.xlsx&amp;sheet=U0&amp;row=897&amp;col=7&amp;number=0.0122&amp;sourceID=14","0.0122")</f>
        <v>0.0122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HYPERLINK("http://141.218.60.56/~jnz1568/getInfo.php?workbook=17_07.xlsx&amp;sheet=U0&amp;row=898&amp;col=6&amp;number=4.4&amp;sourceID=14","4.4")</f>
        <v>4.4</v>
      </c>
      <c r="G898" s="4" t="str">
        <f>HYPERLINK("http://141.218.60.56/~jnz1568/getInfo.php?workbook=17_07.xlsx&amp;sheet=U0&amp;row=898&amp;col=7&amp;number=0.0122&amp;sourceID=14","0.0122")</f>
        <v>0.0122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HYPERLINK("http://141.218.60.56/~jnz1568/getInfo.php?workbook=17_07.xlsx&amp;sheet=U0&amp;row=899&amp;col=6&amp;number=4.5&amp;sourceID=14","4.5")</f>
        <v>4.5</v>
      </c>
      <c r="G899" s="4" t="str">
        <f>HYPERLINK("http://141.218.60.56/~jnz1568/getInfo.php?workbook=17_07.xlsx&amp;sheet=U0&amp;row=899&amp;col=7&amp;number=0.0122&amp;sourceID=14","0.0122")</f>
        <v>0.0122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HYPERLINK("http://141.218.60.56/~jnz1568/getInfo.php?workbook=17_07.xlsx&amp;sheet=U0&amp;row=900&amp;col=6&amp;number=4.6&amp;sourceID=14","4.6")</f>
        <v>4.6</v>
      </c>
      <c r="G900" s="4" t="str">
        <f>HYPERLINK("http://141.218.60.56/~jnz1568/getInfo.php?workbook=17_07.xlsx&amp;sheet=U0&amp;row=900&amp;col=7&amp;number=0.0121&amp;sourceID=14","0.0121")</f>
        <v>0.0121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HYPERLINK("http://141.218.60.56/~jnz1568/getInfo.php?workbook=17_07.xlsx&amp;sheet=U0&amp;row=901&amp;col=6&amp;number=4.7&amp;sourceID=14","4.7")</f>
        <v>4.7</v>
      </c>
      <c r="G901" s="4" t="str">
        <f>HYPERLINK("http://141.218.60.56/~jnz1568/getInfo.php?workbook=17_07.xlsx&amp;sheet=U0&amp;row=901&amp;col=7&amp;number=0.0121&amp;sourceID=14","0.0121")</f>
        <v>0.0121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HYPERLINK("http://141.218.60.56/~jnz1568/getInfo.php?workbook=17_07.xlsx&amp;sheet=U0&amp;row=902&amp;col=6&amp;number=4.8&amp;sourceID=14","4.8")</f>
        <v>4.8</v>
      </c>
      <c r="G902" s="4" t="str">
        <f>HYPERLINK("http://141.218.60.56/~jnz1568/getInfo.php?workbook=17_07.xlsx&amp;sheet=U0&amp;row=902&amp;col=7&amp;number=0.012&amp;sourceID=14","0.012")</f>
        <v>0.012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HYPERLINK("http://141.218.60.56/~jnz1568/getInfo.php?workbook=17_07.xlsx&amp;sheet=U0&amp;row=903&amp;col=6&amp;number=4.9&amp;sourceID=14","4.9")</f>
        <v>4.9</v>
      </c>
      <c r="G903" s="4" t="str">
        <f>HYPERLINK("http://141.218.60.56/~jnz1568/getInfo.php?workbook=17_07.xlsx&amp;sheet=U0&amp;row=903&amp;col=7&amp;number=0.0119&amp;sourceID=14","0.0119")</f>
        <v>0.0119</v>
      </c>
    </row>
    <row r="904" spans="1:7">
      <c r="A904" s="3">
        <v>17</v>
      </c>
      <c r="B904" s="3">
        <v>7</v>
      </c>
      <c r="C904" s="3" t="s">
        <v>32</v>
      </c>
      <c r="D904" s="3">
        <v>1</v>
      </c>
      <c r="E904" s="3">
        <v>1</v>
      </c>
      <c r="F904" s="4" t="str">
        <f>HYPERLINK("http://141.218.60.56/~jnz1568/getInfo.php?workbook=17_07.xlsx&amp;sheet=U0&amp;row=904&amp;col=6&amp;number=3&amp;sourceID=14","3")</f>
        <v>3</v>
      </c>
      <c r="G904" s="4" t="str">
        <f>HYPERLINK("http://141.218.60.56/~jnz1568/getInfo.php?workbook=17_07.xlsx&amp;sheet=U0&amp;row=904&amp;col=7&amp;number=0.347&amp;sourceID=14","0.347")</f>
        <v>0.347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HYPERLINK("http://141.218.60.56/~jnz1568/getInfo.php?workbook=17_07.xlsx&amp;sheet=U0&amp;row=905&amp;col=6&amp;number=3.1&amp;sourceID=14","3.1")</f>
        <v>3.1</v>
      </c>
      <c r="G905" s="4" t="str">
        <f>HYPERLINK("http://141.218.60.56/~jnz1568/getInfo.php?workbook=17_07.xlsx&amp;sheet=U0&amp;row=905&amp;col=7&amp;number=0.347&amp;sourceID=14","0.347")</f>
        <v>0.347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HYPERLINK("http://141.218.60.56/~jnz1568/getInfo.php?workbook=17_07.xlsx&amp;sheet=U0&amp;row=906&amp;col=6&amp;number=3.2&amp;sourceID=14","3.2")</f>
        <v>3.2</v>
      </c>
      <c r="G906" s="4" t="str">
        <f>HYPERLINK("http://141.218.60.56/~jnz1568/getInfo.php?workbook=17_07.xlsx&amp;sheet=U0&amp;row=906&amp;col=7&amp;number=0.347&amp;sourceID=14","0.347")</f>
        <v>0.347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HYPERLINK("http://141.218.60.56/~jnz1568/getInfo.php?workbook=17_07.xlsx&amp;sheet=U0&amp;row=907&amp;col=6&amp;number=3.3&amp;sourceID=14","3.3")</f>
        <v>3.3</v>
      </c>
      <c r="G907" s="4" t="str">
        <f>HYPERLINK("http://141.218.60.56/~jnz1568/getInfo.php?workbook=17_07.xlsx&amp;sheet=U0&amp;row=907&amp;col=7&amp;number=0.347&amp;sourceID=14","0.347")</f>
        <v>0.347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HYPERLINK("http://141.218.60.56/~jnz1568/getInfo.php?workbook=17_07.xlsx&amp;sheet=U0&amp;row=908&amp;col=6&amp;number=3.4&amp;sourceID=14","3.4")</f>
        <v>3.4</v>
      </c>
      <c r="G908" s="4" t="str">
        <f>HYPERLINK("http://141.218.60.56/~jnz1568/getInfo.php?workbook=17_07.xlsx&amp;sheet=U0&amp;row=908&amp;col=7&amp;number=0.347&amp;sourceID=14","0.347")</f>
        <v>0.347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HYPERLINK("http://141.218.60.56/~jnz1568/getInfo.php?workbook=17_07.xlsx&amp;sheet=U0&amp;row=909&amp;col=6&amp;number=3.5&amp;sourceID=14","3.5")</f>
        <v>3.5</v>
      </c>
      <c r="G909" s="4" t="str">
        <f>HYPERLINK("http://141.218.60.56/~jnz1568/getInfo.php?workbook=17_07.xlsx&amp;sheet=U0&amp;row=909&amp;col=7&amp;number=0.347&amp;sourceID=14","0.347")</f>
        <v>0.347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HYPERLINK("http://141.218.60.56/~jnz1568/getInfo.php?workbook=17_07.xlsx&amp;sheet=U0&amp;row=910&amp;col=6&amp;number=3.6&amp;sourceID=14","3.6")</f>
        <v>3.6</v>
      </c>
      <c r="G910" s="4" t="str">
        <f>HYPERLINK("http://141.218.60.56/~jnz1568/getInfo.php?workbook=17_07.xlsx&amp;sheet=U0&amp;row=910&amp;col=7&amp;number=0.347&amp;sourceID=14","0.347")</f>
        <v>0.347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HYPERLINK("http://141.218.60.56/~jnz1568/getInfo.php?workbook=17_07.xlsx&amp;sheet=U0&amp;row=911&amp;col=6&amp;number=3.7&amp;sourceID=14","3.7")</f>
        <v>3.7</v>
      </c>
      <c r="G911" s="4" t="str">
        <f>HYPERLINK("http://141.218.60.56/~jnz1568/getInfo.php?workbook=17_07.xlsx&amp;sheet=U0&amp;row=911&amp;col=7&amp;number=0.347&amp;sourceID=14","0.347")</f>
        <v>0.347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HYPERLINK("http://141.218.60.56/~jnz1568/getInfo.php?workbook=17_07.xlsx&amp;sheet=U0&amp;row=912&amp;col=6&amp;number=3.8&amp;sourceID=14","3.8")</f>
        <v>3.8</v>
      </c>
      <c r="G912" s="4" t="str">
        <f>HYPERLINK("http://141.218.60.56/~jnz1568/getInfo.php?workbook=17_07.xlsx&amp;sheet=U0&amp;row=912&amp;col=7&amp;number=0.347&amp;sourceID=14","0.347")</f>
        <v>0.347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HYPERLINK("http://141.218.60.56/~jnz1568/getInfo.php?workbook=17_07.xlsx&amp;sheet=U0&amp;row=913&amp;col=6&amp;number=3.9&amp;sourceID=14","3.9")</f>
        <v>3.9</v>
      </c>
      <c r="G913" s="4" t="str">
        <f>HYPERLINK("http://141.218.60.56/~jnz1568/getInfo.php?workbook=17_07.xlsx&amp;sheet=U0&amp;row=913&amp;col=7&amp;number=0.348&amp;sourceID=14","0.348")</f>
        <v>0.348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HYPERLINK("http://141.218.60.56/~jnz1568/getInfo.php?workbook=17_07.xlsx&amp;sheet=U0&amp;row=914&amp;col=6&amp;number=4&amp;sourceID=14","4")</f>
        <v>4</v>
      </c>
      <c r="G914" s="4" t="str">
        <f>HYPERLINK("http://141.218.60.56/~jnz1568/getInfo.php?workbook=17_07.xlsx&amp;sheet=U0&amp;row=914&amp;col=7&amp;number=0.348&amp;sourceID=14","0.348")</f>
        <v>0.348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HYPERLINK("http://141.218.60.56/~jnz1568/getInfo.php?workbook=17_07.xlsx&amp;sheet=U0&amp;row=915&amp;col=6&amp;number=4.1&amp;sourceID=14","4.1")</f>
        <v>4.1</v>
      </c>
      <c r="G915" s="4" t="str">
        <f>HYPERLINK("http://141.218.60.56/~jnz1568/getInfo.php?workbook=17_07.xlsx&amp;sheet=U0&amp;row=915&amp;col=7&amp;number=0.348&amp;sourceID=14","0.348")</f>
        <v>0.348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HYPERLINK("http://141.218.60.56/~jnz1568/getInfo.php?workbook=17_07.xlsx&amp;sheet=U0&amp;row=916&amp;col=6&amp;number=4.2&amp;sourceID=14","4.2")</f>
        <v>4.2</v>
      </c>
      <c r="G916" s="4" t="str">
        <f>HYPERLINK("http://141.218.60.56/~jnz1568/getInfo.php?workbook=17_07.xlsx&amp;sheet=U0&amp;row=916&amp;col=7&amp;number=0.349&amp;sourceID=14","0.349")</f>
        <v>0.349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HYPERLINK("http://141.218.60.56/~jnz1568/getInfo.php?workbook=17_07.xlsx&amp;sheet=U0&amp;row=917&amp;col=6&amp;number=4.3&amp;sourceID=14","4.3")</f>
        <v>4.3</v>
      </c>
      <c r="G917" s="4" t="str">
        <f>HYPERLINK("http://141.218.60.56/~jnz1568/getInfo.php?workbook=17_07.xlsx&amp;sheet=U0&amp;row=917&amp;col=7&amp;number=0.349&amp;sourceID=14","0.349")</f>
        <v>0.349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HYPERLINK("http://141.218.60.56/~jnz1568/getInfo.php?workbook=17_07.xlsx&amp;sheet=U0&amp;row=918&amp;col=6&amp;number=4.4&amp;sourceID=14","4.4")</f>
        <v>4.4</v>
      </c>
      <c r="G918" s="4" t="str">
        <f>HYPERLINK("http://141.218.60.56/~jnz1568/getInfo.php?workbook=17_07.xlsx&amp;sheet=U0&amp;row=918&amp;col=7&amp;number=0.35&amp;sourceID=14","0.35")</f>
        <v>0.35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HYPERLINK("http://141.218.60.56/~jnz1568/getInfo.php?workbook=17_07.xlsx&amp;sheet=U0&amp;row=919&amp;col=6&amp;number=4.5&amp;sourceID=14","4.5")</f>
        <v>4.5</v>
      </c>
      <c r="G919" s="4" t="str">
        <f>HYPERLINK("http://141.218.60.56/~jnz1568/getInfo.php?workbook=17_07.xlsx&amp;sheet=U0&amp;row=919&amp;col=7&amp;number=0.35&amp;sourceID=14","0.35")</f>
        <v>0.35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HYPERLINK("http://141.218.60.56/~jnz1568/getInfo.php?workbook=17_07.xlsx&amp;sheet=U0&amp;row=920&amp;col=6&amp;number=4.6&amp;sourceID=14","4.6")</f>
        <v>4.6</v>
      </c>
      <c r="G920" s="4" t="str">
        <f>HYPERLINK("http://141.218.60.56/~jnz1568/getInfo.php?workbook=17_07.xlsx&amp;sheet=U0&amp;row=920&amp;col=7&amp;number=0.351&amp;sourceID=14","0.351")</f>
        <v>0.351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HYPERLINK("http://141.218.60.56/~jnz1568/getInfo.php?workbook=17_07.xlsx&amp;sheet=U0&amp;row=921&amp;col=6&amp;number=4.7&amp;sourceID=14","4.7")</f>
        <v>4.7</v>
      </c>
      <c r="G921" s="4" t="str">
        <f>HYPERLINK("http://141.218.60.56/~jnz1568/getInfo.php?workbook=17_07.xlsx&amp;sheet=U0&amp;row=921&amp;col=7&amp;number=0.352&amp;sourceID=14","0.352")</f>
        <v>0.352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HYPERLINK("http://141.218.60.56/~jnz1568/getInfo.php?workbook=17_07.xlsx&amp;sheet=U0&amp;row=922&amp;col=6&amp;number=4.8&amp;sourceID=14","4.8")</f>
        <v>4.8</v>
      </c>
      <c r="G922" s="4" t="str">
        <f>HYPERLINK("http://141.218.60.56/~jnz1568/getInfo.php?workbook=17_07.xlsx&amp;sheet=U0&amp;row=922&amp;col=7&amp;number=0.354&amp;sourceID=14","0.354")</f>
        <v>0.354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HYPERLINK("http://141.218.60.56/~jnz1568/getInfo.php?workbook=17_07.xlsx&amp;sheet=U0&amp;row=923&amp;col=6&amp;number=4.9&amp;sourceID=14","4.9")</f>
        <v>4.9</v>
      </c>
      <c r="G923" s="4" t="str">
        <f>HYPERLINK("http://141.218.60.56/~jnz1568/getInfo.php?workbook=17_07.xlsx&amp;sheet=U0&amp;row=923&amp;col=7&amp;number=0.356&amp;sourceID=14","0.356")</f>
        <v>0.356</v>
      </c>
    </row>
    <row r="924" spans="1:7">
      <c r="A924" s="3">
        <v>17</v>
      </c>
      <c r="B924" s="3">
        <v>7</v>
      </c>
      <c r="C924" s="3" t="s">
        <v>32</v>
      </c>
      <c r="D924" s="3">
        <v>2</v>
      </c>
      <c r="E924" s="3">
        <v>1</v>
      </c>
      <c r="F924" s="4" t="str">
        <f>HYPERLINK("http://141.218.60.56/~jnz1568/getInfo.php?workbook=17_07.xlsx&amp;sheet=U0&amp;row=924&amp;col=6&amp;number=3&amp;sourceID=14","3")</f>
        <v>3</v>
      </c>
      <c r="G924" s="4" t="str">
        <f>HYPERLINK("http://141.218.60.56/~jnz1568/getInfo.php?workbook=17_07.xlsx&amp;sheet=U0&amp;row=924&amp;col=7&amp;number=0.115&amp;sourceID=14","0.115")</f>
        <v>0.115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HYPERLINK("http://141.218.60.56/~jnz1568/getInfo.php?workbook=17_07.xlsx&amp;sheet=U0&amp;row=925&amp;col=6&amp;number=3.1&amp;sourceID=14","3.1")</f>
        <v>3.1</v>
      </c>
      <c r="G925" s="4" t="str">
        <f>HYPERLINK("http://141.218.60.56/~jnz1568/getInfo.php?workbook=17_07.xlsx&amp;sheet=U0&amp;row=925&amp;col=7&amp;number=0.115&amp;sourceID=14","0.115")</f>
        <v>0.115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HYPERLINK("http://141.218.60.56/~jnz1568/getInfo.php?workbook=17_07.xlsx&amp;sheet=U0&amp;row=926&amp;col=6&amp;number=3.2&amp;sourceID=14","3.2")</f>
        <v>3.2</v>
      </c>
      <c r="G926" s="4" t="str">
        <f>HYPERLINK("http://141.218.60.56/~jnz1568/getInfo.php?workbook=17_07.xlsx&amp;sheet=U0&amp;row=926&amp;col=7&amp;number=0.115&amp;sourceID=14","0.115")</f>
        <v>0.115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HYPERLINK("http://141.218.60.56/~jnz1568/getInfo.php?workbook=17_07.xlsx&amp;sheet=U0&amp;row=927&amp;col=6&amp;number=3.3&amp;sourceID=14","3.3")</f>
        <v>3.3</v>
      </c>
      <c r="G927" s="4" t="str">
        <f>HYPERLINK("http://141.218.60.56/~jnz1568/getInfo.php?workbook=17_07.xlsx&amp;sheet=U0&amp;row=927&amp;col=7&amp;number=0.115&amp;sourceID=14","0.115")</f>
        <v>0.115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HYPERLINK("http://141.218.60.56/~jnz1568/getInfo.php?workbook=17_07.xlsx&amp;sheet=U0&amp;row=928&amp;col=6&amp;number=3.4&amp;sourceID=14","3.4")</f>
        <v>3.4</v>
      </c>
      <c r="G928" s="4" t="str">
        <f>HYPERLINK("http://141.218.60.56/~jnz1568/getInfo.php?workbook=17_07.xlsx&amp;sheet=U0&amp;row=928&amp;col=7&amp;number=0.115&amp;sourceID=14","0.115")</f>
        <v>0.115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HYPERLINK("http://141.218.60.56/~jnz1568/getInfo.php?workbook=17_07.xlsx&amp;sheet=U0&amp;row=929&amp;col=6&amp;number=3.5&amp;sourceID=14","3.5")</f>
        <v>3.5</v>
      </c>
      <c r="G929" s="4" t="str">
        <f>HYPERLINK("http://141.218.60.56/~jnz1568/getInfo.php?workbook=17_07.xlsx&amp;sheet=U0&amp;row=929&amp;col=7&amp;number=0.115&amp;sourceID=14","0.115")</f>
        <v>0.115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HYPERLINK("http://141.218.60.56/~jnz1568/getInfo.php?workbook=17_07.xlsx&amp;sheet=U0&amp;row=930&amp;col=6&amp;number=3.6&amp;sourceID=14","3.6")</f>
        <v>3.6</v>
      </c>
      <c r="G930" s="4" t="str">
        <f>HYPERLINK("http://141.218.60.56/~jnz1568/getInfo.php?workbook=17_07.xlsx&amp;sheet=U0&amp;row=930&amp;col=7&amp;number=0.115&amp;sourceID=14","0.115")</f>
        <v>0.115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HYPERLINK("http://141.218.60.56/~jnz1568/getInfo.php?workbook=17_07.xlsx&amp;sheet=U0&amp;row=931&amp;col=6&amp;number=3.7&amp;sourceID=14","3.7")</f>
        <v>3.7</v>
      </c>
      <c r="G931" s="4" t="str">
        <f>HYPERLINK("http://141.218.60.56/~jnz1568/getInfo.php?workbook=17_07.xlsx&amp;sheet=U0&amp;row=931&amp;col=7&amp;number=0.115&amp;sourceID=14","0.115")</f>
        <v>0.115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HYPERLINK("http://141.218.60.56/~jnz1568/getInfo.php?workbook=17_07.xlsx&amp;sheet=U0&amp;row=932&amp;col=6&amp;number=3.8&amp;sourceID=14","3.8")</f>
        <v>3.8</v>
      </c>
      <c r="G932" s="4" t="str">
        <f>HYPERLINK("http://141.218.60.56/~jnz1568/getInfo.php?workbook=17_07.xlsx&amp;sheet=U0&amp;row=932&amp;col=7&amp;number=0.115&amp;sourceID=14","0.115")</f>
        <v>0.115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HYPERLINK("http://141.218.60.56/~jnz1568/getInfo.php?workbook=17_07.xlsx&amp;sheet=U0&amp;row=933&amp;col=6&amp;number=3.9&amp;sourceID=14","3.9")</f>
        <v>3.9</v>
      </c>
      <c r="G933" s="4" t="str">
        <f>HYPERLINK("http://141.218.60.56/~jnz1568/getInfo.php?workbook=17_07.xlsx&amp;sheet=U0&amp;row=933&amp;col=7&amp;number=0.115&amp;sourceID=14","0.115")</f>
        <v>0.115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HYPERLINK("http://141.218.60.56/~jnz1568/getInfo.php?workbook=17_07.xlsx&amp;sheet=U0&amp;row=934&amp;col=6&amp;number=4&amp;sourceID=14","4")</f>
        <v>4</v>
      </c>
      <c r="G934" s="4" t="str">
        <f>HYPERLINK("http://141.218.60.56/~jnz1568/getInfo.php?workbook=17_07.xlsx&amp;sheet=U0&amp;row=934&amp;col=7&amp;number=0.115&amp;sourceID=14","0.115")</f>
        <v>0.115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HYPERLINK("http://141.218.60.56/~jnz1568/getInfo.php?workbook=17_07.xlsx&amp;sheet=U0&amp;row=935&amp;col=6&amp;number=4.1&amp;sourceID=14","4.1")</f>
        <v>4.1</v>
      </c>
      <c r="G935" s="4" t="str">
        <f>HYPERLINK("http://141.218.60.56/~jnz1568/getInfo.php?workbook=17_07.xlsx&amp;sheet=U0&amp;row=935&amp;col=7&amp;number=0.116&amp;sourceID=14","0.116")</f>
        <v>0.116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HYPERLINK("http://141.218.60.56/~jnz1568/getInfo.php?workbook=17_07.xlsx&amp;sheet=U0&amp;row=936&amp;col=6&amp;number=4.2&amp;sourceID=14","4.2")</f>
        <v>4.2</v>
      </c>
      <c r="G936" s="4" t="str">
        <f>HYPERLINK("http://141.218.60.56/~jnz1568/getInfo.php?workbook=17_07.xlsx&amp;sheet=U0&amp;row=936&amp;col=7&amp;number=0.116&amp;sourceID=14","0.116")</f>
        <v>0.116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HYPERLINK("http://141.218.60.56/~jnz1568/getInfo.php?workbook=17_07.xlsx&amp;sheet=U0&amp;row=937&amp;col=6&amp;number=4.3&amp;sourceID=14","4.3")</f>
        <v>4.3</v>
      </c>
      <c r="G937" s="4" t="str">
        <f>HYPERLINK("http://141.218.60.56/~jnz1568/getInfo.php?workbook=17_07.xlsx&amp;sheet=U0&amp;row=937&amp;col=7&amp;number=0.116&amp;sourceID=14","0.116")</f>
        <v>0.116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HYPERLINK("http://141.218.60.56/~jnz1568/getInfo.php?workbook=17_07.xlsx&amp;sheet=U0&amp;row=938&amp;col=6&amp;number=4.4&amp;sourceID=14","4.4")</f>
        <v>4.4</v>
      </c>
      <c r="G938" s="4" t="str">
        <f>HYPERLINK("http://141.218.60.56/~jnz1568/getInfo.php?workbook=17_07.xlsx&amp;sheet=U0&amp;row=938&amp;col=7&amp;number=0.116&amp;sourceID=14","0.116")</f>
        <v>0.116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HYPERLINK("http://141.218.60.56/~jnz1568/getInfo.php?workbook=17_07.xlsx&amp;sheet=U0&amp;row=939&amp;col=6&amp;number=4.5&amp;sourceID=14","4.5")</f>
        <v>4.5</v>
      </c>
      <c r="G939" s="4" t="str">
        <f>HYPERLINK("http://141.218.60.56/~jnz1568/getInfo.php?workbook=17_07.xlsx&amp;sheet=U0&amp;row=939&amp;col=7&amp;number=0.116&amp;sourceID=14","0.116")</f>
        <v>0.116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HYPERLINK("http://141.218.60.56/~jnz1568/getInfo.php?workbook=17_07.xlsx&amp;sheet=U0&amp;row=940&amp;col=6&amp;number=4.6&amp;sourceID=14","4.6")</f>
        <v>4.6</v>
      </c>
      <c r="G940" s="4" t="str">
        <f>HYPERLINK("http://141.218.60.56/~jnz1568/getInfo.php?workbook=17_07.xlsx&amp;sheet=U0&amp;row=940&amp;col=7&amp;number=0.117&amp;sourceID=14","0.117")</f>
        <v>0.117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HYPERLINK("http://141.218.60.56/~jnz1568/getInfo.php?workbook=17_07.xlsx&amp;sheet=U0&amp;row=941&amp;col=6&amp;number=4.7&amp;sourceID=14","4.7")</f>
        <v>4.7</v>
      </c>
      <c r="G941" s="4" t="str">
        <f>HYPERLINK("http://141.218.60.56/~jnz1568/getInfo.php?workbook=17_07.xlsx&amp;sheet=U0&amp;row=941&amp;col=7&amp;number=0.117&amp;sourceID=14","0.117")</f>
        <v>0.117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HYPERLINK("http://141.218.60.56/~jnz1568/getInfo.php?workbook=17_07.xlsx&amp;sheet=U0&amp;row=942&amp;col=6&amp;number=4.8&amp;sourceID=14","4.8")</f>
        <v>4.8</v>
      </c>
      <c r="G942" s="4" t="str">
        <f>HYPERLINK("http://141.218.60.56/~jnz1568/getInfo.php?workbook=17_07.xlsx&amp;sheet=U0&amp;row=942&amp;col=7&amp;number=0.118&amp;sourceID=14","0.118")</f>
        <v>0.118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HYPERLINK("http://141.218.60.56/~jnz1568/getInfo.php?workbook=17_07.xlsx&amp;sheet=U0&amp;row=943&amp;col=6&amp;number=4.9&amp;sourceID=14","4.9")</f>
        <v>4.9</v>
      </c>
      <c r="G943" s="4" t="str">
        <f>HYPERLINK("http://141.218.60.56/~jnz1568/getInfo.php?workbook=17_07.xlsx&amp;sheet=U0&amp;row=943&amp;col=7&amp;number=0.118&amp;sourceID=14","0.118")</f>
        <v>0.118</v>
      </c>
    </row>
    <row r="944" spans="1:7">
      <c r="A944" s="3">
        <v>17</v>
      </c>
      <c r="B944" s="3">
        <v>7</v>
      </c>
      <c r="C944" s="3" t="s">
        <v>32</v>
      </c>
      <c r="D944" s="3">
        <v>3</v>
      </c>
      <c r="E944" s="3">
        <v>1</v>
      </c>
      <c r="F944" s="4" t="str">
        <f>HYPERLINK("http://141.218.60.56/~jnz1568/getInfo.php?workbook=17_07.xlsx&amp;sheet=U0&amp;row=944&amp;col=6&amp;number=3&amp;sourceID=14","3")</f>
        <v>3</v>
      </c>
      <c r="G944" s="4" t="str">
        <f>HYPERLINK("http://141.218.60.56/~jnz1568/getInfo.php?workbook=17_07.xlsx&amp;sheet=U0&amp;row=944&amp;col=7&amp;number=0.125&amp;sourceID=14","0.125")</f>
        <v>0.125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HYPERLINK("http://141.218.60.56/~jnz1568/getInfo.php?workbook=17_07.xlsx&amp;sheet=U0&amp;row=945&amp;col=6&amp;number=3.1&amp;sourceID=14","3.1")</f>
        <v>3.1</v>
      </c>
      <c r="G945" s="4" t="str">
        <f>HYPERLINK("http://141.218.60.56/~jnz1568/getInfo.php?workbook=17_07.xlsx&amp;sheet=U0&amp;row=945&amp;col=7&amp;number=0.125&amp;sourceID=14","0.125")</f>
        <v>0.125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HYPERLINK("http://141.218.60.56/~jnz1568/getInfo.php?workbook=17_07.xlsx&amp;sheet=U0&amp;row=946&amp;col=6&amp;number=3.2&amp;sourceID=14","3.2")</f>
        <v>3.2</v>
      </c>
      <c r="G946" s="4" t="str">
        <f>HYPERLINK("http://141.218.60.56/~jnz1568/getInfo.php?workbook=17_07.xlsx&amp;sheet=U0&amp;row=946&amp;col=7&amp;number=0.125&amp;sourceID=14","0.125")</f>
        <v>0.125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HYPERLINK("http://141.218.60.56/~jnz1568/getInfo.php?workbook=17_07.xlsx&amp;sheet=U0&amp;row=947&amp;col=6&amp;number=3.3&amp;sourceID=14","3.3")</f>
        <v>3.3</v>
      </c>
      <c r="G947" s="4" t="str">
        <f>HYPERLINK("http://141.218.60.56/~jnz1568/getInfo.php?workbook=17_07.xlsx&amp;sheet=U0&amp;row=947&amp;col=7&amp;number=0.125&amp;sourceID=14","0.125")</f>
        <v>0.125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HYPERLINK("http://141.218.60.56/~jnz1568/getInfo.php?workbook=17_07.xlsx&amp;sheet=U0&amp;row=948&amp;col=6&amp;number=3.4&amp;sourceID=14","3.4")</f>
        <v>3.4</v>
      </c>
      <c r="G948" s="4" t="str">
        <f>HYPERLINK("http://141.218.60.56/~jnz1568/getInfo.php?workbook=17_07.xlsx&amp;sheet=U0&amp;row=948&amp;col=7&amp;number=0.125&amp;sourceID=14","0.125")</f>
        <v>0.125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HYPERLINK("http://141.218.60.56/~jnz1568/getInfo.php?workbook=17_07.xlsx&amp;sheet=U0&amp;row=949&amp;col=6&amp;number=3.5&amp;sourceID=14","3.5")</f>
        <v>3.5</v>
      </c>
      <c r="G949" s="4" t="str">
        <f>HYPERLINK("http://141.218.60.56/~jnz1568/getInfo.php?workbook=17_07.xlsx&amp;sheet=U0&amp;row=949&amp;col=7&amp;number=0.125&amp;sourceID=14","0.125")</f>
        <v>0.125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HYPERLINK("http://141.218.60.56/~jnz1568/getInfo.php?workbook=17_07.xlsx&amp;sheet=U0&amp;row=950&amp;col=6&amp;number=3.6&amp;sourceID=14","3.6")</f>
        <v>3.6</v>
      </c>
      <c r="G950" s="4" t="str">
        <f>HYPERLINK("http://141.218.60.56/~jnz1568/getInfo.php?workbook=17_07.xlsx&amp;sheet=U0&amp;row=950&amp;col=7&amp;number=0.125&amp;sourceID=14","0.125")</f>
        <v>0.125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HYPERLINK("http://141.218.60.56/~jnz1568/getInfo.php?workbook=17_07.xlsx&amp;sheet=U0&amp;row=951&amp;col=6&amp;number=3.7&amp;sourceID=14","3.7")</f>
        <v>3.7</v>
      </c>
      <c r="G951" s="4" t="str">
        <f>HYPERLINK("http://141.218.60.56/~jnz1568/getInfo.php?workbook=17_07.xlsx&amp;sheet=U0&amp;row=951&amp;col=7&amp;number=0.125&amp;sourceID=14","0.125")</f>
        <v>0.125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HYPERLINK("http://141.218.60.56/~jnz1568/getInfo.php?workbook=17_07.xlsx&amp;sheet=U0&amp;row=952&amp;col=6&amp;number=3.8&amp;sourceID=14","3.8")</f>
        <v>3.8</v>
      </c>
      <c r="G952" s="4" t="str">
        <f>HYPERLINK("http://141.218.60.56/~jnz1568/getInfo.php?workbook=17_07.xlsx&amp;sheet=U0&amp;row=952&amp;col=7&amp;number=0.125&amp;sourceID=14","0.125")</f>
        <v>0.125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HYPERLINK("http://141.218.60.56/~jnz1568/getInfo.php?workbook=17_07.xlsx&amp;sheet=U0&amp;row=953&amp;col=6&amp;number=3.9&amp;sourceID=14","3.9")</f>
        <v>3.9</v>
      </c>
      <c r="G953" s="4" t="str">
        <f>HYPERLINK("http://141.218.60.56/~jnz1568/getInfo.php?workbook=17_07.xlsx&amp;sheet=U0&amp;row=953&amp;col=7&amp;number=0.126&amp;sourceID=14","0.126")</f>
        <v>0.126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HYPERLINK("http://141.218.60.56/~jnz1568/getInfo.php?workbook=17_07.xlsx&amp;sheet=U0&amp;row=954&amp;col=6&amp;number=4&amp;sourceID=14","4")</f>
        <v>4</v>
      </c>
      <c r="G954" s="4" t="str">
        <f>HYPERLINK("http://141.218.60.56/~jnz1568/getInfo.php?workbook=17_07.xlsx&amp;sheet=U0&amp;row=954&amp;col=7&amp;number=0.126&amp;sourceID=14","0.126")</f>
        <v>0.126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HYPERLINK("http://141.218.60.56/~jnz1568/getInfo.php?workbook=17_07.xlsx&amp;sheet=U0&amp;row=955&amp;col=6&amp;number=4.1&amp;sourceID=14","4.1")</f>
        <v>4.1</v>
      </c>
      <c r="G955" s="4" t="str">
        <f>HYPERLINK("http://141.218.60.56/~jnz1568/getInfo.php?workbook=17_07.xlsx&amp;sheet=U0&amp;row=955&amp;col=7&amp;number=0.126&amp;sourceID=14","0.126")</f>
        <v>0.126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HYPERLINK("http://141.218.60.56/~jnz1568/getInfo.php?workbook=17_07.xlsx&amp;sheet=U0&amp;row=956&amp;col=6&amp;number=4.2&amp;sourceID=14","4.2")</f>
        <v>4.2</v>
      </c>
      <c r="G956" s="4" t="str">
        <f>HYPERLINK("http://141.218.60.56/~jnz1568/getInfo.php?workbook=17_07.xlsx&amp;sheet=U0&amp;row=956&amp;col=7&amp;number=0.126&amp;sourceID=14","0.126")</f>
        <v>0.126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HYPERLINK("http://141.218.60.56/~jnz1568/getInfo.php?workbook=17_07.xlsx&amp;sheet=U0&amp;row=957&amp;col=6&amp;number=4.3&amp;sourceID=14","4.3")</f>
        <v>4.3</v>
      </c>
      <c r="G957" s="4" t="str">
        <f>HYPERLINK("http://141.218.60.56/~jnz1568/getInfo.php?workbook=17_07.xlsx&amp;sheet=U0&amp;row=957&amp;col=7&amp;number=0.126&amp;sourceID=14","0.126")</f>
        <v>0.126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HYPERLINK("http://141.218.60.56/~jnz1568/getInfo.php?workbook=17_07.xlsx&amp;sheet=U0&amp;row=958&amp;col=6&amp;number=4.4&amp;sourceID=14","4.4")</f>
        <v>4.4</v>
      </c>
      <c r="G958" s="4" t="str">
        <f>HYPERLINK("http://141.218.60.56/~jnz1568/getInfo.php?workbook=17_07.xlsx&amp;sheet=U0&amp;row=958&amp;col=7&amp;number=0.126&amp;sourceID=14","0.126")</f>
        <v>0.126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HYPERLINK("http://141.218.60.56/~jnz1568/getInfo.php?workbook=17_07.xlsx&amp;sheet=U0&amp;row=959&amp;col=6&amp;number=4.5&amp;sourceID=14","4.5")</f>
        <v>4.5</v>
      </c>
      <c r="G959" s="4" t="str">
        <f>HYPERLINK("http://141.218.60.56/~jnz1568/getInfo.php?workbook=17_07.xlsx&amp;sheet=U0&amp;row=959&amp;col=7&amp;number=0.127&amp;sourceID=14","0.127")</f>
        <v>0.127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HYPERLINK("http://141.218.60.56/~jnz1568/getInfo.php?workbook=17_07.xlsx&amp;sheet=U0&amp;row=960&amp;col=6&amp;number=4.6&amp;sourceID=14","4.6")</f>
        <v>4.6</v>
      </c>
      <c r="G960" s="4" t="str">
        <f>HYPERLINK("http://141.218.60.56/~jnz1568/getInfo.php?workbook=17_07.xlsx&amp;sheet=U0&amp;row=960&amp;col=7&amp;number=0.127&amp;sourceID=14","0.127")</f>
        <v>0.127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HYPERLINK("http://141.218.60.56/~jnz1568/getInfo.php?workbook=17_07.xlsx&amp;sheet=U0&amp;row=961&amp;col=6&amp;number=4.7&amp;sourceID=14","4.7")</f>
        <v>4.7</v>
      </c>
      <c r="G961" s="4" t="str">
        <f>HYPERLINK("http://141.218.60.56/~jnz1568/getInfo.php?workbook=17_07.xlsx&amp;sheet=U0&amp;row=961&amp;col=7&amp;number=0.127&amp;sourceID=14","0.127")</f>
        <v>0.127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HYPERLINK("http://141.218.60.56/~jnz1568/getInfo.php?workbook=17_07.xlsx&amp;sheet=U0&amp;row=962&amp;col=6&amp;number=4.8&amp;sourceID=14","4.8")</f>
        <v>4.8</v>
      </c>
      <c r="G962" s="4" t="str">
        <f>HYPERLINK("http://141.218.60.56/~jnz1568/getInfo.php?workbook=17_07.xlsx&amp;sheet=U0&amp;row=962&amp;col=7&amp;number=0.128&amp;sourceID=14","0.128")</f>
        <v>0.128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HYPERLINK("http://141.218.60.56/~jnz1568/getInfo.php?workbook=17_07.xlsx&amp;sheet=U0&amp;row=963&amp;col=6&amp;number=4.9&amp;sourceID=14","4.9")</f>
        <v>4.9</v>
      </c>
      <c r="G963" s="4" t="str">
        <f>HYPERLINK("http://141.218.60.56/~jnz1568/getInfo.php?workbook=17_07.xlsx&amp;sheet=U0&amp;row=963&amp;col=7&amp;number=0.129&amp;sourceID=14","0.129")</f>
        <v>0.129</v>
      </c>
    </row>
    <row r="964" spans="1:7">
      <c r="A964" s="3">
        <v>17</v>
      </c>
      <c r="B964" s="3">
        <v>7</v>
      </c>
      <c r="C964" s="3" t="s">
        <v>32</v>
      </c>
      <c r="D964" s="3">
        <v>4</v>
      </c>
      <c r="E964" s="3">
        <v>1</v>
      </c>
      <c r="F964" s="4" t="str">
        <f>HYPERLINK("http://141.218.60.56/~jnz1568/getInfo.php?workbook=17_07.xlsx&amp;sheet=U0&amp;row=964&amp;col=6&amp;number=3&amp;sourceID=14","3")</f>
        <v>3</v>
      </c>
      <c r="G964" s="4" t="str">
        <f>HYPERLINK("http://141.218.60.56/~jnz1568/getInfo.php?workbook=17_07.xlsx&amp;sheet=U0&amp;row=964&amp;col=7&amp;number=0.000785&amp;sourceID=14","0.000785")</f>
        <v>0.000785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HYPERLINK("http://141.218.60.56/~jnz1568/getInfo.php?workbook=17_07.xlsx&amp;sheet=U0&amp;row=965&amp;col=6&amp;number=3.1&amp;sourceID=14","3.1")</f>
        <v>3.1</v>
      </c>
      <c r="G965" s="4" t="str">
        <f>HYPERLINK("http://141.218.60.56/~jnz1568/getInfo.php?workbook=17_07.xlsx&amp;sheet=U0&amp;row=965&amp;col=7&amp;number=0.000785&amp;sourceID=14","0.000785")</f>
        <v>0.000785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HYPERLINK("http://141.218.60.56/~jnz1568/getInfo.php?workbook=17_07.xlsx&amp;sheet=U0&amp;row=966&amp;col=6&amp;number=3.2&amp;sourceID=14","3.2")</f>
        <v>3.2</v>
      </c>
      <c r="G966" s="4" t="str">
        <f>HYPERLINK("http://141.218.60.56/~jnz1568/getInfo.php?workbook=17_07.xlsx&amp;sheet=U0&amp;row=966&amp;col=7&amp;number=0.000785&amp;sourceID=14","0.000785")</f>
        <v>0.000785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HYPERLINK("http://141.218.60.56/~jnz1568/getInfo.php?workbook=17_07.xlsx&amp;sheet=U0&amp;row=967&amp;col=6&amp;number=3.3&amp;sourceID=14","3.3")</f>
        <v>3.3</v>
      </c>
      <c r="G967" s="4" t="str">
        <f>HYPERLINK("http://141.218.60.56/~jnz1568/getInfo.php?workbook=17_07.xlsx&amp;sheet=U0&amp;row=967&amp;col=7&amp;number=0.000785&amp;sourceID=14","0.000785")</f>
        <v>0.000785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HYPERLINK("http://141.218.60.56/~jnz1568/getInfo.php?workbook=17_07.xlsx&amp;sheet=U0&amp;row=968&amp;col=6&amp;number=3.4&amp;sourceID=14","3.4")</f>
        <v>3.4</v>
      </c>
      <c r="G968" s="4" t="str">
        <f>HYPERLINK("http://141.218.60.56/~jnz1568/getInfo.php?workbook=17_07.xlsx&amp;sheet=U0&amp;row=968&amp;col=7&amp;number=0.000785&amp;sourceID=14","0.000785")</f>
        <v>0.000785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HYPERLINK("http://141.218.60.56/~jnz1568/getInfo.php?workbook=17_07.xlsx&amp;sheet=U0&amp;row=969&amp;col=6&amp;number=3.5&amp;sourceID=14","3.5")</f>
        <v>3.5</v>
      </c>
      <c r="G969" s="4" t="str">
        <f>HYPERLINK("http://141.218.60.56/~jnz1568/getInfo.php?workbook=17_07.xlsx&amp;sheet=U0&amp;row=969&amp;col=7&amp;number=0.000785&amp;sourceID=14","0.000785")</f>
        <v>0.000785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HYPERLINK("http://141.218.60.56/~jnz1568/getInfo.php?workbook=17_07.xlsx&amp;sheet=U0&amp;row=970&amp;col=6&amp;number=3.6&amp;sourceID=14","3.6")</f>
        <v>3.6</v>
      </c>
      <c r="G970" s="4" t="str">
        <f>HYPERLINK("http://141.218.60.56/~jnz1568/getInfo.php?workbook=17_07.xlsx&amp;sheet=U0&amp;row=970&amp;col=7&amp;number=0.000785&amp;sourceID=14","0.000785")</f>
        <v>0.000785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HYPERLINK("http://141.218.60.56/~jnz1568/getInfo.php?workbook=17_07.xlsx&amp;sheet=U0&amp;row=971&amp;col=6&amp;number=3.7&amp;sourceID=14","3.7")</f>
        <v>3.7</v>
      </c>
      <c r="G971" s="4" t="str">
        <f>HYPERLINK("http://141.218.60.56/~jnz1568/getInfo.php?workbook=17_07.xlsx&amp;sheet=U0&amp;row=971&amp;col=7&amp;number=0.000785&amp;sourceID=14","0.000785")</f>
        <v>0.000785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HYPERLINK("http://141.218.60.56/~jnz1568/getInfo.php?workbook=17_07.xlsx&amp;sheet=U0&amp;row=972&amp;col=6&amp;number=3.8&amp;sourceID=14","3.8")</f>
        <v>3.8</v>
      </c>
      <c r="G972" s="4" t="str">
        <f>HYPERLINK("http://141.218.60.56/~jnz1568/getInfo.php?workbook=17_07.xlsx&amp;sheet=U0&amp;row=972&amp;col=7&amp;number=0.000785&amp;sourceID=14","0.000785")</f>
        <v>0.000785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HYPERLINK("http://141.218.60.56/~jnz1568/getInfo.php?workbook=17_07.xlsx&amp;sheet=U0&amp;row=973&amp;col=6&amp;number=3.9&amp;sourceID=14","3.9")</f>
        <v>3.9</v>
      </c>
      <c r="G973" s="4" t="str">
        <f>HYPERLINK("http://141.218.60.56/~jnz1568/getInfo.php?workbook=17_07.xlsx&amp;sheet=U0&amp;row=973&amp;col=7&amp;number=0.000785&amp;sourceID=14","0.000785")</f>
        <v>0.000785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HYPERLINK("http://141.218.60.56/~jnz1568/getInfo.php?workbook=17_07.xlsx&amp;sheet=U0&amp;row=974&amp;col=6&amp;number=4&amp;sourceID=14","4")</f>
        <v>4</v>
      </c>
      <c r="G974" s="4" t="str">
        <f>HYPERLINK("http://141.218.60.56/~jnz1568/getInfo.php?workbook=17_07.xlsx&amp;sheet=U0&amp;row=974&amp;col=7&amp;number=0.000785&amp;sourceID=14","0.000785")</f>
        <v>0.000785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HYPERLINK("http://141.218.60.56/~jnz1568/getInfo.php?workbook=17_07.xlsx&amp;sheet=U0&amp;row=975&amp;col=6&amp;number=4.1&amp;sourceID=14","4.1")</f>
        <v>4.1</v>
      </c>
      <c r="G975" s="4" t="str">
        <f>HYPERLINK("http://141.218.60.56/~jnz1568/getInfo.php?workbook=17_07.xlsx&amp;sheet=U0&amp;row=975&amp;col=7&amp;number=0.000785&amp;sourceID=14","0.000785")</f>
        <v>0.000785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HYPERLINK("http://141.218.60.56/~jnz1568/getInfo.php?workbook=17_07.xlsx&amp;sheet=U0&amp;row=976&amp;col=6&amp;number=4.2&amp;sourceID=14","4.2")</f>
        <v>4.2</v>
      </c>
      <c r="G976" s="4" t="str">
        <f>HYPERLINK("http://141.218.60.56/~jnz1568/getInfo.php?workbook=17_07.xlsx&amp;sheet=U0&amp;row=976&amp;col=7&amp;number=0.000785&amp;sourceID=14","0.000785")</f>
        <v>0.000785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HYPERLINK("http://141.218.60.56/~jnz1568/getInfo.php?workbook=17_07.xlsx&amp;sheet=U0&amp;row=977&amp;col=6&amp;number=4.3&amp;sourceID=14","4.3")</f>
        <v>4.3</v>
      </c>
      <c r="G977" s="4" t="str">
        <f>HYPERLINK("http://141.218.60.56/~jnz1568/getInfo.php?workbook=17_07.xlsx&amp;sheet=U0&amp;row=977&amp;col=7&amp;number=0.000785&amp;sourceID=14","0.000785")</f>
        <v>0.000785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HYPERLINK("http://141.218.60.56/~jnz1568/getInfo.php?workbook=17_07.xlsx&amp;sheet=U0&amp;row=978&amp;col=6&amp;number=4.4&amp;sourceID=14","4.4")</f>
        <v>4.4</v>
      </c>
      <c r="G978" s="4" t="str">
        <f>HYPERLINK("http://141.218.60.56/~jnz1568/getInfo.php?workbook=17_07.xlsx&amp;sheet=U0&amp;row=978&amp;col=7&amp;number=0.000784&amp;sourceID=14","0.000784")</f>
        <v>0.000784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HYPERLINK("http://141.218.60.56/~jnz1568/getInfo.php?workbook=17_07.xlsx&amp;sheet=U0&amp;row=979&amp;col=6&amp;number=4.5&amp;sourceID=14","4.5")</f>
        <v>4.5</v>
      </c>
      <c r="G979" s="4" t="str">
        <f>HYPERLINK("http://141.218.60.56/~jnz1568/getInfo.php?workbook=17_07.xlsx&amp;sheet=U0&amp;row=979&amp;col=7&amp;number=0.000784&amp;sourceID=14","0.000784")</f>
        <v>0.000784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HYPERLINK("http://141.218.60.56/~jnz1568/getInfo.php?workbook=17_07.xlsx&amp;sheet=U0&amp;row=980&amp;col=6&amp;number=4.6&amp;sourceID=14","4.6")</f>
        <v>4.6</v>
      </c>
      <c r="G980" s="4" t="str">
        <f>HYPERLINK("http://141.218.60.56/~jnz1568/getInfo.php?workbook=17_07.xlsx&amp;sheet=U0&amp;row=980&amp;col=7&amp;number=0.000784&amp;sourceID=14","0.000784")</f>
        <v>0.000784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HYPERLINK("http://141.218.60.56/~jnz1568/getInfo.php?workbook=17_07.xlsx&amp;sheet=U0&amp;row=981&amp;col=6&amp;number=4.7&amp;sourceID=14","4.7")</f>
        <v>4.7</v>
      </c>
      <c r="G981" s="4" t="str">
        <f>HYPERLINK("http://141.218.60.56/~jnz1568/getInfo.php?workbook=17_07.xlsx&amp;sheet=U0&amp;row=981&amp;col=7&amp;number=0.000784&amp;sourceID=14","0.000784")</f>
        <v>0.000784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HYPERLINK("http://141.218.60.56/~jnz1568/getInfo.php?workbook=17_07.xlsx&amp;sheet=U0&amp;row=982&amp;col=6&amp;number=4.8&amp;sourceID=14","4.8")</f>
        <v>4.8</v>
      </c>
      <c r="G982" s="4" t="str">
        <f>HYPERLINK("http://141.218.60.56/~jnz1568/getInfo.php?workbook=17_07.xlsx&amp;sheet=U0&amp;row=982&amp;col=7&amp;number=0.000784&amp;sourceID=14","0.000784")</f>
        <v>0.000784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HYPERLINK("http://141.218.60.56/~jnz1568/getInfo.php?workbook=17_07.xlsx&amp;sheet=U0&amp;row=983&amp;col=6&amp;number=4.9&amp;sourceID=14","4.9")</f>
        <v>4.9</v>
      </c>
      <c r="G983" s="4" t="str">
        <f>HYPERLINK("http://141.218.60.56/~jnz1568/getInfo.php?workbook=17_07.xlsx&amp;sheet=U0&amp;row=983&amp;col=7&amp;number=0.000784&amp;sourceID=14","0.000784")</f>
        <v>0.000784</v>
      </c>
    </row>
    <row r="984" spans="1:7">
      <c r="A984" s="3">
        <v>17</v>
      </c>
      <c r="B984" s="3">
        <v>7</v>
      </c>
      <c r="C984" s="3" t="s">
        <v>32</v>
      </c>
      <c r="D984" s="3">
        <v>5</v>
      </c>
      <c r="E984" s="3">
        <v>1</v>
      </c>
      <c r="F984" s="4" t="str">
        <f>HYPERLINK("http://141.218.60.56/~jnz1568/getInfo.php?workbook=17_07.xlsx&amp;sheet=U0&amp;row=984&amp;col=6&amp;number=3&amp;sourceID=14","3")</f>
        <v>3</v>
      </c>
      <c r="G984" s="4" t="str">
        <f>HYPERLINK("http://141.218.60.56/~jnz1568/getInfo.php?workbook=17_07.xlsx&amp;sheet=U0&amp;row=984&amp;col=7&amp;number=0.000755&amp;sourceID=14","0.000755")</f>
        <v>0.000755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HYPERLINK("http://141.218.60.56/~jnz1568/getInfo.php?workbook=17_07.xlsx&amp;sheet=U0&amp;row=985&amp;col=6&amp;number=3.1&amp;sourceID=14","3.1")</f>
        <v>3.1</v>
      </c>
      <c r="G985" s="4" t="str">
        <f>HYPERLINK("http://141.218.60.56/~jnz1568/getInfo.php?workbook=17_07.xlsx&amp;sheet=U0&amp;row=985&amp;col=7&amp;number=0.000755&amp;sourceID=14","0.000755")</f>
        <v>0.000755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HYPERLINK("http://141.218.60.56/~jnz1568/getInfo.php?workbook=17_07.xlsx&amp;sheet=U0&amp;row=986&amp;col=6&amp;number=3.2&amp;sourceID=14","3.2")</f>
        <v>3.2</v>
      </c>
      <c r="G986" s="4" t="str">
        <f>HYPERLINK("http://141.218.60.56/~jnz1568/getInfo.php?workbook=17_07.xlsx&amp;sheet=U0&amp;row=986&amp;col=7&amp;number=0.000755&amp;sourceID=14","0.000755")</f>
        <v>0.000755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HYPERLINK("http://141.218.60.56/~jnz1568/getInfo.php?workbook=17_07.xlsx&amp;sheet=U0&amp;row=987&amp;col=6&amp;number=3.3&amp;sourceID=14","3.3")</f>
        <v>3.3</v>
      </c>
      <c r="G987" s="4" t="str">
        <f>HYPERLINK("http://141.218.60.56/~jnz1568/getInfo.php?workbook=17_07.xlsx&amp;sheet=U0&amp;row=987&amp;col=7&amp;number=0.000755&amp;sourceID=14","0.000755")</f>
        <v>0.000755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HYPERLINK("http://141.218.60.56/~jnz1568/getInfo.php?workbook=17_07.xlsx&amp;sheet=U0&amp;row=988&amp;col=6&amp;number=3.4&amp;sourceID=14","3.4")</f>
        <v>3.4</v>
      </c>
      <c r="G988" s="4" t="str">
        <f>HYPERLINK("http://141.218.60.56/~jnz1568/getInfo.php?workbook=17_07.xlsx&amp;sheet=U0&amp;row=988&amp;col=7&amp;number=0.000755&amp;sourceID=14","0.000755")</f>
        <v>0.000755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HYPERLINK("http://141.218.60.56/~jnz1568/getInfo.php?workbook=17_07.xlsx&amp;sheet=U0&amp;row=989&amp;col=6&amp;number=3.5&amp;sourceID=14","3.5")</f>
        <v>3.5</v>
      </c>
      <c r="G989" s="4" t="str">
        <f>HYPERLINK("http://141.218.60.56/~jnz1568/getInfo.php?workbook=17_07.xlsx&amp;sheet=U0&amp;row=989&amp;col=7&amp;number=0.000755&amp;sourceID=14","0.000755")</f>
        <v>0.000755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HYPERLINK("http://141.218.60.56/~jnz1568/getInfo.php?workbook=17_07.xlsx&amp;sheet=U0&amp;row=990&amp;col=6&amp;number=3.6&amp;sourceID=14","3.6")</f>
        <v>3.6</v>
      </c>
      <c r="G990" s="4" t="str">
        <f>HYPERLINK("http://141.218.60.56/~jnz1568/getInfo.php?workbook=17_07.xlsx&amp;sheet=U0&amp;row=990&amp;col=7&amp;number=0.000755&amp;sourceID=14","0.000755")</f>
        <v>0.000755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HYPERLINK("http://141.218.60.56/~jnz1568/getInfo.php?workbook=17_07.xlsx&amp;sheet=U0&amp;row=991&amp;col=6&amp;number=3.7&amp;sourceID=14","3.7")</f>
        <v>3.7</v>
      </c>
      <c r="G991" s="4" t="str">
        <f>HYPERLINK("http://141.218.60.56/~jnz1568/getInfo.php?workbook=17_07.xlsx&amp;sheet=U0&amp;row=991&amp;col=7&amp;number=0.000755&amp;sourceID=14","0.000755")</f>
        <v>0.000755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HYPERLINK("http://141.218.60.56/~jnz1568/getInfo.php?workbook=17_07.xlsx&amp;sheet=U0&amp;row=992&amp;col=6&amp;number=3.8&amp;sourceID=14","3.8")</f>
        <v>3.8</v>
      </c>
      <c r="G992" s="4" t="str">
        <f>HYPERLINK("http://141.218.60.56/~jnz1568/getInfo.php?workbook=17_07.xlsx&amp;sheet=U0&amp;row=992&amp;col=7&amp;number=0.000754&amp;sourceID=14","0.000754")</f>
        <v>0.000754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HYPERLINK("http://141.218.60.56/~jnz1568/getInfo.php?workbook=17_07.xlsx&amp;sheet=U0&amp;row=993&amp;col=6&amp;number=3.9&amp;sourceID=14","3.9")</f>
        <v>3.9</v>
      </c>
      <c r="G993" s="4" t="str">
        <f>HYPERLINK("http://141.218.60.56/~jnz1568/getInfo.php?workbook=17_07.xlsx&amp;sheet=U0&amp;row=993&amp;col=7&amp;number=0.000754&amp;sourceID=14","0.000754")</f>
        <v>0.000754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HYPERLINK("http://141.218.60.56/~jnz1568/getInfo.php?workbook=17_07.xlsx&amp;sheet=U0&amp;row=994&amp;col=6&amp;number=4&amp;sourceID=14","4")</f>
        <v>4</v>
      </c>
      <c r="G994" s="4" t="str">
        <f>HYPERLINK("http://141.218.60.56/~jnz1568/getInfo.php?workbook=17_07.xlsx&amp;sheet=U0&amp;row=994&amp;col=7&amp;number=0.000754&amp;sourceID=14","0.000754")</f>
        <v>0.000754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HYPERLINK("http://141.218.60.56/~jnz1568/getInfo.php?workbook=17_07.xlsx&amp;sheet=U0&amp;row=995&amp;col=6&amp;number=4.1&amp;sourceID=14","4.1")</f>
        <v>4.1</v>
      </c>
      <c r="G995" s="4" t="str">
        <f>HYPERLINK("http://141.218.60.56/~jnz1568/getInfo.php?workbook=17_07.xlsx&amp;sheet=U0&amp;row=995&amp;col=7&amp;number=0.000754&amp;sourceID=14","0.000754")</f>
        <v>0.000754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HYPERLINK("http://141.218.60.56/~jnz1568/getInfo.php?workbook=17_07.xlsx&amp;sheet=U0&amp;row=996&amp;col=6&amp;number=4.2&amp;sourceID=14","4.2")</f>
        <v>4.2</v>
      </c>
      <c r="G996" s="4" t="str">
        <f>HYPERLINK("http://141.218.60.56/~jnz1568/getInfo.php?workbook=17_07.xlsx&amp;sheet=U0&amp;row=996&amp;col=7&amp;number=0.000754&amp;sourceID=14","0.000754")</f>
        <v>0.000754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HYPERLINK("http://141.218.60.56/~jnz1568/getInfo.php?workbook=17_07.xlsx&amp;sheet=U0&amp;row=997&amp;col=6&amp;number=4.3&amp;sourceID=14","4.3")</f>
        <v>4.3</v>
      </c>
      <c r="G997" s="4" t="str">
        <f>HYPERLINK("http://141.218.60.56/~jnz1568/getInfo.php?workbook=17_07.xlsx&amp;sheet=U0&amp;row=997&amp;col=7&amp;number=0.000753&amp;sourceID=14","0.000753")</f>
        <v>0.000753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HYPERLINK("http://141.218.60.56/~jnz1568/getInfo.php?workbook=17_07.xlsx&amp;sheet=U0&amp;row=998&amp;col=6&amp;number=4.4&amp;sourceID=14","4.4")</f>
        <v>4.4</v>
      </c>
      <c r="G998" s="4" t="str">
        <f>HYPERLINK("http://141.218.60.56/~jnz1568/getInfo.php?workbook=17_07.xlsx&amp;sheet=U0&amp;row=998&amp;col=7&amp;number=0.000753&amp;sourceID=14","0.000753")</f>
        <v>0.000753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HYPERLINK("http://141.218.60.56/~jnz1568/getInfo.php?workbook=17_07.xlsx&amp;sheet=U0&amp;row=999&amp;col=6&amp;number=4.5&amp;sourceID=14","4.5")</f>
        <v>4.5</v>
      </c>
      <c r="G999" s="4" t="str">
        <f>HYPERLINK("http://141.218.60.56/~jnz1568/getInfo.php?workbook=17_07.xlsx&amp;sheet=U0&amp;row=999&amp;col=7&amp;number=0.000752&amp;sourceID=14","0.000752")</f>
        <v>0.000752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HYPERLINK("http://141.218.60.56/~jnz1568/getInfo.php?workbook=17_07.xlsx&amp;sheet=U0&amp;row=1000&amp;col=6&amp;number=4.6&amp;sourceID=14","4.6")</f>
        <v>4.6</v>
      </c>
      <c r="G1000" s="4" t="str">
        <f>HYPERLINK("http://141.218.60.56/~jnz1568/getInfo.php?workbook=17_07.xlsx&amp;sheet=U0&amp;row=1000&amp;col=7&amp;number=0.000752&amp;sourceID=14","0.000752")</f>
        <v>0.000752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HYPERLINK("http://141.218.60.56/~jnz1568/getInfo.php?workbook=17_07.xlsx&amp;sheet=U0&amp;row=1001&amp;col=6&amp;number=4.7&amp;sourceID=14","4.7")</f>
        <v>4.7</v>
      </c>
      <c r="G1001" s="4" t="str">
        <f>HYPERLINK("http://141.218.60.56/~jnz1568/getInfo.php?workbook=17_07.xlsx&amp;sheet=U0&amp;row=1001&amp;col=7&amp;number=0.000751&amp;sourceID=14","0.000751")</f>
        <v>0.000751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HYPERLINK("http://141.218.60.56/~jnz1568/getInfo.php?workbook=17_07.xlsx&amp;sheet=U0&amp;row=1002&amp;col=6&amp;number=4.8&amp;sourceID=14","4.8")</f>
        <v>4.8</v>
      </c>
      <c r="G1002" s="4" t="str">
        <f>HYPERLINK("http://141.218.60.56/~jnz1568/getInfo.php?workbook=17_07.xlsx&amp;sheet=U0&amp;row=1002&amp;col=7&amp;number=0.00075&amp;sourceID=14","0.00075")</f>
        <v>0.00075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HYPERLINK("http://141.218.60.56/~jnz1568/getInfo.php?workbook=17_07.xlsx&amp;sheet=U0&amp;row=1003&amp;col=6&amp;number=4.9&amp;sourceID=14","4.9")</f>
        <v>4.9</v>
      </c>
      <c r="G1003" s="4" t="str">
        <f>HYPERLINK("http://141.218.60.56/~jnz1568/getInfo.php?workbook=17_07.xlsx&amp;sheet=U0&amp;row=1003&amp;col=7&amp;number=0.000748&amp;sourceID=14","0.000748")</f>
        <v>0.000748</v>
      </c>
    </row>
    <row r="1004" spans="1:7">
      <c r="A1004" s="3">
        <v>17</v>
      </c>
      <c r="B1004" s="3">
        <v>7</v>
      </c>
      <c r="C1004" s="3">
        <v>5</v>
      </c>
      <c r="D1004" s="3">
        <v>6</v>
      </c>
      <c r="E1004" s="3">
        <v>1</v>
      </c>
      <c r="F1004" s="4" t="str">
        <f>HYPERLINK("http://141.218.60.56/~jnz1568/getInfo.php?workbook=17_07.xlsx&amp;sheet=U0&amp;row=1004&amp;col=6&amp;number=3&amp;sourceID=14","3")</f>
        <v>3</v>
      </c>
      <c r="G1004" s="4" t="str">
        <f>HYPERLINK("http://141.218.60.56/~jnz1568/getInfo.php?workbook=17_07.xlsx&amp;sheet=U0&amp;row=1004&amp;col=7&amp;number=0.0237&amp;sourceID=14","0.0237")</f>
        <v>0.0237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HYPERLINK("http://141.218.60.56/~jnz1568/getInfo.php?workbook=17_07.xlsx&amp;sheet=U0&amp;row=1005&amp;col=6&amp;number=3.1&amp;sourceID=14","3.1")</f>
        <v>3.1</v>
      </c>
      <c r="G1005" s="4" t="str">
        <f>HYPERLINK("http://141.218.60.56/~jnz1568/getInfo.php?workbook=17_07.xlsx&amp;sheet=U0&amp;row=1005&amp;col=7&amp;number=0.0237&amp;sourceID=14","0.0237")</f>
        <v>0.0237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HYPERLINK("http://141.218.60.56/~jnz1568/getInfo.php?workbook=17_07.xlsx&amp;sheet=U0&amp;row=1006&amp;col=6&amp;number=3.2&amp;sourceID=14","3.2")</f>
        <v>3.2</v>
      </c>
      <c r="G1006" s="4" t="str">
        <f>HYPERLINK("http://141.218.60.56/~jnz1568/getInfo.php?workbook=17_07.xlsx&amp;sheet=U0&amp;row=1006&amp;col=7&amp;number=0.0237&amp;sourceID=14","0.0237")</f>
        <v>0.0237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HYPERLINK("http://141.218.60.56/~jnz1568/getInfo.php?workbook=17_07.xlsx&amp;sheet=U0&amp;row=1007&amp;col=6&amp;number=3.3&amp;sourceID=14","3.3")</f>
        <v>3.3</v>
      </c>
      <c r="G1007" s="4" t="str">
        <f>HYPERLINK("http://141.218.60.56/~jnz1568/getInfo.php?workbook=17_07.xlsx&amp;sheet=U0&amp;row=1007&amp;col=7&amp;number=0.0237&amp;sourceID=14","0.0237")</f>
        <v>0.0237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HYPERLINK("http://141.218.60.56/~jnz1568/getInfo.php?workbook=17_07.xlsx&amp;sheet=U0&amp;row=1008&amp;col=6&amp;number=3.4&amp;sourceID=14","3.4")</f>
        <v>3.4</v>
      </c>
      <c r="G1008" s="4" t="str">
        <f>HYPERLINK("http://141.218.60.56/~jnz1568/getInfo.php?workbook=17_07.xlsx&amp;sheet=U0&amp;row=1008&amp;col=7&amp;number=0.0237&amp;sourceID=14","0.0237")</f>
        <v>0.0237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HYPERLINK("http://141.218.60.56/~jnz1568/getInfo.php?workbook=17_07.xlsx&amp;sheet=U0&amp;row=1009&amp;col=6&amp;number=3.5&amp;sourceID=14","3.5")</f>
        <v>3.5</v>
      </c>
      <c r="G1009" s="4" t="str">
        <f>HYPERLINK("http://141.218.60.56/~jnz1568/getInfo.php?workbook=17_07.xlsx&amp;sheet=U0&amp;row=1009&amp;col=7&amp;number=0.0237&amp;sourceID=14","0.0237")</f>
        <v>0.0237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HYPERLINK("http://141.218.60.56/~jnz1568/getInfo.php?workbook=17_07.xlsx&amp;sheet=U0&amp;row=1010&amp;col=6&amp;number=3.6&amp;sourceID=14","3.6")</f>
        <v>3.6</v>
      </c>
      <c r="G1010" s="4" t="str">
        <f>HYPERLINK("http://141.218.60.56/~jnz1568/getInfo.php?workbook=17_07.xlsx&amp;sheet=U0&amp;row=1010&amp;col=7&amp;number=0.0237&amp;sourceID=14","0.0237")</f>
        <v>0.0237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HYPERLINK("http://141.218.60.56/~jnz1568/getInfo.php?workbook=17_07.xlsx&amp;sheet=U0&amp;row=1011&amp;col=6&amp;number=3.7&amp;sourceID=14","3.7")</f>
        <v>3.7</v>
      </c>
      <c r="G1011" s="4" t="str">
        <f>HYPERLINK("http://141.218.60.56/~jnz1568/getInfo.php?workbook=17_07.xlsx&amp;sheet=U0&amp;row=1011&amp;col=7&amp;number=0.0237&amp;sourceID=14","0.0237")</f>
        <v>0.0237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HYPERLINK("http://141.218.60.56/~jnz1568/getInfo.php?workbook=17_07.xlsx&amp;sheet=U0&amp;row=1012&amp;col=6&amp;number=3.8&amp;sourceID=14","3.8")</f>
        <v>3.8</v>
      </c>
      <c r="G1012" s="4" t="str">
        <f>HYPERLINK("http://141.218.60.56/~jnz1568/getInfo.php?workbook=17_07.xlsx&amp;sheet=U0&amp;row=1012&amp;col=7&amp;number=0.0237&amp;sourceID=14","0.0237")</f>
        <v>0.0237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HYPERLINK("http://141.218.60.56/~jnz1568/getInfo.php?workbook=17_07.xlsx&amp;sheet=U0&amp;row=1013&amp;col=6&amp;number=3.9&amp;sourceID=14","3.9")</f>
        <v>3.9</v>
      </c>
      <c r="G1013" s="4" t="str">
        <f>HYPERLINK("http://141.218.60.56/~jnz1568/getInfo.php?workbook=17_07.xlsx&amp;sheet=U0&amp;row=1013&amp;col=7&amp;number=0.0237&amp;sourceID=14","0.0237")</f>
        <v>0.0237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HYPERLINK("http://141.218.60.56/~jnz1568/getInfo.php?workbook=17_07.xlsx&amp;sheet=U0&amp;row=1014&amp;col=6&amp;number=4&amp;sourceID=14","4")</f>
        <v>4</v>
      </c>
      <c r="G1014" s="4" t="str">
        <f>HYPERLINK("http://141.218.60.56/~jnz1568/getInfo.php?workbook=17_07.xlsx&amp;sheet=U0&amp;row=1014&amp;col=7&amp;number=0.0237&amp;sourceID=14","0.0237")</f>
        <v>0.0237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HYPERLINK("http://141.218.60.56/~jnz1568/getInfo.php?workbook=17_07.xlsx&amp;sheet=U0&amp;row=1015&amp;col=6&amp;number=4.1&amp;sourceID=14","4.1")</f>
        <v>4.1</v>
      </c>
      <c r="G1015" s="4" t="str">
        <f>HYPERLINK("http://141.218.60.56/~jnz1568/getInfo.php?workbook=17_07.xlsx&amp;sheet=U0&amp;row=1015&amp;col=7&amp;number=0.0237&amp;sourceID=14","0.0237")</f>
        <v>0.0237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HYPERLINK("http://141.218.60.56/~jnz1568/getInfo.php?workbook=17_07.xlsx&amp;sheet=U0&amp;row=1016&amp;col=6&amp;number=4.2&amp;sourceID=14","4.2")</f>
        <v>4.2</v>
      </c>
      <c r="G1016" s="4" t="str">
        <f>HYPERLINK("http://141.218.60.56/~jnz1568/getInfo.php?workbook=17_07.xlsx&amp;sheet=U0&amp;row=1016&amp;col=7&amp;number=0.0236&amp;sourceID=14","0.0236")</f>
        <v>0.0236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HYPERLINK("http://141.218.60.56/~jnz1568/getInfo.php?workbook=17_07.xlsx&amp;sheet=U0&amp;row=1017&amp;col=6&amp;number=4.3&amp;sourceID=14","4.3")</f>
        <v>4.3</v>
      </c>
      <c r="G1017" s="4" t="str">
        <f>HYPERLINK("http://141.218.60.56/~jnz1568/getInfo.php?workbook=17_07.xlsx&amp;sheet=U0&amp;row=1017&amp;col=7&amp;number=0.0236&amp;sourceID=14","0.0236")</f>
        <v>0.0236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HYPERLINK("http://141.218.60.56/~jnz1568/getInfo.php?workbook=17_07.xlsx&amp;sheet=U0&amp;row=1018&amp;col=6&amp;number=4.4&amp;sourceID=14","4.4")</f>
        <v>4.4</v>
      </c>
      <c r="G1018" s="4" t="str">
        <f>HYPERLINK("http://141.218.60.56/~jnz1568/getInfo.php?workbook=17_07.xlsx&amp;sheet=U0&amp;row=1018&amp;col=7&amp;number=0.0236&amp;sourceID=14","0.0236")</f>
        <v>0.0236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HYPERLINK("http://141.218.60.56/~jnz1568/getInfo.php?workbook=17_07.xlsx&amp;sheet=U0&amp;row=1019&amp;col=6&amp;number=4.5&amp;sourceID=14","4.5")</f>
        <v>4.5</v>
      </c>
      <c r="G1019" s="4" t="str">
        <f>HYPERLINK("http://141.218.60.56/~jnz1568/getInfo.php?workbook=17_07.xlsx&amp;sheet=U0&amp;row=1019&amp;col=7&amp;number=0.0235&amp;sourceID=14","0.0235")</f>
        <v>0.0235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HYPERLINK("http://141.218.60.56/~jnz1568/getInfo.php?workbook=17_07.xlsx&amp;sheet=U0&amp;row=1020&amp;col=6&amp;number=4.6&amp;sourceID=14","4.6")</f>
        <v>4.6</v>
      </c>
      <c r="G1020" s="4" t="str">
        <f>HYPERLINK("http://141.218.60.56/~jnz1568/getInfo.php?workbook=17_07.xlsx&amp;sheet=U0&amp;row=1020&amp;col=7&amp;number=0.0234&amp;sourceID=14","0.0234")</f>
        <v>0.0234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HYPERLINK("http://141.218.60.56/~jnz1568/getInfo.php?workbook=17_07.xlsx&amp;sheet=U0&amp;row=1021&amp;col=6&amp;number=4.7&amp;sourceID=14","4.7")</f>
        <v>4.7</v>
      </c>
      <c r="G1021" s="4" t="str">
        <f>HYPERLINK("http://141.218.60.56/~jnz1568/getInfo.php?workbook=17_07.xlsx&amp;sheet=U0&amp;row=1021&amp;col=7&amp;number=0.0234&amp;sourceID=14","0.0234")</f>
        <v>0.0234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HYPERLINK("http://141.218.60.56/~jnz1568/getInfo.php?workbook=17_07.xlsx&amp;sheet=U0&amp;row=1022&amp;col=6&amp;number=4.8&amp;sourceID=14","4.8")</f>
        <v>4.8</v>
      </c>
      <c r="G1022" s="4" t="str">
        <f>HYPERLINK("http://141.218.60.56/~jnz1568/getInfo.php?workbook=17_07.xlsx&amp;sheet=U0&amp;row=1022&amp;col=7&amp;number=0.0233&amp;sourceID=14","0.0233")</f>
        <v>0.0233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HYPERLINK("http://141.218.60.56/~jnz1568/getInfo.php?workbook=17_07.xlsx&amp;sheet=U0&amp;row=1023&amp;col=6&amp;number=4.9&amp;sourceID=14","4.9")</f>
        <v>4.9</v>
      </c>
      <c r="G1023" s="4" t="str">
        <f>HYPERLINK("http://141.218.60.56/~jnz1568/getInfo.php?workbook=17_07.xlsx&amp;sheet=U0&amp;row=1023&amp;col=7&amp;number=0.0231&amp;sourceID=14","0.0231")</f>
        <v>0.0231</v>
      </c>
    </row>
    <row r="1024" spans="1:7">
      <c r="A1024" s="3">
        <v>17</v>
      </c>
      <c r="B1024" s="3">
        <v>7</v>
      </c>
      <c r="C1024" s="3">
        <v>5</v>
      </c>
      <c r="D1024" s="3">
        <v>7</v>
      </c>
      <c r="E1024" s="3">
        <v>1</v>
      </c>
      <c r="F1024" s="4" t="str">
        <f>HYPERLINK("http://141.218.60.56/~jnz1568/getInfo.php?workbook=17_07.xlsx&amp;sheet=U0&amp;row=1024&amp;col=6&amp;number=3&amp;sourceID=14","3")</f>
        <v>3</v>
      </c>
      <c r="G1024" s="4" t="str">
        <f>HYPERLINK("http://141.218.60.56/~jnz1568/getInfo.php?workbook=17_07.xlsx&amp;sheet=U0&amp;row=1024&amp;col=7&amp;number=0.0192&amp;sourceID=14","0.0192")</f>
        <v>0.0192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HYPERLINK("http://141.218.60.56/~jnz1568/getInfo.php?workbook=17_07.xlsx&amp;sheet=U0&amp;row=1025&amp;col=6&amp;number=3.1&amp;sourceID=14","3.1")</f>
        <v>3.1</v>
      </c>
      <c r="G1025" s="4" t="str">
        <f>HYPERLINK("http://141.218.60.56/~jnz1568/getInfo.php?workbook=17_07.xlsx&amp;sheet=U0&amp;row=1025&amp;col=7&amp;number=0.0192&amp;sourceID=14","0.0192")</f>
        <v>0.0192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HYPERLINK("http://141.218.60.56/~jnz1568/getInfo.php?workbook=17_07.xlsx&amp;sheet=U0&amp;row=1026&amp;col=6&amp;number=3.2&amp;sourceID=14","3.2")</f>
        <v>3.2</v>
      </c>
      <c r="G1026" s="4" t="str">
        <f>HYPERLINK("http://141.218.60.56/~jnz1568/getInfo.php?workbook=17_07.xlsx&amp;sheet=U0&amp;row=1026&amp;col=7&amp;number=0.0192&amp;sourceID=14","0.0192")</f>
        <v>0.0192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HYPERLINK("http://141.218.60.56/~jnz1568/getInfo.php?workbook=17_07.xlsx&amp;sheet=U0&amp;row=1027&amp;col=6&amp;number=3.3&amp;sourceID=14","3.3")</f>
        <v>3.3</v>
      </c>
      <c r="G1027" s="4" t="str">
        <f>HYPERLINK("http://141.218.60.56/~jnz1568/getInfo.php?workbook=17_07.xlsx&amp;sheet=U0&amp;row=1027&amp;col=7&amp;number=0.0192&amp;sourceID=14","0.0192")</f>
        <v>0.0192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HYPERLINK("http://141.218.60.56/~jnz1568/getInfo.php?workbook=17_07.xlsx&amp;sheet=U0&amp;row=1028&amp;col=6&amp;number=3.4&amp;sourceID=14","3.4")</f>
        <v>3.4</v>
      </c>
      <c r="G1028" s="4" t="str">
        <f>HYPERLINK("http://141.218.60.56/~jnz1568/getInfo.php?workbook=17_07.xlsx&amp;sheet=U0&amp;row=1028&amp;col=7&amp;number=0.0192&amp;sourceID=14","0.0192")</f>
        <v>0.0192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HYPERLINK("http://141.218.60.56/~jnz1568/getInfo.php?workbook=17_07.xlsx&amp;sheet=U0&amp;row=1029&amp;col=6&amp;number=3.5&amp;sourceID=14","3.5")</f>
        <v>3.5</v>
      </c>
      <c r="G1029" s="4" t="str">
        <f>HYPERLINK("http://141.218.60.56/~jnz1568/getInfo.php?workbook=17_07.xlsx&amp;sheet=U0&amp;row=1029&amp;col=7&amp;number=0.0192&amp;sourceID=14","0.0192")</f>
        <v>0.0192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HYPERLINK("http://141.218.60.56/~jnz1568/getInfo.php?workbook=17_07.xlsx&amp;sheet=U0&amp;row=1030&amp;col=6&amp;number=3.6&amp;sourceID=14","3.6")</f>
        <v>3.6</v>
      </c>
      <c r="G1030" s="4" t="str">
        <f>HYPERLINK("http://141.218.60.56/~jnz1568/getInfo.php?workbook=17_07.xlsx&amp;sheet=U0&amp;row=1030&amp;col=7&amp;number=0.0192&amp;sourceID=14","0.0192")</f>
        <v>0.0192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HYPERLINK("http://141.218.60.56/~jnz1568/getInfo.php?workbook=17_07.xlsx&amp;sheet=U0&amp;row=1031&amp;col=6&amp;number=3.7&amp;sourceID=14","3.7")</f>
        <v>3.7</v>
      </c>
      <c r="G1031" s="4" t="str">
        <f>HYPERLINK("http://141.218.60.56/~jnz1568/getInfo.php?workbook=17_07.xlsx&amp;sheet=U0&amp;row=1031&amp;col=7&amp;number=0.0192&amp;sourceID=14","0.0192")</f>
        <v>0.0192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HYPERLINK("http://141.218.60.56/~jnz1568/getInfo.php?workbook=17_07.xlsx&amp;sheet=U0&amp;row=1032&amp;col=6&amp;number=3.8&amp;sourceID=14","3.8")</f>
        <v>3.8</v>
      </c>
      <c r="G1032" s="4" t="str">
        <f>HYPERLINK("http://141.218.60.56/~jnz1568/getInfo.php?workbook=17_07.xlsx&amp;sheet=U0&amp;row=1032&amp;col=7&amp;number=0.0192&amp;sourceID=14","0.0192")</f>
        <v>0.0192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HYPERLINK("http://141.218.60.56/~jnz1568/getInfo.php?workbook=17_07.xlsx&amp;sheet=U0&amp;row=1033&amp;col=6&amp;number=3.9&amp;sourceID=14","3.9")</f>
        <v>3.9</v>
      </c>
      <c r="G1033" s="4" t="str">
        <f>HYPERLINK("http://141.218.60.56/~jnz1568/getInfo.php?workbook=17_07.xlsx&amp;sheet=U0&amp;row=1033&amp;col=7&amp;number=0.0192&amp;sourceID=14","0.0192")</f>
        <v>0.0192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HYPERLINK("http://141.218.60.56/~jnz1568/getInfo.php?workbook=17_07.xlsx&amp;sheet=U0&amp;row=1034&amp;col=6&amp;number=4&amp;sourceID=14","4")</f>
        <v>4</v>
      </c>
      <c r="G1034" s="4" t="str">
        <f>HYPERLINK("http://141.218.60.56/~jnz1568/getInfo.php?workbook=17_07.xlsx&amp;sheet=U0&amp;row=1034&amp;col=7&amp;number=0.0192&amp;sourceID=14","0.0192")</f>
        <v>0.0192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HYPERLINK("http://141.218.60.56/~jnz1568/getInfo.php?workbook=17_07.xlsx&amp;sheet=U0&amp;row=1035&amp;col=6&amp;number=4.1&amp;sourceID=14","4.1")</f>
        <v>4.1</v>
      </c>
      <c r="G1035" s="4" t="str">
        <f>HYPERLINK("http://141.218.60.56/~jnz1568/getInfo.php?workbook=17_07.xlsx&amp;sheet=U0&amp;row=1035&amp;col=7&amp;number=0.0191&amp;sourceID=14","0.0191")</f>
        <v>0.0191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HYPERLINK("http://141.218.60.56/~jnz1568/getInfo.php?workbook=17_07.xlsx&amp;sheet=U0&amp;row=1036&amp;col=6&amp;number=4.2&amp;sourceID=14","4.2")</f>
        <v>4.2</v>
      </c>
      <c r="G1036" s="4" t="str">
        <f>HYPERLINK("http://141.218.60.56/~jnz1568/getInfo.php?workbook=17_07.xlsx&amp;sheet=U0&amp;row=1036&amp;col=7&amp;number=0.0191&amp;sourceID=14","0.0191")</f>
        <v>0.0191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HYPERLINK("http://141.218.60.56/~jnz1568/getInfo.php?workbook=17_07.xlsx&amp;sheet=U0&amp;row=1037&amp;col=6&amp;number=4.3&amp;sourceID=14","4.3")</f>
        <v>4.3</v>
      </c>
      <c r="G1037" s="4" t="str">
        <f>HYPERLINK("http://141.218.60.56/~jnz1568/getInfo.php?workbook=17_07.xlsx&amp;sheet=U0&amp;row=1037&amp;col=7&amp;number=0.0191&amp;sourceID=14","0.0191")</f>
        <v>0.0191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HYPERLINK("http://141.218.60.56/~jnz1568/getInfo.php?workbook=17_07.xlsx&amp;sheet=U0&amp;row=1038&amp;col=6&amp;number=4.4&amp;sourceID=14","4.4")</f>
        <v>4.4</v>
      </c>
      <c r="G1038" s="4" t="str">
        <f>HYPERLINK("http://141.218.60.56/~jnz1568/getInfo.php?workbook=17_07.xlsx&amp;sheet=U0&amp;row=1038&amp;col=7&amp;number=0.0191&amp;sourceID=14","0.0191")</f>
        <v>0.0191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HYPERLINK("http://141.218.60.56/~jnz1568/getInfo.php?workbook=17_07.xlsx&amp;sheet=U0&amp;row=1039&amp;col=6&amp;number=4.5&amp;sourceID=14","4.5")</f>
        <v>4.5</v>
      </c>
      <c r="G1039" s="4" t="str">
        <f>HYPERLINK("http://141.218.60.56/~jnz1568/getInfo.php?workbook=17_07.xlsx&amp;sheet=U0&amp;row=1039&amp;col=7&amp;number=0.019&amp;sourceID=14","0.019")</f>
        <v>0.019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HYPERLINK("http://141.218.60.56/~jnz1568/getInfo.php?workbook=17_07.xlsx&amp;sheet=U0&amp;row=1040&amp;col=6&amp;number=4.6&amp;sourceID=14","4.6")</f>
        <v>4.6</v>
      </c>
      <c r="G1040" s="4" t="str">
        <f>HYPERLINK("http://141.218.60.56/~jnz1568/getInfo.php?workbook=17_07.xlsx&amp;sheet=U0&amp;row=1040&amp;col=7&amp;number=0.019&amp;sourceID=14","0.019")</f>
        <v>0.019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HYPERLINK("http://141.218.60.56/~jnz1568/getInfo.php?workbook=17_07.xlsx&amp;sheet=U0&amp;row=1041&amp;col=6&amp;number=4.7&amp;sourceID=14","4.7")</f>
        <v>4.7</v>
      </c>
      <c r="G1041" s="4" t="str">
        <f>HYPERLINK("http://141.218.60.56/~jnz1568/getInfo.php?workbook=17_07.xlsx&amp;sheet=U0&amp;row=1041&amp;col=7&amp;number=0.0189&amp;sourceID=14","0.0189")</f>
        <v>0.0189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HYPERLINK("http://141.218.60.56/~jnz1568/getInfo.php?workbook=17_07.xlsx&amp;sheet=U0&amp;row=1042&amp;col=6&amp;number=4.8&amp;sourceID=14","4.8")</f>
        <v>4.8</v>
      </c>
      <c r="G1042" s="4" t="str">
        <f>HYPERLINK("http://141.218.60.56/~jnz1568/getInfo.php?workbook=17_07.xlsx&amp;sheet=U0&amp;row=1042&amp;col=7&amp;number=0.0189&amp;sourceID=14","0.0189")</f>
        <v>0.0189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HYPERLINK("http://141.218.60.56/~jnz1568/getInfo.php?workbook=17_07.xlsx&amp;sheet=U0&amp;row=1043&amp;col=6&amp;number=4.9&amp;sourceID=14","4.9")</f>
        <v>4.9</v>
      </c>
      <c r="G1043" s="4" t="str">
        <f>HYPERLINK("http://141.218.60.56/~jnz1568/getInfo.php?workbook=17_07.xlsx&amp;sheet=U0&amp;row=1043&amp;col=7&amp;number=0.0188&amp;sourceID=14","0.0188")</f>
        <v>0.0188</v>
      </c>
    </row>
    <row r="1044" spans="1:7">
      <c r="A1044" s="3">
        <v>17</v>
      </c>
      <c r="B1044" s="3">
        <v>7</v>
      </c>
      <c r="C1044" s="3">
        <v>5</v>
      </c>
      <c r="D1044" s="3">
        <v>8</v>
      </c>
      <c r="E1044" s="3">
        <v>1</v>
      </c>
      <c r="F1044" s="4" t="str">
        <f>HYPERLINK("http://141.218.60.56/~jnz1568/getInfo.php?workbook=17_07.xlsx&amp;sheet=U0&amp;row=1044&amp;col=6&amp;number=3&amp;sourceID=14","3")</f>
        <v>3</v>
      </c>
      <c r="G1044" s="4" t="str">
        <f>HYPERLINK("http://141.218.60.56/~jnz1568/getInfo.php?workbook=17_07.xlsx&amp;sheet=U0&amp;row=1044&amp;col=7&amp;number=0.00821&amp;sourceID=14","0.00821")</f>
        <v>0.00821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HYPERLINK("http://141.218.60.56/~jnz1568/getInfo.php?workbook=17_07.xlsx&amp;sheet=U0&amp;row=1045&amp;col=6&amp;number=3.1&amp;sourceID=14","3.1")</f>
        <v>3.1</v>
      </c>
      <c r="G1045" s="4" t="str">
        <f>HYPERLINK("http://141.218.60.56/~jnz1568/getInfo.php?workbook=17_07.xlsx&amp;sheet=U0&amp;row=1045&amp;col=7&amp;number=0.00821&amp;sourceID=14","0.00821")</f>
        <v>0.00821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HYPERLINK("http://141.218.60.56/~jnz1568/getInfo.php?workbook=17_07.xlsx&amp;sheet=U0&amp;row=1046&amp;col=6&amp;number=3.2&amp;sourceID=14","3.2")</f>
        <v>3.2</v>
      </c>
      <c r="G1046" s="4" t="str">
        <f>HYPERLINK("http://141.218.60.56/~jnz1568/getInfo.php?workbook=17_07.xlsx&amp;sheet=U0&amp;row=1046&amp;col=7&amp;number=0.00821&amp;sourceID=14","0.00821")</f>
        <v>0.00821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HYPERLINK("http://141.218.60.56/~jnz1568/getInfo.php?workbook=17_07.xlsx&amp;sheet=U0&amp;row=1047&amp;col=6&amp;number=3.3&amp;sourceID=14","3.3")</f>
        <v>3.3</v>
      </c>
      <c r="G1047" s="4" t="str">
        <f>HYPERLINK("http://141.218.60.56/~jnz1568/getInfo.php?workbook=17_07.xlsx&amp;sheet=U0&amp;row=1047&amp;col=7&amp;number=0.0082&amp;sourceID=14","0.0082")</f>
        <v>0.0082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HYPERLINK("http://141.218.60.56/~jnz1568/getInfo.php?workbook=17_07.xlsx&amp;sheet=U0&amp;row=1048&amp;col=6&amp;number=3.4&amp;sourceID=14","3.4")</f>
        <v>3.4</v>
      </c>
      <c r="G1048" s="4" t="str">
        <f>HYPERLINK("http://141.218.60.56/~jnz1568/getInfo.php?workbook=17_07.xlsx&amp;sheet=U0&amp;row=1048&amp;col=7&amp;number=0.0082&amp;sourceID=14","0.0082")</f>
        <v>0.0082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HYPERLINK("http://141.218.60.56/~jnz1568/getInfo.php?workbook=17_07.xlsx&amp;sheet=U0&amp;row=1049&amp;col=6&amp;number=3.5&amp;sourceID=14","3.5")</f>
        <v>3.5</v>
      </c>
      <c r="G1049" s="4" t="str">
        <f>HYPERLINK("http://141.218.60.56/~jnz1568/getInfo.php?workbook=17_07.xlsx&amp;sheet=U0&amp;row=1049&amp;col=7&amp;number=0.0082&amp;sourceID=14","0.0082")</f>
        <v>0.0082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HYPERLINK("http://141.218.60.56/~jnz1568/getInfo.php?workbook=17_07.xlsx&amp;sheet=U0&amp;row=1050&amp;col=6&amp;number=3.6&amp;sourceID=14","3.6")</f>
        <v>3.6</v>
      </c>
      <c r="G1050" s="4" t="str">
        <f>HYPERLINK("http://141.218.60.56/~jnz1568/getInfo.php?workbook=17_07.xlsx&amp;sheet=U0&amp;row=1050&amp;col=7&amp;number=0.0082&amp;sourceID=14","0.0082")</f>
        <v>0.0082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HYPERLINK("http://141.218.60.56/~jnz1568/getInfo.php?workbook=17_07.xlsx&amp;sheet=U0&amp;row=1051&amp;col=6&amp;number=3.7&amp;sourceID=14","3.7")</f>
        <v>3.7</v>
      </c>
      <c r="G1051" s="4" t="str">
        <f>HYPERLINK("http://141.218.60.56/~jnz1568/getInfo.php?workbook=17_07.xlsx&amp;sheet=U0&amp;row=1051&amp;col=7&amp;number=0.00819&amp;sourceID=14","0.00819")</f>
        <v>0.00819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HYPERLINK("http://141.218.60.56/~jnz1568/getInfo.php?workbook=17_07.xlsx&amp;sheet=U0&amp;row=1052&amp;col=6&amp;number=3.8&amp;sourceID=14","3.8")</f>
        <v>3.8</v>
      </c>
      <c r="G1052" s="4" t="str">
        <f>HYPERLINK("http://141.218.60.56/~jnz1568/getInfo.php?workbook=17_07.xlsx&amp;sheet=U0&amp;row=1052&amp;col=7&amp;number=0.00819&amp;sourceID=14","0.00819")</f>
        <v>0.00819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HYPERLINK("http://141.218.60.56/~jnz1568/getInfo.php?workbook=17_07.xlsx&amp;sheet=U0&amp;row=1053&amp;col=6&amp;number=3.9&amp;sourceID=14","3.9")</f>
        <v>3.9</v>
      </c>
      <c r="G1053" s="4" t="str">
        <f>HYPERLINK("http://141.218.60.56/~jnz1568/getInfo.php?workbook=17_07.xlsx&amp;sheet=U0&amp;row=1053&amp;col=7&amp;number=0.00818&amp;sourceID=14","0.00818")</f>
        <v>0.00818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HYPERLINK("http://141.218.60.56/~jnz1568/getInfo.php?workbook=17_07.xlsx&amp;sheet=U0&amp;row=1054&amp;col=6&amp;number=4&amp;sourceID=14","4")</f>
        <v>4</v>
      </c>
      <c r="G1054" s="4" t="str">
        <f>HYPERLINK("http://141.218.60.56/~jnz1568/getInfo.php?workbook=17_07.xlsx&amp;sheet=U0&amp;row=1054&amp;col=7&amp;number=0.00818&amp;sourceID=14","0.00818")</f>
        <v>0.00818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HYPERLINK("http://141.218.60.56/~jnz1568/getInfo.php?workbook=17_07.xlsx&amp;sheet=U0&amp;row=1055&amp;col=6&amp;number=4.1&amp;sourceID=14","4.1")</f>
        <v>4.1</v>
      </c>
      <c r="G1055" s="4" t="str">
        <f>HYPERLINK("http://141.218.60.56/~jnz1568/getInfo.php?workbook=17_07.xlsx&amp;sheet=U0&amp;row=1055&amp;col=7&amp;number=0.00817&amp;sourceID=14","0.00817")</f>
        <v>0.00817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HYPERLINK("http://141.218.60.56/~jnz1568/getInfo.php?workbook=17_07.xlsx&amp;sheet=U0&amp;row=1056&amp;col=6&amp;number=4.2&amp;sourceID=14","4.2")</f>
        <v>4.2</v>
      </c>
      <c r="G1056" s="4" t="str">
        <f>HYPERLINK("http://141.218.60.56/~jnz1568/getInfo.php?workbook=17_07.xlsx&amp;sheet=U0&amp;row=1056&amp;col=7&amp;number=0.00816&amp;sourceID=14","0.00816")</f>
        <v>0.00816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HYPERLINK("http://141.218.60.56/~jnz1568/getInfo.php?workbook=17_07.xlsx&amp;sheet=U0&amp;row=1057&amp;col=6&amp;number=4.3&amp;sourceID=14","4.3")</f>
        <v>4.3</v>
      </c>
      <c r="G1057" s="4" t="str">
        <f>HYPERLINK("http://141.218.60.56/~jnz1568/getInfo.php?workbook=17_07.xlsx&amp;sheet=U0&amp;row=1057&amp;col=7&amp;number=0.00814&amp;sourceID=14","0.00814")</f>
        <v>0.00814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HYPERLINK("http://141.218.60.56/~jnz1568/getInfo.php?workbook=17_07.xlsx&amp;sheet=U0&amp;row=1058&amp;col=6&amp;number=4.4&amp;sourceID=14","4.4")</f>
        <v>4.4</v>
      </c>
      <c r="G1058" s="4" t="str">
        <f>HYPERLINK("http://141.218.60.56/~jnz1568/getInfo.php?workbook=17_07.xlsx&amp;sheet=U0&amp;row=1058&amp;col=7&amp;number=0.00812&amp;sourceID=14","0.00812")</f>
        <v>0.00812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HYPERLINK("http://141.218.60.56/~jnz1568/getInfo.php?workbook=17_07.xlsx&amp;sheet=U0&amp;row=1059&amp;col=6&amp;number=4.5&amp;sourceID=14","4.5")</f>
        <v>4.5</v>
      </c>
      <c r="G1059" s="4" t="str">
        <f>HYPERLINK("http://141.218.60.56/~jnz1568/getInfo.php?workbook=17_07.xlsx&amp;sheet=U0&amp;row=1059&amp;col=7&amp;number=0.0081&amp;sourceID=14","0.0081")</f>
        <v>0.0081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HYPERLINK("http://141.218.60.56/~jnz1568/getInfo.php?workbook=17_07.xlsx&amp;sheet=U0&amp;row=1060&amp;col=6&amp;number=4.6&amp;sourceID=14","4.6")</f>
        <v>4.6</v>
      </c>
      <c r="G1060" s="4" t="str">
        <f>HYPERLINK("http://141.218.60.56/~jnz1568/getInfo.php?workbook=17_07.xlsx&amp;sheet=U0&amp;row=1060&amp;col=7&amp;number=0.00807&amp;sourceID=14","0.00807")</f>
        <v>0.00807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HYPERLINK("http://141.218.60.56/~jnz1568/getInfo.php?workbook=17_07.xlsx&amp;sheet=U0&amp;row=1061&amp;col=6&amp;number=4.7&amp;sourceID=14","4.7")</f>
        <v>4.7</v>
      </c>
      <c r="G1061" s="4" t="str">
        <f>HYPERLINK("http://141.218.60.56/~jnz1568/getInfo.php?workbook=17_07.xlsx&amp;sheet=U0&amp;row=1061&amp;col=7&amp;number=0.00804&amp;sourceID=14","0.00804")</f>
        <v>0.00804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HYPERLINK("http://141.218.60.56/~jnz1568/getInfo.php?workbook=17_07.xlsx&amp;sheet=U0&amp;row=1062&amp;col=6&amp;number=4.8&amp;sourceID=14","4.8")</f>
        <v>4.8</v>
      </c>
      <c r="G1062" s="4" t="str">
        <f>HYPERLINK("http://141.218.60.56/~jnz1568/getInfo.php?workbook=17_07.xlsx&amp;sheet=U0&amp;row=1062&amp;col=7&amp;number=0.00799&amp;sourceID=14","0.00799")</f>
        <v>0.00799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HYPERLINK("http://141.218.60.56/~jnz1568/getInfo.php?workbook=17_07.xlsx&amp;sheet=U0&amp;row=1063&amp;col=6&amp;number=4.9&amp;sourceID=14","4.9")</f>
        <v>4.9</v>
      </c>
      <c r="G1063" s="4" t="str">
        <f>HYPERLINK("http://141.218.60.56/~jnz1568/getInfo.php?workbook=17_07.xlsx&amp;sheet=U0&amp;row=1063&amp;col=7&amp;number=0.00794&amp;sourceID=14","0.00794")</f>
        <v>0.00794</v>
      </c>
    </row>
    <row r="1064" spans="1:7">
      <c r="A1064" s="3">
        <v>17</v>
      </c>
      <c r="B1064" s="3">
        <v>7</v>
      </c>
      <c r="C1064" s="3">
        <v>5</v>
      </c>
      <c r="D1064" s="3">
        <v>9</v>
      </c>
      <c r="E1064" s="3">
        <v>1</v>
      </c>
      <c r="F1064" s="4" t="str">
        <f>HYPERLINK("http://141.218.60.56/~jnz1568/getInfo.php?workbook=17_07.xlsx&amp;sheet=U0&amp;row=1064&amp;col=6&amp;number=3&amp;sourceID=14","3")</f>
        <v>3</v>
      </c>
      <c r="G1064" s="4" t="str">
        <f>HYPERLINK("http://141.218.60.56/~jnz1568/getInfo.php?workbook=17_07.xlsx&amp;sheet=U0&amp;row=1064&amp;col=7&amp;number=0.0161&amp;sourceID=14","0.0161")</f>
        <v>0.0161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HYPERLINK("http://141.218.60.56/~jnz1568/getInfo.php?workbook=17_07.xlsx&amp;sheet=U0&amp;row=1065&amp;col=6&amp;number=3.1&amp;sourceID=14","3.1")</f>
        <v>3.1</v>
      </c>
      <c r="G1065" s="4" t="str">
        <f>HYPERLINK("http://141.218.60.56/~jnz1568/getInfo.php?workbook=17_07.xlsx&amp;sheet=U0&amp;row=1065&amp;col=7&amp;number=0.0161&amp;sourceID=14","0.0161")</f>
        <v>0.0161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HYPERLINK("http://141.218.60.56/~jnz1568/getInfo.php?workbook=17_07.xlsx&amp;sheet=U0&amp;row=1066&amp;col=6&amp;number=3.2&amp;sourceID=14","3.2")</f>
        <v>3.2</v>
      </c>
      <c r="G1066" s="4" t="str">
        <f>HYPERLINK("http://141.218.60.56/~jnz1568/getInfo.php?workbook=17_07.xlsx&amp;sheet=U0&amp;row=1066&amp;col=7&amp;number=0.0161&amp;sourceID=14","0.0161")</f>
        <v>0.0161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HYPERLINK("http://141.218.60.56/~jnz1568/getInfo.php?workbook=17_07.xlsx&amp;sheet=U0&amp;row=1067&amp;col=6&amp;number=3.3&amp;sourceID=14","3.3")</f>
        <v>3.3</v>
      </c>
      <c r="G1067" s="4" t="str">
        <f>HYPERLINK("http://141.218.60.56/~jnz1568/getInfo.php?workbook=17_07.xlsx&amp;sheet=U0&amp;row=1067&amp;col=7&amp;number=0.0161&amp;sourceID=14","0.0161")</f>
        <v>0.0161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HYPERLINK("http://141.218.60.56/~jnz1568/getInfo.php?workbook=17_07.xlsx&amp;sheet=U0&amp;row=1068&amp;col=6&amp;number=3.4&amp;sourceID=14","3.4")</f>
        <v>3.4</v>
      </c>
      <c r="G1068" s="4" t="str">
        <f>HYPERLINK("http://141.218.60.56/~jnz1568/getInfo.php?workbook=17_07.xlsx&amp;sheet=U0&amp;row=1068&amp;col=7&amp;number=0.0161&amp;sourceID=14","0.0161")</f>
        <v>0.0161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HYPERLINK("http://141.218.60.56/~jnz1568/getInfo.php?workbook=17_07.xlsx&amp;sheet=U0&amp;row=1069&amp;col=6&amp;number=3.5&amp;sourceID=14","3.5")</f>
        <v>3.5</v>
      </c>
      <c r="G1069" s="4" t="str">
        <f>HYPERLINK("http://141.218.60.56/~jnz1568/getInfo.php?workbook=17_07.xlsx&amp;sheet=U0&amp;row=1069&amp;col=7&amp;number=0.0161&amp;sourceID=14","0.0161")</f>
        <v>0.0161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HYPERLINK("http://141.218.60.56/~jnz1568/getInfo.php?workbook=17_07.xlsx&amp;sheet=U0&amp;row=1070&amp;col=6&amp;number=3.6&amp;sourceID=14","3.6")</f>
        <v>3.6</v>
      </c>
      <c r="G1070" s="4" t="str">
        <f>HYPERLINK("http://141.218.60.56/~jnz1568/getInfo.php?workbook=17_07.xlsx&amp;sheet=U0&amp;row=1070&amp;col=7&amp;number=0.0161&amp;sourceID=14","0.0161")</f>
        <v>0.0161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HYPERLINK("http://141.218.60.56/~jnz1568/getInfo.php?workbook=17_07.xlsx&amp;sheet=U0&amp;row=1071&amp;col=6&amp;number=3.7&amp;sourceID=14","3.7")</f>
        <v>3.7</v>
      </c>
      <c r="G1071" s="4" t="str">
        <f>HYPERLINK("http://141.218.60.56/~jnz1568/getInfo.php?workbook=17_07.xlsx&amp;sheet=U0&amp;row=1071&amp;col=7&amp;number=0.0161&amp;sourceID=14","0.0161")</f>
        <v>0.0161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HYPERLINK("http://141.218.60.56/~jnz1568/getInfo.php?workbook=17_07.xlsx&amp;sheet=U0&amp;row=1072&amp;col=6&amp;number=3.8&amp;sourceID=14","3.8")</f>
        <v>3.8</v>
      </c>
      <c r="G1072" s="4" t="str">
        <f>HYPERLINK("http://141.218.60.56/~jnz1568/getInfo.php?workbook=17_07.xlsx&amp;sheet=U0&amp;row=1072&amp;col=7&amp;number=0.0161&amp;sourceID=14","0.0161")</f>
        <v>0.0161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HYPERLINK("http://141.218.60.56/~jnz1568/getInfo.php?workbook=17_07.xlsx&amp;sheet=U0&amp;row=1073&amp;col=6&amp;number=3.9&amp;sourceID=14","3.9")</f>
        <v>3.9</v>
      </c>
      <c r="G1073" s="4" t="str">
        <f>HYPERLINK("http://141.218.60.56/~jnz1568/getInfo.php?workbook=17_07.xlsx&amp;sheet=U0&amp;row=1073&amp;col=7&amp;number=0.0161&amp;sourceID=14","0.0161")</f>
        <v>0.0161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HYPERLINK("http://141.218.60.56/~jnz1568/getInfo.php?workbook=17_07.xlsx&amp;sheet=U0&amp;row=1074&amp;col=6&amp;number=4&amp;sourceID=14","4")</f>
        <v>4</v>
      </c>
      <c r="G1074" s="4" t="str">
        <f>HYPERLINK("http://141.218.60.56/~jnz1568/getInfo.php?workbook=17_07.xlsx&amp;sheet=U0&amp;row=1074&amp;col=7&amp;number=0.0161&amp;sourceID=14","0.0161")</f>
        <v>0.0161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HYPERLINK("http://141.218.60.56/~jnz1568/getInfo.php?workbook=17_07.xlsx&amp;sheet=U0&amp;row=1075&amp;col=6&amp;number=4.1&amp;sourceID=14","4.1")</f>
        <v>4.1</v>
      </c>
      <c r="G1075" s="4" t="str">
        <f>HYPERLINK("http://141.218.60.56/~jnz1568/getInfo.php?workbook=17_07.xlsx&amp;sheet=U0&amp;row=1075&amp;col=7&amp;number=0.0161&amp;sourceID=14","0.0161")</f>
        <v>0.0161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HYPERLINK("http://141.218.60.56/~jnz1568/getInfo.php?workbook=17_07.xlsx&amp;sheet=U0&amp;row=1076&amp;col=6&amp;number=4.2&amp;sourceID=14","4.2")</f>
        <v>4.2</v>
      </c>
      <c r="G1076" s="4" t="str">
        <f>HYPERLINK("http://141.218.60.56/~jnz1568/getInfo.php?workbook=17_07.xlsx&amp;sheet=U0&amp;row=1076&amp;col=7&amp;number=0.016&amp;sourceID=14","0.016")</f>
        <v>0.016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HYPERLINK("http://141.218.60.56/~jnz1568/getInfo.php?workbook=17_07.xlsx&amp;sheet=U0&amp;row=1077&amp;col=6&amp;number=4.3&amp;sourceID=14","4.3")</f>
        <v>4.3</v>
      </c>
      <c r="G1077" s="4" t="str">
        <f>HYPERLINK("http://141.218.60.56/~jnz1568/getInfo.php?workbook=17_07.xlsx&amp;sheet=U0&amp;row=1077&amp;col=7&amp;number=0.016&amp;sourceID=14","0.016")</f>
        <v>0.016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HYPERLINK("http://141.218.60.56/~jnz1568/getInfo.php?workbook=17_07.xlsx&amp;sheet=U0&amp;row=1078&amp;col=6&amp;number=4.4&amp;sourceID=14","4.4")</f>
        <v>4.4</v>
      </c>
      <c r="G1078" s="4" t="str">
        <f>HYPERLINK("http://141.218.60.56/~jnz1568/getInfo.php?workbook=17_07.xlsx&amp;sheet=U0&amp;row=1078&amp;col=7&amp;number=0.016&amp;sourceID=14","0.016")</f>
        <v>0.016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HYPERLINK("http://141.218.60.56/~jnz1568/getInfo.php?workbook=17_07.xlsx&amp;sheet=U0&amp;row=1079&amp;col=6&amp;number=4.5&amp;sourceID=14","4.5")</f>
        <v>4.5</v>
      </c>
      <c r="G1079" s="4" t="str">
        <f>HYPERLINK("http://141.218.60.56/~jnz1568/getInfo.php?workbook=17_07.xlsx&amp;sheet=U0&amp;row=1079&amp;col=7&amp;number=0.016&amp;sourceID=14","0.016")</f>
        <v>0.016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HYPERLINK("http://141.218.60.56/~jnz1568/getInfo.php?workbook=17_07.xlsx&amp;sheet=U0&amp;row=1080&amp;col=6&amp;number=4.6&amp;sourceID=14","4.6")</f>
        <v>4.6</v>
      </c>
      <c r="G1080" s="4" t="str">
        <f>HYPERLINK("http://141.218.60.56/~jnz1568/getInfo.php?workbook=17_07.xlsx&amp;sheet=U0&amp;row=1080&amp;col=7&amp;number=0.0159&amp;sourceID=14","0.0159")</f>
        <v>0.0159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HYPERLINK("http://141.218.60.56/~jnz1568/getInfo.php?workbook=17_07.xlsx&amp;sheet=U0&amp;row=1081&amp;col=6&amp;number=4.7&amp;sourceID=14","4.7")</f>
        <v>4.7</v>
      </c>
      <c r="G1081" s="4" t="str">
        <f>HYPERLINK("http://141.218.60.56/~jnz1568/getInfo.php?workbook=17_07.xlsx&amp;sheet=U0&amp;row=1081&amp;col=7&amp;number=0.0158&amp;sourceID=14","0.0158")</f>
        <v>0.0158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HYPERLINK("http://141.218.60.56/~jnz1568/getInfo.php?workbook=17_07.xlsx&amp;sheet=U0&amp;row=1082&amp;col=6&amp;number=4.8&amp;sourceID=14","4.8")</f>
        <v>4.8</v>
      </c>
      <c r="G1082" s="4" t="str">
        <f>HYPERLINK("http://141.218.60.56/~jnz1568/getInfo.php?workbook=17_07.xlsx&amp;sheet=U0&amp;row=1082&amp;col=7&amp;number=0.0158&amp;sourceID=14","0.0158")</f>
        <v>0.0158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HYPERLINK("http://141.218.60.56/~jnz1568/getInfo.php?workbook=17_07.xlsx&amp;sheet=U0&amp;row=1083&amp;col=6&amp;number=4.9&amp;sourceID=14","4.9")</f>
        <v>4.9</v>
      </c>
      <c r="G1083" s="4" t="str">
        <f>HYPERLINK("http://141.218.60.56/~jnz1568/getInfo.php?workbook=17_07.xlsx&amp;sheet=U0&amp;row=1083&amp;col=7&amp;number=0.0157&amp;sourceID=14","0.0157")</f>
        <v>0.0157</v>
      </c>
    </row>
    <row r="1084" spans="1:7">
      <c r="A1084" s="3">
        <v>17</v>
      </c>
      <c r="B1084" s="3">
        <v>7</v>
      </c>
      <c r="C1084" s="3" t="s">
        <v>33</v>
      </c>
      <c r="D1084" s="3">
        <v>0</v>
      </c>
      <c r="E1084" s="3">
        <v>1</v>
      </c>
      <c r="F1084" s="4" t="str">
        <f>HYPERLINK("http://141.218.60.56/~jnz1568/getInfo.php?workbook=17_07.xlsx&amp;sheet=U0&amp;row=1084&amp;col=6&amp;number=3&amp;sourceID=14","3")</f>
        <v>3</v>
      </c>
      <c r="G1084" s="4" t="str">
        <f>HYPERLINK("http://141.218.60.56/~jnz1568/getInfo.php?workbook=17_07.xlsx&amp;sheet=U0&amp;row=1084&amp;col=7&amp;number=0.423&amp;sourceID=14","0.423")</f>
        <v>0.423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HYPERLINK("http://141.218.60.56/~jnz1568/getInfo.php?workbook=17_07.xlsx&amp;sheet=U0&amp;row=1085&amp;col=6&amp;number=3.1&amp;sourceID=14","3.1")</f>
        <v>3.1</v>
      </c>
      <c r="G1085" s="4" t="str">
        <f>HYPERLINK("http://141.218.60.56/~jnz1568/getInfo.php?workbook=17_07.xlsx&amp;sheet=U0&amp;row=1085&amp;col=7&amp;number=0.423&amp;sourceID=14","0.423")</f>
        <v>0.423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HYPERLINK("http://141.218.60.56/~jnz1568/getInfo.php?workbook=17_07.xlsx&amp;sheet=U0&amp;row=1086&amp;col=6&amp;number=3.2&amp;sourceID=14","3.2")</f>
        <v>3.2</v>
      </c>
      <c r="G1086" s="4" t="str">
        <f>HYPERLINK("http://141.218.60.56/~jnz1568/getInfo.php?workbook=17_07.xlsx&amp;sheet=U0&amp;row=1086&amp;col=7&amp;number=0.423&amp;sourceID=14","0.423")</f>
        <v>0.423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HYPERLINK("http://141.218.60.56/~jnz1568/getInfo.php?workbook=17_07.xlsx&amp;sheet=U0&amp;row=1087&amp;col=6&amp;number=3.3&amp;sourceID=14","3.3")</f>
        <v>3.3</v>
      </c>
      <c r="G1087" s="4" t="str">
        <f>HYPERLINK("http://141.218.60.56/~jnz1568/getInfo.php?workbook=17_07.xlsx&amp;sheet=U0&amp;row=1087&amp;col=7&amp;number=0.423&amp;sourceID=14","0.423")</f>
        <v>0.423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HYPERLINK("http://141.218.60.56/~jnz1568/getInfo.php?workbook=17_07.xlsx&amp;sheet=U0&amp;row=1088&amp;col=6&amp;number=3.4&amp;sourceID=14","3.4")</f>
        <v>3.4</v>
      </c>
      <c r="G1088" s="4" t="str">
        <f>HYPERLINK("http://141.218.60.56/~jnz1568/getInfo.php?workbook=17_07.xlsx&amp;sheet=U0&amp;row=1088&amp;col=7&amp;number=0.423&amp;sourceID=14","0.423")</f>
        <v>0.423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HYPERLINK("http://141.218.60.56/~jnz1568/getInfo.php?workbook=17_07.xlsx&amp;sheet=U0&amp;row=1089&amp;col=6&amp;number=3.5&amp;sourceID=14","3.5")</f>
        <v>3.5</v>
      </c>
      <c r="G1089" s="4" t="str">
        <f>HYPERLINK("http://141.218.60.56/~jnz1568/getInfo.php?workbook=17_07.xlsx&amp;sheet=U0&amp;row=1089&amp;col=7&amp;number=0.423&amp;sourceID=14","0.423")</f>
        <v>0.423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HYPERLINK("http://141.218.60.56/~jnz1568/getInfo.php?workbook=17_07.xlsx&amp;sheet=U0&amp;row=1090&amp;col=6&amp;number=3.6&amp;sourceID=14","3.6")</f>
        <v>3.6</v>
      </c>
      <c r="G1090" s="4" t="str">
        <f>HYPERLINK("http://141.218.60.56/~jnz1568/getInfo.php?workbook=17_07.xlsx&amp;sheet=U0&amp;row=1090&amp;col=7&amp;number=0.423&amp;sourceID=14","0.423")</f>
        <v>0.423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HYPERLINK("http://141.218.60.56/~jnz1568/getInfo.php?workbook=17_07.xlsx&amp;sheet=U0&amp;row=1091&amp;col=6&amp;number=3.7&amp;sourceID=14","3.7")</f>
        <v>3.7</v>
      </c>
      <c r="G1091" s="4" t="str">
        <f>HYPERLINK("http://141.218.60.56/~jnz1568/getInfo.php?workbook=17_07.xlsx&amp;sheet=U0&amp;row=1091&amp;col=7&amp;number=0.424&amp;sourceID=14","0.424")</f>
        <v>0.424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HYPERLINK("http://141.218.60.56/~jnz1568/getInfo.php?workbook=17_07.xlsx&amp;sheet=U0&amp;row=1092&amp;col=6&amp;number=3.8&amp;sourceID=14","3.8")</f>
        <v>3.8</v>
      </c>
      <c r="G1092" s="4" t="str">
        <f>HYPERLINK("http://141.218.60.56/~jnz1568/getInfo.php?workbook=17_07.xlsx&amp;sheet=U0&amp;row=1092&amp;col=7&amp;number=0.424&amp;sourceID=14","0.424")</f>
        <v>0.424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HYPERLINK("http://141.218.60.56/~jnz1568/getInfo.php?workbook=17_07.xlsx&amp;sheet=U0&amp;row=1093&amp;col=6&amp;number=3.9&amp;sourceID=14","3.9")</f>
        <v>3.9</v>
      </c>
      <c r="G1093" s="4" t="str">
        <f>HYPERLINK("http://141.218.60.56/~jnz1568/getInfo.php?workbook=17_07.xlsx&amp;sheet=U0&amp;row=1093&amp;col=7&amp;number=0.424&amp;sourceID=14","0.424")</f>
        <v>0.424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HYPERLINK("http://141.218.60.56/~jnz1568/getInfo.php?workbook=17_07.xlsx&amp;sheet=U0&amp;row=1094&amp;col=6&amp;number=4&amp;sourceID=14","4")</f>
        <v>4</v>
      </c>
      <c r="G1094" s="4" t="str">
        <f>HYPERLINK("http://141.218.60.56/~jnz1568/getInfo.php?workbook=17_07.xlsx&amp;sheet=U0&amp;row=1094&amp;col=7&amp;number=0.424&amp;sourceID=14","0.424")</f>
        <v>0.424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HYPERLINK("http://141.218.60.56/~jnz1568/getInfo.php?workbook=17_07.xlsx&amp;sheet=U0&amp;row=1095&amp;col=6&amp;number=4.1&amp;sourceID=14","4.1")</f>
        <v>4.1</v>
      </c>
      <c r="G1095" s="4" t="str">
        <f>HYPERLINK("http://141.218.60.56/~jnz1568/getInfo.php?workbook=17_07.xlsx&amp;sheet=U0&amp;row=1095&amp;col=7&amp;number=0.425&amp;sourceID=14","0.425")</f>
        <v>0.425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HYPERLINK("http://141.218.60.56/~jnz1568/getInfo.php?workbook=17_07.xlsx&amp;sheet=U0&amp;row=1096&amp;col=6&amp;number=4.2&amp;sourceID=14","4.2")</f>
        <v>4.2</v>
      </c>
      <c r="G1096" s="4" t="str">
        <f>HYPERLINK("http://141.218.60.56/~jnz1568/getInfo.php?workbook=17_07.xlsx&amp;sheet=U0&amp;row=1096&amp;col=7&amp;number=0.425&amp;sourceID=14","0.425")</f>
        <v>0.425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HYPERLINK("http://141.218.60.56/~jnz1568/getInfo.php?workbook=17_07.xlsx&amp;sheet=U0&amp;row=1097&amp;col=6&amp;number=4.3&amp;sourceID=14","4.3")</f>
        <v>4.3</v>
      </c>
      <c r="G1097" s="4" t="str">
        <f>HYPERLINK("http://141.218.60.56/~jnz1568/getInfo.php?workbook=17_07.xlsx&amp;sheet=U0&amp;row=1097&amp;col=7&amp;number=0.426&amp;sourceID=14","0.426")</f>
        <v>0.426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HYPERLINK("http://141.218.60.56/~jnz1568/getInfo.php?workbook=17_07.xlsx&amp;sheet=U0&amp;row=1098&amp;col=6&amp;number=4.4&amp;sourceID=14","4.4")</f>
        <v>4.4</v>
      </c>
      <c r="G1098" s="4" t="str">
        <f>HYPERLINK("http://141.218.60.56/~jnz1568/getInfo.php?workbook=17_07.xlsx&amp;sheet=U0&amp;row=1098&amp;col=7&amp;number=0.426&amp;sourceID=14","0.426")</f>
        <v>0.426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HYPERLINK("http://141.218.60.56/~jnz1568/getInfo.php?workbook=17_07.xlsx&amp;sheet=U0&amp;row=1099&amp;col=6&amp;number=4.5&amp;sourceID=14","4.5")</f>
        <v>4.5</v>
      </c>
      <c r="G1099" s="4" t="str">
        <f>HYPERLINK("http://141.218.60.56/~jnz1568/getInfo.php?workbook=17_07.xlsx&amp;sheet=U0&amp;row=1099&amp;col=7&amp;number=0.427&amp;sourceID=14","0.427")</f>
        <v>0.427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HYPERLINK("http://141.218.60.56/~jnz1568/getInfo.php?workbook=17_07.xlsx&amp;sheet=U0&amp;row=1100&amp;col=6&amp;number=4.6&amp;sourceID=14","4.6")</f>
        <v>4.6</v>
      </c>
      <c r="G1100" s="4" t="str">
        <f>HYPERLINK("http://141.218.60.56/~jnz1568/getInfo.php?workbook=17_07.xlsx&amp;sheet=U0&amp;row=1100&amp;col=7&amp;number=0.428&amp;sourceID=14","0.428")</f>
        <v>0.428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HYPERLINK("http://141.218.60.56/~jnz1568/getInfo.php?workbook=17_07.xlsx&amp;sheet=U0&amp;row=1101&amp;col=6&amp;number=4.7&amp;sourceID=14","4.7")</f>
        <v>4.7</v>
      </c>
      <c r="G1101" s="4" t="str">
        <f>HYPERLINK("http://141.218.60.56/~jnz1568/getInfo.php?workbook=17_07.xlsx&amp;sheet=U0&amp;row=1101&amp;col=7&amp;number=0.43&amp;sourceID=14","0.43")</f>
        <v>0.43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HYPERLINK("http://141.218.60.56/~jnz1568/getInfo.php?workbook=17_07.xlsx&amp;sheet=U0&amp;row=1102&amp;col=6&amp;number=4.8&amp;sourceID=14","4.8")</f>
        <v>4.8</v>
      </c>
      <c r="G1102" s="4" t="str">
        <f>HYPERLINK("http://141.218.60.56/~jnz1568/getInfo.php?workbook=17_07.xlsx&amp;sheet=U0&amp;row=1102&amp;col=7&amp;number=0.432&amp;sourceID=14","0.432")</f>
        <v>0.432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HYPERLINK("http://141.218.60.56/~jnz1568/getInfo.php?workbook=17_07.xlsx&amp;sheet=U0&amp;row=1103&amp;col=6&amp;number=4.9&amp;sourceID=14","4.9")</f>
        <v>4.9</v>
      </c>
      <c r="G1103" s="4" t="str">
        <f>HYPERLINK("http://141.218.60.56/~jnz1568/getInfo.php?workbook=17_07.xlsx&amp;sheet=U0&amp;row=1103&amp;col=7&amp;number=0.434&amp;sourceID=14","0.434")</f>
        <v>0.434</v>
      </c>
    </row>
    <row r="1104" spans="1:7">
      <c r="A1104" s="3">
        <v>17</v>
      </c>
      <c r="B1104" s="3">
        <v>7</v>
      </c>
      <c r="C1104" s="3" t="s">
        <v>33</v>
      </c>
      <c r="D1104" s="3">
        <v>1</v>
      </c>
      <c r="E1104" s="3">
        <v>1</v>
      </c>
      <c r="F1104" s="4" t="str">
        <f>HYPERLINK("http://141.218.60.56/~jnz1568/getInfo.php?workbook=17_07.xlsx&amp;sheet=U0&amp;row=1104&amp;col=6&amp;number=3&amp;sourceID=14","3")</f>
        <v>3</v>
      </c>
      <c r="G1104" s="4" t="str">
        <f>HYPERLINK("http://141.218.60.56/~jnz1568/getInfo.php?workbook=17_07.xlsx&amp;sheet=U0&amp;row=1104&amp;col=7&amp;number=0.383&amp;sourceID=14","0.383")</f>
        <v>0.383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HYPERLINK("http://141.218.60.56/~jnz1568/getInfo.php?workbook=17_07.xlsx&amp;sheet=U0&amp;row=1105&amp;col=6&amp;number=3.1&amp;sourceID=14","3.1")</f>
        <v>3.1</v>
      </c>
      <c r="G1105" s="4" t="str">
        <f>HYPERLINK("http://141.218.60.56/~jnz1568/getInfo.php?workbook=17_07.xlsx&amp;sheet=U0&amp;row=1105&amp;col=7&amp;number=0.383&amp;sourceID=14","0.383")</f>
        <v>0.383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HYPERLINK("http://141.218.60.56/~jnz1568/getInfo.php?workbook=17_07.xlsx&amp;sheet=U0&amp;row=1106&amp;col=6&amp;number=3.2&amp;sourceID=14","3.2")</f>
        <v>3.2</v>
      </c>
      <c r="G1106" s="4" t="str">
        <f>HYPERLINK("http://141.218.60.56/~jnz1568/getInfo.php?workbook=17_07.xlsx&amp;sheet=U0&amp;row=1106&amp;col=7&amp;number=0.383&amp;sourceID=14","0.383")</f>
        <v>0.383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HYPERLINK("http://141.218.60.56/~jnz1568/getInfo.php?workbook=17_07.xlsx&amp;sheet=U0&amp;row=1107&amp;col=6&amp;number=3.3&amp;sourceID=14","3.3")</f>
        <v>3.3</v>
      </c>
      <c r="G1107" s="4" t="str">
        <f>HYPERLINK("http://141.218.60.56/~jnz1568/getInfo.php?workbook=17_07.xlsx&amp;sheet=U0&amp;row=1107&amp;col=7&amp;number=0.383&amp;sourceID=14","0.383")</f>
        <v>0.383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HYPERLINK("http://141.218.60.56/~jnz1568/getInfo.php?workbook=17_07.xlsx&amp;sheet=U0&amp;row=1108&amp;col=6&amp;number=3.4&amp;sourceID=14","3.4")</f>
        <v>3.4</v>
      </c>
      <c r="G1108" s="4" t="str">
        <f>HYPERLINK("http://141.218.60.56/~jnz1568/getInfo.php?workbook=17_07.xlsx&amp;sheet=U0&amp;row=1108&amp;col=7&amp;number=0.383&amp;sourceID=14","0.383")</f>
        <v>0.383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HYPERLINK("http://141.218.60.56/~jnz1568/getInfo.php?workbook=17_07.xlsx&amp;sheet=U0&amp;row=1109&amp;col=6&amp;number=3.5&amp;sourceID=14","3.5")</f>
        <v>3.5</v>
      </c>
      <c r="G1109" s="4" t="str">
        <f>HYPERLINK("http://141.218.60.56/~jnz1568/getInfo.php?workbook=17_07.xlsx&amp;sheet=U0&amp;row=1109&amp;col=7&amp;number=0.383&amp;sourceID=14","0.383")</f>
        <v>0.383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HYPERLINK("http://141.218.60.56/~jnz1568/getInfo.php?workbook=17_07.xlsx&amp;sheet=U0&amp;row=1110&amp;col=6&amp;number=3.6&amp;sourceID=14","3.6")</f>
        <v>3.6</v>
      </c>
      <c r="G1110" s="4" t="str">
        <f>HYPERLINK("http://141.218.60.56/~jnz1568/getInfo.php?workbook=17_07.xlsx&amp;sheet=U0&amp;row=1110&amp;col=7&amp;number=0.383&amp;sourceID=14","0.383")</f>
        <v>0.383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HYPERLINK("http://141.218.60.56/~jnz1568/getInfo.php?workbook=17_07.xlsx&amp;sheet=U0&amp;row=1111&amp;col=6&amp;number=3.7&amp;sourceID=14","3.7")</f>
        <v>3.7</v>
      </c>
      <c r="G1111" s="4" t="str">
        <f>HYPERLINK("http://141.218.60.56/~jnz1568/getInfo.php?workbook=17_07.xlsx&amp;sheet=U0&amp;row=1111&amp;col=7&amp;number=0.383&amp;sourceID=14","0.383")</f>
        <v>0.383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HYPERLINK("http://141.218.60.56/~jnz1568/getInfo.php?workbook=17_07.xlsx&amp;sheet=U0&amp;row=1112&amp;col=6&amp;number=3.8&amp;sourceID=14","3.8")</f>
        <v>3.8</v>
      </c>
      <c r="G1112" s="4" t="str">
        <f>HYPERLINK("http://141.218.60.56/~jnz1568/getInfo.php?workbook=17_07.xlsx&amp;sheet=U0&amp;row=1112&amp;col=7&amp;number=0.383&amp;sourceID=14","0.383")</f>
        <v>0.383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HYPERLINK("http://141.218.60.56/~jnz1568/getInfo.php?workbook=17_07.xlsx&amp;sheet=U0&amp;row=1113&amp;col=6&amp;number=3.9&amp;sourceID=14","3.9")</f>
        <v>3.9</v>
      </c>
      <c r="G1113" s="4" t="str">
        <f>HYPERLINK("http://141.218.60.56/~jnz1568/getInfo.php?workbook=17_07.xlsx&amp;sheet=U0&amp;row=1113&amp;col=7&amp;number=0.383&amp;sourceID=14","0.383")</f>
        <v>0.383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HYPERLINK("http://141.218.60.56/~jnz1568/getInfo.php?workbook=17_07.xlsx&amp;sheet=U0&amp;row=1114&amp;col=6&amp;number=4&amp;sourceID=14","4")</f>
        <v>4</v>
      </c>
      <c r="G1114" s="4" t="str">
        <f>HYPERLINK("http://141.218.60.56/~jnz1568/getInfo.php?workbook=17_07.xlsx&amp;sheet=U0&amp;row=1114&amp;col=7&amp;number=0.384&amp;sourceID=14","0.384")</f>
        <v>0.384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HYPERLINK("http://141.218.60.56/~jnz1568/getInfo.php?workbook=17_07.xlsx&amp;sheet=U0&amp;row=1115&amp;col=6&amp;number=4.1&amp;sourceID=14","4.1")</f>
        <v>4.1</v>
      </c>
      <c r="G1115" s="4" t="str">
        <f>HYPERLINK("http://141.218.60.56/~jnz1568/getInfo.php?workbook=17_07.xlsx&amp;sheet=U0&amp;row=1115&amp;col=7&amp;number=0.384&amp;sourceID=14","0.384")</f>
        <v>0.384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HYPERLINK("http://141.218.60.56/~jnz1568/getInfo.php?workbook=17_07.xlsx&amp;sheet=U0&amp;row=1116&amp;col=6&amp;number=4.2&amp;sourceID=14","4.2")</f>
        <v>4.2</v>
      </c>
      <c r="G1116" s="4" t="str">
        <f>HYPERLINK("http://141.218.60.56/~jnz1568/getInfo.php?workbook=17_07.xlsx&amp;sheet=U0&amp;row=1116&amp;col=7&amp;number=0.384&amp;sourceID=14","0.384")</f>
        <v>0.384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HYPERLINK("http://141.218.60.56/~jnz1568/getInfo.php?workbook=17_07.xlsx&amp;sheet=U0&amp;row=1117&amp;col=6&amp;number=4.3&amp;sourceID=14","4.3")</f>
        <v>4.3</v>
      </c>
      <c r="G1117" s="4" t="str">
        <f>HYPERLINK("http://141.218.60.56/~jnz1568/getInfo.php?workbook=17_07.xlsx&amp;sheet=U0&amp;row=1117&amp;col=7&amp;number=0.385&amp;sourceID=14","0.385")</f>
        <v>0.385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HYPERLINK("http://141.218.60.56/~jnz1568/getInfo.php?workbook=17_07.xlsx&amp;sheet=U0&amp;row=1118&amp;col=6&amp;number=4.4&amp;sourceID=14","4.4")</f>
        <v>4.4</v>
      </c>
      <c r="G1118" s="4" t="str">
        <f>HYPERLINK("http://141.218.60.56/~jnz1568/getInfo.php?workbook=17_07.xlsx&amp;sheet=U0&amp;row=1118&amp;col=7&amp;number=0.386&amp;sourceID=14","0.386")</f>
        <v>0.386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HYPERLINK("http://141.218.60.56/~jnz1568/getInfo.php?workbook=17_07.xlsx&amp;sheet=U0&amp;row=1119&amp;col=6&amp;number=4.5&amp;sourceID=14","4.5")</f>
        <v>4.5</v>
      </c>
      <c r="G1119" s="4" t="str">
        <f>HYPERLINK("http://141.218.60.56/~jnz1568/getInfo.php?workbook=17_07.xlsx&amp;sheet=U0&amp;row=1119&amp;col=7&amp;number=0.386&amp;sourceID=14","0.386")</f>
        <v>0.386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HYPERLINK("http://141.218.60.56/~jnz1568/getInfo.php?workbook=17_07.xlsx&amp;sheet=U0&amp;row=1120&amp;col=6&amp;number=4.6&amp;sourceID=14","4.6")</f>
        <v>4.6</v>
      </c>
      <c r="G1120" s="4" t="str">
        <f>HYPERLINK("http://141.218.60.56/~jnz1568/getInfo.php?workbook=17_07.xlsx&amp;sheet=U0&amp;row=1120&amp;col=7&amp;number=0.387&amp;sourceID=14","0.387")</f>
        <v>0.387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HYPERLINK("http://141.218.60.56/~jnz1568/getInfo.php?workbook=17_07.xlsx&amp;sheet=U0&amp;row=1121&amp;col=6&amp;number=4.7&amp;sourceID=14","4.7")</f>
        <v>4.7</v>
      </c>
      <c r="G1121" s="4" t="str">
        <f>HYPERLINK("http://141.218.60.56/~jnz1568/getInfo.php?workbook=17_07.xlsx&amp;sheet=U0&amp;row=1121&amp;col=7&amp;number=0.389&amp;sourceID=14","0.389")</f>
        <v>0.389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HYPERLINK("http://141.218.60.56/~jnz1568/getInfo.php?workbook=17_07.xlsx&amp;sheet=U0&amp;row=1122&amp;col=6&amp;number=4.8&amp;sourceID=14","4.8")</f>
        <v>4.8</v>
      </c>
      <c r="G1122" s="4" t="str">
        <f>HYPERLINK("http://141.218.60.56/~jnz1568/getInfo.php?workbook=17_07.xlsx&amp;sheet=U0&amp;row=1122&amp;col=7&amp;number=0.39&amp;sourceID=14","0.39")</f>
        <v>0.39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HYPERLINK("http://141.218.60.56/~jnz1568/getInfo.php?workbook=17_07.xlsx&amp;sheet=U0&amp;row=1123&amp;col=6&amp;number=4.9&amp;sourceID=14","4.9")</f>
        <v>4.9</v>
      </c>
      <c r="G1123" s="4" t="str">
        <f>HYPERLINK("http://141.218.60.56/~jnz1568/getInfo.php?workbook=17_07.xlsx&amp;sheet=U0&amp;row=1123&amp;col=7&amp;number=0.392&amp;sourceID=14","0.392")</f>
        <v>0.392</v>
      </c>
    </row>
    <row r="1124" spans="1:7">
      <c r="A1124" s="3">
        <v>17</v>
      </c>
      <c r="B1124" s="3">
        <v>7</v>
      </c>
      <c r="C1124" s="3" t="s">
        <v>33</v>
      </c>
      <c r="D1124" s="3">
        <v>2</v>
      </c>
      <c r="E1124" s="3">
        <v>1</v>
      </c>
      <c r="F1124" s="4" t="str">
        <f>HYPERLINK("http://141.218.60.56/~jnz1568/getInfo.php?workbook=17_07.xlsx&amp;sheet=U0&amp;row=1124&amp;col=6&amp;number=3&amp;sourceID=14","3")</f>
        <v>3</v>
      </c>
      <c r="G1124" s="4" t="str">
        <f>HYPERLINK("http://141.218.60.56/~jnz1568/getInfo.php?workbook=17_07.xlsx&amp;sheet=U0&amp;row=1124&amp;col=7&amp;number=0.345&amp;sourceID=14","0.345")</f>
        <v>0.345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HYPERLINK("http://141.218.60.56/~jnz1568/getInfo.php?workbook=17_07.xlsx&amp;sheet=U0&amp;row=1125&amp;col=6&amp;number=3.1&amp;sourceID=14","3.1")</f>
        <v>3.1</v>
      </c>
      <c r="G1125" s="4" t="str">
        <f>HYPERLINK("http://141.218.60.56/~jnz1568/getInfo.php?workbook=17_07.xlsx&amp;sheet=U0&amp;row=1125&amp;col=7&amp;number=0.345&amp;sourceID=14","0.345")</f>
        <v>0.345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HYPERLINK("http://141.218.60.56/~jnz1568/getInfo.php?workbook=17_07.xlsx&amp;sheet=U0&amp;row=1126&amp;col=6&amp;number=3.2&amp;sourceID=14","3.2")</f>
        <v>3.2</v>
      </c>
      <c r="G1126" s="4" t="str">
        <f>HYPERLINK("http://141.218.60.56/~jnz1568/getInfo.php?workbook=17_07.xlsx&amp;sheet=U0&amp;row=1126&amp;col=7&amp;number=0.345&amp;sourceID=14","0.345")</f>
        <v>0.345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HYPERLINK("http://141.218.60.56/~jnz1568/getInfo.php?workbook=17_07.xlsx&amp;sheet=U0&amp;row=1127&amp;col=6&amp;number=3.3&amp;sourceID=14","3.3")</f>
        <v>3.3</v>
      </c>
      <c r="G1127" s="4" t="str">
        <f>HYPERLINK("http://141.218.60.56/~jnz1568/getInfo.php?workbook=17_07.xlsx&amp;sheet=U0&amp;row=1127&amp;col=7&amp;number=0.345&amp;sourceID=14","0.345")</f>
        <v>0.345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HYPERLINK("http://141.218.60.56/~jnz1568/getInfo.php?workbook=17_07.xlsx&amp;sheet=U0&amp;row=1128&amp;col=6&amp;number=3.4&amp;sourceID=14","3.4")</f>
        <v>3.4</v>
      </c>
      <c r="G1128" s="4" t="str">
        <f>HYPERLINK("http://141.218.60.56/~jnz1568/getInfo.php?workbook=17_07.xlsx&amp;sheet=U0&amp;row=1128&amp;col=7&amp;number=0.345&amp;sourceID=14","0.345")</f>
        <v>0.345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HYPERLINK("http://141.218.60.56/~jnz1568/getInfo.php?workbook=17_07.xlsx&amp;sheet=U0&amp;row=1129&amp;col=6&amp;number=3.5&amp;sourceID=14","3.5")</f>
        <v>3.5</v>
      </c>
      <c r="G1129" s="4" t="str">
        <f>HYPERLINK("http://141.218.60.56/~jnz1568/getInfo.php?workbook=17_07.xlsx&amp;sheet=U0&amp;row=1129&amp;col=7&amp;number=0.345&amp;sourceID=14","0.345")</f>
        <v>0.345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HYPERLINK("http://141.218.60.56/~jnz1568/getInfo.php?workbook=17_07.xlsx&amp;sheet=U0&amp;row=1130&amp;col=6&amp;number=3.6&amp;sourceID=14","3.6")</f>
        <v>3.6</v>
      </c>
      <c r="G1130" s="4" t="str">
        <f>HYPERLINK("http://141.218.60.56/~jnz1568/getInfo.php?workbook=17_07.xlsx&amp;sheet=U0&amp;row=1130&amp;col=7&amp;number=0.345&amp;sourceID=14","0.345")</f>
        <v>0.345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HYPERLINK("http://141.218.60.56/~jnz1568/getInfo.php?workbook=17_07.xlsx&amp;sheet=U0&amp;row=1131&amp;col=6&amp;number=3.7&amp;sourceID=14","3.7")</f>
        <v>3.7</v>
      </c>
      <c r="G1131" s="4" t="str">
        <f>HYPERLINK("http://141.218.60.56/~jnz1568/getInfo.php?workbook=17_07.xlsx&amp;sheet=U0&amp;row=1131&amp;col=7&amp;number=0.345&amp;sourceID=14","0.345")</f>
        <v>0.345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HYPERLINK("http://141.218.60.56/~jnz1568/getInfo.php?workbook=17_07.xlsx&amp;sheet=U0&amp;row=1132&amp;col=6&amp;number=3.8&amp;sourceID=14","3.8")</f>
        <v>3.8</v>
      </c>
      <c r="G1132" s="4" t="str">
        <f>HYPERLINK("http://141.218.60.56/~jnz1568/getInfo.php?workbook=17_07.xlsx&amp;sheet=U0&amp;row=1132&amp;col=7&amp;number=0.345&amp;sourceID=14","0.345")</f>
        <v>0.345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HYPERLINK("http://141.218.60.56/~jnz1568/getInfo.php?workbook=17_07.xlsx&amp;sheet=U0&amp;row=1133&amp;col=6&amp;number=3.9&amp;sourceID=14","3.9")</f>
        <v>3.9</v>
      </c>
      <c r="G1133" s="4" t="str">
        <f>HYPERLINK("http://141.218.60.56/~jnz1568/getInfo.php?workbook=17_07.xlsx&amp;sheet=U0&amp;row=1133&amp;col=7&amp;number=0.346&amp;sourceID=14","0.346")</f>
        <v>0.346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HYPERLINK("http://141.218.60.56/~jnz1568/getInfo.php?workbook=17_07.xlsx&amp;sheet=U0&amp;row=1134&amp;col=6&amp;number=4&amp;sourceID=14","4")</f>
        <v>4</v>
      </c>
      <c r="G1134" s="4" t="str">
        <f>HYPERLINK("http://141.218.60.56/~jnz1568/getInfo.php?workbook=17_07.xlsx&amp;sheet=U0&amp;row=1134&amp;col=7&amp;number=0.346&amp;sourceID=14","0.346")</f>
        <v>0.346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HYPERLINK("http://141.218.60.56/~jnz1568/getInfo.php?workbook=17_07.xlsx&amp;sheet=U0&amp;row=1135&amp;col=6&amp;number=4.1&amp;sourceID=14","4.1")</f>
        <v>4.1</v>
      </c>
      <c r="G1135" s="4" t="str">
        <f>HYPERLINK("http://141.218.60.56/~jnz1568/getInfo.php?workbook=17_07.xlsx&amp;sheet=U0&amp;row=1135&amp;col=7&amp;number=0.346&amp;sourceID=14","0.346")</f>
        <v>0.346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HYPERLINK("http://141.218.60.56/~jnz1568/getInfo.php?workbook=17_07.xlsx&amp;sheet=U0&amp;row=1136&amp;col=6&amp;number=4.2&amp;sourceID=14","4.2")</f>
        <v>4.2</v>
      </c>
      <c r="G1136" s="4" t="str">
        <f>HYPERLINK("http://141.218.60.56/~jnz1568/getInfo.php?workbook=17_07.xlsx&amp;sheet=U0&amp;row=1136&amp;col=7&amp;number=0.346&amp;sourceID=14","0.346")</f>
        <v>0.346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HYPERLINK("http://141.218.60.56/~jnz1568/getInfo.php?workbook=17_07.xlsx&amp;sheet=U0&amp;row=1137&amp;col=6&amp;number=4.3&amp;sourceID=14","4.3")</f>
        <v>4.3</v>
      </c>
      <c r="G1137" s="4" t="str">
        <f>HYPERLINK("http://141.218.60.56/~jnz1568/getInfo.php?workbook=17_07.xlsx&amp;sheet=U0&amp;row=1137&amp;col=7&amp;number=0.347&amp;sourceID=14","0.347")</f>
        <v>0.347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HYPERLINK("http://141.218.60.56/~jnz1568/getInfo.php?workbook=17_07.xlsx&amp;sheet=U0&amp;row=1138&amp;col=6&amp;number=4.4&amp;sourceID=14","4.4")</f>
        <v>4.4</v>
      </c>
      <c r="G1138" s="4" t="str">
        <f>HYPERLINK("http://141.218.60.56/~jnz1568/getInfo.php?workbook=17_07.xlsx&amp;sheet=U0&amp;row=1138&amp;col=7&amp;number=0.348&amp;sourceID=14","0.348")</f>
        <v>0.348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HYPERLINK("http://141.218.60.56/~jnz1568/getInfo.php?workbook=17_07.xlsx&amp;sheet=U0&amp;row=1139&amp;col=6&amp;number=4.5&amp;sourceID=14","4.5")</f>
        <v>4.5</v>
      </c>
      <c r="G1139" s="4" t="str">
        <f>HYPERLINK("http://141.218.60.56/~jnz1568/getInfo.php?workbook=17_07.xlsx&amp;sheet=U0&amp;row=1139&amp;col=7&amp;number=0.348&amp;sourceID=14","0.348")</f>
        <v>0.348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HYPERLINK("http://141.218.60.56/~jnz1568/getInfo.php?workbook=17_07.xlsx&amp;sheet=U0&amp;row=1140&amp;col=6&amp;number=4.6&amp;sourceID=14","4.6")</f>
        <v>4.6</v>
      </c>
      <c r="G1140" s="4" t="str">
        <f>HYPERLINK("http://141.218.60.56/~jnz1568/getInfo.php?workbook=17_07.xlsx&amp;sheet=U0&amp;row=1140&amp;col=7&amp;number=0.349&amp;sourceID=14","0.349")</f>
        <v>0.349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HYPERLINK("http://141.218.60.56/~jnz1568/getInfo.php?workbook=17_07.xlsx&amp;sheet=U0&amp;row=1141&amp;col=6&amp;number=4.7&amp;sourceID=14","4.7")</f>
        <v>4.7</v>
      </c>
      <c r="G1141" s="4" t="str">
        <f>HYPERLINK("http://141.218.60.56/~jnz1568/getInfo.php?workbook=17_07.xlsx&amp;sheet=U0&amp;row=1141&amp;col=7&amp;number=0.35&amp;sourceID=14","0.35")</f>
        <v>0.35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HYPERLINK("http://141.218.60.56/~jnz1568/getInfo.php?workbook=17_07.xlsx&amp;sheet=U0&amp;row=1142&amp;col=6&amp;number=4.8&amp;sourceID=14","4.8")</f>
        <v>4.8</v>
      </c>
      <c r="G1142" s="4" t="str">
        <f>HYPERLINK("http://141.218.60.56/~jnz1568/getInfo.php?workbook=17_07.xlsx&amp;sheet=U0&amp;row=1142&amp;col=7&amp;number=0.352&amp;sourceID=14","0.352")</f>
        <v>0.352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HYPERLINK("http://141.218.60.56/~jnz1568/getInfo.php?workbook=17_07.xlsx&amp;sheet=U0&amp;row=1143&amp;col=6&amp;number=4.9&amp;sourceID=14","4.9")</f>
        <v>4.9</v>
      </c>
      <c r="G1143" s="4" t="str">
        <f>HYPERLINK("http://141.218.60.56/~jnz1568/getInfo.php?workbook=17_07.xlsx&amp;sheet=U0&amp;row=1143&amp;col=7&amp;number=0.354&amp;sourceID=14","0.354")</f>
        <v>0.354</v>
      </c>
    </row>
    <row r="1144" spans="1:7">
      <c r="A1144" s="3">
        <v>17</v>
      </c>
      <c r="B1144" s="3">
        <v>7</v>
      </c>
      <c r="C1144" s="3" t="s">
        <v>33</v>
      </c>
      <c r="D1144" s="3">
        <v>3</v>
      </c>
      <c r="E1144" s="3">
        <v>1</v>
      </c>
      <c r="F1144" s="4" t="str">
        <f>HYPERLINK("http://141.218.60.56/~jnz1568/getInfo.php?workbook=17_07.xlsx&amp;sheet=U0&amp;row=1144&amp;col=6&amp;number=3&amp;sourceID=14","3")</f>
        <v>3</v>
      </c>
      <c r="G1144" s="4" t="str">
        <f>HYPERLINK("http://141.218.60.56/~jnz1568/getInfo.php?workbook=17_07.xlsx&amp;sheet=U0&amp;row=1144&amp;col=7&amp;number=0.403&amp;sourceID=14","0.403")</f>
        <v>0.403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HYPERLINK("http://141.218.60.56/~jnz1568/getInfo.php?workbook=17_07.xlsx&amp;sheet=U0&amp;row=1145&amp;col=6&amp;number=3.1&amp;sourceID=14","3.1")</f>
        <v>3.1</v>
      </c>
      <c r="G1145" s="4" t="str">
        <f>HYPERLINK("http://141.218.60.56/~jnz1568/getInfo.php?workbook=17_07.xlsx&amp;sheet=U0&amp;row=1145&amp;col=7&amp;number=0.403&amp;sourceID=14","0.403")</f>
        <v>0.403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HYPERLINK("http://141.218.60.56/~jnz1568/getInfo.php?workbook=17_07.xlsx&amp;sheet=U0&amp;row=1146&amp;col=6&amp;number=3.2&amp;sourceID=14","3.2")</f>
        <v>3.2</v>
      </c>
      <c r="G1146" s="4" t="str">
        <f>HYPERLINK("http://141.218.60.56/~jnz1568/getInfo.php?workbook=17_07.xlsx&amp;sheet=U0&amp;row=1146&amp;col=7&amp;number=0.403&amp;sourceID=14","0.403")</f>
        <v>0.403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HYPERLINK("http://141.218.60.56/~jnz1568/getInfo.php?workbook=17_07.xlsx&amp;sheet=U0&amp;row=1147&amp;col=6&amp;number=3.3&amp;sourceID=14","3.3")</f>
        <v>3.3</v>
      </c>
      <c r="G1147" s="4" t="str">
        <f>HYPERLINK("http://141.218.60.56/~jnz1568/getInfo.php?workbook=17_07.xlsx&amp;sheet=U0&amp;row=1147&amp;col=7&amp;number=0.403&amp;sourceID=14","0.403")</f>
        <v>0.403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HYPERLINK("http://141.218.60.56/~jnz1568/getInfo.php?workbook=17_07.xlsx&amp;sheet=U0&amp;row=1148&amp;col=6&amp;number=3.4&amp;sourceID=14","3.4")</f>
        <v>3.4</v>
      </c>
      <c r="G1148" s="4" t="str">
        <f>HYPERLINK("http://141.218.60.56/~jnz1568/getInfo.php?workbook=17_07.xlsx&amp;sheet=U0&amp;row=1148&amp;col=7&amp;number=0.403&amp;sourceID=14","0.403")</f>
        <v>0.403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HYPERLINK("http://141.218.60.56/~jnz1568/getInfo.php?workbook=17_07.xlsx&amp;sheet=U0&amp;row=1149&amp;col=6&amp;number=3.5&amp;sourceID=14","3.5")</f>
        <v>3.5</v>
      </c>
      <c r="G1149" s="4" t="str">
        <f>HYPERLINK("http://141.218.60.56/~jnz1568/getInfo.php?workbook=17_07.xlsx&amp;sheet=U0&amp;row=1149&amp;col=7&amp;number=0.403&amp;sourceID=14","0.403")</f>
        <v>0.403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HYPERLINK("http://141.218.60.56/~jnz1568/getInfo.php?workbook=17_07.xlsx&amp;sheet=U0&amp;row=1150&amp;col=6&amp;number=3.6&amp;sourceID=14","3.6")</f>
        <v>3.6</v>
      </c>
      <c r="G1150" s="4" t="str">
        <f>HYPERLINK("http://141.218.60.56/~jnz1568/getInfo.php?workbook=17_07.xlsx&amp;sheet=U0&amp;row=1150&amp;col=7&amp;number=0.403&amp;sourceID=14","0.403")</f>
        <v>0.403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HYPERLINK("http://141.218.60.56/~jnz1568/getInfo.php?workbook=17_07.xlsx&amp;sheet=U0&amp;row=1151&amp;col=6&amp;number=3.7&amp;sourceID=14","3.7")</f>
        <v>3.7</v>
      </c>
      <c r="G1151" s="4" t="str">
        <f>HYPERLINK("http://141.218.60.56/~jnz1568/getInfo.php?workbook=17_07.xlsx&amp;sheet=U0&amp;row=1151&amp;col=7&amp;number=0.403&amp;sourceID=14","0.403")</f>
        <v>0.403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HYPERLINK("http://141.218.60.56/~jnz1568/getInfo.php?workbook=17_07.xlsx&amp;sheet=U0&amp;row=1152&amp;col=6&amp;number=3.8&amp;sourceID=14","3.8")</f>
        <v>3.8</v>
      </c>
      <c r="G1152" s="4" t="str">
        <f>HYPERLINK("http://141.218.60.56/~jnz1568/getInfo.php?workbook=17_07.xlsx&amp;sheet=U0&amp;row=1152&amp;col=7&amp;number=0.404&amp;sourceID=14","0.404")</f>
        <v>0.404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HYPERLINK("http://141.218.60.56/~jnz1568/getInfo.php?workbook=17_07.xlsx&amp;sheet=U0&amp;row=1153&amp;col=6&amp;number=3.9&amp;sourceID=14","3.9")</f>
        <v>3.9</v>
      </c>
      <c r="G1153" s="4" t="str">
        <f>HYPERLINK("http://141.218.60.56/~jnz1568/getInfo.php?workbook=17_07.xlsx&amp;sheet=U0&amp;row=1153&amp;col=7&amp;number=0.404&amp;sourceID=14","0.404")</f>
        <v>0.404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HYPERLINK("http://141.218.60.56/~jnz1568/getInfo.php?workbook=17_07.xlsx&amp;sheet=U0&amp;row=1154&amp;col=6&amp;number=4&amp;sourceID=14","4")</f>
        <v>4</v>
      </c>
      <c r="G1154" s="4" t="str">
        <f>HYPERLINK("http://141.218.60.56/~jnz1568/getInfo.php?workbook=17_07.xlsx&amp;sheet=U0&amp;row=1154&amp;col=7&amp;number=0.404&amp;sourceID=14","0.404")</f>
        <v>0.404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HYPERLINK("http://141.218.60.56/~jnz1568/getInfo.php?workbook=17_07.xlsx&amp;sheet=U0&amp;row=1155&amp;col=6&amp;number=4.1&amp;sourceID=14","4.1")</f>
        <v>4.1</v>
      </c>
      <c r="G1155" s="4" t="str">
        <f>HYPERLINK("http://141.218.60.56/~jnz1568/getInfo.php?workbook=17_07.xlsx&amp;sheet=U0&amp;row=1155&amp;col=7&amp;number=0.404&amp;sourceID=14","0.404")</f>
        <v>0.404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HYPERLINK("http://141.218.60.56/~jnz1568/getInfo.php?workbook=17_07.xlsx&amp;sheet=U0&amp;row=1156&amp;col=6&amp;number=4.2&amp;sourceID=14","4.2")</f>
        <v>4.2</v>
      </c>
      <c r="G1156" s="4" t="str">
        <f>HYPERLINK("http://141.218.60.56/~jnz1568/getInfo.php?workbook=17_07.xlsx&amp;sheet=U0&amp;row=1156&amp;col=7&amp;number=0.405&amp;sourceID=14","0.405")</f>
        <v>0.405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HYPERLINK("http://141.218.60.56/~jnz1568/getInfo.php?workbook=17_07.xlsx&amp;sheet=U0&amp;row=1157&amp;col=6&amp;number=4.3&amp;sourceID=14","4.3")</f>
        <v>4.3</v>
      </c>
      <c r="G1157" s="4" t="str">
        <f>HYPERLINK("http://141.218.60.56/~jnz1568/getInfo.php?workbook=17_07.xlsx&amp;sheet=U0&amp;row=1157&amp;col=7&amp;number=0.405&amp;sourceID=14","0.405")</f>
        <v>0.405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HYPERLINK("http://141.218.60.56/~jnz1568/getInfo.php?workbook=17_07.xlsx&amp;sheet=U0&amp;row=1158&amp;col=6&amp;number=4.4&amp;sourceID=14","4.4")</f>
        <v>4.4</v>
      </c>
      <c r="G1158" s="4" t="str">
        <f>HYPERLINK("http://141.218.60.56/~jnz1568/getInfo.php?workbook=17_07.xlsx&amp;sheet=U0&amp;row=1158&amp;col=7&amp;number=0.406&amp;sourceID=14","0.406")</f>
        <v>0.406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HYPERLINK("http://141.218.60.56/~jnz1568/getInfo.php?workbook=17_07.xlsx&amp;sheet=U0&amp;row=1159&amp;col=6&amp;number=4.5&amp;sourceID=14","4.5")</f>
        <v>4.5</v>
      </c>
      <c r="G1159" s="4" t="str">
        <f>HYPERLINK("http://141.218.60.56/~jnz1568/getInfo.php?workbook=17_07.xlsx&amp;sheet=U0&amp;row=1159&amp;col=7&amp;number=0.407&amp;sourceID=14","0.407")</f>
        <v>0.407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HYPERLINK("http://141.218.60.56/~jnz1568/getInfo.php?workbook=17_07.xlsx&amp;sheet=U0&amp;row=1160&amp;col=6&amp;number=4.6&amp;sourceID=14","4.6")</f>
        <v>4.6</v>
      </c>
      <c r="G1160" s="4" t="str">
        <f>HYPERLINK("http://141.218.60.56/~jnz1568/getInfo.php?workbook=17_07.xlsx&amp;sheet=U0&amp;row=1160&amp;col=7&amp;number=0.408&amp;sourceID=14","0.408")</f>
        <v>0.408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HYPERLINK("http://141.218.60.56/~jnz1568/getInfo.php?workbook=17_07.xlsx&amp;sheet=U0&amp;row=1161&amp;col=6&amp;number=4.7&amp;sourceID=14","4.7")</f>
        <v>4.7</v>
      </c>
      <c r="G1161" s="4" t="str">
        <f>HYPERLINK("http://141.218.60.56/~jnz1568/getInfo.php?workbook=17_07.xlsx&amp;sheet=U0&amp;row=1161&amp;col=7&amp;number=0.41&amp;sourceID=14","0.41")</f>
        <v>0.41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HYPERLINK("http://141.218.60.56/~jnz1568/getInfo.php?workbook=17_07.xlsx&amp;sheet=U0&amp;row=1162&amp;col=6&amp;number=4.8&amp;sourceID=14","4.8")</f>
        <v>4.8</v>
      </c>
      <c r="G1162" s="4" t="str">
        <f>HYPERLINK("http://141.218.60.56/~jnz1568/getInfo.php?workbook=17_07.xlsx&amp;sheet=U0&amp;row=1162&amp;col=7&amp;number=0.412&amp;sourceID=14","0.412")</f>
        <v>0.412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HYPERLINK("http://141.218.60.56/~jnz1568/getInfo.php?workbook=17_07.xlsx&amp;sheet=U0&amp;row=1163&amp;col=6&amp;number=4.9&amp;sourceID=14","4.9")</f>
        <v>4.9</v>
      </c>
      <c r="G1163" s="4" t="str">
        <f>HYPERLINK("http://141.218.60.56/~jnz1568/getInfo.php?workbook=17_07.xlsx&amp;sheet=U0&amp;row=1163&amp;col=7&amp;number=0.414&amp;sourceID=14","0.414")</f>
        <v>0.414</v>
      </c>
    </row>
    <row r="1164" spans="1:7">
      <c r="A1164" s="3">
        <v>17</v>
      </c>
      <c r="B1164" s="3">
        <v>7</v>
      </c>
      <c r="C1164" s="3" t="s">
        <v>33</v>
      </c>
      <c r="D1164" s="3">
        <v>4</v>
      </c>
      <c r="E1164" s="3">
        <v>1</v>
      </c>
      <c r="F1164" s="4" t="str">
        <f>HYPERLINK("http://141.218.60.56/~jnz1568/getInfo.php?workbook=17_07.xlsx&amp;sheet=U0&amp;row=1164&amp;col=6&amp;number=3&amp;sourceID=14","3")</f>
        <v>3</v>
      </c>
      <c r="G1164" s="4" t="str">
        <f>HYPERLINK("http://141.218.60.56/~jnz1568/getInfo.php?workbook=17_07.xlsx&amp;sheet=U0&amp;row=1164&amp;col=7&amp;number=0.00197&amp;sourceID=14","0.00197")</f>
        <v>0.00197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HYPERLINK("http://141.218.60.56/~jnz1568/getInfo.php?workbook=17_07.xlsx&amp;sheet=U0&amp;row=1165&amp;col=6&amp;number=3.1&amp;sourceID=14","3.1")</f>
        <v>3.1</v>
      </c>
      <c r="G1165" s="4" t="str">
        <f>HYPERLINK("http://141.218.60.56/~jnz1568/getInfo.php?workbook=17_07.xlsx&amp;sheet=U0&amp;row=1165&amp;col=7&amp;number=0.00197&amp;sourceID=14","0.00197")</f>
        <v>0.00197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HYPERLINK("http://141.218.60.56/~jnz1568/getInfo.php?workbook=17_07.xlsx&amp;sheet=U0&amp;row=1166&amp;col=6&amp;number=3.2&amp;sourceID=14","3.2")</f>
        <v>3.2</v>
      </c>
      <c r="G1166" s="4" t="str">
        <f>HYPERLINK("http://141.218.60.56/~jnz1568/getInfo.php?workbook=17_07.xlsx&amp;sheet=U0&amp;row=1166&amp;col=7&amp;number=0.00197&amp;sourceID=14","0.00197")</f>
        <v>0.00197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HYPERLINK("http://141.218.60.56/~jnz1568/getInfo.php?workbook=17_07.xlsx&amp;sheet=U0&amp;row=1167&amp;col=6&amp;number=3.3&amp;sourceID=14","3.3")</f>
        <v>3.3</v>
      </c>
      <c r="G1167" s="4" t="str">
        <f>HYPERLINK("http://141.218.60.56/~jnz1568/getInfo.php?workbook=17_07.xlsx&amp;sheet=U0&amp;row=1167&amp;col=7&amp;number=0.00197&amp;sourceID=14","0.00197")</f>
        <v>0.00197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HYPERLINK("http://141.218.60.56/~jnz1568/getInfo.php?workbook=17_07.xlsx&amp;sheet=U0&amp;row=1168&amp;col=6&amp;number=3.4&amp;sourceID=14","3.4")</f>
        <v>3.4</v>
      </c>
      <c r="G1168" s="4" t="str">
        <f>HYPERLINK("http://141.218.60.56/~jnz1568/getInfo.php?workbook=17_07.xlsx&amp;sheet=U0&amp;row=1168&amp;col=7&amp;number=0.00197&amp;sourceID=14","0.00197")</f>
        <v>0.00197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HYPERLINK("http://141.218.60.56/~jnz1568/getInfo.php?workbook=17_07.xlsx&amp;sheet=U0&amp;row=1169&amp;col=6&amp;number=3.5&amp;sourceID=14","3.5")</f>
        <v>3.5</v>
      </c>
      <c r="G1169" s="4" t="str">
        <f>HYPERLINK("http://141.218.60.56/~jnz1568/getInfo.php?workbook=17_07.xlsx&amp;sheet=U0&amp;row=1169&amp;col=7&amp;number=0.00197&amp;sourceID=14","0.00197")</f>
        <v>0.00197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HYPERLINK("http://141.218.60.56/~jnz1568/getInfo.php?workbook=17_07.xlsx&amp;sheet=U0&amp;row=1170&amp;col=6&amp;number=3.6&amp;sourceID=14","3.6")</f>
        <v>3.6</v>
      </c>
      <c r="G1170" s="4" t="str">
        <f>HYPERLINK("http://141.218.60.56/~jnz1568/getInfo.php?workbook=17_07.xlsx&amp;sheet=U0&amp;row=1170&amp;col=7&amp;number=0.00197&amp;sourceID=14","0.00197")</f>
        <v>0.00197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HYPERLINK("http://141.218.60.56/~jnz1568/getInfo.php?workbook=17_07.xlsx&amp;sheet=U0&amp;row=1171&amp;col=6&amp;number=3.7&amp;sourceID=14","3.7")</f>
        <v>3.7</v>
      </c>
      <c r="G1171" s="4" t="str">
        <f>HYPERLINK("http://141.218.60.56/~jnz1568/getInfo.php?workbook=17_07.xlsx&amp;sheet=U0&amp;row=1171&amp;col=7&amp;number=0.00197&amp;sourceID=14","0.00197")</f>
        <v>0.00197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HYPERLINK("http://141.218.60.56/~jnz1568/getInfo.php?workbook=17_07.xlsx&amp;sheet=U0&amp;row=1172&amp;col=6&amp;number=3.8&amp;sourceID=14","3.8")</f>
        <v>3.8</v>
      </c>
      <c r="G1172" s="4" t="str">
        <f>HYPERLINK("http://141.218.60.56/~jnz1568/getInfo.php?workbook=17_07.xlsx&amp;sheet=U0&amp;row=1172&amp;col=7&amp;number=0.00197&amp;sourceID=14","0.00197")</f>
        <v>0.00197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HYPERLINK("http://141.218.60.56/~jnz1568/getInfo.php?workbook=17_07.xlsx&amp;sheet=U0&amp;row=1173&amp;col=6&amp;number=3.9&amp;sourceID=14","3.9")</f>
        <v>3.9</v>
      </c>
      <c r="G1173" s="4" t="str">
        <f>HYPERLINK("http://141.218.60.56/~jnz1568/getInfo.php?workbook=17_07.xlsx&amp;sheet=U0&amp;row=1173&amp;col=7&amp;number=0.00197&amp;sourceID=14","0.00197")</f>
        <v>0.00197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HYPERLINK("http://141.218.60.56/~jnz1568/getInfo.php?workbook=17_07.xlsx&amp;sheet=U0&amp;row=1174&amp;col=6&amp;number=4&amp;sourceID=14","4")</f>
        <v>4</v>
      </c>
      <c r="G1174" s="4" t="str">
        <f>HYPERLINK("http://141.218.60.56/~jnz1568/getInfo.php?workbook=17_07.xlsx&amp;sheet=U0&amp;row=1174&amp;col=7&amp;number=0.00197&amp;sourceID=14","0.00197")</f>
        <v>0.00197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HYPERLINK("http://141.218.60.56/~jnz1568/getInfo.php?workbook=17_07.xlsx&amp;sheet=U0&amp;row=1175&amp;col=6&amp;number=4.1&amp;sourceID=14","4.1")</f>
        <v>4.1</v>
      </c>
      <c r="G1175" s="4" t="str">
        <f>HYPERLINK("http://141.218.60.56/~jnz1568/getInfo.php?workbook=17_07.xlsx&amp;sheet=U0&amp;row=1175&amp;col=7&amp;number=0.00197&amp;sourceID=14","0.00197")</f>
        <v>0.00197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HYPERLINK("http://141.218.60.56/~jnz1568/getInfo.php?workbook=17_07.xlsx&amp;sheet=U0&amp;row=1176&amp;col=6&amp;number=4.2&amp;sourceID=14","4.2")</f>
        <v>4.2</v>
      </c>
      <c r="G1176" s="4" t="str">
        <f>HYPERLINK("http://141.218.60.56/~jnz1568/getInfo.php?workbook=17_07.xlsx&amp;sheet=U0&amp;row=1176&amp;col=7&amp;number=0.00197&amp;sourceID=14","0.00197")</f>
        <v>0.00197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HYPERLINK("http://141.218.60.56/~jnz1568/getInfo.php?workbook=17_07.xlsx&amp;sheet=U0&amp;row=1177&amp;col=6&amp;number=4.3&amp;sourceID=14","4.3")</f>
        <v>4.3</v>
      </c>
      <c r="G1177" s="4" t="str">
        <f>HYPERLINK("http://141.218.60.56/~jnz1568/getInfo.php?workbook=17_07.xlsx&amp;sheet=U0&amp;row=1177&amp;col=7&amp;number=0.00197&amp;sourceID=14","0.00197")</f>
        <v>0.00197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HYPERLINK("http://141.218.60.56/~jnz1568/getInfo.php?workbook=17_07.xlsx&amp;sheet=U0&amp;row=1178&amp;col=6&amp;number=4.4&amp;sourceID=14","4.4")</f>
        <v>4.4</v>
      </c>
      <c r="G1178" s="4" t="str">
        <f>HYPERLINK("http://141.218.60.56/~jnz1568/getInfo.php?workbook=17_07.xlsx&amp;sheet=U0&amp;row=1178&amp;col=7&amp;number=0.00197&amp;sourceID=14","0.00197")</f>
        <v>0.00197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HYPERLINK("http://141.218.60.56/~jnz1568/getInfo.php?workbook=17_07.xlsx&amp;sheet=U0&amp;row=1179&amp;col=6&amp;number=4.5&amp;sourceID=14","4.5")</f>
        <v>4.5</v>
      </c>
      <c r="G1179" s="4" t="str">
        <f>HYPERLINK("http://141.218.60.56/~jnz1568/getInfo.php?workbook=17_07.xlsx&amp;sheet=U0&amp;row=1179&amp;col=7&amp;number=0.00197&amp;sourceID=14","0.00197")</f>
        <v>0.00197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HYPERLINK("http://141.218.60.56/~jnz1568/getInfo.php?workbook=17_07.xlsx&amp;sheet=U0&amp;row=1180&amp;col=6&amp;number=4.6&amp;sourceID=14","4.6")</f>
        <v>4.6</v>
      </c>
      <c r="G1180" s="4" t="str">
        <f>HYPERLINK("http://141.218.60.56/~jnz1568/getInfo.php?workbook=17_07.xlsx&amp;sheet=U0&amp;row=1180&amp;col=7&amp;number=0.00196&amp;sourceID=14","0.00196")</f>
        <v>0.00196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HYPERLINK("http://141.218.60.56/~jnz1568/getInfo.php?workbook=17_07.xlsx&amp;sheet=U0&amp;row=1181&amp;col=6&amp;number=4.7&amp;sourceID=14","4.7")</f>
        <v>4.7</v>
      </c>
      <c r="G1181" s="4" t="str">
        <f>HYPERLINK("http://141.218.60.56/~jnz1568/getInfo.php?workbook=17_07.xlsx&amp;sheet=U0&amp;row=1181&amp;col=7&amp;number=0.00196&amp;sourceID=14","0.00196")</f>
        <v>0.00196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HYPERLINK("http://141.218.60.56/~jnz1568/getInfo.php?workbook=17_07.xlsx&amp;sheet=U0&amp;row=1182&amp;col=6&amp;number=4.8&amp;sourceID=14","4.8")</f>
        <v>4.8</v>
      </c>
      <c r="G1182" s="4" t="str">
        <f>HYPERLINK("http://141.218.60.56/~jnz1568/getInfo.php?workbook=17_07.xlsx&amp;sheet=U0&amp;row=1182&amp;col=7&amp;number=0.00196&amp;sourceID=14","0.00196")</f>
        <v>0.00196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HYPERLINK("http://141.218.60.56/~jnz1568/getInfo.php?workbook=17_07.xlsx&amp;sheet=U0&amp;row=1183&amp;col=6&amp;number=4.9&amp;sourceID=14","4.9")</f>
        <v>4.9</v>
      </c>
      <c r="G1183" s="4" t="str">
        <f>HYPERLINK("http://141.218.60.56/~jnz1568/getInfo.php?workbook=17_07.xlsx&amp;sheet=U0&amp;row=1183&amp;col=7&amp;number=0.00195&amp;sourceID=14","0.00195")</f>
        <v>0.00195</v>
      </c>
    </row>
    <row r="1184" spans="1:7">
      <c r="A1184" s="3">
        <v>17</v>
      </c>
      <c r="B1184" s="3">
        <v>7</v>
      </c>
      <c r="C1184" s="3" t="s">
        <v>33</v>
      </c>
      <c r="D1184" s="3">
        <v>5</v>
      </c>
      <c r="E1184" s="3">
        <v>1</v>
      </c>
      <c r="F1184" s="4" t="str">
        <f>HYPERLINK("http://141.218.60.56/~jnz1568/getInfo.php?workbook=17_07.xlsx&amp;sheet=U0&amp;row=1184&amp;col=6&amp;number=3&amp;sourceID=14","3")</f>
        <v>3</v>
      </c>
      <c r="G1184" s="4" t="str">
        <f>HYPERLINK("http://141.218.60.56/~jnz1568/getInfo.php?workbook=17_07.xlsx&amp;sheet=U0&amp;row=1184&amp;col=7&amp;number=0.00118&amp;sourceID=14","0.00118")</f>
        <v>0.00118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HYPERLINK("http://141.218.60.56/~jnz1568/getInfo.php?workbook=17_07.xlsx&amp;sheet=U0&amp;row=1185&amp;col=6&amp;number=3.1&amp;sourceID=14","3.1")</f>
        <v>3.1</v>
      </c>
      <c r="G1185" s="4" t="str">
        <f>HYPERLINK("http://141.218.60.56/~jnz1568/getInfo.php?workbook=17_07.xlsx&amp;sheet=U0&amp;row=1185&amp;col=7&amp;number=0.00118&amp;sourceID=14","0.00118")</f>
        <v>0.00118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HYPERLINK("http://141.218.60.56/~jnz1568/getInfo.php?workbook=17_07.xlsx&amp;sheet=U0&amp;row=1186&amp;col=6&amp;number=3.2&amp;sourceID=14","3.2")</f>
        <v>3.2</v>
      </c>
      <c r="G1186" s="4" t="str">
        <f>HYPERLINK("http://141.218.60.56/~jnz1568/getInfo.php?workbook=17_07.xlsx&amp;sheet=U0&amp;row=1186&amp;col=7&amp;number=0.00118&amp;sourceID=14","0.00118")</f>
        <v>0.00118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HYPERLINK("http://141.218.60.56/~jnz1568/getInfo.php?workbook=17_07.xlsx&amp;sheet=U0&amp;row=1187&amp;col=6&amp;number=3.3&amp;sourceID=14","3.3")</f>
        <v>3.3</v>
      </c>
      <c r="G1187" s="4" t="str">
        <f>HYPERLINK("http://141.218.60.56/~jnz1568/getInfo.php?workbook=17_07.xlsx&amp;sheet=U0&amp;row=1187&amp;col=7&amp;number=0.00118&amp;sourceID=14","0.00118")</f>
        <v>0.00118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HYPERLINK("http://141.218.60.56/~jnz1568/getInfo.php?workbook=17_07.xlsx&amp;sheet=U0&amp;row=1188&amp;col=6&amp;number=3.4&amp;sourceID=14","3.4")</f>
        <v>3.4</v>
      </c>
      <c r="G1188" s="4" t="str">
        <f>HYPERLINK("http://141.218.60.56/~jnz1568/getInfo.php?workbook=17_07.xlsx&amp;sheet=U0&amp;row=1188&amp;col=7&amp;number=0.00118&amp;sourceID=14","0.00118")</f>
        <v>0.00118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HYPERLINK("http://141.218.60.56/~jnz1568/getInfo.php?workbook=17_07.xlsx&amp;sheet=U0&amp;row=1189&amp;col=6&amp;number=3.5&amp;sourceID=14","3.5")</f>
        <v>3.5</v>
      </c>
      <c r="G1189" s="4" t="str">
        <f>HYPERLINK("http://141.218.60.56/~jnz1568/getInfo.php?workbook=17_07.xlsx&amp;sheet=U0&amp;row=1189&amp;col=7&amp;number=0.00118&amp;sourceID=14","0.00118")</f>
        <v>0.00118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HYPERLINK("http://141.218.60.56/~jnz1568/getInfo.php?workbook=17_07.xlsx&amp;sheet=U0&amp;row=1190&amp;col=6&amp;number=3.6&amp;sourceID=14","3.6")</f>
        <v>3.6</v>
      </c>
      <c r="G1190" s="4" t="str">
        <f>HYPERLINK("http://141.218.60.56/~jnz1568/getInfo.php?workbook=17_07.xlsx&amp;sheet=U0&amp;row=1190&amp;col=7&amp;number=0.00118&amp;sourceID=14","0.00118")</f>
        <v>0.00118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HYPERLINK("http://141.218.60.56/~jnz1568/getInfo.php?workbook=17_07.xlsx&amp;sheet=U0&amp;row=1191&amp;col=6&amp;number=3.7&amp;sourceID=14","3.7")</f>
        <v>3.7</v>
      </c>
      <c r="G1191" s="4" t="str">
        <f>HYPERLINK("http://141.218.60.56/~jnz1568/getInfo.php?workbook=17_07.xlsx&amp;sheet=U0&amp;row=1191&amp;col=7&amp;number=0.00118&amp;sourceID=14","0.00118")</f>
        <v>0.00118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HYPERLINK("http://141.218.60.56/~jnz1568/getInfo.php?workbook=17_07.xlsx&amp;sheet=U0&amp;row=1192&amp;col=6&amp;number=3.8&amp;sourceID=14","3.8")</f>
        <v>3.8</v>
      </c>
      <c r="G1192" s="4" t="str">
        <f>HYPERLINK("http://141.218.60.56/~jnz1568/getInfo.php?workbook=17_07.xlsx&amp;sheet=U0&amp;row=1192&amp;col=7&amp;number=0.00118&amp;sourceID=14","0.00118")</f>
        <v>0.00118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HYPERLINK("http://141.218.60.56/~jnz1568/getInfo.php?workbook=17_07.xlsx&amp;sheet=U0&amp;row=1193&amp;col=6&amp;number=3.9&amp;sourceID=14","3.9")</f>
        <v>3.9</v>
      </c>
      <c r="G1193" s="4" t="str">
        <f>HYPERLINK("http://141.218.60.56/~jnz1568/getInfo.php?workbook=17_07.xlsx&amp;sheet=U0&amp;row=1193&amp;col=7&amp;number=0.00118&amp;sourceID=14","0.00118")</f>
        <v>0.00118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HYPERLINK("http://141.218.60.56/~jnz1568/getInfo.php?workbook=17_07.xlsx&amp;sheet=U0&amp;row=1194&amp;col=6&amp;number=4&amp;sourceID=14","4")</f>
        <v>4</v>
      </c>
      <c r="G1194" s="4" t="str">
        <f>HYPERLINK("http://141.218.60.56/~jnz1568/getInfo.php?workbook=17_07.xlsx&amp;sheet=U0&amp;row=1194&amp;col=7&amp;number=0.00118&amp;sourceID=14","0.00118")</f>
        <v>0.00118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HYPERLINK("http://141.218.60.56/~jnz1568/getInfo.php?workbook=17_07.xlsx&amp;sheet=U0&amp;row=1195&amp;col=6&amp;number=4.1&amp;sourceID=14","4.1")</f>
        <v>4.1</v>
      </c>
      <c r="G1195" s="4" t="str">
        <f>HYPERLINK("http://141.218.60.56/~jnz1568/getInfo.php?workbook=17_07.xlsx&amp;sheet=U0&amp;row=1195&amp;col=7&amp;number=0.00118&amp;sourceID=14","0.00118")</f>
        <v>0.00118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HYPERLINK("http://141.218.60.56/~jnz1568/getInfo.php?workbook=17_07.xlsx&amp;sheet=U0&amp;row=1196&amp;col=6&amp;number=4.2&amp;sourceID=14","4.2")</f>
        <v>4.2</v>
      </c>
      <c r="G1196" s="4" t="str">
        <f>HYPERLINK("http://141.218.60.56/~jnz1568/getInfo.php?workbook=17_07.xlsx&amp;sheet=U0&amp;row=1196&amp;col=7&amp;number=0.00118&amp;sourceID=14","0.00118")</f>
        <v>0.00118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HYPERLINK("http://141.218.60.56/~jnz1568/getInfo.php?workbook=17_07.xlsx&amp;sheet=U0&amp;row=1197&amp;col=6&amp;number=4.3&amp;sourceID=14","4.3")</f>
        <v>4.3</v>
      </c>
      <c r="G1197" s="4" t="str">
        <f>HYPERLINK("http://141.218.60.56/~jnz1568/getInfo.php?workbook=17_07.xlsx&amp;sheet=U0&amp;row=1197&amp;col=7&amp;number=0.00118&amp;sourceID=14","0.00118")</f>
        <v>0.00118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HYPERLINK("http://141.218.60.56/~jnz1568/getInfo.php?workbook=17_07.xlsx&amp;sheet=U0&amp;row=1198&amp;col=6&amp;number=4.4&amp;sourceID=14","4.4")</f>
        <v>4.4</v>
      </c>
      <c r="G1198" s="4" t="str">
        <f>HYPERLINK("http://141.218.60.56/~jnz1568/getInfo.php?workbook=17_07.xlsx&amp;sheet=U0&amp;row=1198&amp;col=7&amp;number=0.00119&amp;sourceID=14","0.00119")</f>
        <v>0.00119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HYPERLINK("http://141.218.60.56/~jnz1568/getInfo.php?workbook=17_07.xlsx&amp;sheet=U0&amp;row=1199&amp;col=6&amp;number=4.5&amp;sourceID=14","4.5")</f>
        <v>4.5</v>
      </c>
      <c r="G1199" s="4" t="str">
        <f>HYPERLINK("http://141.218.60.56/~jnz1568/getInfo.php?workbook=17_07.xlsx&amp;sheet=U0&amp;row=1199&amp;col=7&amp;number=0.00119&amp;sourceID=14","0.00119")</f>
        <v>0.00119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HYPERLINK("http://141.218.60.56/~jnz1568/getInfo.php?workbook=17_07.xlsx&amp;sheet=U0&amp;row=1200&amp;col=6&amp;number=4.6&amp;sourceID=14","4.6")</f>
        <v>4.6</v>
      </c>
      <c r="G1200" s="4" t="str">
        <f>HYPERLINK("http://141.218.60.56/~jnz1568/getInfo.php?workbook=17_07.xlsx&amp;sheet=U0&amp;row=1200&amp;col=7&amp;number=0.00119&amp;sourceID=14","0.00119")</f>
        <v>0.00119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HYPERLINK("http://141.218.60.56/~jnz1568/getInfo.php?workbook=17_07.xlsx&amp;sheet=U0&amp;row=1201&amp;col=6&amp;number=4.7&amp;sourceID=14","4.7")</f>
        <v>4.7</v>
      </c>
      <c r="G1201" s="4" t="str">
        <f>HYPERLINK("http://141.218.60.56/~jnz1568/getInfo.php?workbook=17_07.xlsx&amp;sheet=U0&amp;row=1201&amp;col=7&amp;number=0.00119&amp;sourceID=14","0.00119")</f>
        <v>0.00119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HYPERLINK("http://141.218.60.56/~jnz1568/getInfo.php?workbook=17_07.xlsx&amp;sheet=U0&amp;row=1202&amp;col=6&amp;number=4.8&amp;sourceID=14","4.8")</f>
        <v>4.8</v>
      </c>
      <c r="G1202" s="4" t="str">
        <f>HYPERLINK("http://141.218.60.56/~jnz1568/getInfo.php?workbook=17_07.xlsx&amp;sheet=U0&amp;row=1202&amp;col=7&amp;number=0.00119&amp;sourceID=14","0.00119")</f>
        <v>0.00119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HYPERLINK("http://141.218.60.56/~jnz1568/getInfo.php?workbook=17_07.xlsx&amp;sheet=U0&amp;row=1203&amp;col=6&amp;number=4.9&amp;sourceID=14","4.9")</f>
        <v>4.9</v>
      </c>
      <c r="G1203" s="4" t="str">
        <f>HYPERLINK("http://141.218.60.56/~jnz1568/getInfo.php?workbook=17_07.xlsx&amp;sheet=U0&amp;row=1203&amp;col=7&amp;number=0.00119&amp;sourceID=14","0.00119")</f>
        <v>0.00119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2015-04-20T11:14:31Z</dcterms:created>
  <dcterms:modified xsi:type="dcterms:W3CDTF">2015-04-20T11:14:31Z</dcterms:modified>
</cp:coreProperties>
</file>