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<sst xmlns="http://schemas.openxmlformats.org/spreadsheetml/2006/main" count="72" uniqueCount="37">
  <si>
    <t>Fine Structure Energy Levels for Zn XXVIII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</si>
  <si>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</si>
  <si>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</si>
  <si>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</si>
  <si>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</si>
  <si>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</si>
  <si>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</si>
  <si>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</si>
  <si>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</si>
  <si>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</si>
  <si>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</si>
  <si>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</si>
  <si>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</si>
  <si>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</si>
  <si>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</si>
  <si>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</si>
  <si>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</si>
  <si>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</si>
  <si>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</si>
  <si>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</si>
  <si>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</si>
  <si>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</si>
  <si>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</si>
  <si>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</si>
  <si>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</si>
  <si>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</si>
  <si>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</si>
  <si>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</si>
  <si>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A-values for fine-structure transitions in Zn XXVIII</t>
  </si>
  <si>
    <t>k</t>
  </si>
  <si>
    <t>WL Vac (A)</t>
  </si>
  <si>
    <t>A (s-1)</t>
  </si>
  <si>
    <t>A2E1(s-1)</t>
  </si>
  <si>
    <t>Effective Collision Strengths for Zn XXVIII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</si>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</sst>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30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HYPERLINK("http://141.218.60.56/~jnz1568/getInfo.php?workbook=30_03.xlsx&amp;sheet=E0&amp;row=4&amp;col=10&amp;number=0&amp;sourceID=14","0")</f>
        <v>0</v>
      </c>
    </row>
    <row r="5" spans="1:10">
      <c r="A5" s="3">
        <v>30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HYPERLINK("http://141.218.60.56/~jnz1568/getInfo.php?workbook=30_03.xlsx&amp;sheet=E0&amp;row=5&amp;col=10&amp;number=462836&amp;sourceID=14","462836")</f>
        <v>462836</v>
      </c>
    </row>
    <row r="6" spans="1:10">
      <c r="A6" s="3">
        <v>30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HYPERLINK("http://141.218.60.56/~jnz1568/getInfo.php?workbook=30_03.xlsx&amp;sheet=E0&amp;row=6&amp;col=10&amp;number=701922&amp;sourceID=14","701922")</f>
        <v>701922</v>
      </c>
    </row>
    <row r="7" spans="1:10">
      <c r="A7" s="3">
        <v>30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HYPERLINK("http://141.218.60.56/~jnz1568/getInfo.php?workbook=30_03.xlsx&amp;sheet=E0&amp;row=7&amp;col=10&amp;number=0&amp;sourceID=14","0")</f>
        <v>0</v>
      </c>
    </row>
    <row r="8" spans="1:10">
      <c r="A8" s="3">
        <v>30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HYPERLINK("http://141.218.60.56/~jnz1568/getInfo.php?workbook=30_03.xlsx&amp;sheet=E0&amp;row=8&amp;col=10&amp;number=0&amp;sourceID=14","0")</f>
        <v>0</v>
      </c>
    </row>
    <row r="9" spans="1:10">
      <c r="A9" s="3">
        <v>30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HYPERLINK("http://141.218.60.56/~jnz1568/getInfo.php?workbook=30_03.xlsx&amp;sheet=E0&amp;row=9&amp;col=10&amp;number=0&amp;sourceID=14","0")</f>
        <v>0</v>
      </c>
    </row>
    <row r="10" spans="1:10">
      <c r="A10" s="3">
        <v>30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HYPERLINK("http://141.218.60.56/~jnz1568/getInfo.php?workbook=30_03.xlsx&amp;sheet=E0&amp;row=10&amp;col=10&amp;number=0&amp;sourceID=14","0")</f>
        <v>0</v>
      </c>
    </row>
    <row r="11" spans="1:10">
      <c r="A11" s="3">
        <v>30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HYPERLINK("http://141.218.60.56/~jnz1568/getInfo.php?workbook=30_03.xlsx&amp;sheet=E0&amp;row=11&amp;col=10&amp;number=0&amp;sourceID=14","0")</f>
        <v>0</v>
      </c>
    </row>
    <row r="12" spans="1:10">
      <c r="A12" s="3">
        <v>30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HYPERLINK("http://141.218.60.56/~jnz1568/getInfo.php?workbook=30_03.xlsx&amp;sheet=E0&amp;row=12&amp;col=10&amp;number=0&amp;sourceID=14","0")</f>
        <v>0</v>
      </c>
    </row>
    <row r="13" spans="1:10">
      <c r="A13" s="3">
        <v>30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HYPERLINK("http://141.218.60.56/~jnz1568/getInfo.php?workbook=30_03.xlsx&amp;sheet=E0&amp;row=13&amp;col=10&amp;number=0&amp;sourceID=14","0")</f>
        <v>0</v>
      </c>
    </row>
    <row r="14" spans="1:10">
      <c r="A14" s="3">
        <v>30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HYPERLINK("http://141.218.60.56/~jnz1568/getInfo.php?workbook=30_03.xlsx&amp;sheet=E0&amp;row=14&amp;col=10&amp;number=0&amp;sourceID=14","0")</f>
        <v>0</v>
      </c>
    </row>
    <row r="15" spans="1:10">
      <c r="A15" s="3">
        <v>30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HYPERLINK("http://141.218.60.56/~jnz1568/getInfo.php?workbook=30_03.xlsx&amp;sheet=E0&amp;row=15&amp;col=10&amp;number=0&amp;sourceID=14","0")</f>
        <v>0</v>
      </c>
    </row>
    <row r="16" spans="1:10">
      <c r="A16" s="3">
        <v>30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HYPERLINK("http://141.218.60.56/~jnz1568/getInfo.php?workbook=30_03.xlsx&amp;sheet=E0&amp;row=16&amp;col=10&amp;number=0&amp;sourceID=14","0")</f>
        <v>0</v>
      </c>
    </row>
    <row r="17" spans="1:10">
      <c r="A17" s="3">
        <v>30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HYPERLINK("http://141.218.60.56/~jnz1568/getInfo.php?workbook=30_03.xlsx&amp;sheet=E0&amp;row=17&amp;col=10&amp;number=0&amp;sourceID=14","0")</f>
        <v>0</v>
      </c>
    </row>
    <row r="18" spans="1:10">
      <c r="A18" s="3">
        <v>30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HYPERLINK("http://141.218.60.56/~jnz1568/getInfo.php?workbook=30_03.xlsx&amp;sheet=E0&amp;row=18&amp;col=10&amp;number=0&amp;sourceID=14","0")</f>
        <v>0</v>
      </c>
    </row>
    <row r="19" spans="1:10">
      <c r="A19" s="3">
        <v>30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HYPERLINK("http://141.218.60.56/~jnz1568/getInfo.php?workbook=30_03.xlsx&amp;sheet=E0&amp;row=19&amp;col=10&amp;number=0&amp;sourceID=14","0")</f>
        <v>0</v>
      </c>
    </row>
    <row r="20" spans="1:10">
      <c r="A20" s="3">
        <v>30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HYPERLINK("http://141.218.60.56/~jnz1568/getInfo.php?workbook=30_03.xlsx&amp;sheet=E0&amp;row=20&amp;col=10&amp;number=0&amp;sourceID=14","0")</f>
        <v>0</v>
      </c>
    </row>
    <row r="21" spans="1:10">
      <c r="A21" s="3">
        <v>30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HYPERLINK("http://141.218.60.56/~jnz1568/getInfo.php?workbook=30_03.xlsx&amp;sheet=E0&amp;row=21&amp;col=10&amp;number=0&amp;sourceID=14","0")</f>
        <v>0</v>
      </c>
    </row>
    <row r="22" spans="1:10">
      <c r="A22" s="3">
        <v>30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HYPERLINK("http://141.218.60.56/~jnz1568/getInfo.php?workbook=30_03.xlsx&amp;sheet=E0&amp;row=22&amp;col=10&amp;number=0&amp;sourceID=14","0")</f>
        <v>0</v>
      </c>
    </row>
    <row r="23" spans="1:10">
      <c r="A23" s="3">
        <v>30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HYPERLINK("http://141.218.60.56/~jnz1568/getInfo.php?workbook=30_03.xlsx&amp;sheet=E0&amp;row=23&amp;col=10&amp;number=0&amp;sourceID=14","0")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30</v>
      </c>
      <c r="B4" s="3">
        <v>3</v>
      </c>
      <c r="C4" s="3">
        <v>2</v>
      </c>
      <c r="D4" s="3">
        <v>1</v>
      </c>
      <c r="E4" s="3">
        <v>216.06</v>
      </c>
      <c r="F4" s="4" t="str">
        <f>HYPERLINK("http://141.218.60.56/~jnz1568/getInfo.php?workbook=30_03.xlsx&amp;sheet=A0&amp;row=4&amp;col=6&amp;number=2181000000&amp;sourceID=14","2181000000")</f>
        <v>2181000000</v>
      </c>
      <c r="G4" s="4" t="str">
        <f>HYPERLINK("http://141.218.60.56/~jnz1568/getInfo.php?workbook=30_03.xlsx&amp;sheet=A0&amp;row=4&amp;col=7&amp;number=0&amp;sourceID=14","0")</f>
        <v>0</v>
      </c>
    </row>
    <row r="5" spans="1:7">
      <c r="A5" s="3">
        <v>30</v>
      </c>
      <c r="B5" s="3">
        <v>3</v>
      </c>
      <c r="C5" s="3">
        <v>3</v>
      </c>
      <c r="D5" s="3">
        <v>1</v>
      </c>
      <c r="E5" s="3">
        <v>142.466</v>
      </c>
      <c r="F5" s="4" t="str">
        <f>HYPERLINK("http://141.218.60.56/~jnz1568/getInfo.php?workbook=30_03.xlsx&amp;sheet=A0&amp;row=5&amp;col=6&amp;number=7780000000&amp;sourceID=14","7780000000")</f>
        <v>7780000000</v>
      </c>
      <c r="G5" s="4" t="str">
        <f>HYPERLINK("http://141.218.60.56/~jnz1568/getInfo.php?workbook=30_03.xlsx&amp;sheet=A0&amp;row=5&amp;col=7&amp;number=0&amp;sourceID=14","0")</f>
        <v>0</v>
      </c>
    </row>
    <row r="6" spans="1:7">
      <c r="A6" s="3">
        <v>30</v>
      </c>
      <c r="B6" s="3">
        <v>3</v>
      </c>
      <c r="C6" s="3">
        <v>5</v>
      </c>
      <c r="D6" s="3">
        <v>1</v>
      </c>
      <c r="E6" s="3">
        <v>-7.853</v>
      </c>
      <c r="F6" s="4" t="str">
        <f>HYPERLINK("http://141.218.60.56/~jnz1568/getInfo.php?workbook=30_03.xlsx&amp;sheet=A0&amp;row=6&amp;col=6&amp;number=14150000000000&amp;sourceID=14","14150000000000")</f>
        <v>14150000000000</v>
      </c>
      <c r="G6" s="4" t="str">
        <f>HYPERLINK("http://141.218.60.56/~jnz1568/getInfo.php?workbook=30_03.xlsx&amp;sheet=A0&amp;row=6&amp;col=7&amp;number=0&amp;sourceID=14","0")</f>
        <v>0</v>
      </c>
    </row>
    <row r="7" spans="1:7">
      <c r="A7" s="3">
        <v>30</v>
      </c>
      <c r="B7" s="3">
        <v>3</v>
      </c>
      <c r="C7" s="3">
        <v>6</v>
      </c>
      <c r="D7" s="3">
        <v>1</v>
      </c>
      <c r="E7" s="3">
        <v>-7.808</v>
      </c>
      <c r="F7" s="4" t="str">
        <f>HYPERLINK("http://141.218.60.56/~jnz1568/getInfo.php?workbook=30_03.xlsx&amp;sheet=A0&amp;row=7&amp;col=6&amp;number=13550000000000&amp;sourceID=14","13550000000000")</f>
        <v>13550000000000</v>
      </c>
      <c r="G7" s="4" t="str">
        <f>HYPERLINK("http://141.218.60.56/~jnz1568/getInfo.php?workbook=30_03.xlsx&amp;sheet=A0&amp;row=7&amp;col=7&amp;number=0&amp;sourceID=14","0")</f>
        <v>0</v>
      </c>
    </row>
    <row r="8" spans="1:7">
      <c r="A8" s="3">
        <v>30</v>
      </c>
      <c r="B8" s="3">
        <v>3</v>
      </c>
      <c r="C8" s="3">
        <v>10</v>
      </c>
      <c r="D8" s="3">
        <v>1</v>
      </c>
      <c r="E8" s="3">
        <v>-5.881</v>
      </c>
      <c r="F8" s="4" t="str">
        <f>HYPERLINK("http://141.218.60.56/~jnz1568/getInfo.php?workbook=30_03.xlsx&amp;sheet=A0&amp;row=8&amp;col=6&amp;number=6189000000000&amp;sourceID=14","6189000000000")</f>
        <v>6189000000000</v>
      </c>
      <c r="G8" s="4" t="str">
        <f>HYPERLINK("http://141.218.60.56/~jnz1568/getInfo.php?workbook=30_03.xlsx&amp;sheet=A0&amp;row=8&amp;col=7&amp;number=0&amp;sourceID=14","0")</f>
        <v>0</v>
      </c>
    </row>
    <row r="9" spans="1:7">
      <c r="A9" s="3">
        <v>30</v>
      </c>
      <c r="B9" s="3">
        <v>3</v>
      </c>
      <c r="C9" s="3">
        <v>11</v>
      </c>
      <c r="D9" s="3">
        <v>1</v>
      </c>
      <c r="E9" s="3">
        <v>-5.87</v>
      </c>
      <c r="F9" s="4" t="str">
        <f>HYPERLINK("http://141.218.60.56/~jnz1568/getInfo.php?workbook=30_03.xlsx&amp;sheet=A0&amp;row=9&amp;col=6&amp;number=6033000000000&amp;sourceID=14","6033000000000")</f>
        <v>6033000000000</v>
      </c>
      <c r="G9" s="4" t="str">
        <f>HYPERLINK("http://141.218.60.56/~jnz1568/getInfo.php?workbook=30_03.xlsx&amp;sheet=A0&amp;row=9&amp;col=7&amp;number=0&amp;sourceID=14","0")</f>
        <v>0</v>
      </c>
    </row>
    <row r="10" spans="1:7">
      <c r="A10" s="3">
        <v>30</v>
      </c>
      <c r="B10" s="3">
        <v>3</v>
      </c>
      <c r="C10" s="3">
        <v>17</v>
      </c>
      <c r="D10" s="3">
        <v>1</v>
      </c>
      <c r="E10" s="3">
        <v>-5.271</v>
      </c>
      <c r="F10" s="4" t="str">
        <f>HYPERLINK("http://141.218.60.56/~jnz1568/getInfo.php?workbook=30_03.xlsx&amp;sheet=A0&amp;row=10&amp;col=6&amp;number=3173000000000&amp;sourceID=14","3173000000000")</f>
        <v>3173000000000</v>
      </c>
      <c r="G10" s="4" t="str">
        <f>HYPERLINK("http://141.218.60.56/~jnz1568/getInfo.php?workbook=30_03.xlsx&amp;sheet=A0&amp;row=10&amp;col=7&amp;number=0&amp;sourceID=14","0")</f>
        <v>0</v>
      </c>
    </row>
    <row r="11" spans="1:7">
      <c r="A11" s="3">
        <v>30</v>
      </c>
      <c r="B11" s="3">
        <v>3</v>
      </c>
      <c r="C11" s="3">
        <v>18</v>
      </c>
      <c r="D11" s="3">
        <v>1</v>
      </c>
      <c r="E11" s="3">
        <v>-5.266</v>
      </c>
      <c r="F11" s="4" t="str">
        <f>HYPERLINK("http://141.218.60.56/~jnz1568/getInfo.php?workbook=30_03.xlsx&amp;sheet=A0&amp;row=11&amp;col=6&amp;number=3116000000000&amp;sourceID=14","3116000000000")</f>
        <v>3116000000000</v>
      </c>
      <c r="G11" s="4" t="str">
        <f>HYPERLINK("http://141.218.60.56/~jnz1568/getInfo.php?workbook=30_03.xlsx&amp;sheet=A0&amp;row=11&amp;col=7&amp;number=0&amp;sourceID=14","0")</f>
        <v>0</v>
      </c>
    </row>
    <row r="12" spans="1:7">
      <c r="A12" s="3">
        <v>30</v>
      </c>
      <c r="B12" s="3">
        <v>3</v>
      </c>
      <c r="C12" s="3">
        <v>4</v>
      </c>
      <c r="D12" s="3">
        <v>2</v>
      </c>
      <c r="E12" s="3">
        <v>-8.236</v>
      </c>
      <c r="F12" s="4" t="str">
        <f>HYPERLINK("http://141.218.60.56/~jnz1568/getInfo.php?workbook=30_03.xlsx&amp;sheet=A0&amp;row=12&amp;col=6&amp;number=1596000000000&amp;sourceID=14","1596000000000")</f>
        <v>1596000000000</v>
      </c>
      <c r="G12" s="4" t="str">
        <f>HYPERLINK("http://141.218.60.56/~jnz1568/getInfo.php?workbook=30_03.xlsx&amp;sheet=A0&amp;row=12&amp;col=7&amp;number=0&amp;sourceID=14","0")</f>
        <v>0</v>
      </c>
    </row>
    <row r="13" spans="1:7">
      <c r="A13" s="3">
        <v>30</v>
      </c>
      <c r="B13" s="3">
        <v>3</v>
      </c>
      <c r="C13" s="3">
        <v>7</v>
      </c>
      <c r="D13" s="3">
        <v>2</v>
      </c>
      <c r="E13" s="3">
        <v>-8.068</v>
      </c>
      <c r="F13" s="4" t="str">
        <f>HYPERLINK("http://141.218.60.56/~jnz1568/getInfo.php?workbook=30_03.xlsx&amp;sheet=A0&amp;row=13&amp;col=6&amp;number=33750000000000&amp;sourceID=14","33750000000000")</f>
        <v>33750000000000</v>
      </c>
      <c r="G13" s="4" t="str">
        <f>HYPERLINK("http://141.218.60.56/~jnz1568/getInfo.php?workbook=30_03.xlsx&amp;sheet=A0&amp;row=13&amp;col=7&amp;number=0&amp;sourceID=14","0")</f>
        <v>0</v>
      </c>
    </row>
    <row r="14" spans="1:7">
      <c r="A14" s="3">
        <v>30</v>
      </c>
      <c r="B14" s="3">
        <v>3</v>
      </c>
      <c r="C14" s="3">
        <v>9</v>
      </c>
      <c r="D14" s="3">
        <v>2</v>
      </c>
      <c r="E14" s="3">
        <v>-6.065</v>
      </c>
      <c r="F14" s="4" t="str">
        <f>HYPERLINK("http://141.218.60.56/~jnz1568/getInfo.php?workbook=30_03.xlsx&amp;sheet=A0&amp;row=14&amp;col=6&amp;number=643800000000&amp;sourceID=14","643800000000")</f>
        <v>643800000000</v>
      </c>
      <c r="G14" s="4" t="str">
        <f>HYPERLINK("http://141.218.60.56/~jnz1568/getInfo.php?workbook=30_03.xlsx&amp;sheet=A0&amp;row=14&amp;col=7&amp;number=0&amp;sourceID=14","0")</f>
        <v>0</v>
      </c>
    </row>
    <row r="15" spans="1:7">
      <c r="A15" s="3">
        <v>30</v>
      </c>
      <c r="B15" s="3">
        <v>3</v>
      </c>
      <c r="C15" s="3">
        <v>12</v>
      </c>
      <c r="D15" s="3">
        <v>2</v>
      </c>
      <c r="E15" s="3">
        <v>-6.027</v>
      </c>
      <c r="F15" s="4" t="str">
        <f>HYPERLINK("http://141.218.60.56/~jnz1568/getInfo.php?workbook=30_03.xlsx&amp;sheet=A0&amp;row=15&amp;col=6&amp;number=11190000000000&amp;sourceID=14","11190000000000")</f>
        <v>11190000000000</v>
      </c>
      <c r="G15" s="4" t="str">
        <f>HYPERLINK("http://141.218.60.56/~jnz1568/getInfo.php?workbook=30_03.xlsx&amp;sheet=A0&amp;row=15&amp;col=7&amp;number=0&amp;sourceID=14","0")</f>
        <v>0</v>
      </c>
    </row>
    <row r="16" spans="1:7">
      <c r="A16" s="3">
        <v>30</v>
      </c>
      <c r="B16" s="3">
        <v>3</v>
      </c>
      <c r="C16" s="3">
        <v>16</v>
      </c>
      <c r="D16" s="3">
        <v>2</v>
      </c>
      <c r="E16" s="3">
        <v>-5.41</v>
      </c>
      <c r="F16" s="4" t="str">
        <f>HYPERLINK("http://141.218.60.56/~jnz1568/getInfo.php?workbook=30_03.xlsx&amp;sheet=A0&amp;row=16&amp;col=6&amp;number=319700000000&amp;sourceID=14","319700000000")</f>
        <v>319700000000</v>
      </c>
      <c r="G16" s="4" t="str">
        <f>HYPERLINK("http://141.218.60.56/~jnz1568/getInfo.php?workbook=30_03.xlsx&amp;sheet=A0&amp;row=16&amp;col=7&amp;number=0&amp;sourceID=14","0")</f>
        <v>0</v>
      </c>
    </row>
    <row r="17" spans="1:7">
      <c r="A17" s="3">
        <v>30</v>
      </c>
      <c r="B17" s="3">
        <v>3</v>
      </c>
      <c r="C17" s="3">
        <v>19</v>
      </c>
      <c r="D17" s="3">
        <v>2</v>
      </c>
      <c r="E17" s="3">
        <v>-5.395</v>
      </c>
      <c r="F17" s="4" t="str">
        <f>HYPERLINK("http://141.218.60.56/~jnz1568/getInfo.php?workbook=30_03.xlsx&amp;sheet=A0&amp;row=17&amp;col=6&amp;number=5170000000000&amp;sourceID=14","5170000000000")</f>
        <v>5170000000000</v>
      </c>
      <c r="G17" s="4" t="str">
        <f>HYPERLINK("http://141.218.60.56/~jnz1568/getInfo.php?workbook=30_03.xlsx&amp;sheet=A0&amp;row=17&amp;col=7&amp;number=0&amp;sourceID=14","0")</f>
        <v>0</v>
      </c>
    </row>
    <row r="18" spans="1:7">
      <c r="A18" s="3">
        <v>30</v>
      </c>
      <c r="B18" s="3">
        <v>3</v>
      </c>
      <c r="C18" s="3">
        <v>4</v>
      </c>
      <c r="D18" s="3">
        <v>3</v>
      </c>
      <c r="E18" s="3">
        <v>-8.401</v>
      </c>
      <c r="F18" s="4" t="str">
        <f>HYPERLINK("http://141.218.60.56/~jnz1568/getInfo.php?workbook=30_03.xlsx&amp;sheet=A0&amp;row=18&amp;col=6&amp;number=3462000000000&amp;sourceID=14","3462000000000")</f>
        <v>3462000000000</v>
      </c>
      <c r="G18" s="4" t="str">
        <f>HYPERLINK("http://141.218.60.56/~jnz1568/getInfo.php?workbook=30_03.xlsx&amp;sheet=A0&amp;row=18&amp;col=7&amp;number=0&amp;sourceID=14","0")</f>
        <v>0</v>
      </c>
    </row>
    <row r="19" spans="1:7">
      <c r="A19" s="3">
        <v>30</v>
      </c>
      <c r="B19" s="3">
        <v>3</v>
      </c>
      <c r="C19" s="3">
        <v>7</v>
      </c>
      <c r="D19" s="3">
        <v>3</v>
      </c>
      <c r="E19" s="3">
        <v>-8.227</v>
      </c>
      <c r="F19" s="4" t="str">
        <f>HYPERLINK("http://141.218.60.56/~jnz1568/getInfo.php?workbook=30_03.xlsx&amp;sheet=A0&amp;row=19&amp;col=6&amp;number=6604000000000&amp;sourceID=14","6604000000000")</f>
        <v>6604000000000</v>
      </c>
      <c r="G19" s="4" t="str">
        <f>HYPERLINK("http://141.218.60.56/~jnz1568/getInfo.php?workbook=30_03.xlsx&amp;sheet=A0&amp;row=19&amp;col=7&amp;number=0&amp;sourceID=14","0")</f>
        <v>0</v>
      </c>
    </row>
    <row r="20" spans="1:7">
      <c r="A20" s="3">
        <v>30</v>
      </c>
      <c r="B20" s="3">
        <v>3</v>
      </c>
      <c r="C20" s="3">
        <v>8</v>
      </c>
      <c r="D20" s="3">
        <v>3</v>
      </c>
      <c r="E20" s="3">
        <v>-8.212</v>
      </c>
      <c r="F20" s="4" t="str">
        <f>HYPERLINK("http://141.218.60.56/~jnz1568/getInfo.php?workbook=30_03.xlsx&amp;sheet=A0&amp;row=20&amp;col=6&amp;number=39940000000000&amp;sourceID=14","39940000000000")</f>
        <v>39940000000000</v>
      </c>
      <c r="G20" s="4" t="str">
        <f>HYPERLINK("http://141.218.60.56/~jnz1568/getInfo.php?workbook=30_03.xlsx&amp;sheet=A0&amp;row=20&amp;col=7&amp;number=0&amp;sourceID=14","0")</f>
        <v>0</v>
      </c>
    </row>
    <row r="21" spans="1:7">
      <c r="A21" s="3">
        <v>30</v>
      </c>
      <c r="B21" s="3">
        <v>3</v>
      </c>
      <c r="C21" s="3">
        <v>9</v>
      </c>
      <c r="D21" s="3">
        <v>3</v>
      </c>
      <c r="E21" s="3">
        <v>-6.154</v>
      </c>
      <c r="F21" s="4" t="str">
        <f>HYPERLINK("http://141.218.60.56/~jnz1568/getInfo.php?workbook=30_03.xlsx&amp;sheet=A0&amp;row=21&amp;col=6&amp;number=1385000000000&amp;sourceID=14","1385000000000")</f>
        <v>1385000000000</v>
      </c>
      <c r="G21" s="4" t="str">
        <f>HYPERLINK("http://141.218.60.56/~jnz1568/getInfo.php?workbook=30_03.xlsx&amp;sheet=A0&amp;row=21&amp;col=7&amp;number=0&amp;sourceID=14","0")</f>
        <v>0</v>
      </c>
    </row>
    <row r="22" spans="1:7">
      <c r="A22" s="3">
        <v>30</v>
      </c>
      <c r="B22" s="3">
        <v>3</v>
      </c>
      <c r="C22" s="3">
        <v>12</v>
      </c>
      <c r="D22" s="3">
        <v>3</v>
      </c>
      <c r="E22" s="3">
        <v>-6.115</v>
      </c>
      <c r="F22" s="4" t="str">
        <f>HYPERLINK("http://141.218.60.56/~jnz1568/getInfo.php?workbook=30_03.xlsx&amp;sheet=A0&amp;row=22&amp;col=6&amp;number=2148000000000&amp;sourceID=14","2148000000000")</f>
        <v>2148000000000</v>
      </c>
      <c r="G22" s="4" t="str">
        <f>HYPERLINK("http://141.218.60.56/~jnz1568/getInfo.php?workbook=30_03.xlsx&amp;sheet=A0&amp;row=22&amp;col=7&amp;number=0&amp;sourceID=14","0")</f>
        <v>0</v>
      </c>
    </row>
    <row r="23" spans="1:7">
      <c r="A23" s="3">
        <v>30</v>
      </c>
      <c r="B23" s="3">
        <v>3</v>
      </c>
      <c r="C23" s="3">
        <v>13</v>
      </c>
      <c r="D23" s="3">
        <v>3</v>
      </c>
      <c r="E23" s="3">
        <v>-6.111</v>
      </c>
      <c r="F23" s="4" t="str">
        <f>HYPERLINK("http://141.218.60.56/~jnz1568/getInfo.php?workbook=30_03.xlsx&amp;sheet=A0&amp;row=23&amp;col=6&amp;number=13120000000000&amp;sourceID=14","13120000000000")</f>
        <v>13120000000000</v>
      </c>
      <c r="G23" s="4" t="str">
        <f>HYPERLINK("http://141.218.60.56/~jnz1568/getInfo.php?workbook=30_03.xlsx&amp;sheet=A0&amp;row=23&amp;col=7&amp;number=0&amp;sourceID=14","0")</f>
        <v>0</v>
      </c>
    </row>
    <row r="24" spans="1:7">
      <c r="A24" s="3">
        <v>30</v>
      </c>
      <c r="B24" s="3">
        <v>3</v>
      </c>
      <c r="C24" s="3">
        <v>16</v>
      </c>
      <c r="D24" s="3">
        <v>3</v>
      </c>
      <c r="E24" s="3">
        <v>-5.481</v>
      </c>
      <c r="F24" s="4" t="str">
        <f>HYPERLINK("http://141.218.60.56/~jnz1568/getInfo.php?workbook=30_03.xlsx&amp;sheet=A0&amp;row=24&amp;col=6&amp;number=686200000000&amp;sourceID=14","686200000000")</f>
        <v>686200000000</v>
      </c>
      <c r="G24" s="4" t="str">
        <f>HYPERLINK("http://141.218.60.56/~jnz1568/getInfo.php?workbook=30_03.xlsx&amp;sheet=A0&amp;row=24&amp;col=7&amp;number=0&amp;sourceID=14","0")</f>
        <v>0</v>
      </c>
    </row>
    <row r="25" spans="1:7">
      <c r="A25" s="3">
        <v>30</v>
      </c>
      <c r="B25" s="3">
        <v>3</v>
      </c>
      <c r="C25" s="3">
        <v>19</v>
      </c>
      <c r="D25" s="3">
        <v>3</v>
      </c>
      <c r="E25" s="3">
        <v>-5.465</v>
      </c>
      <c r="F25" s="4" t="str">
        <f>HYPERLINK("http://141.218.60.56/~jnz1568/getInfo.php?workbook=30_03.xlsx&amp;sheet=A0&amp;row=25&amp;col=6&amp;number=984800000000&amp;sourceID=14","984800000000")</f>
        <v>984800000000</v>
      </c>
      <c r="G25" s="4" t="str">
        <f>HYPERLINK("http://141.218.60.56/~jnz1568/getInfo.php?workbook=30_03.xlsx&amp;sheet=A0&amp;row=25&amp;col=7&amp;number=0&amp;sourceID=14","0")</f>
        <v>0</v>
      </c>
    </row>
    <row r="26" spans="1:7">
      <c r="A26" s="3">
        <v>30</v>
      </c>
      <c r="B26" s="3">
        <v>3</v>
      </c>
      <c r="C26" s="3">
        <v>20</v>
      </c>
      <c r="D26" s="3">
        <v>3</v>
      </c>
      <c r="E26" s="3">
        <v>-5.464</v>
      </c>
      <c r="F26" s="4" t="str">
        <f>HYPERLINK("http://141.218.60.56/~jnz1568/getInfo.php?workbook=30_03.xlsx&amp;sheet=A0&amp;row=26&amp;col=6&amp;number=6040000000000&amp;sourceID=14","6040000000000")</f>
        <v>6040000000000</v>
      </c>
      <c r="G26" s="4" t="str">
        <f>HYPERLINK("http://141.218.60.56/~jnz1568/getInfo.php?workbook=30_03.xlsx&amp;sheet=A0&amp;row=26&amp;col=7&amp;number=0&amp;sourceID=14","0")</f>
        <v>0</v>
      </c>
    </row>
    <row r="27" spans="1:7">
      <c r="A27" s="3">
        <v>30</v>
      </c>
      <c r="B27" s="3">
        <v>3</v>
      </c>
      <c r="C27" s="3">
        <v>14</v>
      </c>
      <c r="D27" s="3">
        <v>7</v>
      </c>
      <c r="E27" s="3">
        <v>-23.751</v>
      </c>
      <c r="F27" s="4" t="str">
        <f>HYPERLINK("http://141.218.60.56/~jnz1568/getInfo.php?workbook=30_03.xlsx&amp;sheet=A0&amp;row=27&amp;col=6&amp;number=8005000000&amp;sourceID=14","8005000000")</f>
        <v>8005000000</v>
      </c>
      <c r="G27" s="4" t="str">
        <f>HYPERLINK("http://141.218.60.56/~jnz1568/getInfo.php?workbook=30_03.xlsx&amp;sheet=A0&amp;row=27&amp;col=7&amp;number=0&amp;sourceID=14","0")</f>
        <v>0</v>
      </c>
    </row>
    <row r="28" spans="1:7">
      <c r="A28" s="3">
        <v>30</v>
      </c>
      <c r="B28" s="3">
        <v>3</v>
      </c>
      <c r="C28" s="3">
        <v>14</v>
      </c>
      <c r="D28" s="3">
        <v>8</v>
      </c>
      <c r="E28" s="3">
        <v>-23.878</v>
      </c>
      <c r="F28" s="4" t="str">
        <f>HYPERLINK("http://141.218.60.56/~jnz1568/getInfo.php?workbook=30_03.xlsx&amp;sheet=A0&amp;row=28&amp;col=6&amp;number=56130000000&amp;sourceID=14","56130000000")</f>
        <v>56130000000</v>
      </c>
      <c r="G28" s="4" t="str">
        <f>HYPERLINK("http://141.218.60.56/~jnz1568/getInfo.php?workbook=30_03.xlsx&amp;sheet=A0&amp;row=28&amp;col=7&amp;number=0&amp;sourceID=14","0")</f>
        <v>0</v>
      </c>
    </row>
    <row r="29" spans="1:7">
      <c r="A29" s="3">
        <v>30</v>
      </c>
      <c r="B29" s="3">
        <v>3</v>
      </c>
      <c r="C29" s="3">
        <v>15</v>
      </c>
      <c r="D29" s="3">
        <v>8</v>
      </c>
      <c r="E29" s="3">
        <v>-23.852</v>
      </c>
      <c r="F29" s="4" t="str">
        <f>HYPERLINK("http://141.218.60.56/~jnz1568/getInfo.php?workbook=30_03.xlsx&amp;sheet=A0&amp;row=29&amp;col=6&amp;number=8507000000000&amp;sourceID=14","8507000000000")</f>
        <v>8507000000000</v>
      </c>
      <c r="G29" s="4" t="str">
        <f>HYPERLINK("http://141.218.60.56/~jnz1568/getInfo.php?workbook=30_03.xlsx&amp;sheet=A0&amp;row=29&amp;col=7&amp;number=0&amp;sourceID=14","0")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30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HYPERLINK("http://141.218.60.56/~jnz1568/getInfo.php?workbook=30_03.xlsx&amp;sheet=U0&amp;row=4&amp;col=6&amp;number=3&amp;sourceID=14","3")</f>
        <v>3</v>
      </c>
      <c r="G4" s="4" t="str">
        <f>HYPERLINK("http://141.218.60.56/~jnz1568/getInfo.php?workbook=30_03.xlsx&amp;sheet=U0&amp;row=4&amp;col=7&amp;number=0.0946&amp;sourceID=14","0.0946")</f>
        <v>0.0946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HYPERLINK("http://141.218.60.56/~jnz1568/getInfo.php?workbook=30_03.xlsx&amp;sheet=U0&amp;row=5&amp;col=6&amp;number=3.1&amp;sourceID=14","3.1")</f>
        <v>3.1</v>
      </c>
      <c r="G5" s="4" t="str">
        <f>HYPERLINK("http://141.218.60.56/~jnz1568/getInfo.php?workbook=30_03.xlsx&amp;sheet=U0&amp;row=5&amp;col=7&amp;number=0.0946&amp;sourceID=14","0.0946")</f>
        <v>0.0946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HYPERLINK("http://141.218.60.56/~jnz1568/getInfo.php?workbook=30_03.xlsx&amp;sheet=U0&amp;row=6&amp;col=6&amp;number=3.2&amp;sourceID=14","3.2")</f>
        <v>3.2</v>
      </c>
      <c r="G6" s="4" t="str">
        <f>HYPERLINK("http://141.218.60.56/~jnz1568/getInfo.php?workbook=30_03.xlsx&amp;sheet=U0&amp;row=6&amp;col=7&amp;number=0.0946&amp;sourceID=14","0.0946")</f>
        <v>0.0946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HYPERLINK("http://141.218.60.56/~jnz1568/getInfo.php?workbook=30_03.xlsx&amp;sheet=U0&amp;row=7&amp;col=6&amp;number=3.3&amp;sourceID=14","3.3")</f>
        <v>3.3</v>
      </c>
      <c r="G7" s="4" t="str">
        <f>HYPERLINK("http://141.218.60.56/~jnz1568/getInfo.php?workbook=30_03.xlsx&amp;sheet=U0&amp;row=7&amp;col=7&amp;number=0.0946&amp;sourceID=14","0.0946")</f>
        <v>0.0946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HYPERLINK("http://141.218.60.56/~jnz1568/getInfo.php?workbook=30_03.xlsx&amp;sheet=U0&amp;row=8&amp;col=6&amp;number=3.4&amp;sourceID=14","3.4")</f>
        <v>3.4</v>
      </c>
      <c r="G8" s="4" t="str">
        <f>HYPERLINK("http://141.218.60.56/~jnz1568/getInfo.php?workbook=30_03.xlsx&amp;sheet=U0&amp;row=8&amp;col=7&amp;number=0.0946&amp;sourceID=14","0.0946")</f>
        <v>0.0946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HYPERLINK("http://141.218.60.56/~jnz1568/getInfo.php?workbook=30_03.xlsx&amp;sheet=U0&amp;row=9&amp;col=6&amp;number=3.5&amp;sourceID=14","3.5")</f>
        <v>3.5</v>
      </c>
      <c r="G9" s="4" t="str">
        <f>HYPERLINK("http://141.218.60.56/~jnz1568/getInfo.php?workbook=30_03.xlsx&amp;sheet=U0&amp;row=9&amp;col=7&amp;number=0.0947&amp;sourceID=14","0.0947")</f>
        <v>0.0947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HYPERLINK("http://141.218.60.56/~jnz1568/getInfo.php?workbook=30_03.xlsx&amp;sheet=U0&amp;row=10&amp;col=6&amp;number=3.6&amp;sourceID=14","3.6")</f>
        <v>3.6</v>
      </c>
      <c r="G10" s="4" t="str">
        <f>HYPERLINK("http://141.218.60.56/~jnz1568/getInfo.php?workbook=30_03.xlsx&amp;sheet=U0&amp;row=10&amp;col=7&amp;number=0.0947&amp;sourceID=14","0.0947")</f>
        <v>0.0947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HYPERLINK("http://141.218.60.56/~jnz1568/getInfo.php?workbook=30_03.xlsx&amp;sheet=U0&amp;row=11&amp;col=6&amp;number=3.7&amp;sourceID=14","3.7")</f>
        <v>3.7</v>
      </c>
      <c r="G11" s="4" t="str">
        <f>HYPERLINK("http://141.218.60.56/~jnz1568/getInfo.php?workbook=30_03.xlsx&amp;sheet=U0&amp;row=11&amp;col=7&amp;number=0.0947&amp;sourceID=14","0.0947")</f>
        <v>0.0947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HYPERLINK("http://141.218.60.56/~jnz1568/getInfo.php?workbook=30_03.xlsx&amp;sheet=U0&amp;row=12&amp;col=6&amp;number=3.8&amp;sourceID=14","3.8")</f>
        <v>3.8</v>
      </c>
      <c r="G12" s="4" t="str">
        <f>HYPERLINK("http://141.218.60.56/~jnz1568/getInfo.php?workbook=30_03.xlsx&amp;sheet=U0&amp;row=12&amp;col=7&amp;number=0.0948&amp;sourceID=14","0.0948")</f>
        <v>0.0948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HYPERLINK("http://141.218.60.56/~jnz1568/getInfo.php?workbook=30_03.xlsx&amp;sheet=U0&amp;row=13&amp;col=6&amp;number=3.9&amp;sourceID=14","3.9")</f>
        <v>3.9</v>
      </c>
      <c r="G13" s="4" t="str">
        <f>HYPERLINK("http://141.218.60.56/~jnz1568/getInfo.php?workbook=30_03.xlsx&amp;sheet=U0&amp;row=13&amp;col=7&amp;number=0.0948&amp;sourceID=14","0.0948")</f>
        <v>0.0948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HYPERLINK("http://141.218.60.56/~jnz1568/getInfo.php?workbook=30_03.xlsx&amp;sheet=U0&amp;row=14&amp;col=6&amp;number=4&amp;sourceID=14","4")</f>
        <v>4</v>
      </c>
      <c r="G14" s="4" t="str">
        <f>HYPERLINK("http://141.218.60.56/~jnz1568/getInfo.php?workbook=30_03.xlsx&amp;sheet=U0&amp;row=14&amp;col=7&amp;number=0.0949&amp;sourceID=14","0.0949")</f>
        <v>0.0949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HYPERLINK("http://141.218.60.56/~jnz1568/getInfo.php?workbook=30_03.xlsx&amp;sheet=U0&amp;row=15&amp;col=6&amp;number=4.1&amp;sourceID=14","4.1")</f>
        <v>4.1</v>
      </c>
      <c r="G15" s="4" t="str">
        <f>HYPERLINK("http://141.218.60.56/~jnz1568/getInfo.php?workbook=30_03.xlsx&amp;sheet=U0&amp;row=15&amp;col=7&amp;number=0.0949&amp;sourceID=14","0.0949")</f>
        <v>0.0949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HYPERLINK("http://141.218.60.56/~jnz1568/getInfo.php?workbook=30_03.xlsx&amp;sheet=U0&amp;row=16&amp;col=6&amp;number=4.2&amp;sourceID=14","4.2")</f>
        <v>4.2</v>
      </c>
      <c r="G16" s="4" t="str">
        <f>HYPERLINK("http://141.218.60.56/~jnz1568/getInfo.php?workbook=30_03.xlsx&amp;sheet=U0&amp;row=16&amp;col=7&amp;number=0.0951&amp;sourceID=14","0.0951")</f>
        <v>0.0951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HYPERLINK("http://141.218.60.56/~jnz1568/getInfo.php?workbook=30_03.xlsx&amp;sheet=U0&amp;row=17&amp;col=6&amp;number=4.3&amp;sourceID=14","4.3")</f>
        <v>4.3</v>
      </c>
      <c r="G17" s="4" t="str">
        <f>HYPERLINK("http://141.218.60.56/~jnz1568/getInfo.php?workbook=30_03.xlsx&amp;sheet=U0&amp;row=17&amp;col=7&amp;number=0.0952&amp;sourceID=14","0.0952")</f>
        <v>0.0952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HYPERLINK("http://141.218.60.56/~jnz1568/getInfo.php?workbook=30_03.xlsx&amp;sheet=U0&amp;row=18&amp;col=6&amp;number=4.4&amp;sourceID=14","4.4")</f>
        <v>4.4</v>
      </c>
      <c r="G18" s="4" t="str">
        <f>HYPERLINK("http://141.218.60.56/~jnz1568/getInfo.php?workbook=30_03.xlsx&amp;sheet=U0&amp;row=18&amp;col=7&amp;number=0.0953&amp;sourceID=14","0.0953")</f>
        <v>0.0953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HYPERLINK("http://141.218.60.56/~jnz1568/getInfo.php?workbook=30_03.xlsx&amp;sheet=U0&amp;row=19&amp;col=6&amp;number=4.5&amp;sourceID=14","4.5")</f>
        <v>4.5</v>
      </c>
      <c r="G19" s="4" t="str">
        <f>HYPERLINK("http://141.218.60.56/~jnz1568/getInfo.php?workbook=30_03.xlsx&amp;sheet=U0&amp;row=19&amp;col=7&amp;number=0.0955&amp;sourceID=14","0.0955")</f>
        <v>0.0955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HYPERLINK("http://141.218.60.56/~jnz1568/getInfo.php?workbook=30_03.xlsx&amp;sheet=U0&amp;row=20&amp;col=6&amp;number=4.6&amp;sourceID=14","4.6")</f>
        <v>4.6</v>
      </c>
      <c r="G20" s="4" t="str">
        <f>HYPERLINK("http://141.218.60.56/~jnz1568/getInfo.php?workbook=30_03.xlsx&amp;sheet=U0&amp;row=20&amp;col=7&amp;number=0.0958&amp;sourceID=14","0.0958")</f>
        <v>0.0958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HYPERLINK("http://141.218.60.56/~jnz1568/getInfo.php?workbook=30_03.xlsx&amp;sheet=U0&amp;row=21&amp;col=6&amp;number=4.7&amp;sourceID=14","4.7")</f>
        <v>4.7</v>
      </c>
      <c r="G21" s="4" t="str">
        <f>HYPERLINK("http://141.218.60.56/~jnz1568/getInfo.php?workbook=30_03.xlsx&amp;sheet=U0&amp;row=21&amp;col=7&amp;number=0.0961&amp;sourceID=14","0.0961")</f>
        <v>0.0961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HYPERLINK("http://141.218.60.56/~jnz1568/getInfo.php?workbook=30_03.xlsx&amp;sheet=U0&amp;row=22&amp;col=6&amp;number=4.8&amp;sourceID=14","4.8")</f>
        <v>4.8</v>
      </c>
      <c r="G22" s="4" t="str">
        <f>HYPERLINK("http://141.218.60.56/~jnz1568/getInfo.php?workbook=30_03.xlsx&amp;sheet=U0&amp;row=22&amp;col=7&amp;number=0.0965&amp;sourceID=14","0.0965")</f>
        <v>0.0965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HYPERLINK("http://141.218.60.56/~jnz1568/getInfo.php?workbook=30_03.xlsx&amp;sheet=U0&amp;row=23&amp;col=6&amp;number=4.9&amp;sourceID=14","4.9")</f>
        <v>4.9</v>
      </c>
      <c r="G23" s="4" t="str">
        <f>HYPERLINK("http://141.218.60.56/~jnz1568/getInfo.php?workbook=30_03.xlsx&amp;sheet=U0&amp;row=23&amp;col=7&amp;number=0.097&amp;sourceID=14","0.097")</f>
        <v>0.097</v>
      </c>
    </row>
    <row r="24" spans="1:7">
      <c r="A24" s="3">
        <v>30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HYPERLINK("http://141.218.60.56/~jnz1568/getInfo.php?workbook=30_03.xlsx&amp;sheet=U0&amp;row=24&amp;col=6&amp;number=3&amp;sourceID=14","3")</f>
        <v>3</v>
      </c>
      <c r="G24" s="4" t="str">
        <f>HYPERLINK("http://141.218.60.56/~jnz1568/getInfo.php?workbook=30_03.xlsx&amp;sheet=U0&amp;row=24&amp;col=7&amp;number=0.199&amp;sourceID=14","0.199")</f>
        <v>0.199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HYPERLINK("http://141.218.60.56/~jnz1568/getInfo.php?workbook=30_03.xlsx&amp;sheet=U0&amp;row=25&amp;col=6&amp;number=3.1&amp;sourceID=14","3.1")</f>
        <v>3.1</v>
      </c>
      <c r="G25" s="4" t="str">
        <f>HYPERLINK("http://141.218.60.56/~jnz1568/getInfo.php?workbook=30_03.xlsx&amp;sheet=U0&amp;row=25&amp;col=7&amp;number=0.199&amp;sourceID=14","0.199")</f>
        <v>0.199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HYPERLINK("http://141.218.60.56/~jnz1568/getInfo.php?workbook=30_03.xlsx&amp;sheet=U0&amp;row=26&amp;col=6&amp;number=3.2&amp;sourceID=14","3.2")</f>
        <v>3.2</v>
      </c>
      <c r="G26" s="4" t="str">
        <f>HYPERLINK("http://141.218.60.56/~jnz1568/getInfo.php?workbook=30_03.xlsx&amp;sheet=U0&amp;row=26&amp;col=7&amp;number=0.199&amp;sourceID=14","0.199")</f>
        <v>0.199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HYPERLINK("http://141.218.60.56/~jnz1568/getInfo.php?workbook=30_03.xlsx&amp;sheet=U0&amp;row=27&amp;col=6&amp;number=3.3&amp;sourceID=14","3.3")</f>
        <v>3.3</v>
      </c>
      <c r="G27" s="4" t="str">
        <f>HYPERLINK("http://141.218.60.56/~jnz1568/getInfo.php?workbook=30_03.xlsx&amp;sheet=U0&amp;row=27&amp;col=7&amp;number=0.199&amp;sourceID=14","0.199")</f>
        <v>0.199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HYPERLINK("http://141.218.60.56/~jnz1568/getInfo.php?workbook=30_03.xlsx&amp;sheet=U0&amp;row=28&amp;col=6&amp;number=3.4&amp;sourceID=14","3.4")</f>
        <v>3.4</v>
      </c>
      <c r="G28" s="4" t="str">
        <f>HYPERLINK("http://141.218.60.56/~jnz1568/getInfo.php?workbook=30_03.xlsx&amp;sheet=U0&amp;row=28&amp;col=7&amp;number=0.199&amp;sourceID=14","0.199")</f>
        <v>0.199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HYPERLINK("http://141.218.60.56/~jnz1568/getInfo.php?workbook=30_03.xlsx&amp;sheet=U0&amp;row=29&amp;col=6&amp;number=3.5&amp;sourceID=14","3.5")</f>
        <v>3.5</v>
      </c>
      <c r="G29" s="4" t="str">
        <f>HYPERLINK("http://141.218.60.56/~jnz1568/getInfo.php?workbook=30_03.xlsx&amp;sheet=U0&amp;row=29&amp;col=7&amp;number=0.199&amp;sourceID=14","0.199")</f>
        <v>0.199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HYPERLINK("http://141.218.60.56/~jnz1568/getInfo.php?workbook=30_03.xlsx&amp;sheet=U0&amp;row=30&amp;col=6&amp;number=3.6&amp;sourceID=14","3.6")</f>
        <v>3.6</v>
      </c>
      <c r="G30" s="4" t="str">
        <f>HYPERLINK("http://141.218.60.56/~jnz1568/getInfo.php?workbook=30_03.xlsx&amp;sheet=U0&amp;row=30&amp;col=7&amp;number=0.199&amp;sourceID=14","0.199")</f>
        <v>0.199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HYPERLINK("http://141.218.60.56/~jnz1568/getInfo.php?workbook=30_03.xlsx&amp;sheet=U0&amp;row=31&amp;col=6&amp;number=3.7&amp;sourceID=14","3.7")</f>
        <v>3.7</v>
      </c>
      <c r="G31" s="4" t="str">
        <f>HYPERLINK("http://141.218.60.56/~jnz1568/getInfo.php?workbook=30_03.xlsx&amp;sheet=U0&amp;row=31&amp;col=7&amp;number=0.199&amp;sourceID=14","0.199")</f>
        <v>0.199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HYPERLINK("http://141.218.60.56/~jnz1568/getInfo.php?workbook=30_03.xlsx&amp;sheet=U0&amp;row=32&amp;col=6&amp;number=3.8&amp;sourceID=14","3.8")</f>
        <v>3.8</v>
      </c>
      <c r="G32" s="4" t="str">
        <f>HYPERLINK("http://141.218.60.56/~jnz1568/getInfo.php?workbook=30_03.xlsx&amp;sheet=U0&amp;row=32&amp;col=7&amp;number=0.199&amp;sourceID=14","0.199")</f>
        <v>0.199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HYPERLINK("http://141.218.60.56/~jnz1568/getInfo.php?workbook=30_03.xlsx&amp;sheet=U0&amp;row=33&amp;col=6&amp;number=3.9&amp;sourceID=14","3.9")</f>
        <v>3.9</v>
      </c>
      <c r="G33" s="4" t="str">
        <f>HYPERLINK("http://141.218.60.56/~jnz1568/getInfo.php?workbook=30_03.xlsx&amp;sheet=U0&amp;row=33&amp;col=7&amp;number=0.199&amp;sourceID=14","0.199")</f>
        <v>0.199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HYPERLINK("http://141.218.60.56/~jnz1568/getInfo.php?workbook=30_03.xlsx&amp;sheet=U0&amp;row=34&amp;col=6&amp;number=4&amp;sourceID=14","4")</f>
        <v>4</v>
      </c>
      <c r="G34" s="4" t="str">
        <f>HYPERLINK("http://141.218.60.56/~jnz1568/getInfo.php?workbook=30_03.xlsx&amp;sheet=U0&amp;row=34&amp;col=7&amp;number=0.199&amp;sourceID=14","0.199")</f>
        <v>0.199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HYPERLINK("http://141.218.60.56/~jnz1568/getInfo.php?workbook=30_03.xlsx&amp;sheet=U0&amp;row=35&amp;col=6&amp;number=4.1&amp;sourceID=14","4.1")</f>
        <v>4.1</v>
      </c>
      <c r="G35" s="4" t="str">
        <f>HYPERLINK("http://141.218.60.56/~jnz1568/getInfo.php?workbook=30_03.xlsx&amp;sheet=U0&amp;row=35&amp;col=7&amp;number=0.2&amp;sourceID=14","0.2")</f>
        <v>0.2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HYPERLINK("http://141.218.60.56/~jnz1568/getInfo.php?workbook=30_03.xlsx&amp;sheet=U0&amp;row=36&amp;col=6&amp;number=4.2&amp;sourceID=14","4.2")</f>
        <v>4.2</v>
      </c>
      <c r="G36" s="4" t="str">
        <f>HYPERLINK("http://141.218.60.56/~jnz1568/getInfo.php?workbook=30_03.xlsx&amp;sheet=U0&amp;row=36&amp;col=7&amp;number=0.2&amp;sourceID=14","0.2")</f>
        <v>0.2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HYPERLINK("http://141.218.60.56/~jnz1568/getInfo.php?workbook=30_03.xlsx&amp;sheet=U0&amp;row=37&amp;col=6&amp;number=4.3&amp;sourceID=14","4.3")</f>
        <v>4.3</v>
      </c>
      <c r="G37" s="4" t="str">
        <f>HYPERLINK("http://141.218.60.56/~jnz1568/getInfo.php?workbook=30_03.xlsx&amp;sheet=U0&amp;row=37&amp;col=7&amp;number=0.2&amp;sourceID=14","0.2")</f>
        <v>0.2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HYPERLINK("http://141.218.60.56/~jnz1568/getInfo.php?workbook=30_03.xlsx&amp;sheet=U0&amp;row=38&amp;col=6&amp;number=4.4&amp;sourceID=14","4.4")</f>
        <v>4.4</v>
      </c>
      <c r="G38" s="4" t="str">
        <f>HYPERLINK("http://141.218.60.56/~jnz1568/getInfo.php?workbook=30_03.xlsx&amp;sheet=U0&amp;row=38&amp;col=7&amp;number=0.2&amp;sourceID=14","0.2")</f>
        <v>0.2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HYPERLINK("http://141.218.60.56/~jnz1568/getInfo.php?workbook=30_03.xlsx&amp;sheet=U0&amp;row=39&amp;col=6&amp;number=4.5&amp;sourceID=14","4.5")</f>
        <v>4.5</v>
      </c>
      <c r="G39" s="4" t="str">
        <f>HYPERLINK("http://141.218.60.56/~jnz1568/getInfo.php?workbook=30_03.xlsx&amp;sheet=U0&amp;row=39&amp;col=7&amp;number=0.2&amp;sourceID=14","0.2")</f>
        <v>0.2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HYPERLINK("http://141.218.60.56/~jnz1568/getInfo.php?workbook=30_03.xlsx&amp;sheet=U0&amp;row=40&amp;col=6&amp;number=4.6&amp;sourceID=14","4.6")</f>
        <v>4.6</v>
      </c>
      <c r="G40" s="4" t="str">
        <f>HYPERLINK("http://141.218.60.56/~jnz1568/getInfo.php?workbook=30_03.xlsx&amp;sheet=U0&amp;row=40&amp;col=7&amp;number=0.2&amp;sourceID=14","0.2")</f>
        <v>0.2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HYPERLINK("http://141.218.60.56/~jnz1568/getInfo.php?workbook=30_03.xlsx&amp;sheet=U0&amp;row=41&amp;col=6&amp;number=4.7&amp;sourceID=14","4.7")</f>
        <v>4.7</v>
      </c>
      <c r="G41" s="4" t="str">
        <f>HYPERLINK("http://141.218.60.56/~jnz1568/getInfo.php?workbook=30_03.xlsx&amp;sheet=U0&amp;row=41&amp;col=7&amp;number=0.201&amp;sourceID=14","0.201")</f>
        <v>0.201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HYPERLINK("http://141.218.60.56/~jnz1568/getInfo.php?workbook=30_03.xlsx&amp;sheet=U0&amp;row=42&amp;col=6&amp;number=4.8&amp;sourceID=14","4.8")</f>
        <v>4.8</v>
      </c>
      <c r="G42" s="4" t="str">
        <f>HYPERLINK("http://141.218.60.56/~jnz1568/getInfo.php?workbook=30_03.xlsx&amp;sheet=U0&amp;row=42&amp;col=7&amp;number=0.201&amp;sourceID=14","0.201")</f>
        <v>0.201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HYPERLINK("http://141.218.60.56/~jnz1568/getInfo.php?workbook=30_03.xlsx&amp;sheet=U0&amp;row=43&amp;col=6&amp;number=4.9&amp;sourceID=14","4.9")</f>
        <v>4.9</v>
      </c>
      <c r="G43" s="4" t="str">
        <f>HYPERLINK("http://141.218.60.56/~jnz1568/getInfo.php?workbook=30_03.xlsx&amp;sheet=U0&amp;row=43&amp;col=7&amp;number=0.202&amp;sourceID=14","0.202")</f>
        <v>0.202</v>
      </c>
    </row>
    <row r="44" spans="1:7">
      <c r="A44" s="3">
        <v>30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HYPERLINK("http://141.218.60.56/~jnz1568/getInfo.php?workbook=30_03.xlsx&amp;sheet=U0&amp;row=44&amp;col=6&amp;number=3&amp;sourceID=14","3")</f>
        <v>3</v>
      </c>
      <c r="G44" s="4" t="str">
        <f>HYPERLINK("http://141.218.60.56/~jnz1568/getInfo.php?workbook=30_03.xlsx&amp;sheet=U0&amp;row=44&amp;col=7&amp;number=0.0106&amp;sourceID=14","0.0106")</f>
        <v>0.0106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HYPERLINK("http://141.218.60.56/~jnz1568/getInfo.php?workbook=30_03.xlsx&amp;sheet=U0&amp;row=45&amp;col=6&amp;number=3.1&amp;sourceID=14","3.1")</f>
        <v>3.1</v>
      </c>
      <c r="G45" s="4" t="str">
        <f>HYPERLINK("http://141.218.60.56/~jnz1568/getInfo.php?workbook=30_03.xlsx&amp;sheet=U0&amp;row=45&amp;col=7&amp;number=0.0106&amp;sourceID=14","0.0106")</f>
        <v>0.0106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HYPERLINK("http://141.218.60.56/~jnz1568/getInfo.php?workbook=30_03.xlsx&amp;sheet=U0&amp;row=46&amp;col=6&amp;number=3.2&amp;sourceID=14","3.2")</f>
        <v>3.2</v>
      </c>
      <c r="G46" s="4" t="str">
        <f>HYPERLINK("http://141.218.60.56/~jnz1568/getInfo.php?workbook=30_03.xlsx&amp;sheet=U0&amp;row=46&amp;col=7&amp;number=0.0106&amp;sourceID=14","0.0106")</f>
        <v>0.0106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HYPERLINK("http://141.218.60.56/~jnz1568/getInfo.php?workbook=30_03.xlsx&amp;sheet=U0&amp;row=47&amp;col=6&amp;number=3.3&amp;sourceID=14","3.3")</f>
        <v>3.3</v>
      </c>
      <c r="G47" s="4" t="str">
        <f>HYPERLINK("http://141.218.60.56/~jnz1568/getInfo.php?workbook=30_03.xlsx&amp;sheet=U0&amp;row=47&amp;col=7&amp;number=0.0106&amp;sourceID=14","0.0106")</f>
        <v>0.0106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HYPERLINK("http://141.218.60.56/~jnz1568/getInfo.php?workbook=30_03.xlsx&amp;sheet=U0&amp;row=48&amp;col=6&amp;number=3.4&amp;sourceID=14","3.4")</f>
        <v>3.4</v>
      </c>
      <c r="G48" s="4" t="str">
        <f>HYPERLINK("http://141.218.60.56/~jnz1568/getInfo.php?workbook=30_03.xlsx&amp;sheet=U0&amp;row=48&amp;col=7&amp;number=0.0106&amp;sourceID=14","0.0106")</f>
        <v>0.0106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HYPERLINK("http://141.218.60.56/~jnz1568/getInfo.php?workbook=30_03.xlsx&amp;sheet=U0&amp;row=49&amp;col=6&amp;number=3.5&amp;sourceID=14","3.5")</f>
        <v>3.5</v>
      </c>
      <c r="G49" s="4" t="str">
        <f>HYPERLINK("http://141.218.60.56/~jnz1568/getInfo.php?workbook=30_03.xlsx&amp;sheet=U0&amp;row=49&amp;col=7&amp;number=0.0106&amp;sourceID=14","0.0106")</f>
        <v>0.0106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HYPERLINK("http://141.218.60.56/~jnz1568/getInfo.php?workbook=30_03.xlsx&amp;sheet=U0&amp;row=50&amp;col=6&amp;number=3.6&amp;sourceID=14","3.6")</f>
        <v>3.6</v>
      </c>
      <c r="G50" s="4" t="str">
        <f>HYPERLINK("http://141.218.60.56/~jnz1568/getInfo.php?workbook=30_03.xlsx&amp;sheet=U0&amp;row=50&amp;col=7&amp;number=0.0106&amp;sourceID=14","0.0106")</f>
        <v>0.0106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HYPERLINK("http://141.218.60.56/~jnz1568/getInfo.php?workbook=30_03.xlsx&amp;sheet=U0&amp;row=51&amp;col=6&amp;number=3.7&amp;sourceID=14","3.7")</f>
        <v>3.7</v>
      </c>
      <c r="G51" s="4" t="str">
        <f>HYPERLINK("http://141.218.60.56/~jnz1568/getInfo.php?workbook=30_03.xlsx&amp;sheet=U0&amp;row=51&amp;col=7&amp;number=0.0106&amp;sourceID=14","0.0106")</f>
        <v>0.0106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HYPERLINK("http://141.218.60.56/~jnz1568/getInfo.php?workbook=30_03.xlsx&amp;sheet=U0&amp;row=52&amp;col=6&amp;number=3.8&amp;sourceID=14","3.8")</f>
        <v>3.8</v>
      </c>
      <c r="G52" s="4" t="str">
        <f>HYPERLINK("http://141.218.60.56/~jnz1568/getInfo.php?workbook=30_03.xlsx&amp;sheet=U0&amp;row=52&amp;col=7&amp;number=0.0106&amp;sourceID=14","0.0106")</f>
        <v>0.0106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HYPERLINK("http://141.218.60.56/~jnz1568/getInfo.php?workbook=30_03.xlsx&amp;sheet=U0&amp;row=53&amp;col=6&amp;number=3.9&amp;sourceID=14","3.9")</f>
        <v>3.9</v>
      </c>
      <c r="G53" s="4" t="str">
        <f>HYPERLINK("http://141.218.60.56/~jnz1568/getInfo.php?workbook=30_03.xlsx&amp;sheet=U0&amp;row=53&amp;col=7&amp;number=0.0106&amp;sourceID=14","0.0106")</f>
        <v>0.0106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HYPERLINK("http://141.218.60.56/~jnz1568/getInfo.php?workbook=30_03.xlsx&amp;sheet=U0&amp;row=54&amp;col=6&amp;number=4&amp;sourceID=14","4")</f>
        <v>4</v>
      </c>
      <c r="G54" s="4" t="str">
        <f>HYPERLINK("http://141.218.60.56/~jnz1568/getInfo.php?workbook=30_03.xlsx&amp;sheet=U0&amp;row=54&amp;col=7&amp;number=0.0106&amp;sourceID=14","0.0106")</f>
        <v>0.0106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HYPERLINK("http://141.218.60.56/~jnz1568/getInfo.php?workbook=30_03.xlsx&amp;sheet=U0&amp;row=55&amp;col=6&amp;number=4.1&amp;sourceID=14","4.1")</f>
        <v>4.1</v>
      </c>
      <c r="G55" s="4" t="str">
        <f>HYPERLINK("http://141.218.60.56/~jnz1568/getInfo.php?workbook=30_03.xlsx&amp;sheet=U0&amp;row=55&amp;col=7&amp;number=0.0106&amp;sourceID=14","0.0106")</f>
        <v>0.0106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HYPERLINK("http://141.218.60.56/~jnz1568/getInfo.php?workbook=30_03.xlsx&amp;sheet=U0&amp;row=56&amp;col=6&amp;number=4.2&amp;sourceID=14","4.2")</f>
        <v>4.2</v>
      </c>
      <c r="G56" s="4" t="str">
        <f>HYPERLINK("http://141.218.60.56/~jnz1568/getInfo.php?workbook=30_03.xlsx&amp;sheet=U0&amp;row=56&amp;col=7&amp;number=0.0106&amp;sourceID=14","0.0106")</f>
        <v>0.0106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HYPERLINK("http://141.218.60.56/~jnz1568/getInfo.php?workbook=30_03.xlsx&amp;sheet=U0&amp;row=57&amp;col=6&amp;number=4.3&amp;sourceID=14","4.3")</f>
        <v>4.3</v>
      </c>
      <c r="G57" s="4" t="str">
        <f>HYPERLINK("http://141.218.60.56/~jnz1568/getInfo.php?workbook=30_03.xlsx&amp;sheet=U0&amp;row=57&amp;col=7&amp;number=0.0106&amp;sourceID=14","0.0106")</f>
        <v>0.0106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HYPERLINK("http://141.218.60.56/~jnz1568/getInfo.php?workbook=30_03.xlsx&amp;sheet=U0&amp;row=58&amp;col=6&amp;number=4.4&amp;sourceID=14","4.4")</f>
        <v>4.4</v>
      </c>
      <c r="G58" s="4" t="str">
        <f>HYPERLINK("http://141.218.60.56/~jnz1568/getInfo.php?workbook=30_03.xlsx&amp;sheet=U0&amp;row=58&amp;col=7&amp;number=0.0106&amp;sourceID=14","0.0106")</f>
        <v>0.0106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HYPERLINK("http://141.218.60.56/~jnz1568/getInfo.php?workbook=30_03.xlsx&amp;sheet=U0&amp;row=59&amp;col=6&amp;number=4.5&amp;sourceID=14","4.5")</f>
        <v>4.5</v>
      </c>
      <c r="G59" s="4" t="str">
        <f>HYPERLINK("http://141.218.60.56/~jnz1568/getInfo.php?workbook=30_03.xlsx&amp;sheet=U0&amp;row=59&amp;col=7&amp;number=0.0106&amp;sourceID=14","0.0106")</f>
        <v>0.0106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HYPERLINK("http://141.218.60.56/~jnz1568/getInfo.php?workbook=30_03.xlsx&amp;sheet=U0&amp;row=60&amp;col=6&amp;number=4.6&amp;sourceID=14","4.6")</f>
        <v>4.6</v>
      </c>
      <c r="G60" s="4" t="str">
        <f>HYPERLINK("http://141.218.60.56/~jnz1568/getInfo.php?workbook=30_03.xlsx&amp;sheet=U0&amp;row=60&amp;col=7&amp;number=0.0106&amp;sourceID=14","0.0106")</f>
        <v>0.0106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HYPERLINK("http://141.218.60.56/~jnz1568/getInfo.php?workbook=30_03.xlsx&amp;sheet=U0&amp;row=61&amp;col=6&amp;number=4.7&amp;sourceID=14","4.7")</f>
        <v>4.7</v>
      </c>
      <c r="G61" s="4" t="str">
        <f>HYPERLINK("http://141.218.60.56/~jnz1568/getInfo.php?workbook=30_03.xlsx&amp;sheet=U0&amp;row=61&amp;col=7&amp;number=0.0106&amp;sourceID=14","0.0106")</f>
        <v>0.0106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HYPERLINK("http://141.218.60.56/~jnz1568/getInfo.php?workbook=30_03.xlsx&amp;sheet=U0&amp;row=62&amp;col=6&amp;number=4.8&amp;sourceID=14","4.8")</f>
        <v>4.8</v>
      </c>
      <c r="G62" s="4" t="str">
        <f>HYPERLINK("http://141.218.60.56/~jnz1568/getInfo.php?workbook=30_03.xlsx&amp;sheet=U0&amp;row=62&amp;col=7&amp;number=0.0106&amp;sourceID=14","0.0106")</f>
        <v>0.0106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HYPERLINK("http://141.218.60.56/~jnz1568/getInfo.php?workbook=30_03.xlsx&amp;sheet=U0&amp;row=63&amp;col=6&amp;number=4.9&amp;sourceID=14","4.9")</f>
        <v>4.9</v>
      </c>
      <c r="G63" s="4" t="str">
        <f>HYPERLINK("http://141.218.60.56/~jnz1568/getInfo.php?workbook=30_03.xlsx&amp;sheet=U0&amp;row=63&amp;col=7&amp;number=0.0106&amp;sourceID=14","0.0106")</f>
        <v>0.0106</v>
      </c>
    </row>
    <row r="64" spans="1:7">
      <c r="A64" s="3">
        <v>30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HYPERLINK("http://141.218.60.56/~jnz1568/getInfo.php?workbook=30_03.xlsx&amp;sheet=U0&amp;row=64&amp;col=6&amp;number=3&amp;sourceID=14","3")</f>
        <v>3</v>
      </c>
      <c r="G64" s="4" t="str">
        <f>HYPERLINK("http://141.218.60.56/~jnz1568/getInfo.php?workbook=30_03.xlsx&amp;sheet=U0&amp;row=64&amp;col=7&amp;number=0.00278&amp;sourceID=14","0.00278")</f>
        <v>0.00278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HYPERLINK("http://141.218.60.56/~jnz1568/getInfo.php?workbook=30_03.xlsx&amp;sheet=U0&amp;row=65&amp;col=6&amp;number=3.1&amp;sourceID=14","3.1")</f>
        <v>3.1</v>
      </c>
      <c r="G65" s="4" t="str">
        <f>HYPERLINK("http://141.218.60.56/~jnz1568/getInfo.php?workbook=30_03.xlsx&amp;sheet=U0&amp;row=65&amp;col=7&amp;number=0.00278&amp;sourceID=14","0.00278")</f>
        <v>0.00278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HYPERLINK("http://141.218.60.56/~jnz1568/getInfo.php?workbook=30_03.xlsx&amp;sheet=U0&amp;row=66&amp;col=6&amp;number=3.2&amp;sourceID=14","3.2")</f>
        <v>3.2</v>
      </c>
      <c r="G66" s="4" t="str">
        <f>HYPERLINK("http://141.218.60.56/~jnz1568/getInfo.php?workbook=30_03.xlsx&amp;sheet=U0&amp;row=66&amp;col=7&amp;number=0.00278&amp;sourceID=14","0.00278")</f>
        <v>0.00278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HYPERLINK("http://141.218.60.56/~jnz1568/getInfo.php?workbook=30_03.xlsx&amp;sheet=U0&amp;row=67&amp;col=6&amp;number=3.3&amp;sourceID=14","3.3")</f>
        <v>3.3</v>
      </c>
      <c r="G67" s="4" t="str">
        <f>HYPERLINK("http://141.218.60.56/~jnz1568/getInfo.php?workbook=30_03.xlsx&amp;sheet=U0&amp;row=67&amp;col=7&amp;number=0.00278&amp;sourceID=14","0.00278")</f>
        <v>0.00278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HYPERLINK("http://141.218.60.56/~jnz1568/getInfo.php?workbook=30_03.xlsx&amp;sheet=U0&amp;row=68&amp;col=6&amp;number=3.4&amp;sourceID=14","3.4")</f>
        <v>3.4</v>
      </c>
      <c r="G68" s="4" t="str">
        <f>HYPERLINK("http://141.218.60.56/~jnz1568/getInfo.php?workbook=30_03.xlsx&amp;sheet=U0&amp;row=68&amp;col=7&amp;number=0.00278&amp;sourceID=14","0.00278")</f>
        <v>0.00278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HYPERLINK("http://141.218.60.56/~jnz1568/getInfo.php?workbook=30_03.xlsx&amp;sheet=U0&amp;row=69&amp;col=6&amp;number=3.5&amp;sourceID=14","3.5")</f>
        <v>3.5</v>
      </c>
      <c r="G69" s="4" t="str">
        <f>HYPERLINK("http://141.218.60.56/~jnz1568/getInfo.php?workbook=30_03.xlsx&amp;sheet=U0&amp;row=69&amp;col=7&amp;number=0.00278&amp;sourceID=14","0.00278")</f>
        <v>0.00278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HYPERLINK("http://141.218.60.56/~jnz1568/getInfo.php?workbook=30_03.xlsx&amp;sheet=U0&amp;row=70&amp;col=6&amp;number=3.6&amp;sourceID=14","3.6")</f>
        <v>3.6</v>
      </c>
      <c r="G70" s="4" t="str">
        <f>HYPERLINK("http://141.218.60.56/~jnz1568/getInfo.php?workbook=30_03.xlsx&amp;sheet=U0&amp;row=70&amp;col=7&amp;number=0.00278&amp;sourceID=14","0.00278")</f>
        <v>0.00278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HYPERLINK("http://141.218.60.56/~jnz1568/getInfo.php?workbook=30_03.xlsx&amp;sheet=U0&amp;row=71&amp;col=6&amp;number=3.7&amp;sourceID=14","3.7")</f>
        <v>3.7</v>
      </c>
      <c r="G71" s="4" t="str">
        <f>HYPERLINK("http://141.218.60.56/~jnz1568/getInfo.php?workbook=30_03.xlsx&amp;sheet=U0&amp;row=71&amp;col=7&amp;number=0.00278&amp;sourceID=14","0.00278")</f>
        <v>0.00278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HYPERLINK("http://141.218.60.56/~jnz1568/getInfo.php?workbook=30_03.xlsx&amp;sheet=U0&amp;row=72&amp;col=6&amp;number=3.8&amp;sourceID=14","3.8")</f>
        <v>3.8</v>
      </c>
      <c r="G72" s="4" t="str">
        <f>HYPERLINK("http://141.218.60.56/~jnz1568/getInfo.php?workbook=30_03.xlsx&amp;sheet=U0&amp;row=72&amp;col=7&amp;number=0.00278&amp;sourceID=14","0.00278")</f>
        <v>0.00278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HYPERLINK("http://141.218.60.56/~jnz1568/getInfo.php?workbook=30_03.xlsx&amp;sheet=U0&amp;row=73&amp;col=6&amp;number=3.9&amp;sourceID=14","3.9")</f>
        <v>3.9</v>
      </c>
      <c r="G73" s="4" t="str">
        <f>HYPERLINK("http://141.218.60.56/~jnz1568/getInfo.php?workbook=30_03.xlsx&amp;sheet=U0&amp;row=73&amp;col=7&amp;number=0.00278&amp;sourceID=14","0.00278")</f>
        <v>0.00278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HYPERLINK("http://141.218.60.56/~jnz1568/getInfo.php?workbook=30_03.xlsx&amp;sheet=U0&amp;row=74&amp;col=6&amp;number=4&amp;sourceID=14","4")</f>
        <v>4</v>
      </c>
      <c r="G74" s="4" t="str">
        <f>HYPERLINK("http://141.218.60.56/~jnz1568/getInfo.php?workbook=30_03.xlsx&amp;sheet=U0&amp;row=74&amp;col=7&amp;number=0.00278&amp;sourceID=14","0.00278")</f>
        <v>0.00278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HYPERLINK("http://141.218.60.56/~jnz1568/getInfo.php?workbook=30_03.xlsx&amp;sheet=U0&amp;row=75&amp;col=6&amp;number=4.1&amp;sourceID=14","4.1")</f>
        <v>4.1</v>
      </c>
      <c r="G75" s="4" t="str">
        <f>HYPERLINK("http://141.218.60.56/~jnz1568/getInfo.php?workbook=30_03.xlsx&amp;sheet=U0&amp;row=75&amp;col=7&amp;number=0.00278&amp;sourceID=14","0.00278")</f>
        <v>0.00278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HYPERLINK("http://141.218.60.56/~jnz1568/getInfo.php?workbook=30_03.xlsx&amp;sheet=U0&amp;row=76&amp;col=6&amp;number=4.2&amp;sourceID=14","4.2")</f>
        <v>4.2</v>
      </c>
      <c r="G76" s="4" t="str">
        <f>HYPERLINK("http://141.218.60.56/~jnz1568/getInfo.php?workbook=30_03.xlsx&amp;sheet=U0&amp;row=76&amp;col=7&amp;number=0.00279&amp;sourceID=14","0.00279")</f>
        <v>0.00279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HYPERLINK("http://141.218.60.56/~jnz1568/getInfo.php?workbook=30_03.xlsx&amp;sheet=U0&amp;row=77&amp;col=6&amp;number=4.3&amp;sourceID=14","4.3")</f>
        <v>4.3</v>
      </c>
      <c r="G77" s="4" t="str">
        <f>HYPERLINK("http://141.218.60.56/~jnz1568/getInfo.php?workbook=30_03.xlsx&amp;sheet=U0&amp;row=77&amp;col=7&amp;number=0.00279&amp;sourceID=14","0.00279")</f>
        <v>0.00279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HYPERLINK("http://141.218.60.56/~jnz1568/getInfo.php?workbook=30_03.xlsx&amp;sheet=U0&amp;row=78&amp;col=6&amp;number=4.4&amp;sourceID=14","4.4")</f>
        <v>4.4</v>
      </c>
      <c r="G78" s="4" t="str">
        <f>HYPERLINK("http://141.218.60.56/~jnz1568/getInfo.php?workbook=30_03.xlsx&amp;sheet=U0&amp;row=78&amp;col=7&amp;number=0.00279&amp;sourceID=14","0.00279")</f>
        <v>0.00279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HYPERLINK("http://141.218.60.56/~jnz1568/getInfo.php?workbook=30_03.xlsx&amp;sheet=U0&amp;row=79&amp;col=6&amp;number=4.5&amp;sourceID=14","4.5")</f>
        <v>4.5</v>
      </c>
      <c r="G79" s="4" t="str">
        <f>HYPERLINK("http://141.218.60.56/~jnz1568/getInfo.php?workbook=30_03.xlsx&amp;sheet=U0&amp;row=79&amp;col=7&amp;number=0.00279&amp;sourceID=14","0.00279")</f>
        <v>0.00279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HYPERLINK("http://141.218.60.56/~jnz1568/getInfo.php?workbook=30_03.xlsx&amp;sheet=U0&amp;row=80&amp;col=6&amp;number=4.6&amp;sourceID=14","4.6")</f>
        <v>4.6</v>
      </c>
      <c r="G80" s="4" t="str">
        <f>HYPERLINK("http://141.218.60.56/~jnz1568/getInfo.php?workbook=30_03.xlsx&amp;sheet=U0&amp;row=80&amp;col=7&amp;number=0.00279&amp;sourceID=14","0.00279")</f>
        <v>0.00279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HYPERLINK("http://141.218.60.56/~jnz1568/getInfo.php?workbook=30_03.xlsx&amp;sheet=U0&amp;row=81&amp;col=6&amp;number=4.7&amp;sourceID=14","4.7")</f>
        <v>4.7</v>
      </c>
      <c r="G81" s="4" t="str">
        <f>HYPERLINK("http://141.218.60.56/~jnz1568/getInfo.php?workbook=30_03.xlsx&amp;sheet=U0&amp;row=81&amp;col=7&amp;number=0.00279&amp;sourceID=14","0.00279")</f>
        <v>0.00279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HYPERLINK("http://141.218.60.56/~jnz1568/getInfo.php?workbook=30_03.xlsx&amp;sheet=U0&amp;row=82&amp;col=6&amp;number=4.8&amp;sourceID=14","4.8")</f>
        <v>4.8</v>
      </c>
      <c r="G82" s="4" t="str">
        <f>HYPERLINK("http://141.218.60.56/~jnz1568/getInfo.php?workbook=30_03.xlsx&amp;sheet=U0&amp;row=82&amp;col=7&amp;number=0.00279&amp;sourceID=14","0.00279")</f>
        <v>0.00279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HYPERLINK("http://141.218.60.56/~jnz1568/getInfo.php?workbook=30_03.xlsx&amp;sheet=U0&amp;row=83&amp;col=6&amp;number=4.9&amp;sourceID=14","4.9")</f>
        <v>4.9</v>
      </c>
      <c r="G83" s="4" t="str">
        <f>HYPERLINK("http://141.218.60.56/~jnz1568/getInfo.php?workbook=30_03.xlsx&amp;sheet=U0&amp;row=83&amp;col=7&amp;number=0.00279&amp;sourceID=14","0.00279")</f>
        <v>0.00279</v>
      </c>
    </row>
    <row r="84" spans="1:7">
      <c r="A84" s="3">
        <v>30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HYPERLINK("http://141.218.60.56/~jnz1568/getInfo.php?workbook=30_03.xlsx&amp;sheet=U0&amp;row=84&amp;col=6&amp;number=3&amp;sourceID=14","3")</f>
        <v>3</v>
      </c>
      <c r="G84" s="4" t="str">
        <f>HYPERLINK("http://141.218.60.56/~jnz1568/getInfo.php?workbook=30_03.xlsx&amp;sheet=U0&amp;row=84&amp;col=7&amp;number=0.00499&amp;sourceID=14","0.00499")</f>
        <v>0.00499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HYPERLINK("http://141.218.60.56/~jnz1568/getInfo.php?workbook=30_03.xlsx&amp;sheet=U0&amp;row=85&amp;col=6&amp;number=3.1&amp;sourceID=14","3.1")</f>
        <v>3.1</v>
      </c>
      <c r="G85" s="4" t="str">
        <f>HYPERLINK("http://141.218.60.56/~jnz1568/getInfo.php?workbook=30_03.xlsx&amp;sheet=U0&amp;row=85&amp;col=7&amp;number=0.00499&amp;sourceID=14","0.00499")</f>
        <v>0.00499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HYPERLINK("http://141.218.60.56/~jnz1568/getInfo.php?workbook=30_03.xlsx&amp;sheet=U0&amp;row=86&amp;col=6&amp;number=3.2&amp;sourceID=14","3.2")</f>
        <v>3.2</v>
      </c>
      <c r="G86" s="4" t="str">
        <f>HYPERLINK("http://141.218.60.56/~jnz1568/getInfo.php?workbook=30_03.xlsx&amp;sheet=U0&amp;row=86&amp;col=7&amp;number=0.00499&amp;sourceID=14","0.00499")</f>
        <v>0.00499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HYPERLINK("http://141.218.60.56/~jnz1568/getInfo.php?workbook=30_03.xlsx&amp;sheet=U0&amp;row=87&amp;col=6&amp;number=3.3&amp;sourceID=14","3.3")</f>
        <v>3.3</v>
      </c>
      <c r="G87" s="4" t="str">
        <f>HYPERLINK("http://141.218.60.56/~jnz1568/getInfo.php?workbook=30_03.xlsx&amp;sheet=U0&amp;row=87&amp;col=7&amp;number=0.00499&amp;sourceID=14","0.00499")</f>
        <v>0.00499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HYPERLINK("http://141.218.60.56/~jnz1568/getInfo.php?workbook=30_03.xlsx&amp;sheet=U0&amp;row=88&amp;col=6&amp;number=3.4&amp;sourceID=14","3.4")</f>
        <v>3.4</v>
      </c>
      <c r="G88" s="4" t="str">
        <f>HYPERLINK("http://141.218.60.56/~jnz1568/getInfo.php?workbook=30_03.xlsx&amp;sheet=U0&amp;row=88&amp;col=7&amp;number=0.00499&amp;sourceID=14","0.00499")</f>
        <v>0.00499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HYPERLINK("http://141.218.60.56/~jnz1568/getInfo.php?workbook=30_03.xlsx&amp;sheet=U0&amp;row=89&amp;col=6&amp;number=3.5&amp;sourceID=14","3.5")</f>
        <v>3.5</v>
      </c>
      <c r="G89" s="4" t="str">
        <f>HYPERLINK("http://141.218.60.56/~jnz1568/getInfo.php?workbook=30_03.xlsx&amp;sheet=U0&amp;row=89&amp;col=7&amp;number=0.00499&amp;sourceID=14","0.00499")</f>
        <v>0.00499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HYPERLINK("http://141.218.60.56/~jnz1568/getInfo.php?workbook=30_03.xlsx&amp;sheet=U0&amp;row=90&amp;col=6&amp;number=3.6&amp;sourceID=14","3.6")</f>
        <v>3.6</v>
      </c>
      <c r="G90" s="4" t="str">
        <f>HYPERLINK("http://141.218.60.56/~jnz1568/getInfo.php?workbook=30_03.xlsx&amp;sheet=U0&amp;row=90&amp;col=7&amp;number=0.00499&amp;sourceID=14","0.00499")</f>
        <v>0.00499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HYPERLINK("http://141.218.60.56/~jnz1568/getInfo.php?workbook=30_03.xlsx&amp;sheet=U0&amp;row=91&amp;col=6&amp;number=3.7&amp;sourceID=14","3.7")</f>
        <v>3.7</v>
      </c>
      <c r="G91" s="4" t="str">
        <f>HYPERLINK("http://141.218.60.56/~jnz1568/getInfo.php?workbook=30_03.xlsx&amp;sheet=U0&amp;row=91&amp;col=7&amp;number=0.00499&amp;sourceID=14","0.00499")</f>
        <v>0.00499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HYPERLINK("http://141.218.60.56/~jnz1568/getInfo.php?workbook=30_03.xlsx&amp;sheet=U0&amp;row=92&amp;col=6&amp;number=3.8&amp;sourceID=14","3.8")</f>
        <v>3.8</v>
      </c>
      <c r="G92" s="4" t="str">
        <f>HYPERLINK("http://141.218.60.56/~jnz1568/getInfo.php?workbook=30_03.xlsx&amp;sheet=U0&amp;row=92&amp;col=7&amp;number=0.00499&amp;sourceID=14","0.00499")</f>
        <v>0.00499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HYPERLINK("http://141.218.60.56/~jnz1568/getInfo.php?workbook=30_03.xlsx&amp;sheet=U0&amp;row=93&amp;col=6&amp;number=3.9&amp;sourceID=14","3.9")</f>
        <v>3.9</v>
      </c>
      <c r="G93" s="4" t="str">
        <f>HYPERLINK("http://141.218.60.56/~jnz1568/getInfo.php?workbook=30_03.xlsx&amp;sheet=U0&amp;row=93&amp;col=7&amp;number=0.00499&amp;sourceID=14","0.00499")</f>
        <v>0.00499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HYPERLINK("http://141.218.60.56/~jnz1568/getInfo.php?workbook=30_03.xlsx&amp;sheet=U0&amp;row=94&amp;col=6&amp;number=4&amp;sourceID=14","4")</f>
        <v>4</v>
      </c>
      <c r="G94" s="4" t="str">
        <f>HYPERLINK("http://141.218.60.56/~jnz1568/getInfo.php?workbook=30_03.xlsx&amp;sheet=U0&amp;row=94&amp;col=7&amp;number=0.00499&amp;sourceID=14","0.00499")</f>
        <v>0.00499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HYPERLINK("http://141.218.60.56/~jnz1568/getInfo.php?workbook=30_03.xlsx&amp;sheet=U0&amp;row=95&amp;col=6&amp;number=4.1&amp;sourceID=14","4.1")</f>
        <v>4.1</v>
      </c>
      <c r="G95" s="4" t="str">
        <f>HYPERLINK("http://141.218.60.56/~jnz1568/getInfo.php?workbook=30_03.xlsx&amp;sheet=U0&amp;row=95&amp;col=7&amp;number=0.00499&amp;sourceID=14","0.00499")</f>
        <v>0.00499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HYPERLINK("http://141.218.60.56/~jnz1568/getInfo.php?workbook=30_03.xlsx&amp;sheet=U0&amp;row=96&amp;col=6&amp;number=4.2&amp;sourceID=14","4.2")</f>
        <v>4.2</v>
      </c>
      <c r="G96" s="4" t="str">
        <f>HYPERLINK("http://141.218.60.56/~jnz1568/getInfo.php?workbook=30_03.xlsx&amp;sheet=U0&amp;row=96&amp;col=7&amp;number=0.00499&amp;sourceID=14","0.00499")</f>
        <v>0.00499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HYPERLINK("http://141.218.60.56/~jnz1568/getInfo.php?workbook=30_03.xlsx&amp;sheet=U0&amp;row=97&amp;col=6&amp;number=4.3&amp;sourceID=14","4.3")</f>
        <v>4.3</v>
      </c>
      <c r="G97" s="4" t="str">
        <f>HYPERLINK("http://141.218.60.56/~jnz1568/getInfo.php?workbook=30_03.xlsx&amp;sheet=U0&amp;row=97&amp;col=7&amp;number=0.00499&amp;sourceID=14","0.00499")</f>
        <v>0.00499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HYPERLINK("http://141.218.60.56/~jnz1568/getInfo.php?workbook=30_03.xlsx&amp;sheet=U0&amp;row=98&amp;col=6&amp;number=4.4&amp;sourceID=14","4.4")</f>
        <v>4.4</v>
      </c>
      <c r="G98" s="4" t="str">
        <f>HYPERLINK("http://141.218.60.56/~jnz1568/getInfo.php?workbook=30_03.xlsx&amp;sheet=U0&amp;row=98&amp;col=7&amp;number=0.005&amp;sourceID=14","0.005")</f>
        <v>0.005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HYPERLINK("http://141.218.60.56/~jnz1568/getInfo.php?workbook=30_03.xlsx&amp;sheet=U0&amp;row=99&amp;col=6&amp;number=4.5&amp;sourceID=14","4.5")</f>
        <v>4.5</v>
      </c>
      <c r="G99" s="4" t="str">
        <f>HYPERLINK("http://141.218.60.56/~jnz1568/getInfo.php?workbook=30_03.xlsx&amp;sheet=U0&amp;row=99&amp;col=7&amp;number=0.005&amp;sourceID=14","0.005")</f>
        <v>0.005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HYPERLINK("http://141.218.60.56/~jnz1568/getInfo.php?workbook=30_03.xlsx&amp;sheet=U0&amp;row=100&amp;col=6&amp;number=4.6&amp;sourceID=14","4.6")</f>
        <v>4.6</v>
      </c>
      <c r="G100" s="4" t="str">
        <f>HYPERLINK("http://141.218.60.56/~jnz1568/getInfo.php?workbook=30_03.xlsx&amp;sheet=U0&amp;row=100&amp;col=7&amp;number=0.005&amp;sourceID=14","0.005")</f>
        <v>0.005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HYPERLINK("http://141.218.60.56/~jnz1568/getInfo.php?workbook=30_03.xlsx&amp;sheet=U0&amp;row=101&amp;col=6&amp;number=4.7&amp;sourceID=14","4.7")</f>
        <v>4.7</v>
      </c>
      <c r="G101" s="4" t="str">
        <f>HYPERLINK("http://141.218.60.56/~jnz1568/getInfo.php?workbook=30_03.xlsx&amp;sheet=U0&amp;row=101&amp;col=7&amp;number=0.005&amp;sourceID=14","0.005")</f>
        <v>0.005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HYPERLINK("http://141.218.60.56/~jnz1568/getInfo.php?workbook=30_03.xlsx&amp;sheet=U0&amp;row=102&amp;col=6&amp;number=4.8&amp;sourceID=14","4.8")</f>
        <v>4.8</v>
      </c>
      <c r="G102" s="4" t="str">
        <f>HYPERLINK("http://141.218.60.56/~jnz1568/getInfo.php?workbook=30_03.xlsx&amp;sheet=U0&amp;row=102&amp;col=7&amp;number=0.00501&amp;sourceID=14","0.00501")</f>
        <v>0.00501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HYPERLINK("http://141.218.60.56/~jnz1568/getInfo.php?workbook=30_03.xlsx&amp;sheet=U0&amp;row=103&amp;col=6&amp;number=4.9&amp;sourceID=14","4.9")</f>
        <v>4.9</v>
      </c>
      <c r="G103" s="4" t="str">
        <f>HYPERLINK("http://141.218.60.56/~jnz1568/getInfo.php?workbook=30_03.xlsx&amp;sheet=U0&amp;row=103&amp;col=7&amp;number=0.00501&amp;sourceID=14","0.00501")</f>
        <v>0.00501</v>
      </c>
    </row>
    <row r="104" spans="1:7">
      <c r="A104" s="3">
        <v>30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HYPERLINK("http://141.218.60.56/~jnz1568/getInfo.php?workbook=30_03.xlsx&amp;sheet=U0&amp;row=104&amp;col=6&amp;number=3&amp;sourceID=14","3")</f>
        <v>3</v>
      </c>
      <c r="G104" s="4" t="str">
        <f>HYPERLINK("http://141.218.60.56/~jnz1568/getInfo.php?workbook=30_03.xlsx&amp;sheet=U0&amp;row=104&amp;col=7&amp;number=0.00786&amp;sourceID=14","0.00786")</f>
        <v>0.00786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HYPERLINK("http://141.218.60.56/~jnz1568/getInfo.php?workbook=30_03.xlsx&amp;sheet=U0&amp;row=105&amp;col=6&amp;number=3.1&amp;sourceID=14","3.1")</f>
        <v>3.1</v>
      </c>
      <c r="G105" s="4" t="str">
        <f>HYPERLINK("http://141.218.60.56/~jnz1568/getInfo.php?workbook=30_03.xlsx&amp;sheet=U0&amp;row=105&amp;col=7&amp;number=0.00786&amp;sourceID=14","0.00786")</f>
        <v>0.00786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HYPERLINK("http://141.218.60.56/~jnz1568/getInfo.php?workbook=30_03.xlsx&amp;sheet=U0&amp;row=106&amp;col=6&amp;number=3.2&amp;sourceID=14","3.2")</f>
        <v>3.2</v>
      </c>
      <c r="G106" s="4" t="str">
        <f>HYPERLINK("http://141.218.60.56/~jnz1568/getInfo.php?workbook=30_03.xlsx&amp;sheet=U0&amp;row=106&amp;col=7&amp;number=0.00786&amp;sourceID=14","0.00786")</f>
        <v>0.00786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HYPERLINK("http://141.218.60.56/~jnz1568/getInfo.php?workbook=30_03.xlsx&amp;sheet=U0&amp;row=107&amp;col=6&amp;number=3.3&amp;sourceID=14","3.3")</f>
        <v>3.3</v>
      </c>
      <c r="G107" s="4" t="str">
        <f>HYPERLINK("http://141.218.60.56/~jnz1568/getInfo.php?workbook=30_03.xlsx&amp;sheet=U0&amp;row=107&amp;col=7&amp;number=0.00786&amp;sourceID=14","0.00786")</f>
        <v>0.00786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HYPERLINK("http://141.218.60.56/~jnz1568/getInfo.php?workbook=30_03.xlsx&amp;sheet=U0&amp;row=108&amp;col=6&amp;number=3.4&amp;sourceID=14","3.4")</f>
        <v>3.4</v>
      </c>
      <c r="G108" s="4" t="str">
        <f>HYPERLINK("http://141.218.60.56/~jnz1568/getInfo.php?workbook=30_03.xlsx&amp;sheet=U0&amp;row=108&amp;col=7&amp;number=0.00786&amp;sourceID=14","0.00786")</f>
        <v>0.00786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HYPERLINK("http://141.218.60.56/~jnz1568/getInfo.php?workbook=30_03.xlsx&amp;sheet=U0&amp;row=109&amp;col=6&amp;number=3.5&amp;sourceID=14","3.5")</f>
        <v>3.5</v>
      </c>
      <c r="G109" s="4" t="str">
        <f>HYPERLINK("http://141.218.60.56/~jnz1568/getInfo.php?workbook=30_03.xlsx&amp;sheet=U0&amp;row=109&amp;col=7&amp;number=0.00786&amp;sourceID=14","0.00786")</f>
        <v>0.00786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HYPERLINK("http://141.218.60.56/~jnz1568/getInfo.php?workbook=30_03.xlsx&amp;sheet=U0&amp;row=110&amp;col=6&amp;number=3.6&amp;sourceID=14","3.6")</f>
        <v>3.6</v>
      </c>
      <c r="G110" s="4" t="str">
        <f>HYPERLINK("http://141.218.60.56/~jnz1568/getInfo.php?workbook=30_03.xlsx&amp;sheet=U0&amp;row=110&amp;col=7&amp;number=0.00786&amp;sourceID=14","0.00786")</f>
        <v>0.00786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HYPERLINK("http://141.218.60.56/~jnz1568/getInfo.php?workbook=30_03.xlsx&amp;sheet=U0&amp;row=111&amp;col=6&amp;number=3.7&amp;sourceID=14","3.7")</f>
        <v>3.7</v>
      </c>
      <c r="G111" s="4" t="str">
        <f>HYPERLINK("http://141.218.60.56/~jnz1568/getInfo.php?workbook=30_03.xlsx&amp;sheet=U0&amp;row=111&amp;col=7&amp;number=0.00786&amp;sourceID=14","0.00786")</f>
        <v>0.00786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HYPERLINK("http://141.218.60.56/~jnz1568/getInfo.php?workbook=30_03.xlsx&amp;sheet=U0&amp;row=112&amp;col=6&amp;number=3.8&amp;sourceID=14","3.8")</f>
        <v>3.8</v>
      </c>
      <c r="G112" s="4" t="str">
        <f>HYPERLINK("http://141.218.60.56/~jnz1568/getInfo.php?workbook=30_03.xlsx&amp;sheet=U0&amp;row=112&amp;col=7&amp;number=0.00786&amp;sourceID=14","0.00786")</f>
        <v>0.00786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HYPERLINK("http://141.218.60.56/~jnz1568/getInfo.php?workbook=30_03.xlsx&amp;sheet=U0&amp;row=113&amp;col=6&amp;number=3.9&amp;sourceID=14","3.9")</f>
        <v>3.9</v>
      </c>
      <c r="G113" s="4" t="str">
        <f>HYPERLINK("http://141.218.60.56/~jnz1568/getInfo.php?workbook=30_03.xlsx&amp;sheet=U0&amp;row=113&amp;col=7&amp;number=0.00786&amp;sourceID=14","0.00786")</f>
        <v>0.00786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HYPERLINK("http://141.218.60.56/~jnz1568/getInfo.php?workbook=30_03.xlsx&amp;sheet=U0&amp;row=114&amp;col=6&amp;number=4&amp;sourceID=14","4")</f>
        <v>4</v>
      </c>
      <c r="G114" s="4" t="str">
        <f>HYPERLINK("http://141.218.60.56/~jnz1568/getInfo.php?workbook=30_03.xlsx&amp;sheet=U0&amp;row=114&amp;col=7&amp;number=0.00786&amp;sourceID=14","0.00786")</f>
        <v>0.00786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HYPERLINK("http://141.218.60.56/~jnz1568/getInfo.php?workbook=30_03.xlsx&amp;sheet=U0&amp;row=115&amp;col=6&amp;number=4.1&amp;sourceID=14","4.1")</f>
        <v>4.1</v>
      </c>
      <c r="G115" s="4" t="str">
        <f>HYPERLINK("http://141.218.60.56/~jnz1568/getInfo.php?workbook=30_03.xlsx&amp;sheet=U0&amp;row=115&amp;col=7&amp;number=0.00786&amp;sourceID=14","0.00786")</f>
        <v>0.00786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HYPERLINK("http://141.218.60.56/~jnz1568/getInfo.php?workbook=30_03.xlsx&amp;sheet=U0&amp;row=116&amp;col=6&amp;number=4.2&amp;sourceID=14","4.2")</f>
        <v>4.2</v>
      </c>
      <c r="G116" s="4" t="str">
        <f>HYPERLINK("http://141.218.60.56/~jnz1568/getInfo.php?workbook=30_03.xlsx&amp;sheet=U0&amp;row=116&amp;col=7&amp;number=0.00786&amp;sourceID=14","0.00786")</f>
        <v>0.00786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HYPERLINK("http://141.218.60.56/~jnz1568/getInfo.php?workbook=30_03.xlsx&amp;sheet=U0&amp;row=117&amp;col=6&amp;number=4.3&amp;sourceID=14","4.3")</f>
        <v>4.3</v>
      </c>
      <c r="G117" s="4" t="str">
        <f>HYPERLINK("http://141.218.60.56/~jnz1568/getInfo.php?workbook=30_03.xlsx&amp;sheet=U0&amp;row=117&amp;col=7&amp;number=0.00786&amp;sourceID=14","0.00786")</f>
        <v>0.00786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HYPERLINK("http://141.218.60.56/~jnz1568/getInfo.php?workbook=30_03.xlsx&amp;sheet=U0&amp;row=118&amp;col=6&amp;number=4.4&amp;sourceID=14","4.4")</f>
        <v>4.4</v>
      </c>
      <c r="G118" s="4" t="str">
        <f>HYPERLINK("http://141.218.60.56/~jnz1568/getInfo.php?workbook=30_03.xlsx&amp;sheet=U0&amp;row=118&amp;col=7&amp;number=0.00786&amp;sourceID=14","0.00786")</f>
        <v>0.00786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HYPERLINK("http://141.218.60.56/~jnz1568/getInfo.php?workbook=30_03.xlsx&amp;sheet=U0&amp;row=119&amp;col=6&amp;number=4.5&amp;sourceID=14","4.5")</f>
        <v>4.5</v>
      </c>
      <c r="G119" s="4" t="str">
        <f>HYPERLINK("http://141.218.60.56/~jnz1568/getInfo.php?workbook=30_03.xlsx&amp;sheet=U0&amp;row=119&amp;col=7&amp;number=0.00786&amp;sourceID=14","0.00786")</f>
        <v>0.00786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HYPERLINK("http://141.218.60.56/~jnz1568/getInfo.php?workbook=30_03.xlsx&amp;sheet=U0&amp;row=120&amp;col=6&amp;number=4.6&amp;sourceID=14","4.6")</f>
        <v>4.6</v>
      </c>
      <c r="G120" s="4" t="str">
        <f>HYPERLINK("http://141.218.60.56/~jnz1568/getInfo.php?workbook=30_03.xlsx&amp;sheet=U0&amp;row=120&amp;col=7&amp;number=0.00786&amp;sourceID=14","0.00786")</f>
        <v>0.00786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HYPERLINK("http://141.218.60.56/~jnz1568/getInfo.php?workbook=30_03.xlsx&amp;sheet=U0&amp;row=121&amp;col=6&amp;number=4.7&amp;sourceID=14","4.7")</f>
        <v>4.7</v>
      </c>
      <c r="G121" s="4" t="str">
        <f>HYPERLINK("http://141.218.60.56/~jnz1568/getInfo.php?workbook=30_03.xlsx&amp;sheet=U0&amp;row=121&amp;col=7&amp;number=0.00787&amp;sourceID=14","0.00787")</f>
        <v>0.00787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HYPERLINK("http://141.218.60.56/~jnz1568/getInfo.php?workbook=30_03.xlsx&amp;sheet=U0&amp;row=122&amp;col=6&amp;number=4.8&amp;sourceID=14","4.8")</f>
        <v>4.8</v>
      </c>
      <c r="G122" s="4" t="str">
        <f>HYPERLINK("http://141.218.60.56/~jnz1568/getInfo.php?workbook=30_03.xlsx&amp;sheet=U0&amp;row=122&amp;col=7&amp;number=0.00787&amp;sourceID=14","0.00787")</f>
        <v>0.00787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HYPERLINK("http://141.218.60.56/~jnz1568/getInfo.php?workbook=30_03.xlsx&amp;sheet=U0&amp;row=123&amp;col=6&amp;number=4.9&amp;sourceID=14","4.9")</f>
        <v>4.9</v>
      </c>
      <c r="G123" s="4" t="str">
        <f>HYPERLINK("http://141.218.60.56/~jnz1568/getInfo.php?workbook=30_03.xlsx&amp;sheet=U0&amp;row=123&amp;col=7&amp;number=0.00787&amp;sourceID=14","0.00787")</f>
        <v>0.00787</v>
      </c>
    </row>
    <row r="124" spans="1:7">
      <c r="A124" s="3">
        <v>30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HYPERLINK("http://141.218.60.56/~jnz1568/getInfo.php?workbook=30_03.xlsx&amp;sheet=U0&amp;row=124&amp;col=6&amp;number=3&amp;sourceID=14","3")</f>
        <v>3</v>
      </c>
      <c r="G124" s="4" t="str">
        <f>HYPERLINK("http://141.218.60.56/~jnz1568/getInfo.php?workbook=30_03.xlsx&amp;sheet=U0&amp;row=124&amp;col=7&amp;number=0.0117&amp;sourceID=14","0.0117")</f>
        <v>0.0117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HYPERLINK("http://141.218.60.56/~jnz1568/getInfo.php?workbook=30_03.xlsx&amp;sheet=U0&amp;row=125&amp;col=6&amp;number=3.1&amp;sourceID=14","3.1")</f>
        <v>3.1</v>
      </c>
      <c r="G125" s="4" t="str">
        <f>HYPERLINK("http://141.218.60.56/~jnz1568/getInfo.php?workbook=30_03.xlsx&amp;sheet=U0&amp;row=125&amp;col=7&amp;number=0.0117&amp;sourceID=14","0.0117")</f>
        <v>0.0117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HYPERLINK("http://141.218.60.56/~jnz1568/getInfo.php?workbook=30_03.xlsx&amp;sheet=U0&amp;row=126&amp;col=6&amp;number=3.2&amp;sourceID=14","3.2")</f>
        <v>3.2</v>
      </c>
      <c r="G126" s="4" t="str">
        <f>HYPERLINK("http://141.218.60.56/~jnz1568/getInfo.php?workbook=30_03.xlsx&amp;sheet=U0&amp;row=126&amp;col=7&amp;number=0.0117&amp;sourceID=14","0.0117")</f>
        <v>0.0117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HYPERLINK("http://141.218.60.56/~jnz1568/getInfo.php?workbook=30_03.xlsx&amp;sheet=U0&amp;row=127&amp;col=6&amp;number=3.3&amp;sourceID=14","3.3")</f>
        <v>3.3</v>
      </c>
      <c r="G127" s="4" t="str">
        <f>HYPERLINK("http://141.218.60.56/~jnz1568/getInfo.php?workbook=30_03.xlsx&amp;sheet=U0&amp;row=127&amp;col=7&amp;number=0.0117&amp;sourceID=14","0.0117")</f>
        <v>0.0117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HYPERLINK("http://141.218.60.56/~jnz1568/getInfo.php?workbook=30_03.xlsx&amp;sheet=U0&amp;row=128&amp;col=6&amp;number=3.4&amp;sourceID=14","3.4")</f>
        <v>3.4</v>
      </c>
      <c r="G128" s="4" t="str">
        <f>HYPERLINK("http://141.218.60.56/~jnz1568/getInfo.php?workbook=30_03.xlsx&amp;sheet=U0&amp;row=128&amp;col=7&amp;number=0.0117&amp;sourceID=14","0.0117")</f>
        <v>0.0117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HYPERLINK("http://141.218.60.56/~jnz1568/getInfo.php?workbook=30_03.xlsx&amp;sheet=U0&amp;row=129&amp;col=6&amp;number=3.5&amp;sourceID=14","3.5")</f>
        <v>3.5</v>
      </c>
      <c r="G129" s="4" t="str">
        <f>HYPERLINK("http://141.218.60.56/~jnz1568/getInfo.php?workbook=30_03.xlsx&amp;sheet=U0&amp;row=129&amp;col=7&amp;number=0.0117&amp;sourceID=14","0.0117")</f>
        <v>0.0117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HYPERLINK("http://141.218.60.56/~jnz1568/getInfo.php?workbook=30_03.xlsx&amp;sheet=U0&amp;row=130&amp;col=6&amp;number=3.6&amp;sourceID=14","3.6")</f>
        <v>3.6</v>
      </c>
      <c r="G130" s="4" t="str">
        <f>HYPERLINK("http://141.218.60.56/~jnz1568/getInfo.php?workbook=30_03.xlsx&amp;sheet=U0&amp;row=130&amp;col=7&amp;number=0.0117&amp;sourceID=14","0.0117")</f>
        <v>0.0117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HYPERLINK("http://141.218.60.56/~jnz1568/getInfo.php?workbook=30_03.xlsx&amp;sheet=U0&amp;row=131&amp;col=6&amp;number=3.7&amp;sourceID=14","3.7")</f>
        <v>3.7</v>
      </c>
      <c r="G131" s="4" t="str">
        <f>HYPERLINK("http://141.218.60.56/~jnz1568/getInfo.php?workbook=30_03.xlsx&amp;sheet=U0&amp;row=131&amp;col=7&amp;number=0.0117&amp;sourceID=14","0.0117")</f>
        <v>0.0117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HYPERLINK("http://141.218.60.56/~jnz1568/getInfo.php?workbook=30_03.xlsx&amp;sheet=U0&amp;row=132&amp;col=6&amp;number=3.8&amp;sourceID=14","3.8")</f>
        <v>3.8</v>
      </c>
      <c r="G132" s="4" t="str">
        <f>HYPERLINK("http://141.218.60.56/~jnz1568/getInfo.php?workbook=30_03.xlsx&amp;sheet=U0&amp;row=132&amp;col=7&amp;number=0.0117&amp;sourceID=14","0.0117")</f>
        <v>0.0117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HYPERLINK("http://141.218.60.56/~jnz1568/getInfo.php?workbook=30_03.xlsx&amp;sheet=U0&amp;row=133&amp;col=6&amp;number=3.9&amp;sourceID=14","3.9")</f>
        <v>3.9</v>
      </c>
      <c r="G133" s="4" t="str">
        <f>HYPERLINK("http://141.218.60.56/~jnz1568/getInfo.php?workbook=30_03.xlsx&amp;sheet=U0&amp;row=133&amp;col=7&amp;number=0.0117&amp;sourceID=14","0.0117")</f>
        <v>0.0117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HYPERLINK("http://141.218.60.56/~jnz1568/getInfo.php?workbook=30_03.xlsx&amp;sheet=U0&amp;row=134&amp;col=6&amp;number=4&amp;sourceID=14","4")</f>
        <v>4</v>
      </c>
      <c r="G134" s="4" t="str">
        <f>HYPERLINK("http://141.218.60.56/~jnz1568/getInfo.php?workbook=30_03.xlsx&amp;sheet=U0&amp;row=134&amp;col=7&amp;number=0.0117&amp;sourceID=14","0.0117")</f>
        <v>0.0117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HYPERLINK("http://141.218.60.56/~jnz1568/getInfo.php?workbook=30_03.xlsx&amp;sheet=U0&amp;row=135&amp;col=6&amp;number=4.1&amp;sourceID=14","4.1")</f>
        <v>4.1</v>
      </c>
      <c r="G135" s="4" t="str">
        <f>HYPERLINK("http://141.218.60.56/~jnz1568/getInfo.php?workbook=30_03.xlsx&amp;sheet=U0&amp;row=135&amp;col=7&amp;number=0.0117&amp;sourceID=14","0.0117")</f>
        <v>0.0117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HYPERLINK("http://141.218.60.56/~jnz1568/getInfo.php?workbook=30_03.xlsx&amp;sheet=U0&amp;row=136&amp;col=6&amp;number=4.2&amp;sourceID=14","4.2")</f>
        <v>4.2</v>
      </c>
      <c r="G136" s="4" t="str">
        <f>HYPERLINK("http://141.218.60.56/~jnz1568/getInfo.php?workbook=30_03.xlsx&amp;sheet=U0&amp;row=136&amp;col=7&amp;number=0.0117&amp;sourceID=14","0.0117")</f>
        <v>0.0117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HYPERLINK("http://141.218.60.56/~jnz1568/getInfo.php?workbook=30_03.xlsx&amp;sheet=U0&amp;row=137&amp;col=6&amp;number=4.3&amp;sourceID=14","4.3")</f>
        <v>4.3</v>
      </c>
      <c r="G137" s="4" t="str">
        <f>HYPERLINK("http://141.218.60.56/~jnz1568/getInfo.php?workbook=30_03.xlsx&amp;sheet=U0&amp;row=137&amp;col=7&amp;number=0.0117&amp;sourceID=14","0.0117")</f>
        <v>0.0117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HYPERLINK("http://141.218.60.56/~jnz1568/getInfo.php?workbook=30_03.xlsx&amp;sheet=U0&amp;row=138&amp;col=6&amp;number=4.4&amp;sourceID=14","4.4")</f>
        <v>4.4</v>
      </c>
      <c r="G138" s="4" t="str">
        <f>HYPERLINK("http://141.218.60.56/~jnz1568/getInfo.php?workbook=30_03.xlsx&amp;sheet=U0&amp;row=138&amp;col=7&amp;number=0.0117&amp;sourceID=14","0.0117")</f>
        <v>0.0117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HYPERLINK("http://141.218.60.56/~jnz1568/getInfo.php?workbook=30_03.xlsx&amp;sheet=U0&amp;row=139&amp;col=6&amp;number=4.5&amp;sourceID=14","4.5")</f>
        <v>4.5</v>
      </c>
      <c r="G139" s="4" t="str">
        <f>HYPERLINK("http://141.218.60.56/~jnz1568/getInfo.php?workbook=30_03.xlsx&amp;sheet=U0&amp;row=139&amp;col=7&amp;number=0.0117&amp;sourceID=14","0.0117")</f>
        <v>0.0117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HYPERLINK("http://141.218.60.56/~jnz1568/getInfo.php?workbook=30_03.xlsx&amp;sheet=U0&amp;row=140&amp;col=6&amp;number=4.6&amp;sourceID=14","4.6")</f>
        <v>4.6</v>
      </c>
      <c r="G140" s="4" t="str">
        <f>HYPERLINK("http://141.218.60.56/~jnz1568/getInfo.php?workbook=30_03.xlsx&amp;sheet=U0&amp;row=140&amp;col=7&amp;number=0.0117&amp;sourceID=14","0.0117")</f>
        <v>0.0117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HYPERLINK("http://141.218.60.56/~jnz1568/getInfo.php?workbook=30_03.xlsx&amp;sheet=U0&amp;row=141&amp;col=6&amp;number=4.7&amp;sourceID=14","4.7")</f>
        <v>4.7</v>
      </c>
      <c r="G141" s="4" t="str">
        <f>HYPERLINK("http://141.218.60.56/~jnz1568/getInfo.php?workbook=30_03.xlsx&amp;sheet=U0&amp;row=141&amp;col=7&amp;number=0.0117&amp;sourceID=14","0.0117")</f>
        <v>0.0117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HYPERLINK("http://141.218.60.56/~jnz1568/getInfo.php?workbook=30_03.xlsx&amp;sheet=U0&amp;row=142&amp;col=6&amp;number=4.8&amp;sourceID=14","4.8")</f>
        <v>4.8</v>
      </c>
      <c r="G142" s="4" t="str">
        <f>HYPERLINK("http://141.218.60.56/~jnz1568/getInfo.php?workbook=30_03.xlsx&amp;sheet=U0&amp;row=142&amp;col=7&amp;number=0.0117&amp;sourceID=14","0.0117")</f>
        <v>0.0117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HYPERLINK("http://141.218.60.56/~jnz1568/getInfo.php?workbook=30_03.xlsx&amp;sheet=U0&amp;row=143&amp;col=6&amp;number=4.9&amp;sourceID=14","4.9")</f>
        <v>4.9</v>
      </c>
      <c r="G143" s="4" t="str">
        <f>HYPERLINK("http://141.218.60.56/~jnz1568/getInfo.php?workbook=30_03.xlsx&amp;sheet=U0&amp;row=143&amp;col=7&amp;number=0.0118&amp;sourceID=14","0.0118")</f>
        <v>0.0118</v>
      </c>
    </row>
    <row r="144" spans="1:7">
      <c r="A144" s="3">
        <v>30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HYPERLINK("http://141.218.60.56/~jnz1568/getInfo.php?workbook=30_03.xlsx&amp;sheet=U0&amp;row=144&amp;col=6&amp;number=3&amp;sourceID=14","3")</f>
        <v>3</v>
      </c>
      <c r="G144" s="4" t="str">
        <f>HYPERLINK("http://141.218.60.56/~jnz1568/getInfo.php?workbook=30_03.xlsx&amp;sheet=U0&amp;row=144&amp;col=7&amp;number=0.00211&amp;sourceID=14","0.00211")</f>
        <v>0.00211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HYPERLINK("http://141.218.60.56/~jnz1568/getInfo.php?workbook=30_03.xlsx&amp;sheet=U0&amp;row=145&amp;col=6&amp;number=3.1&amp;sourceID=14","3.1")</f>
        <v>3.1</v>
      </c>
      <c r="G145" s="4" t="str">
        <f>HYPERLINK("http://141.218.60.56/~jnz1568/getInfo.php?workbook=30_03.xlsx&amp;sheet=U0&amp;row=145&amp;col=7&amp;number=0.00211&amp;sourceID=14","0.00211")</f>
        <v>0.00211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HYPERLINK("http://141.218.60.56/~jnz1568/getInfo.php?workbook=30_03.xlsx&amp;sheet=U0&amp;row=146&amp;col=6&amp;number=3.2&amp;sourceID=14","3.2")</f>
        <v>3.2</v>
      </c>
      <c r="G146" s="4" t="str">
        <f>HYPERLINK("http://141.218.60.56/~jnz1568/getInfo.php?workbook=30_03.xlsx&amp;sheet=U0&amp;row=146&amp;col=7&amp;number=0.00211&amp;sourceID=14","0.00211")</f>
        <v>0.00211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HYPERLINK("http://141.218.60.56/~jnz1568/getInfo.php?workbook=30_03.xlsx&amp;sheet=U0&amp;row=147&amp;col=6&amp;number=3.3&amp;sourceID=14","3.3")</f>
        <v>3.3</v>
      </c>
      <c r="G147" s="4" t="str">
        <f>HYPERLINK("http://141.218.60.56/~jnz1568/getInfo.php?workbook=30_03.xlsx&amp;sheet=U0&amp;row=147&amp;col=7&amp;number=0.00211&amp;sourceID=14","0.00211")</f>
        <v>0.00211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HYPERLINK("http://141.218.60.56/~jnz1568/getInfo.php?workbook=30_03.xlsx&amp;sheet=U0&amp;row=148&amp;col=6&amp;number=3.4&amp;sourceID=14","3.4")</f>
        <v>3.4</v>
      </c>
      <c r="G148" s="4" t="str">
        <f>HYPERLINK("http://141.218.60.56/~jnz1568/getInfo.php?workbook=30_03.xlsx&amp;sheet=U0&amp;row=148&amp;col=7&amp;number=0.00211&amp;sourceID=14","0.00211")</f>
        <v>0.00211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HYPERLINK("http://141.218.60.56/~jnz1568/getInfo.php?workbook=30_03.xlsx&amp;sheet=U0&amp;row=149&amp;col=6&amp;number=3.5&amp;sourceID=14","3.5")</f>
        <v>3.5</v>
      </c>
      <c r="G149" s="4" t="str">
        <f>HYPERLINK("http://141.218.60.56/~jnz1568/getInfo.php?workbook=30_03.xlsx&amp;sheet=U0&amp;row=149&amp;col=7&amp;number=0.00211&amp;sourceID=14","0.00211")</f>
        <v>0.00211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HYPERLINK("http://141.218.60.56/~jnz1568/getInfo.php?workbook=30_03.xlsx&amp;sheet=U0&amp;row=150&amp;col=6&amp;number=3.6&amp;sourceID=14","3.6")</f>
        <v>3.6</v>
      </c>
      <c r="G150" s="4" t="str">
        <f>HYPERLINK("http://141.218.60.56/~jnz1568/getInfo.php?workbook=30_03.xlsx&amp;sheet=U0&amp;row=150&amp;col=7&amp;number=0.00211&amp;sourceID=14","0.00211")</f>
        <v>0.00211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HYPERLINK("http://141.218.60.56/~jnz1568/getInfo.php?workbook=30_03.xlsx&amp;sheet=U0&amp;row=151&amp;col=6&amp;number=3.7&amp;sourceID=14","3.7")</f>
        <v>3.7</v>
      </c>
      <c r="G151" s="4" t="str">
        <f>HYPERLINK("http://141.218.60.56/~jnz1568/getInfo.php?workbook=30_03.xlsx&amp;sheet=U0&amp;row=151&amp;col=7&amp;number=0.00211&amp;sourceID=14","0.00211")</f>
        <v>0.00211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HYPERLINK("http://141.218.60.56/~jnz1568/getInfo.php?workbook=30_03.xlsx&amp;sheet=U0&amp;row=152&amp;col=6&amp;number=3.8&amp;sourceID=14","3.8")</f>
        <v>3.8</v>
      </c>
      <c r="G152" s="4" t="str">
        <f>HYPERLINK("http://141.218.60.56/~jnz1568/getInfo.php?workbook=30_03.xlsx&amp;sheet=U0&amp;row=152&amp;col=7&amp;number=0.00211&amp;sourceID=14","0.00211")</f>
        <v>0.00211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HYPERLINK("http://141.218.60.56/~jnz1568/getInfo.php?workbook=30_03.xlsx&amp;sheet=U0&amp;row=153&amp;col=6&amp;number=3.9&amp;sourceID=14","3.9")</f>
        <v>3.9</v>
      </c>
      <c r="G153" s="4" t="str">
        <f>HYPERLINK("http://141.218.60.56/~jnz1568/getInfo.php?workbook=30_03.xlsx&amp;sheet=U0&amp;row=153&amp;col=7&amp;number=0.00211&amp;sourceID=14","0.00211")</f>
        <v>0.00211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HYPERLINK("http://141.218.60.56/~jnz1568/getInfo.php?workbook=30_03.xlsx&amp;sheet=U0&amp;row=154&amp;col=6&amp;number=4&amp;sourceID=14","4")</f>
        <v>4</v>
      </c>
      <c r="G154" s="4" t="str">
        <f>HYPERLINK("http://141.218.60.56/~jnz1568/getInfo.php?workbook=30_03.xlsx&amp;sheet=U0&amp;row=154&amp;col=7&amp;number=0.00211&amp;sourceID=14","0.00211")</f>
        <v>0.00211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HYPERLINK("http://141.218.60.56/~jnz1568/getInfo.php?workbook=30_03.xlsx&amp;sheet=U0&amp;row=155&amp;col=6&amp;number=4.1&amp;sourceID=14","4.1")</f>
        <v>4.1</v>
      </c>
      <c r="G155" s="4" t="str">
        <f>HYPERLINK("http://141.218.60.56/~jnz1568/getInfo.php?workbook=30_03.xlsx&amp;sheet=U0&amp;row=155&amp;col=7&amp;number=0.00211&amp;sourceID=14","0.00211")</f>
        <v>0.00211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HYPERLINK("http://141.218.60.56/~jnz1568/getInfo.php?workbook=30_03.xlsx&amp;sheet=U0&amp;row=156&amp;col=6&amp;number=4.2&amp;sourceID=14","4.2")</f>
        <v>4.2</v>
      </c>
      <c r="G156" s="4" t="str">
        <f>HYPERLINK("http://141.218.60.56/~jnz1568/getInfo.php?workbook=30_03.xlsx&amp;sheet=U0&amp;row=156&amp;col=7&amp;number=0.00211&amp;sourceID=14","0.00211")</f>
        <v>0.00211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HYPERLINK("http://141.218.60.56/~jnz1568/getInfo.php?workbook=30_03.xlsx&amp;sheet=U0&amp;row=157&amp;col=6&amp;number=4.3&amp;sourceID=14","4.3")</f>
        <v>4.3</v>
      </c>
      <c r="G157" s="4" t="str">
        <f>HYPERLINK("http://141.218.60.56/~jnz1568/getInfo.php?workbook=30_03.xlsx&amp;sheet=U0&amp;row=157&amp;col=7&amp;number=0.00211&amp;sourceID=14","0.00211")</f>
        <v>0.00211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HYPERLINK("http://141.218.60.56/~jnz1568/getInfo.php?workbook=30_03.xlsx&amp;sheet=U0&amp;row=158&amp;col=6&amp;number=4.4&amp;sourceID=14","4.4")</f>
        <v>4.4</v>
      </c>
      <c r="G158" s="4" t="str">
        <f>HYPERLINK("http://141.218.60.56/~jnz1568/getInfo.php?workbook=30_03.xlsx&amp;sheet=U0&amp;row=158&amp;col=7&amp;number=0.00211&amp;sourceID=14","0.00211")</f>
        <v>0.00211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HYPERLINK("http://141.218.60.56/~jnz1568/getInfo.php?workbook=30_03.xlsx&amp;sheet=U0&amp;row=159&amp;col=6&amp;number=4.5&amp;sourceID=14","4.5")</f>
        <v>4.5</v>
      </c>
      <c r="G159" s="4" t="str">
        <f>HYPERLINK("http://141.218.60.56/~jnz1568/getInfo.php?workbook=30_03.xlsx&amp;sheet=U0&amp;row=159&amp;col=7&amp;number=0.00211&amp;sourceID=14","0.00211")</f>
        <v>0.00211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HYPERLINK("http://141.218.60.56/~jnz1568/getInfo.php?workbook=30_03.xlsx&amp;sheet=U0&amp;row=160&amp;col=6&amp;number=4.6&amp;sourceID=14","4.6")</f>
        <v>4.6</v>
      </c>
      <c r="G160" s="4" t="str">
        <f>HYPERLINK("http://141.218.60.56/~jnz1568/getInfo.php?workbook=30_03.xlsx&amp;sheet=U0&amp;row=160&amp;col=7&amp;number=0.00211&amp;sourceID=14","0.00211")</f>
        <v>0.00211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HYPERLINK("http://141.218.60.56/~jnz1568/getInfo.php?workbook=30_03.xlsx&amp;sheet=U0&amp;row=161&amp;col=6&amp;number=4.7&amp;sourceID=14","4.7")</f>
        <v>4.7</v>
      </c>
      <c r="G161" s="4" t="str">
        <f>HYPERLINK("http://141.218.60.56/~jnz1568/getInfo.php?workbook=30_03.xlsx&amp;sheet=U0&amp;row=161&amp;col=7&amp;number=0.00211&amp;sourceID=14","0.00211")</f>
        <v>0.00211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HYPERLINK("http://141.218.60.56/~jnz1568/getInfo.php?workbook=30_03.xlsx&amp;sheet=U0&amp;row=162&amp;col=6&amp;number=4.8&amp;sourceID=14","4.8")</f>
        <v>4.8</v>
      </c>
      <c r="G162" s="4" t="str">
        <f>HYPERLINK("http://141.218.60.56/~jnz1568/getInfo.php?workbook=30_03.xlsx&amp;sheet=U0&amp;row=162&amp;col=7&amp;number=0.00211&amp;sourceID=14","0.00211")</f>
        <v>0.00211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HYPERLINK("http://141.218.60.56/~jnz1568/getInfo.php?workbook=30_03.xlsx&amp;sheet=U0&amp;row=163&amp;col=6&amp;number=4.9&amp;sourceID=14","4.9")</f>
        <v>4.9</v>
      </c>
      <c r="G163" s="4" t="str">
        <f>HYPERLINK("http://141.218.60.56/~jnz1568/getInfo.php?workbook=30_03.xlsx&amp;sheet=U0&amp;row=163&amp;col=7&amp;number=0.00211&amp;sourceID=14","0.00211")</f>
        <v>0.00211</v>
      </c>
    </row>
    <row r="164" spans="1:7">
      <c r="A164" s="3">
        <v>30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HYPERLINK("http://141.218.60.56/~jnz1568/getInfo.php?workbook=30_03.xlsx&amp;sheet=U0&amp;row=164&amp;col=6&amp;number=3&amp;sourceID=14","3")</f>
        <v>3</v>
      </c>
      <c r="G164" s="4" t="str">
        <f>HYPERLINK("http://141.218.60.56/~jnz1568/getInfo.php?workbook=30_03.xlsx&amp;sheet=U0&amp;row=164&amp;col=7&amp;number=0.000702&amp;sourceID=14","0.000702")</f>
        <v>0.000702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HYPERLINK("http://141.218.60.56/~jnz1568/getInfo.php?workbook=30_03.xlsx&amp;sheet=U0&amp;row=165&amp;col=6&amp;number=3.1&amp;sourceID=14","3.1")</f>
        <v>3.1</v>
      </c>
      <c r="G165" s="4" t="str">
        <f>HYPERLINK("http://141.218.60.56/~jnz1568/getInfo.php?workbook=30_03.xlsx&amp;sheet=U0&amp;row=165&amp;col=7&amp;number=0.000702&amp;sourceID=14","0.000702")</f>
        <v>0.000702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HYPERLINK("http://141.218.60.56/~jnz1568/getInfo.php?workbook=30_03.xlsx&amp;sheet=U0&amp;row=166&amp;col=6&amp;number=3.2&amp;sourceID=14","3.2")</f>
        <v>3.2</v>
      </c>
      <c r="G166" s="4" t="str">
        <f>HYPERLINK("http://141.218.60.56/~jnz1568/getInfo.php?workbook=30_03.xlsx&amp;sheet=U0&amp;row=166&amp;col=7&amp;number=0.000702&amp;sourceID=14","0.000702")</f>
        <v>0.000702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HYPERLINK("http://141.218.60.56/~jnz1568/getInfo.php?workbook=30_03.xlsx&amp;sheet=U0&amp;row=167&amp;col=6&amp;number=3.3&amp;sourceID=14","3.3")</f>
        <v>3.3</v>
      </c>
      <c r="G167" s="4" t="str">
        <f>HYPERLINK("http://141.218.60.56/~jnz1568/getInfo.php?workbook=30_03.xlsx&amp;sheet=U0&amp;row=167&amp;col=7&amp;number=0.000702&amp;sourceID=14","0.000702")</f>
        <v>0.000702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HYPERLINK("http://141.218.60.56/~jnz1568/getInfo.php?workbook=30_03.xlsx&amp;sheet=U0&amp;row=168&amp;col=6&amp;number=3.4&amp;sourceID=14","3.4")</f>
        <v>3.4</v>
      </c>
      <c r="G168" s="4" t="str">
        <f>HYPERLINK("http://141.218.60.56/~jnz1568/getInfo.php?workbook=30_03.xlsx&amp;sheet=U0&amp;row=168&amp;col=7&amp;number=0.000702&amp;sourceID=14","0.000702")</f>
        <v>0.000702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HYPERLINK("http://141.218.60.56/~jnz1568/getInfo.php?workbook=30_03.xlsx&amp;sheet=U0&amp;row=169&amp;col=6&amp;number=3.5&amp;sourceID=14","3.5")</f>
        <v>3.5</v>
      </c>
      <c r="G169" s="4" t="str">
        <f>HYPERLINK("http://141.218.60.56/~jnz1568/getInfo.php?workbook=30_03.xlsx&amp;sheet=U0&amp;row=169&amp;col=7&amp;number=0.000702&amp;sourceID=14","0.000702")</f>
        <v>0.000702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HYPERLINK("http://141.218.60.56/~jnz1568/getInfo.php?workbook=30_03.xlsx&amp;sheet=U0&amp;row=170&amp;col=6&amp;number=3.6&amp;sourceID=14","3.6")</f>
        <v>3.6</v>
      </c>
      <c r="G170" s="4" t="str">
        <f>HYPERLINK("http://141.218.60.56/~jnz1568/getInfo.php?workbook=30_03.xlsx&amp;sheet=U0&amp;row=170&amp;col=7&amp;number=0.000702&amp;sourceID=14","0.000702")</f>
        <v>0.000702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HYPERLINK("http://141.218.60.56/~jnz1568/getInfo.php?workbook=30_03.xlsx&amp;sheet=U0&amp;row=171&amp;col=6&amp;number=3.7&amp;sourceID=14","3.7")</f>
        <v>3.7</v>
      </c>
      <c r="G171" s="4" t="str">
        <f>HYPERLINK("http://141.218.60.56/~jnz1568/getInfo.php?workbook=30_03.xlsx&amp;sheet=U0&amp;row=171&amp;col=7&amp;number=0.000702&amp;sourceID=14","0.000702")</f>
        <v>0.000702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HYPERLINK("http://141.218.60.56/~jnz1568/getInfo.php?workbook=30_03.xlsx&amp;sheet=U0&amp;row=172&amp;col=6&amp;number=3.8&amp;sourceID=14","3.8")</f>
        <v>3.8</v>
      </c>
      <c r="G172" s="4" t="str">
        <f>HYPERLINK("http://141.218.60.56/~jnz1568/getInfo.php?workbook=30_03.xlsx&amp;sheet=U0&amp;row=172&amp;col=7&amp;number=0.000702&amp;sourceID=14","0.000702")</f>
        <v>0.000702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HYPERLINK("http://141.218.60.56/~jnz1568/getInfo.php?workbook=30_03.xlsx&amp;sheet=U0&amp;row=173&amp;col=6&amp;number=3.9&amp;sourceID=14","3.9")</f>
        <v>3.9</v>
      </c>
      <c r="G173" s="4" t="str">
        <f>HYPERLINK("http://141.218.60.56/~jnz1568/getInfo.php?workbook=30_03.xlsx&amp;sheet=U0&amp;row=173&amp;col=7&amp;number=0.000702&amp;sourceID=14","0.000702")</f>
        <v>0.000702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HYPERLINK("http://141.218.60.56/~jnz1568/getInfo.php?workbook=30_03.xlsx&amp;sheet=U0&amp;row=174&amp;col=6&amp;number=4&amp;sourceID=14","4")</f>
        <v>4</v>
      </c>
      <c r="G174" s="4" t="str">
        <f>HYPERLINK("http://141.218.60.56/~jnz1568/getInfo.php?workbook=30_03.xlsx&amp;sheet=U0&amp;row=174&amp;col=7&amp;number=0.000702&amp;sourceID=14","0.000702")</f>
        <v>0.000702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HYPERLINK("http://141.218.60.56/~jnz1568/getInfo.php?workbook=30_03.xlsx&amp;sheet=U0&amp;row=175&amp;col=6&amp;number=4.1&amp;sourceID=14","4.1")</f>
        <v>4.1</v>
      </c>
      <c r="G175" s="4" t="str">
        <f>HYPERLINK("http://141.218.60.56/~jnz1568/getInfo.php?workbook=30_03.xlsx&amp;sheet=U0&amp;row=175&amp;col=7&amp;number=0.000702&amp;sourceID=14","0.000702")</f>
        <v>0.000702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HYPERLINK("http://141.218.60.56/~jnz1568/getInfo.php?workbook=30_03.xlsx&amp;sheet=U0&amp;row=176&amp;col=6&amp;number=4.2&amp;sourceID=14","4.2")</f>
        <v>4.2</v>
      </c>
      <c r="G176" s="4" t="str">
        <f>HYPERLINK("http://141.218.60.56/~jnz1568/getInfo.php?workbook=30_03.xlsx&amp;sheet=U0&amp;row=176&amp;col=7&amp;number=0.000702&amp;sourceID=14","0.000702")</f>
        <v>0.000702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HYPERLINK("http://141.218.60.56/~jnz1568/getInfo.php?workbook=30_03.xlsx&amp;sheet=U0&amp;row=177&amp;col=6&amp;number=4.3&amp;sourceID=14","4.3")</f>
        <v>4.3</v>
      </c>
      <c r="G177" s="4" t="str">
        <f>HYPERLINK("http://141.218.60.56/~jnz1568/getInfo.php?workbook=30_03.xlsx&amp;sheet=U0&amp;row=177&amp;col=7&amp;number=0.000702&amp;sourceID=14","0.000702")</f>
        <v>0.000702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HYPERLINK("http://141.218.60.56/~jnz1568/getInfo.php?workbook=30_03.xlsx&amp;sheet=U0&amp;row=178&amp;col=6&amp;number=4.4&amp;sourceID=14","4.4")</f>
        <v>4.4</v>
      </c>
      <c r="G178" s="4" t="str">
        <f>HYPERLINK("http://141.218.60.56/~jnz1568/getInfo.php?workbook=30_03.xlsx&amp;sheet=U0&amp;row=178&amp;col=7&amp;number=0.000702&amp;sourceID=14","0.000702")</f>
        <v>0.000702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HYPERLINK("http://141.218.60.56/~jnz1568/getInfo.php?workbook=30_03.xlsx&amp;sheet=U0&amp;row=179&amp;col=6&amp;number=4.5&amp;sourceID=14","4.5")</f>
        <v>4.5</v>
      </c>
      <c r="G179" s="4" t="str">
        <f>HYPERLINK("http://141.218.60.56/~jnz1568/getInfo.php?workbook=30_03.xlsx&amp;sheet=U0&amp;row=179&amp;col=7&amp;number=0.000703&amp;sourceID=14","0.000703")</f>
        <v>0.000703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HYPERLINK("http://141.218.60.56/~jnz1568/getInfo.php?workbook=30_03.xlsx&amp;sheet=U0&amp;row=180&amp;col=6&amp;number=4.6&amp;sourceID=14","4.6")</f>
        <v>4.6</v>
      </c>
      <c r="G180" s="4" t="str">
        <f>HYPERLINK("http://141.218.60.56/~jnz1568/getInfo.php?workbook=30_03.xlsx&amp;sheet=U0&amp;row=180&amp;col=7&amp;number=0.000703&amp;sourceID=14","0.000703")</f>
        <v>0.000703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HYPERLINK("http://141.218.60.56/~jnz1568/getInfo.php?workbook=30_03.xlsx&amp;sheet=U0&amp;row=181&amp;col=6&amp;number=4.7&amp;sourceID=14","4.7")</f>
        <v>4.7</v>
      </c>
      <c r="G181" s="4" t="str">
        <f>HYPERLINK("http://141.218.60.56/~jnz1568/getInfo.php?workbook=30_03.xlsx&amp;sheet=U0&amp;row=181&amp;col=7&amp;number=0.000703&amp;sourceID=14","0.000703")</f>
        <v>0.000703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HYPERLINK("http://141.218.60.56/~jnz1568/getInfo.php?workbook=30_03.xlsx&amp;sheet=U0&amp;row=182&amp;col=6&amp;number=4.8&amp;sourceID=14","4.8")</f>
        <v>4.8</v>
      </c>
      <c r="G182" s="4" t="str">
        <f>HYPERLINK("http://141.218.60.56/~jnz1568/getInfo.php?workbook=30_03.xlsx&amp;sheet=U0&amp;row=182&amp;col=7&amp;number=0.000703&amp;sourceID=14","0.000703")</f>
        <v>0.000703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HYPERLINK("http://141.218.60.56/~jnz1568/getInfo.php?workbook=30_03.xlsx&amp;sheet=U0&amp;row=183&amp;col=6&amp;number=4.9&amp;sourceID=14","4.9")</f>
        <v>4.9</v>
      </c>
      <c r="G183" s="4" t="str">
        <f>HYPERLINK("http://141.218.60.56/~jnz1568/getInfo.php?workbook=30_03.xlsx&amp;sheet=U0&amp;row=183&amp;col=7&amp;number=0.000704&amp;sourceID=14","0.000704")</f>
        <v>0.000704</v>
      </c>
    </row>
    <row r="184" spans="1:7">
      <c r="A184" s="3">
        <v>30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HYPERLINK("http://141.218.60.56/~jnz1568/getInfo.php?workbook=30_03.xlsx&amp;sheet=U0&amp;row=184&amp;col=6&amp;number=3&amp;sourceID=14","3")</f>
        <v>3</v>
      </c>
      <c r="G184" s="4" t="str">
        <f>HYPERLINK("http://141.218.60.56/~jnz1568/getInfo.php?workbook=30_03.xlsx&amp;sheet=U0&amp;row=184&amp;col=7&amp;number=0.0013&amp;sourceID=14","0.0013")</f>
        <v>0.0013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HYPERLINK("http://141.218.60.56/~jnz1568/getInfo.php?workbook=30_03.xlsx&amp;sheet=U0&amp;row=185&amp;col=6&amp;number=3.1&amp;sourceID=14","3.1")</f>
        <v>3.1</v>
      </c>
      <c r="G185" s="4" t="str">
        <f>HYPERLINK("http://141.218.60.56/~jnz1568/getInfo.php?workbook=30_03.xlsx&amp;sheet=U0&amp;row=185&amp;col=7&amp;number=0.0013&amp;sourceID=14","0.0013")</f>
        <v>0.0013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HYPERLINK("http://141.218.60.56/~jnz1568/getInfo.php?workbook=30_03.xlsx&amp;sheet=U0&amp;row=186&amp;col=6&amp;number=3.2&amp;sourceID=14","3.2")</f>
        <v>3.2</v>
      </c>
      <c r="G186" s="4" t="str">
        <f>HYPERLINK("http://141.218.60.56/~jnz1568/getInfo.php?workbook=30_03.xlsx&amp;sheet=U0&amp;row=186&amp;col=7&amp;number=0.0013&amp;sourceID=14","0.0013")</f>
        <v>0.0013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HYPERLINK("http://141.218.60.56/~jnz1568/getInfo.php?workbook=30_03.xlsx&amp;sheet=U0&amp;row=187&amp;col=6&amp;number=3.3&amp;sourceID=14","3.3")</f>
        <v>3.3</v>
      </c>
      <c r="G187" s="4" t="str">
        <f>HYPERLINK("http://141.218.60.56/~jnz1568/getInfo.php?workbook=30_03.xlsx&amp;sheet=U0&amp;row=187&amp;col=7&amp;number=0.0013&amp;sourceID=14","0.0013")</f>
        <v>0.0013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HYPERLINK("http://141.218.60.56/~jnz1568/getInfo.php?workbook=30_03.xlsx&amp;sheet=U0&amp;row=188&amp;col=6&amp;number=3.4&amp;sourceID=14","3.4")</f>
        <v>3.4</v>
      </c>
      <c r="G188" s="4" t="str">
        <f>HYPERLINK("http://141.218.60.56/~jnz1568/getInfo.php?workbook=30_03.xlsx&amp;sheet=U0&amp;row=188&amp;col=7&amp;number=0.0013&amp;sourceID=14","0.0013")</f>
        <v>0.0013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HYPERLINK("http://141.218.60.56/~jnz1568/getInfo.php?workbook=30_03.xlsx&amp;sheet=U0&amp;row=189&amp;col=6&amp;number=3.5&amp;sourceID=14","3.5")</f>
        <v>3.5</v>
      </c>
      <c r="G189" s="4" t="str">
        <f>HYPERLINK("http://141.218.60.56/~jnz1568/getInfo.php?workbook=30_03.xlsx&amp;sheet=U0&amp;row=189&amp;col=7&amp;number=0.0013&amp;sourceID=14","0.0013")</f>
        <v>0.0013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HYPERLINK("http://141.218.60.56/~jnz1568/getInfo.php?workbook=30_03.xlsx&amp;sheet=U0&amp;row=190&amp;col=6&amp;number=3.6&amp;sourceID=14","3.6")</f>
        <v>3.6</v>
      </c>
      <c r="G190" s="4" t="str">
        <f>HYPERLINK("http://141.218.60.56/~jnz1568/getInfo.php?workbook=30_03.xlsx&amp;sheet=U0&amp;row=190&amp;col=7&amp;number=0.0013&amp;sourceID=14","0.0013")</f>
        <v>0.0013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HYPERLINK("http://141.218.60.56/~jnz1568/getInfo.php?workbook=30_03.xlsx&amp;sheet=U0&amp;row=191&amp;col=6&amp;number=3.7&amp;sourceID=14","3.7")</f>
        <v>3.7</v>
      </c>
      <c r="G191" s="4" t="str">
        <f>HYPERLINK("http://141.218.60.56/~jnz1568/getInfo.php?workbook=30_03.xlsx&amp;sheet=U0&amp;row=191&amp;col=7&amp;number=0.0013&amp;sourceID=14","0.0013")</f>
        <v>0.0013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HYPERLINK("http://141.218.60.56/~jnz1568/getInfo.php?workbook=30_03.xlsx&amp;sheet=U0&amp;row=192&amp;col=6&amp;number=3.8&amp;sourceID=14","3.8")</f>
        <v>3.8</v>
      </c>
      <c r="G192" s="4" t="str">
        <f>HYPERLINK("http://141.218.60.56/~jnz1568/getInfo.php?workbook=30_03.xlsx&amp;sheet=U0&amp;row=192&amp;col=7&amp;number=0.0013&amp;sourceID=14","0.0013")</f>
        <v>0.0013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HYPERLINK("http://141.218.60.56/~jnz1568/getInfo.php?workbook=30_03.xlsx&amp;sheet=U0&amp;row=193&amp;col=6&amp;number=3.9&amp;sourceID=14","3.9")</f>
        <v>3.9</v>
      </c>
      <c r="G193" s="4" t="str">
        <f>HYPERLINK("http://141.218.60.56/~jnz1568/getInfo.php?workbook=30_03.xlsx&amp;sheet=U0&amp;row=193&amp;col=7&amp;number=0.0013&amp;sourceID=14","0.0013")</f>
        <v>0.0013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HYPERLINK("http://141.218.60.56/~jnz1568/getInfo.php?workbook=30_03.xlsx&amp;sheet=U0&amp;row=194&amp;col=6&amp;number=4&amp;sourceID=14","4")</f>
        <v>4</v>
      </c>
      <c r="G194" s="4" t="str">
        <f>HYPERLINK("http://141.218.60.56/~jnz1568/getInfo.php?workbook=30_03.xlsx&amp;sheet=U0&amp;row=194&amp;col=7&amp;number=0.0013&amp;sourceID=14","0.0013")</f>
        <v>0.0013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HYPERLINK("http://141.218.60.56/~jnz1568/getInfo.php?workbook=30_03.xlsx&amp;sheet=U0&amp;row=195&amp;col=6&amp;number=4.1&amp;sourceID=14","4.1")</f>
        <v>4.1</v>
      </c>
      <c r="G195" s="4" t="str">
        <f>HYPERLINK("http://141.218.60.56/~jnz1568/getInfo.php?workbook=30_03.xlsx&amp;sheet=U0&amp;row=195&amp;col=7&amp;number=0.0013&amp;sourceID=14","0.0013")</f>
        <v>0.0013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HYPERLINK("http://141.218.60.56/~jnz1568/getInfo.php?workbook=30_03.xlsx&amp;sheet=U0&amp;row=196&amp;col=6&amp;number=4.2&amp;sourceID=14","4.2")</f>
        <v>4.2</v>
      </c>
      <c r="G196" s="4" t="str">
        <f>HYPERLINK("http://141.218.60.56/~jnz1568/getInfo.php?workbook=30_03.xlsx&amp;sheet=U0&amp;row=196&amp;col=7&amp;number=0.0013&amp;sourceID=14","0.0013")</f>
        <v>0.0013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HYPERLINK("http://141.218.60.56/~jnz1568/getInfo.php?workbook=30_03.xlsx&amp;sheet=U0&amp;row=197&amp;col=6&amp;number=4.3&amp;sourceID=14","4.3")</f>
        <v>4.3</v>
      </c>
      <c r="G197" s="4" t="str">
        <f>HYPERLINK("http://141.218.60.56/~jnz1568/getInfo.php?workbook=30_03.xlsx&amp;sheet=U0&amp;row=197&amp;col=7&amp;number=0.0013&amp;sourceID=14","0.0013")</f>
        <v>0.0013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HYPERLINK("http://141.218.60.56/~jnz1568/getInfo.php?workbook=30_03.xlsx&amp;sheet=U0&amp;row=198&amp;col=6&amp;number=4.4&amp;sourceID=14","4.4")</f>
        <v>4.4</v>
      </c>
      <c r="G198" s="4" t="str">
        <f>HYPERLINK("http://141.218.60.56/~jnz1568/getInfo.php?workbook=30_03.xlsx&amp;sheet=U0&amp;row=198&amp;col=7&amp;number=0.0013&amp;sourceID=14","0.0013")</f>
        <v>0.0013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HYPERLINK("http://141.218.60.56/~jnz1568/getInfo.php?workbook=30_03.xlsx&amp;sheet=U0&amp;row=199&amp;col=6&amp;number=4.5&amp;sourceID=14","4.5")</f>
        <v>4.5</v>
      </c>
      <c r="G199" s="4" t="str">
        <f>HYPERLINK("http://141.218.60.56/~jnz1568/getInfo.php?workbook=30_03.xlsx&amp;sheet=U0&amp;row=199&amp;col=7&amp;number=0.0013&amp;sourceID=14","0.0013")</f>
        <v>0.0013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HYPERLINK("http://141.218.60.56/~jnz1568/getInfo.php?workbook=30_03.xlsx&amp;sheet=U0&amp;row=200&amp;col=6&amp;number=4.6&amp;sourceID=14","4.6")</f>
        <v>4.6</v>
      </c>
      <c r="G200" s="4" t="str">
        <f>HYPERLINK("http://141.218.60.56/~jnz1568/getInfo.php?workbook=30_03.xlsx&amp;sheet=U0&amp;row=200&amp;col=7&amp;number=0.0013&amp;sourceID=14","0.0013")</f>
        <v>0.0013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HYPERLINK("http://141.218.60.56/~jnz1568/getInfo.php?workbook=30_03.xlsx&amp;sheet=U0&amp;row=201&amp;col=6&amp;number=4.7&amp;sourceID=14","4.7")</f>
        <v>4.7</v>
      </c>
      <c r="G201" s="4" t="str">
        <f>HYPERLINK("http://141.218.60.56/~jnz1568/getInfo.php?workbook=30_03.xlsx&amp;sheet=U0&amp;row=201&amp;col=7&amp;number=0.0013&amp;sourceID=14","0.0013")</f>
        <v>0.0013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HYPERLINK("http://141.218.60.56/~jnz1568/getInfo.php?workbook=30_03.xlsx&amp;sheet=U0&amp;row=202&amp;col=6&amp;number=4.8&amp;sourceID=14","4.8")</f>
        <v>4.8</v>
      </c>
      <c r="G202" s="4" t="str">
        <f>HYPERLINK("http://141.218.60.56/~jnz1568/getInfo.php?workbook=30_03.xlsx&amp;sheet=U0&amp;row=202&amp;col=7&amp;number=0.0013&amp;sourceID=14","0.0013")</f>
        <v>0.0013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HYPERLINK("http://141.218.60.56/~jnz1568/getInfo.php?workbook=30_03.xlsx&amp;sheet=U0&amp;row=203&amp;col=6&amp;number=4.9&amp;sourceID=14","4.9")</f>
        <v>4.9</v>
      </c>
      <c r="G203" s="4" t="str">
        <f>HYPERLINK("http://141.218.60.56/~jnz1568/getInfo.php?workbook=30_03.xlsx&amp;sheet=U0&amp;row=203&amp;col=7&amp;number=0.0013&amp;sourceID=14","0.0013")</f>
        <v>0.0013</v>
      </c>
    </row>
    <row r="204" spans="1:7">
      <c r="A204" s="3">
        <v>30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HYPERLINK("http://141.218.60.56/~jnz1568/getInfo.php?workbook=30_03.xlsx&amp;sheet=U0&amp;row=204&amp;col=6&amp;number=3&amp;sourceID=14","3")</f>
        <v>3</v>
      </c>
      <c r="G204" s="4" t="str">
        <f>HYPERLINK("http://141.218.60.56/~jnz1568/getInfo.php?workbook=30_03.xlsx&amp;sheet=U0&amp;row=204&amp;col=7&amp;number=0.00148&amp;sourceID=14","0.00148")</f>
        <v>0.00148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HYPERLINK("http://141.218.60.56/~jnz1568/getInfo.php?workbook=30_03.xlsx&amp;sheet=U0&amp;row=205&amp;col=6&amp;number=3.1&amp;sourceID=14","3.1")</f>
        <v>3.1</v>
      </c>
      <c r="G205" s="4" t="str">
        <f>HYPERLINK("http://141.218.60.56/~jnz1568/getInfo.php?workbook=30_03.xlsx&amp;sheet=U0&amp;row=205&amp;col=7&amp;number=0.00148&amp;sourceID=14","0.00148")</f>
        <v>0.00148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HYPERLINK("http://141.218.60.56/~jnz1568/getInfo.php?workbook=30_03.xlsx&amp;sheet=U0&amp;row=206&amp;col=6&amp;number=3.2&amp;sourceID=14","3.2")</f>
        <v>3.2</v>
      </c>
      <c r="G206" s="4" t="str">
        <f>HYPERLINK("http://141.218.60.56/~jnz1568/getInfo.php?workbook=30_03.xlsx&amp;sheet=U0&amp;row=206&amp;col=7&amp;number=0.00148&amp;sourceID=14","0.00148")</f>
        <v>0.00148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HYPERLINK("http://141.218.60.56/~jnz1568/getInfo.php?workbook=30_03.xlsx&amp;sheet=U0&amp;row=207&amp;col=6&amp;number=3.3&amp;sourceID=14","3.3")</f>
        <v>3.3</v>
      </c>
      <c r="G207" s="4" t="str">
        <f>HYPERLINK("http://141.218.60.56/~jnz1568/getInfo.php?workbook=30_03.xlsx&amp;sheet=U0&amp;row=207&amp;col=7&amp;number=0.00148&amp;sourceID=14","0.00148")</f>
        <v>0.00148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HYPERLINK("http://141.218.60.56/~jnz1568/getInfo.php?workbook=30_03.xlsx&amp;sheet=U0&amp;row=208&amp;col=6&amp;number=3.4&amp;sourceID=14","3.4")</f>
        <v>3.4</v>
      </c>
      <c r="G208" s="4" t="str">
        <f>HYPERLINK("http://141.218.60.56/~jnz1568/getInfo.php?workbook=30_03.xlsx&amp;sheet=U0&amp;row=208&amp;col=7&amp;number=0.00148&amp;sourceID=14","0.00148")</f>
        <v>0.00148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HYPERLINK("http://141.218.60.56/~jnz1568/getInfo.php?workbook=30_03.xlsx&amp;sheet=U0&amp;row=209&amp;col=6&amp;number=3.5&amp;sourceID=14","3.5")</f>
        <v>3.5</v>
      </c>
      <c r="G209" s="4" t="str">
        <f>HYPERLINK("http://141.218.60.56/~jnz1568/getInfo.php?workbook=30_03.xlsx&amp;sheet=U0&amp;row=209&amp;col=7&amp;number=0.00148&amp;sourceID=14","0.00148")</f>
        <v>0.00148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HYPERLINK("http://141.218.60.56/~jnz1568/getInfo.php?workbook=30_03.xlsx&amp;sheet=U0&amp;row=210&amp;col=6&amp;number=3.6&amp;sourceID=14","3.6")</f>
        <v>3.6</v>
      </c>
      <c r="G210" s="4" t="str">
        <f>HYPERLINK("http://141.218.60.56/~jnz1568/getInfo.php?workbook=30_03.xlsx&amp;sheet=U0&amp;row=210&amp;col=7&amp;number=0.00148&amp;sourceID=14","0.00148")</f>
        <v>0.00148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HYPERLINK("http://141.218.60.56/~jnz1568/getInfo.php?workbook=30_03.xlsx&amp;sheet=U0&amp;row=211&amp;col=6&amp;number=3.7&amp;sourceID=14","3.7")</f>
        <v>3.7</v>
      </c>
      <c r="G211" s="4" t="str">
        <f>HYPERLINK("http://141.218.60.56/~jnz1568/getInfo.php?workbook=30_03.xlsx&amp;sheet=U0&amp;row=211&amp;col=7&amp;number=0.00148&amp;sourceID=14","0.00148")</f>
        <v>0.00148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HYPERLINK("http://141.218.60.56/~jnz1568/getInfo.php?workbook=30_03.xlsx&amp;sheet=U0&amp;row=212&amp;col=6&amp;number=3.8&amp;sourceID=14","3.8")</f>
        <v>3.8</v>
      </c>
      <c r="G212" s="4" t="str">
        <f>HYPERLINK("http://141.218.60.56/~jnz1568/getInfo.php?workbook=30_03.xlsx&amp;sheet=U0&amp;row=212&amp;col=7&amp;number=0.00148&amp;sourceID=14","0.00148")</f>
        <v>0.00148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HYPERLINK("http://141.218.60.56/~jnz1568/getInfo.php?workbook=30_03.xlsx&amp;sheet=U0&amp;row=213&amp;col=6&amp;number=3.9&amp;sourceID=14","3.9")</f>
        <v>3.9</v>
      </c>
      <c r="G213" s="4" t="str">
        <f>HYPERLINK("http://141.218.60.56/~jnz1568/getInfo.php?workbook=30_03.xlsx&amp;sheet=U0&amp;row=213&amp;col=7&amp;number=0.00148&amp;sourceID=14","0.00148")</f>
        <v>0.00148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HYPERLINK("http://141.218.60.56/~jnz1568/getInfo.php?workbook=30_03.xlsx&amp;sheet=U0&amp;row=214&amp;col=6&amp;number=4&amp;sourceID=14","4")</f>
        <v>4</v>
      </c>
      <c r="G214" s="4" t="str">
        <f>HYPERLINK("http://141.218.60.56/~jnz1568/getInfo.php?workbook=30_03.xlsx&amp;sheet=U0&amp;row=214&amp;col=7&amp;number=0.00148&amp;sourceID=14","0.00148")</f>
        <v>0.00148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HYPERLINK("http://141.218.60.56/~jnz1568/getInfo.php?workbook=30_03.xlsx&amp;sheet=U0&amp;row=215&amp;col=6&amp;number=4.1&amp;sourceID=14","4.1")</f>
        <v>4.1</v>
      </c>
      <c r="G215" s="4" t="str">
        <f>HYPERLINK("http://141.218.60.56/~jnz1568/getInfo.php?workbook=30_03.xlsx&amp;sheet=U0&amp;row=215&amp;col=7&amp;number=0.00148&amp;sourceID=14","0.00148")</f>
        <v>0.00148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HYPERLINK("http://141.218.60.56/~jnz1568/getInfo.php?workbook=30_03.xlsx&amp;sheet=U0&amp;row=216&amp;col=6&amp;number=4.2&amp;sourceID=14","4.2")</f>
        <v>4.2</v>
      </c>
      <c r="G216" s="4" t="str">
        <f>HYPERLINK("http://141.218.60.56/~jnz1568/getInfo.php?workbook=30_03.xlsx&amp;sheet=U0&amp;row=216&amp;col=7&amp;number=0.00148&amp;sourceID=14","0.00148")</f>
        <v>0.00148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HYPERLINK("http://141.218.60.56/~jnz1568/getInfo.php?workbook=30_03.xlsx&amp;sheet=U0&amp;row=217&amp;col=6&amp;number=4.3&amp;sourceID=14","4.3")</f>
        <v>4.3</v>
      </c>
      <c r="G217" s="4" t="str">
        <f>HYPERLINK("http://141.218.60.56/~jnz1568/getInfo.php?workbook=30_03.xlsx&amp;sheet=U0&amp;row=217&amp;col=7&amp;number=0.00148&amp;sourceID=14","0.00148")</f>
        <v>0.00148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HYPERLINK("http://141.218.60.56/~jnz1568/getInfo.php?workbook=30_03.xlsx&amp;sheet=U0&amp;row=218&amp;col=6&amp;number=4.4&amp;sourceID=14","4.4")</f>
        <v>4.4</v>
      </c>
      <c r="G218" s="4" t="str">
        <f>HYPERLINK("http://141.218.60.56/~jnz1568/getInfo.php?workbook=30_03.xlsx&amp;sheet=U0&amp;row=218&amp;col=7&amp;number=0.00148&amp;sourceID=14","0.00148")</f>
        <v>0.00148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HYPERLINK("http://141.218.60.56/~jnz1568/getInfo.php?workbook=30_03.xlsx&amp;sheet=U0&amp;row=219&amp;col=6&amp;number=4.5&amp;sourceID=14","4.5")</f>
        <v>4.5</v>
      </c>
      <c r="G219" s="4" t="str">
        <f>HYPERLINK("http://141.218.60.56/~jnz1568/getInfo.php?workbook=30_03.xlsx&amp;sheet=U0&amp;row=219&amp;col=7&amp;number=0.00148&amp;sourceID=14","0.00148")</f>
        <v>0.00148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HYPERLINK("http://141.218.60.56/~jnz1568/getInfo.php?workbook=30_03.xlsx&amp;sheet=U0&amp;row=220&amp;col=6&amp;number=4.6&amp;sourceID=14","4.6")</f>
        <v>4.6</v>
      </c>
      <c r="G220" s="4" t="str">
        <f>HYPERLINK("http://141.218.60.56/~jnz1568/getInfo.php?workbook=30_03.xlsx&amp;sheet=U0&amp;row=220&amp;col=7&amp;number=0.00148&amp;sourceID=14","0.00148")</f>
        <v>0.00148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HYPERLINK("http://141.218.60.56/~jnz1568/getInfo.php?workbook=30_03.xlsx&amp;sheet=U0&amp;row=221&amp;col=6&amp;number=4.7&amp;sourceID=14","4.7")</f>
        <v>4.7</v>
      </c>
      <c r="G221" s="4" t="str">
        <f>HYPERLINK("http://141.218.60.56/~jnz1568/getInfo.php?workbook=30_03.xlsx&amp;sheet=U0&amp;row=221&amp;col=7&amp;number=0.00148&amp;sourceID=14","0.00148")</f>
        <v>0.00148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HYPERLINK("http://141.218.60.56/~jnz1568/getInfo.php?workbook=30_03.xlsx&amp;sheet=U0&amp;row=222&amp;col=6&amp;number=4.8&amp;sourceID=14","4.8")</f>
        <v>4.8</v>
      </c>
      <c r="G222" s="4" t="str">
        <f>HYPERLINK("http://141.218.60.56/~jnz1568/getInfo.php?workbook=30_03.xlsx&amp;sheet=U0&amp;row=222&amp;col=7&amp;number=0.00148&amp;sourceID=14","0.00148")</f>
        <v>0.00148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HYPERLINK("http://141.218.60.56/~jnz1568/getInfo.php?workbook=30_03.xlsx&amp;sheet=U0&amp;row=223&amp;col=6&amp;number=4.9&amp;sourceID=14","4.9")</f>
        <v>4.9</v>
      </c>
      <c r="G223" s="4" t="str">
        <f>HYPERLINK("http://141.218.60.56/~jnz1568/getInfo.php?workbook=30_03.xlsx&amp;sheet=U0&amp;row=223&amp;col=7&amp;number=0.00148&amp;sourceID=14","0.00148")</f>
        <v>0.00148</v>
      </c>
    </row>
    <row r="224" spans="1:7">
      <c r="A224" s="3">
        <v>30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HYPERLINK("http://141.218.60.56/~jnz1568/getInfo.php?workbook=30_03.xlsx&amp;sheet=U0&amp;row=224&amp;col=6&amp;number=3&amp;sourceID=14","3")</f>
        <v>3</v>
      </c>
      <c r="G224" s="4" t="str">
        <f>HYPERLINK("http://141.218.60.56/~jnz1568/getInfo.php?workbook=30_03.xlsx&amp;sheet=U0&amp;row=224&amp;col=7&amp;number=0.00223&amp;sourceID=14","0.00223")</f>
        <v>0.00223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HYPERLINK("http://141.218.60.56/~jnz1568/getInfo.php?workbook=30_03.xlsx&amp;sheet=U0&amp;row=225&amp;col=6&amp;number=3.1&amp;sourceID=14","3.1")</f>
        <v>3.1</v>
      </c>
      <c r="G225" s="4" t="str">
        <f>HYPERLINK("http://141.218.60.56/~jnz1568/getInfo.php?workbook=30_03.xlsx&amp;sheet=U0&amp;row=225&amp;col=7&amp;number=0.00223&amp;sourceID=14","0.00223")</f>
        <v>0.00223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HYPERLINK("http://141.218.60.56/~jnz1568/getInfo.php?workbook=30_03.xlsx&amp;sheet=U0&amp;row=226&amp;col=6&amp;number=3.2&amp;sourceID=14","3.2")</f>
        <v>3.2</v>
      </c>
      <c r="G226" s="4" t="str">
        <f>HYPERLINK("http://141.218.60.56/~jnz1568/getInfo.php?workbook=30_03.xlsx&amp;sheet=U0&amp;row=226&amp;col=7&amp;number=0.00223&amp;sourceID=14","0.00223")</f>
        <v>0.00223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HYPERLINK("http://141.218.60.56/~jnz1568/getInfo.php?workbook=30_03.xlsx&amp;sheet=U0&amp;row=227&amp;col=6&amp;number=3.3&amp;sourceID=14","3.3")</f>
        <v>3.3</v>
      </c>
      <c r="G227" s="4" t="str">
        <f>HYPERLINK("http://141.218.60.56/~jnz1568/getInfo.php?workbook=30_03.xlsx&amp;sheet=U0&amp;row=227&amp;col=7&amp;number=0.00223&amp;sourceID=14","0.00223")</f>
        <v>0.00223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HYPERLINK("http://141.218.60.56/~jnz1568/getInfo.php?workbook=30_03.xlsx&amp;sheet=U0&amp;row=228&amp;col=6&amp;number=3.4&amp;sourceID=14","3.4")</f>
        <v>3.4</v>
      </c>
      <c r="G228" s="4" t="str">
        <f>HYPERLINK("http://141.218.60.56/~jnz1568/getInfo.php?workbook=30_03.xlsx&amp;sheet=U0&amp;row=228&amp;col=7&amp;number=0.00223&amp;sourceID=14","0.00223")</f>
        <v>0.00223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HYPERLINK("http://141.218.60.56/~jnz1568/getInfo.php?workbook=30_03.xlsx&amp;sheet=U0&amp;row=229&amp;col=6&amp;number=3.5&amp;sourceID=14","3.5")</f>
        <v>3.5</v>
      </c>
      <c r="G229" s="4" t="str">
        <f>HYPERLINK("http://141.218.60.56/~jnz1568/getInfo.php?workbook=30_03.xlsx&amp;sheet=U0&amp;row=229&amp;col=7&amp;number=0.00223&amp;sourceID=14","0.00223")</f>
        <v>0.00223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HYPERLINK("http://141.218.60.56/~jnz1568/getInfo.php?workbook=30_03.xlsx&amp;sheet=U0&amp;row=230&amp;col=6&amp;number=3.6&amp;sourceID=14","3.6")</f>
        <v>3.6</v>
      </c>
      <c r="G230" s="4" t="str">
        <f>HYPERLINK("http://141.218.60.56/~jnz1568/getInfo.php?workbook=30_03.xlsx&amp;sheet=U0&amp;row=230&amp;col=7&amp;number=0.00223&amp;sourceID=14","0.00223")</f>
        <v>0.00223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HYPERLINK("http://141.218.60.56/~jnz1568/getInfo.php?workbook=30_03.xlsx&amp;sheet=U0&amp;row=231&amp;col=6&amp;number=3.7&amp;sourceID=14","3.7")</f>
        <v>3.7</v>
      </c>
      <c r="G231" s="4" t="str">
        <f>HYPERLINK("http://141.218.60.56/~jnz1568/getInfo.php?workbook=30_03.xlsx&amp;sheet=U0&amp;row=231&amp;col=7&amp;number=0.00223&amp;sourceID=14","0.00223")</f>
        <v>0.00223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HYPERLINK("http://141.218.60.56/~jnz1568/getInfo.php?workbook=30_03.xlsx&amp;sheet=U0&amp;row=232&amp;col=6&amp;number=3.8&amp;sourceID=14","3.8")</f>
        <v>3.8</v>
      </c>
      <c r="G232" s="4" t="str">
        <f>HYPERLINK("http://141.218.60.56/~jnz1568/getInfo.php?workbook=30_03.xlsx&amp;sheet=U0&amp;row=232&amp;col=7&amp;number=0.00223&amp;sourceID=14","0.00223")</f>
        <v>0.00223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HYPERLINK("http://141.218.60.56/~jnz1568/getInfo.php?workbook=30_03.xlsx&amp;sheet=U0&amp;row=233&amp;col=6&amp;number=3.9&amp;sourceID=14","3.9")</f>
        <v>3.9</v>
      </c>
      <c r="G233" s="4" t="str">
        <f>HYPERLINK("http://141.218.60.56/~jnz1568/getInfo.php?workbook=30_03.xlsx&amp;sheet=U0&amp;row=233&amp;col=7&amp;number=0.00223&amp;sourceID=14","0.00223")</f>
        <v>0.00223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HYPERLINK("http://141.218.60.56/~jnz1568/getInfo.php?workbook=30_03.xlsx&amp;sheet=U0&amp;row=234&amp;col=6&amp;number=4&amp;sourceID=14","4")</f>
        <v>4</v>
      </c>
      <c r="G234" s="4" t="str">
        <f>HYPERLINK("http://141.218.60.56/~jnz1568/getInfo.php?workbook=30_03.xlsx&amp;sheet=U0&amp;row=234&amp;col=7&amp;number=0.00223&amp;sourceID=14","0.00223")</f>
        <v>0.00223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HYPERLINK("http://141.218.60.56/~jnz1568/getInfo.php?workbook=30_03.xlsx&amp;sheet=U0&amp;row=235&amp;col=6&amp;number=4.1&amp;sourceID=14","4.1")</f>
        <v>4.1</v>
      </c>
      <c r="G235" s="4" t="str">
        <f>HYPERLINK("http://141.218.60.56/~jnz1568/getInfo.php?workbook=30_03.xlsx&amp;sheet=U0&amp;row=235&amp;col=7&amp;number=0.00223&amp;sourceID=14","0.00223")</f>
        <v>0.00223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HYPERLINK("http://141.218.60.56/~jnz1568/getInfo.php?workbook=30_03.xlsx&amp;sheet=U0&amp;row=236&amp;col=6&amp;number=4.2&amp;sourceID=14","4.2")</f>
        <v>4.2</v>
      </c>
      <c r="G236" s="4" t="str">
        <f>HYPERLINK("http://141.218.60.56/~jnz1568/getInfo.php?workbook=30_03.xlsx&amp;sheet=U0&amp;row=236&amp;col=7&amp;number=0.00223&amp;sourceID=14","0.00223")</f>
        <v>0.00223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HYPERLINK("http://141.218.60.56/~jnz1568/getInfo.php?workbook=30_03.xlsx&amp;sheet=U0&amp;row=237&amp;col=6&amp;number=4.3&amp;sourceID=14","4.3")</f>
        <v>4.3</v>
      </c>
      <c r="G237" s="4" t="str">
        <f>HYPERLINK("http://141.218.60.56/~jnz1568/getInfo.php?workbook=30_03.xlsx&amp;sheet=U0&amp;row=237&amp;col=7&amp;number=0.00223&amp;sourceID=14","0.00223")</f>
        <v>0.00223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HYPERLINK("http://141.218.60.56/~jnz1568/getInfo.php?workbook=30_03.xlsx&amp;sheet=U0&amp;row=238&amp;col=6&amp;number=4.4&amp;sourceID=14","4.4")</f>
        <v>4.4</v>
      </c>
      <c r="G238" s="4" t="str">
        <f>HYPERLINK("http://141.218.60.56/~jnz1568/getInfo.php?workbook=30_03.xlsx&amp;sheet=U0&amp;row=238&amp;col=7&amp;number=0.00223&amp;sourceID=14","0.00223")</f>
        <v>0.00223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HYPERLINK("http://141.218.60.56/~jnz1568/getInfo.php?workbook=30_03.xlsx&amp;sheet=U0&amp;row=239&amp;col=6&amp;number=4.5&amp;sourceID=14","4.5")</f>
        <v>4.5</v>
      </c>
      <c r="G239" s="4" t="str">
        <f>HYPERLINK("http://141.218.60.56/~jnz1568/getInfo.php?workbook=30_03.xlsx&amp;sheet=U0&amp;row=239&amp;col=7&amp;number=0.00223&amp;sourceID=14","0.00223")</f>
        <v>0.00223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HYPERLINK("http://141.218.60.56/~jnz1568/getInfo.php?workbook=30_03.xlsx&amp;sheet=U0&amp;row=240&amp;col=6&amp;number=4.6&amp;sourceID=14","4.6")</f>
        <v>4.6</v>
      </c>
      <c r="G240" s="4" t="str">
        <f>HYPERLINK("http://141.218.60.56/~jnz1568/getInfo.php?workbook=30_03.xlsx&amp;sheet=U0&amp;row=240&amp;col=7&amp;number=0.00223&amp;sourceID=14","0.00223")</f>
        <v>0.00223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HYPERLINK("http://141.218.60.56/~jnz1568/getInfo.php?workbook=30_03.xlsx&amp;sheet=U0&amp;row=241&amp;col=6&amp;number=4.7&amp;sourceID=14","4.7")</f>
        <v>4.7</v>
      </c>
      <c r="G241" s="4" t="str">
        <f>HYPERLINK("http://141.218.60.56/~jnz1568/getInfo.php?workbook=30_03.xlsx&amp;sheet=U0&amp;row=241&amp;col=7&amp;number=0.00223&amp;sourceID=14","0.00223")</f>
        <v>0.00223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HYPERLINK("http://141.218.60.56/~jnz1568/getInfo.php?workbook=30_03.xlsx&amp;sheet=U0&amp;row=242&amp;col=6&amp;number=4.8&amp;sourceID=14","4.8")</f>
        <v>4.8</v>
      </c>
      <c r="G242" s="4" t="str">
        <f>HYPERLINK("http://141.218.60.56/~jnz1568/getInfo.php?workbook=30_03.xlsx&amp;sheet=U0&amp;row=242&amp;col=7&amp;number=0.00223&amp;sourceID=14","0.00223")</f>
        <v>0.00223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HYPERLINK("http://141.218.60.56/~jnz1568/getInfo.php?workbook=30_03.xlsx&amp;sheet=U0&amp;row=243&amp;col=6&amp;number=4.9&amp;sourceID=14","4.9")</f>
        <v>4.9</v>
      </c>
      <c r="G243" s="4" t="str">
        <f>HYPERLINK("http://141.218.60.56/~jnz1568/getInfo.php?workbook=30_03.xlsx&amp;sheet=U0&amp;row=243&amp;col=7&amp;number=0.00223&amp;sourceID=14","0.00223")</f>
        <v>0.00223</v>
      </c>
    </row>
    <row r="244" spans="1:7">
      <c r="A244" s="3">
        <v>30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HYPERLINK("http://141.218.60.56/~jnz1568/getInfo.php?workbook=30_03.xlsx&amp;sheet=U0&amp;row=244&amp;col=6&amp;number=3&amp;sourceID=14","3")</f>
        <v>3</v>
      </c>
      <c r="G244" s="4" t="str">
        <f>HYPERLINK("http://141.218.60.56/~jnz1568/getInfo.php?workbook=30_03.xlsx&amp;sheet=U0&amp;row=244&amp;col=7&amp;number=0.000866&amp;sourceID=14","0.000866")</f>
        <v>0.000866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HYPERLINK("http://141.218.60.56/~jnz1568/getInfo.php?workbook=30_03.xlsx&amp;sheet=U0&amp;row=245&amp;col=6&amp;number=3.1&amp;sourceID=14","3.1")</f>
        <v>3.1</v>
      </c>
      <c r="G245" s="4" t="str">
        <f>HYPERLINK("http://141.218.60.56/~jnz1568/getInfo.php?workbook=30_03.xlsx&amp;sheet=U0&amp;row=245&amp;col=7&amp;number=0.000866&amp;sourceID=14","0.000866")</f>
        <v>0.000866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HYPERLINK("http://141.218.60.56/~jnz1568/getInfo.php?workbook=30_03.xlsx&amp;sheet=U0&amp;row=246&amp;col=6&amp;number=3.2&amp;sourceID=14","3.2")</f>
        <v>3.2</v>
      </c>
      <c r="G246" s="4" t="str">
        <f>HYPERLINK("http://141.218.60.56/~jnz1568/getInfo.php?workbook=30_03.xlsx&amp;sheet=U0&amp;row=246&amp;col=7&amp;number=0.000866&amp;sourceID=14","0.000866")</f>
        <v>0.000866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HYPERLINK("http://141.218.60.56/~jnz1568/getInfo.php?workbook=30_03.xlsx&amp;sheet=U0&amp;row=247&amp;col=6&amp;number=3.3&amp;sourceID=14","3.3")</f>
        <v>3.3</v>
      </c>
      <c r="G247" s="4" t="str">
        <f>HYPERLINK("http://141.218.60.56/~jnz1568/getInfo.php?workbook=30_03.xlsx&amp;sheet=U0&amp;row=247&amp;col=7&amp;number=0.000866&amp;sourceID=14","0.000866")</f>
        <v>0.000866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HYPERLINK("http://141.218.60.56/~jnz1568/getInfo.php?workbook=30_03.xlsx&amp;sheet=U0&amp;row=248&amp;col=6&amp;number=3.4&amp;sourceID=14","3.4")</f>
        <v>3.4</v>
      </c>
      <c r="G248" s="4" t="str">
        <f>HYPERLINK("http://141.218.60.56/~jnz1568/getInfo.php?workbook=30_03.xlsx&amp;sheet=U0&amp;row=248&amp;col=7&amp;number=0.000866&amp;sourceID=14","0.000866")</f>
        <v>0.000866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HYPERLINK("http://141.218.60.56/~jnz1568/getInfo.php?workbook=30_03.xlsx&amp;sheet=U0&amp;row=249&amp;col=6&amp;number=3.5&amp;sourceID=14","3.5")</f>
        <v>3.5</v>
      </c>
      <c r="G249" s="4" t="str">
        <f>HYPERLINK("http://141.218.60.56/~jnz1568/getInfo.php?workbook=30_03.xlsx&amp;sheet=U0&amp;row=249&amp;col=7&amp;number=0.000866&amp;sourceID=14","0.000866")</f>
        <v>0.000866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HYPERLINK("http://141.218.60.56/~jnz1568/getInfo.php?workbook=30_03.xlsx&amp;sheet=U0&amp;row=250&amp;col=6&amp;number=3.6&amp;sourceID=14","3.6")</f>
        <v>3.6</v>
      </c>
      <c r="G250" s="4" t="str">
        <f>HYPERLINK("http://141.218.60.56/~jnz1568/getInfo.php?workbook=30_03.xlsx&amp;sheet=U0&amp;row=250&amp;col=7&amp;number=0.000866&amp;sourceID=14","0.000866")</f>
        <v>0.000866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HYPERLINK("http://141.218.60.56/~jnz1568/getInfo.php?workbook=30_03.xlsx&amp;sheet=U0&amp;row=251&amp;col=6&amp;number=3.7&amp;sourceID=14","3.7")</f>
        <v>3.7</v>
      </c>
      <c r="G251" s="4" t="str">
        <f>HYPERLINK("http://141.218.60.56/~jnz1568/getInfo.php?workbook=30_03.xlsx&amp;sheet=U0&amp;row=251&amp;col=7&amp;number=0.000866&amp;sourceID=14","0.000866")</f>
        <v>0.000866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HYPERLINK("http://141.218.60.56/~jnz1568/getInfo.php?workbook=30_03.xlsx&amp;sheet=U0&amp;row=252&amp;col=6&amp;number=3.8&amp;sourceID=14","3.8")</f>
        <v>3.8</v>
      </c>
      <c r="G252" s="4" t="str">
        <f>HYPERLINK("http://141.218.60.56/~jnz1568/getInfo.php?workbook=30_03.xlsx&amp;sheet=U0&amp;row=252&amp;col=7&amp;number=0.000866&amp;sourceID=14","0.000866")</f>
        <v>0.000866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HYPERLINK("http://141.218.60.56/~jnz1568/getInfo.php?workbook=30_03.xlsx&amp;sheet=U0&amp;row=253&amp;col=6&amp;number=3.9&amp;sourceID=14","3.9")</f>
        <v>3.9</v>
      </c>
      <c r="G253" s="4" t="str">
        <f>HYPERLINK("http://141.218.60.56/~jnz1568/getInfo.php?workbook=30_03.xlsx&amp;sheet=U0&amp;row=253&amp;col=7&amp;number=0.000866&amp;sourceID=14","0.000866")</f>
        <v>0.000866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HYPERLINK("http://141.218.60.56/~jnz1568/getInfo.php?workbook=30_03.xlsx&amp;sheet=U0&amp;row=254&amp;col=6&amp;number=4&amp;sourceID=14","4")</f>
        <v>4</v>
      </c>
      <c r="G254" s="4" t="str">
        <f>HYPERLINK("http://141.218.60.56/~jnz1568/getInfo.php?workbook=30_03.xlsx&amp;sheet=U0&amp;row=254&amp;col=7&amp;number=0.000866&amp;sourceID=14","0.000866")</f>
        <v>0.000866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HYPERLINK("http://141.218.60.56/~jnz1568/getInfo.php?workbook=30_03.xlsx&amp;sheet=U0&amp;row=255&amp;col=6&amp;number=4.1&amp;sourceID=14","4.1")</f>
        <v>4.1</v>
      </c>
      <c r="G255" s="4" t="str">
        <f>HYPERLINK("http://141.218.60.56/~jnz1568/getInfo.php?workbook=30_03.xlsx&amp;sheet=U0&amp;row=255&amp;col=7&amp;number=0.000866&amp;sourceID=14","0.000866")</f>
        <v>0.000866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HYPERLINK("http://141.218.60.56/~jnz1568/getInfo.php?workbook=30_03.xlsx&amp;sheet=U0&amp;row=256&amp;col=6&amp;number=4.2&amp;sourceID=14","4.2")</f>
        <v>4.2</v>
      </c>
      <c r="G256" s="4" t="str">
        <f>HYPERLINK("http://141.218.60.56/~jnz1568/getInfo.php?workbook=30_03.xlsx&amp;sheet=U0&amp;row=256&amp;col=7&amp;number=0.000866&amp;sourceID=14","0.000866")</f>
        <v>0.000866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HYPERLINK("http://141.218.60.56/~jnz1568/getInfo.php?workbook=30_03.xlsx&amp;sheet=U0&amp;row=257&amp;col=6&amp;number=4.3&amp;sourceID=14","4.3")</f>
        <v>4.3</v>
      </c>
      <c r="G257" s="4" t="str">
        <f>HYPERLINK("http://141.218.60.56/~jnz1568/getInfo.php?workbook=30_03.xlsx&amp;sheet=U0&amp;row=257&amp;col=7&amp;number=0.000866&amp;sourceID=14","0.000866")</f>
        <v>0.000866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HYPERLINK("http://141.218.60.56/~jnz1568/getInfo.php?workbook=30_03.xlsx&amp;sheet=U0&amp;row=258&amp;col=6&amp;number=4.4&amp;sourceID=14","4.4")</f>
        <v>4.4</v>
      </c>
      <c r="G258" s="4" t="str">
        <f>HYPERLINK("http://141.218.60.56/~jnz1568/getInfo.php?workbook=30_03.xlsx&amp;sheet=U0&amp;row=258&amp;col=7&amp;number=0.000866&amp;sourceID=14","0.000866")</f>
        <v>0.000866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HYPERLINK("http://141.218.60.56/~jnz1568/getInfo.php?workbook=30_03.xlsx&amp;sheet=U0&amp;row=259&amp;col=6&amp;number=4.5&amp;sourceID=14","4.5")</f>
        <v>4.5</v>
      </c>
      <c r="G259" s="4" t="str">
        <f>HYPERLINK("http://141.218.60.56/~jnz1568/getInfo.php?workbook=30_03.xlsx&amp;sheet=U0&amp;row=259&amp;col=7&amp;number=0.000866&amp;sourceID=14","0.000866")</f>
        <v>0.000866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HYPERLINK("http://141.218.60.56/~jnz1568/getInfo.php?workbook=30_03.xlsx&amp;sheet=U0&amp;row=260&amp;col=6&amp;number=4.6&amp;sourceID=14","4.6")</f>
        <v>4.6</v>
      </c>
      <c r="G260" s="4" t="str">
        <f>HYPERLINK("http://141.218.60.56/~jnz1568/getInfo.php?workbook=30_03.xlsx&amp;sheet=U0&amp;row=260&amp;col=7&amp;number=0.000866&amp;sourceID=14","0.000866")</f>
        <v>0.000866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HYPERLINK("http://141.218.60.56/~jnz1568/getInfo.php?workbook=30_03.xlsx&amp;sheet=U0&amp;row=261&amp;col=6&amp;number=4.7&amp;sourceID=14","4.7")</f>
        <v>4.7</v>
      </c>
      <c r="G261" s="4" t="str">
        <f>HYPERLINK("http://141.218.60.56/~jnz1568/getInfo.php?workbook=30_03.xlsx&amp;sheet=U0&amp;row=261&amp;col=7&amp;number=0.000865&amp;sourceID=14","0.000865")</f>
        <v>0.000865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HYPERLINK("http://141.218.60.56/~jnz1568/getInfo.php?workbook=30_03.xlsx&amp;sheet=U0&amp;row=262&amp;col=6&amp;number=4.8&amp;sourceID=14","4.8")</f>
        <v>4.8</v>
      </c>
      <c r="G262" s="4" t="str">
        <f>HYPERLINK("http://141.218.60.56/~jnz1568/getInfo.php?workbook=30_03.xlsx&amp;sheet=U0&amp;row=262&amp;col=7&amp;number=0.000865&amp;sourceID=14","0.000865")</f>
        <v>0.000865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HYPERLINK("http://141.218.60.56/~jnz1568/getInfo.php?workbook=30_03.xlsx&amp;sheet=U0&amp;row=263&amp;col=6&amp;number=4.9&amp;sourceID=14","4.9")</f>
        <v>4.9</v>
      </c>
      <c r="G263" s="4" t="str">
        <f>HYPERLINK("http://141.218.60.56/~jnz1568/getInfo.php?workbook=30_03.xlsx&amp;sheet=U0&amp;row=263&amp;col=7&amp;number=0.000865&amp;sourceID=14","0.000865")</f>
        <v>0.000865</v>
      </c>
    </row>
    <row r="264" spans="1:7">
      <c r="A264" s="3">
        <v>30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HYPERLINK("http://141.218.60.56/~jnz1568/getInfo.php?workbook=30_03.xlsx&amp;sheet=U0&amp;row=264&amp;col=6&amp;number=3&amp;sourceID=14","3")</f>
        <v>3</v>
      </c>
      <c r="G264" s="4" t="str">
        <f>HYPERLINK("http://141.218.60.56/~jnz1568/getInfo.php?workbook=30_03.xlsx&amp;sheet=U0&amp;row=264&amp;col=7&amp;number=0.00113&amp;sourceID=14","0.00113")</f>
        <v>0.00113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HYPERLINK("http://141.218.60.56/~jnz1568/getInfo.php?workbook=30_03.xlsx&amp;sheet=U0&amp;row=265&amp;col=6&amp;number=3.1&amp;sourceID=14","3.1")</f>
        <v>3.1</v>
      </c>
      <c r="G265" s="4" t="str">
        <f>HYPERLINK("http://141.218.60.56/~jnz1568/getInfo.php?workbook=30_03.xlsx&amp;sheet=U0&amp;row=265&amp;col=7&amp;number=0.00113&amp;sourceID=14","0.00113")</f>
        <v>0.00113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HYPERLINK("http://141.218.60.56/~jnz1568/getInfo.php?workbook=30_03.xlsx&amp;sheet=U0&amp;row=266&amp;col=6&amp;number=3.2&amp;sourceID=14","3.2")</f>
        <v>3.2</v>
      </c>
      <c r="G266" s="4" t="str">
        <f>HYPERLINK("http://141.218.60.56/~jnz1568/getInfo.php?workbook=30_03.xlsx&amp;sheet=U0&amp;row=266&amp;col=7&amp;number=0.00113&amp;sourceID=14","0.00113")</f>
        <v>0.00113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HYPERLINK("http://141.218.60.56/~jnz1568/getInfo.php?workbook=30_03.xlsx&amp;sheet=U0&amp;row=267&amp;col=6&amp;number=3.3&amp;sourceID=14","3.3")</f>
        <v>3.3</v>
      </c>
      <c r="G267" s="4" t="str">
        <f>HYPERLINK("http://141.218.60.56/~jnz1568/getInfo.php?workbook=30_03.xlsx&amp;sheet=U0&amp;row=267&amp;col=7&amp;number=0.00113&amp;sourceID=14","0.00113")</f>
        <v>0.00113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HYPERLINK("http://141.218.60.56/~jnz1568/getInfo.php?workbook=30_03.xlsx&amp;sheet=U0&amp;row=268&amp;col=6&amp;number=3.4&amp;sourceID=14","3.4")</f>
        <v>3.4</v>
      </c>
      <c r="G268" s="4" t="str">
        <f>HYPERLINK("http://141.218.60.56/~jnz1568/getInfo.php?workbook=30_03.xlsx&amp;sheet=U0&amp;row=268&amp;col=7&amp;number=0.00113&amp;sourceID=14","0.00113")</f>
        <v>0.00113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HYPERLINK("http://141.218.60.56/~jnz1568/getInfo.php?workbook=30_03.xlsx&amp;sheet=U0&amp;row=269&amp;col=6&amp;number=3.5&amp;sourceID=14","3.5")</f>
        <v>3.5</v>
      </c>
      <c r="G269" s="4" t="str">
        <f>HYPERLINK("http://141.218.60.56/~jnz1568/getInfo.php?workbook=30_03.xlsx&amp;sheet=U0&amp;row=269&amp;col=7&amp;number=0.00113&amp;sourceID=14","0.00113")</f>
        <v>0.00113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HYPERLINK("http://141.218.60.56/~jnz1568/getInfo.php?workbook=30_03.xlsx&amp;sheet=U0&amp;row=270&amp;col=6&amp;number=3.6&amp;sourceID=14","3.6")</f>
        <v>3.6</v>
      </c>
      <c r="G270" s="4" t="str">
        <f>HYPERLINK("http://141.218.60.56/~jnz1568/getInfo.php?workbook=30_03.xlsx&amp;sheet=U0&amp;row=270&amp;col=7&amp;number=0.00113&amp;sourceID=14","0.00113")</f>
        <v>0.00113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HYPERLINK("http://141.218.60.56/~jnz1568/getInfo.php?workbook=30_03.xlsx&amp;sheet=U0&amp;row=271&amp;col=6&amp;number=3.7&amp;sourceID=14","3.7")</f>
        <v>3.7</v>
      </c>
      <c r="G271" s="4" t="str">
        <f>HYPERLINK("http://141.218.60.56/~jnz1568/getInfo.php?workbook=30_03.xlsx&amp;sheet=U0&amp;row=271&amp;col=7&amp;number=0.00113&amp;sourceID=14","0.00113")</f>
        <v>0.00113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HYPERLINK("http://141.218.60.56/~jnz1568/getInfo.php?workbook=30_03.xlsx&amp;sheet=U0&amp;row=272&amp;col=6&amp;number=3.8&amp;sourceID=14","3.8")</f>
        <v>3.8</v>
      </c>
      <c r="G272" s="4" t="str">
        <f>HYPERLINK("http://141.218.60.56/~jnz1568/getInfo.php?workbook=30_03.xlsx&amp;sheet=U0&amp;row=272&amp;col=7&amp;number=0.00113&amp;sourceID=14","0.00113")</f>
        <v>0.00113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HYPERLINK("http://141.218.60.56/~jnz1568/getInfo.php?workbook=30_03.xlsx&amp;sheet=U0&amp;row=273&amp;col=6&amp;number=3.9&amp;sourceID=14","3.9")</f>
        <v>3.9</v>
      </c>
      <c r="G273" s="4" t="str">
        <f>HYPERLINK("http://141.218.60.56/~jnz1568/getInfo.php?workbook=30_03.xlsx&amp;sheet=U0&amp;row=273&amp;col=7&amp;number=0.00113&amp;sourceID=14","0.00113")</f>
        <v>0.00113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HYPERLINK("http://141.218.60.56/~jnz1568/getInfo.php?workbook=30_03.xlsx&amp;sheet=U0&amp;row=274&amp;col=6&amp;number=4&amp;sourceID=14","4")</f>
        <v>4</v>
      </c>
      <c r="G274" s="4" t="str">
        <f>HYPERLINK("http://141.218.60.56/~jnz1568/getInfo.php?workbook=30_03.xlsx&amp;sheet=U0&amp;row=274&amp;col=7&amp;number=0.00113&amp;sourceID=14","0.00113")</f>
        <v>0.00113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HYPERLINK("http://141.218.60.56/~jnz1568/getInfo.php?workbook=30_03.xlsx&amp;sheet=U0&amp;row=275&amp;col=6&amp;number=4.1&amp;sourceID=14","4.1")</f>
        <v>4.1</v>
      </c>
      <c r="G275" s="4" t="str">
        <f>HYPERLINK("http://141.218.60.56/~jnz1568/getInfo.php?workbook=30_03.xlsx&amp;sheet=U0&amp;row=275&amp;col=7&amp;number=0.00113&amp;sourceID=14","0.00113")</f>
        <v>0.00113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HYPERLINK("http://141.218.60.56/~jnz1568/getInfo.php?workbook=30_03.xlsx&amp;sheet=U0&amp;row=276&amp;col=6&amp;number=4.2&amp;sourceID=14","4.2")</f>
        <v>4.2</v>
      </c>
      <c r="G276" s="4" t="str">
        <f>HYPERLINK("http://141.218.60.56/~jnz1568/getInfo.php?workbook=30_03.xlsx&amp;sheet=U0&amp;row=276&amp;col=7&amp;number=0.00113&amp;sourceID=14","0.00113")</f>
        <v>0.00113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HYPERLINK("http://141.218.60.56/~jnz1568/getInfo.php?workbook=30_03.xlsx&amp;sheet=U0&amp;row=277&amp;col=6&amp;number=4.3&amp;sourceID=14","4.3")</f>
        <v>4.3</v>
      </c>
      <c r="G277" s="4" t="str">
        <f>HYPERLINK("http://141.218.60.56/~jnz1568/getInfo.php?workbook=30_03.xlsx&amp;sheet=U0&amp;row=277&amp;col=7&amp;number=0.00113&amp;sourceID=14","0.00113")</f>
        <v>0.00113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HYPERLINK("http://141.218.60.56/~jnz1568/getInfo.php?workbook=30_03.xlsx&amp;sheet=U0&amp;row=278&amp;col=6&amp;number=4.4&amp;sourceID=14","4.4")</f>
        <v>4.4</v>
      </c>
      <c r="G278" s="4" t="str">
        <f>HYPERLINK("http://141.218.60.56/~jnz1568/getInfo.php?workbook=30_03.xlsx&amp;sheet=U0&amp;row=278&amp;col=7&amp;number=0.00113&amp;sourceID=14","0.00113")</f>
        <v>0.00113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HYPERLINK("http://141.218.60.56/~jnz1568/getInfo.php?workbook=30_03.xlsx&amp;sheet=U0&amp;row=279&amp;col=6&amp;number=4.5&amp;sourceID=14","4.5")</f>
        <v>4.5</v>
      </c>
      <c r="G279" s="4" t="str">
        <f>HYPERLINK("http://141.218.60.56/~jnz1568/getInfo.php?workbook=30_03.xlsx&amp;sheet=U0&amp;row=279&amp;col=7&amp;number=0.00113&amp;sourceID=14","0.00113")</f>
        <v>0.00113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HYPERLINK("http://141.218.60.56/~jnz1568/getInfo.php?workbook=30_03.xlsx&amp;sheet=U0&amp;row=280&amp;col=6&amp;number=4.6&amp;sourceID=14","4.6")</f>
        <v>4.6</v>
      </c>
      <c r="G280" s="4" t="str">
        <f>HYPERLINK("http://141.218.60.56/~jnz1568/getInfo.php?workbook=30_03.xlsx&amp;sheet=U0&amp;row=280&amp;col=7&amp;number=0.00113&amp;sourceID=14","0.00113")</f>
        <v>0.00113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HYPERLINK("http://141.218.60.56/~jnz1568/getInfo.php?workbook=30_03.xlsx&amp;sheet=U0&amp;row=281&amp;col=6&amp;number=4.7&amp;sourceID=14","4.7")</f>
        <v>4.7</v>
      </c>
      <c r="G281" s="4" t="str">
        <f>HYPERLINK("http://141.218.60.56/~jnz1568/getInfo.php?workbook=30_03.xlsx&amp;sheet=U0&amp;row=281&amp;col=7&amp;number=0.00113&amp;sourceID=14","0.00113")</f>
        <v>0.00113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HYPERLINK("http://141.218.60.56/~jnz1568/getInfo.php?workbook=30_03.xlsx&amp;sheet=U0&amp;row=282&amp;col=6&amp;number=4.8&amp;sourceID=14","4.8")</f>
        <v>4.8</v>
      </c>
      <c r="G282" s="4" t="str">
        <f>HYPERLINK("http://141.218.60.56/~jnz1568/getInfo.php?workbook=30_03.xlsx&amp;sheet=U0&amp;row=282&amp;col=7&amp;number=0.00113&amp;sourceID=14","0.00113")</f>
        <v>0.00113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HYPERLINK("http://141.218.60.56/~jnz1568/getInfo.php?workbook=30_03.xlsx&amp;sheet=U0&amp;row=283&amp;col=6&amp;number=4.9&amp;sourceID=14","4.9")</f>
        <v>4.9</v>
      </c>
      <c r="G283" s="4" t="str">
        <f>HYPERLINK("http://141.218.60.56/~jnz1568/getInfo.php?workbook=30_03.xlsx&amp;sheet=U0&amp;row=283&amp;col=7&amp;number=0.00113&amp;sourceID=14","0.00113")</f>
        <v>0.00113</v>
      </c>
    </row>
    <row r="284" spans="1:7">
      <c r="A284" s="3">
        <v>30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HYPERLINK("http://141.218.60.56/~jnz1568/getInfo.php?workbook=30_03.xlsx&amp;sheet=U0&amp;row=284&amp;col=6&amp;number=3&amp;sourceID=14","3")</f>
        <v>3</v>
      </c>
      <c r="G284" s="4" t="str">
        <f>HYPERLINK("http://141.218.60.56/~jnz1568/getInfo.php?workbook=30_03.xlsx&amp;sheet=U0&amp;row=284&amp;col=7&amp;number=0.000814&amp;sourceID=14","0.000814")</f>
        <v>0.000814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HYPERLINK("http://141.218.60.56/~jnz1568/getInfo.php?workbook=30_03.xlsx&amp;sheet=U0&amp;row=285&amp;col=6&amp;number=3.1&amp;sourceID=14","3.1")</f>
        <v>3.1</v>
      </c>
      <c r="G285" s="4" t="str">
        <f>HYPERLINK("http://141.218.60.56/~jnz1568/getInfo.php?workbook=30_03.xlsx&amp;sheet=U0&amp;row=285&amp;col=7&amp;number=0.000814&amp;sourceID=14","0.000814")</f>
        <v>0.000814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HYPERLINK("http://141.218.60.56/~jnz1568/getInfo.php?workbook=30_03.xlsx&amp;sheet=U0&amp;row=286&amp;col=6&amp;number=3.2&amp;sourceID=14","3.2")</f>
        <v>3.2</v>
      </c>
      <c r="G286" s="4" t="str">
        <f>HYPERLINK("http://141.218.60.56/~jnz1568/getInfo.php?workbook=30_03.xlsx&amp;sheet=U0&amp;row=286&amp;col=7&amp;number=0.000814&amp;sourceID=14","0.000814")</f>
        <v>0.000814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HYPERLINK("http://141.218.60.56/~jnz1568/getInfo.php?workbook=30_03.xlsx&amp;sheet=U0&amp;row=287&amp;col=6&amp;number=3.3&amp;sourceID=14","3.3")</f>
        <v>3.3</v>
      </c>
      <c r="G287" s="4" t="str">
        <f>HYPERLINK("http://141.218.60.56/~jnz1568/getInfo.php?workbook=30_03.xlsx&amp;sheet=U0&amp;row=287&amp;col=7&amp;number=0.000814&amp;sourceID=14","0.000814")</f>
        <v>0.000814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HYPERLINK("http://141.218.60.56/~jnz1568/getInfo.php?workbook=30_03.xlsx&amp;sheet=U0&amp;row=288&amp;col=6&amp;number=3.4&amp;sourceID=14","3.4")</f>
        <v>3.4</v>
      </c>
      <c r="G288" s="4" t="str">
        <f>HYPERLINK("http://141.218.60.56/~jnz1568/getInfo.php?workbook=30_03.xlsx&amp;sheet=U0&amp;row=288&amp;col=7&amp;number=0.000814&amp;sourceID=14","0.000814")</f>
        <v>0.000814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HYPERLINK("http://141.218.60.56/~jnz1568/getInfo.php?workbook=30_03.xlsx&amp;sheet=U0&amp;row=289&amp;col=6&amp;number=3.5&amp;sourceID=14","3.5")</f>
        <v>3.5</v>
      </c>
      <c r="G289" s="4" t="str">
        <f>HYPERLINK("http://141.218.60.56/~jnz1568/getInfo.php?workbook=30_03.xlsx&amp;sheet=U0&amp;row=289&amp;col=7&amp;number=0.000814&amp;sourceID=14","0.000814")</f>
        <v>0.000814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HYPERLINK("http://141.218.60.56/~jnz1568/getInfo.php?workbook=30_03.xlsx&amp;sheet=U0&amp;row=290&amp;col=6&amp;number=3.6&amp;sourceID=14","3.6")</f>
        <v>3.6</v>
      </c>
      <c r="G290" s="4" t="str">
        <f>HYPERLINK("http://141.218.60.56/~jnz1568/getInfo.php?workbook=30_03.xlsx&amp;sheet=U0&amp;row=290&amp;col=7&amp;number=0.000814&amp;sourceID=14","0.000814")</f>
        <v>0.000814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HYPERLINK("http://141.218.60.56/~jnz1568/getInfo.php?workbook=30_03.xlsx&amp;sheet=U0&amp;row=291&amp;col=6&amp;number=3.7&amp;sourceID=14","3.7")</f>
        <v>3.7</v>
      </c>
      <c r="G291" s="4" t="str">
        <f>HYPERLINK("http://141.218.60.56/~jnz1568/getInfo.php?workbook=30_03.xlsx&amp;sheet=U0&amp;row=291&amp;col=7&amp;number=0.000814&amp;sourceID=14","0.000814")</f>
        <v>0.000814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HYPERLINK("http://141.218.60.56/~jnz1568/getInfo.php?workbook=30_03.xlsx&amp;sheet=U0&amp;row=292&amp;col=6&amp;number=3.8&amp;sourceID=14","3.8")</f>
        <v>3.8</v>
      </c>
      <c r="G292" s="4" t="str">
        <f>HYPERLINK("http://141.218.60.56/~jnz1568/getInfo.php?workbook=30_03.xlsx&amp;sheet=U0&amp;row=292&amp;col=7&amp;number=0.000814&amp;sourceID=14","0.000814")</f>
        <v>0.000814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HYPERLINK("http://141.218.60.56/~jnz1568/getInfo.php?workbook=30_03.xlsx&amp;sheet=U0&amp;row=293&amp;col=6&amp;number=3.9&amp;sourceID=14","3.9")</f>
        <v>3.9</v>
      </c>
      <c r="G293" s="4" t="str">
        <f>HYPERLINK("http://141.218.60.56/~jnz1568/getInfo.php?workbook=30_03.xlsx&amp;sheet=U0&amp;row=293&amp;col=7&amp;number=0.000814&amp;sourceID=14","0.000814")</f>
        <v>0.000814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HYPERLINK("http://141.218.60.56/~jnz1568/getInfo.php?workbook=30_03.xlsx&amp;sheet=U0&amp;row=294&amp;col=6&amp;number=4&amp;sourceID=14","4")</f>
        <v>4</v>
      </c>
      <c r="G294" s="4" t="str">
        <f>HYPERLINK("http://141.218.60.56/~jnz1568/getInfo.php?workbook=30_03.xlsx&amp;sheet=U0&amp;row=294&amp;col=7&amp;number=0.000814&amp;sourceID=14","0.000814")</f>
        <v>0.000814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HYPERLINK("http://141.218.60.56/~jnz1568/getInfo.php?workbook=30_03.xlsx&amp;sheet=U0&amp;row=295&amp;col=6&amp;number=4.1&amp;sourceID=14","4.1")</f>
        <v>4.1</v>
      </c>
      <c r="G295" s="4" t="str">
        <f>HYPERLINK("http://141.218.60.56/~jnz1568/getInfo.php?workbook=30_03.xlsx&amp;sheet=U0&amp;row=295&amp;col=7&amp;number=0.000814&amp;sourceID=14","0.000814")</f>
        <v>0.000814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HYPERLINK("http://141.218.60.56/~jnz1568/getInfo.php?workbook=30_03.xlsx&amp;sheet=U0&amp;row=296&amp;col=6&amp;number=4.2&amp;sourceID=14","4.2")</f>
        <v>4.2</v>
      </c>
      <c r="G296" s="4" t="str">
        <f>HYPERLINK("http://141.218.60.56/~jnz1568/getInfo.php?workbook=30_03.xlsx&amp;sheet=U0&amp;row=296&amp;col=7&amp;number=0.000814&amp;sourceID=14","0.000814")</f>
        <v>0.000814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HYPERLINK("http://141.218.60.56/~jnz1568/getInfo.php?workbook=30_03.xlsx&amp;sheet=U0&amp;row=297&amp;col=6&amp;number=4.3&amp;sourceID=14","4.3")</f>
        <v>4.3</v>
      </c>
      <c r="G297" s="4" t="str">
        <f>HYPERLINK("http://141.218.60.56/~jnz1568/getInfo.php?workbook=30_03.xlsx&amp;sheet=U0&amp;row=297&amp;col=7&amp;number=0.000814&amp;sourceID=14","0.000814")</f>
        <v>0.000814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HYPERLINK("http://141.218.60.56/~jnz1568/getInfo.php?workbook=30_03.xlsx&amp;sheet=U0&amp;row=298&amp;col=6&amp;number=4.4&amp;sourceID=14","4.4")</f>
        <v>4.4</v>
      </c>
      <c r="G298" s="4" t="str">
        <f>HYPERLINK("http://141.218.60.56/~jnz1568/getInfo.php?workbook=30_03.xlsx&amp;sheet=U0&amp;row=298&amp;col=7&amp;number=0.000814&amp;sourceID=14","0.000814")</f>
        <v>0.000814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HYPERLINK("http://141.218.60.56/~jnz1568/getInfo.php?workbook=30_03.xlsx&amp;sheet=U0&amp;row=299&amp;col=6&amp;number=4.5&amp;sourceID=14","4.5")</f>
        <v>4.5</v>
      </c>
      <c r="G299" s="4" t="str">
        <f>HYPERLINK("http://141.218.60.56/~jnz1568/getInfo.php?workbook=30_03.xlsx&amp;sheet=U0&amp;row=299&amp;col=7&amp;number=0.000814&amp;sourceID=14","0.000814")</f>
        <v>0.000814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HYPERLINK("http://141.218.60.56/~jnz1568/getInfo.php?workbook=30_03.xlsx&amp;sheet=U0&amp;row=300&amp;col=6&amp;number=4.6&amp;sourceID=14","4.6")</f>
        <v>4.6</v>
      </c>
      <c r="G300" s="4" t="str">
        <f>HYPERLINK("http://141.218.60.56/~jnz1568/getInfo.php?workbook=30_03.xlsx&amp;sheet=U0&amp;row=300&amp;col=7&amp;number=0.000814&amp;sourceID=14","0.000814")</f>
        <v>0.000814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HYPERLINK("http://141.218.60.56/~jnz1568/getInfo.php?workbook=30_03.xlsx&amp;sheet=U0&amp;row=301&amp;col=6&amp;number=4.7&amp;sourceID=14","4.7")</f>
        <v>4.7</v>
      </c>
      <c r="G301" s="4" t="str">
        <f>HYPERLINK("http://141.218.60.56/~jnz1568/getInfo.php?workbook=30_03.xlsx&amp;sheet=U0&amp;row=301&amp;col=7&amp;number=0.000814&amp;sourceID=14","0.000814")</f>
        <v>0.000814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HYPERLINK("http://141.218.60.56/~jnz1568/getInfo.php?workbook=30_03.xlsx&amp;sheet=U0&amp;row=302&amp;col=6&amp;number=4.8&amp;sourceID=14","4.8")</f>
        <v>4.8</v>
      </c>
      <c r="G302" s="4" t="str">
        <f>HYPERLINK("http://141.218.60.56/~jnz1568/getInfo.php?workbook=30_03.xlsx&amp;sheet=U0&amp;row=302&amp;col=7&amp;number=0.000814&amp;sourceID=14","0.000814")</f>
        <v>0.000814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HYPERLINK("http://141.218.60.56/~jnz1568/getInfo.php?workbook=30_03.xlsx&amp;sheet=U0&amp;row=303&amp;col=6&amp;number=4.9&amp;sourceID=14","4.9")</f>
        <v>4.9</v>
      </c>
      <c r="G303" s="4" t="str">
        <f>HYPERLINK("http://141.218.60.56/~jnz1568/getInfo.php?workbook=30_03.xlsx&amp;sheet=U0&amp;row=303&amp;col=7&amp;number=0.000814&amp;sourceID=14","0.000814")</f>
        <v>0.000814</v>
      </c>
    </row>
    <row r="304" spans="1:7">
      <c r="A304" s="3">
        <v>30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HYPERLINK("http://141.218.60.56/~jnz1568/getInfo.php?workbook=30_03.xlsx&amp;sheet=U0&amp;row=304&amp;col=6&amp;number=3&amp;sourceID=14","3")</f>
        <v>3</v>
      </c>
      <c r="G304" s="4" t="str">
        <f>HYPERLINK("http://141.218.60.56/~jnz1568/getInfo.php?workbook=30_03.xlsx&amp;sheet=U0&amp;row=304&amp;col=7&amp;number=0.000298&amp;sourceID=14","0.000298")</f>
        <v>0.000298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HYPERLINK("http://141.218.60.56/~jnz1568/getInfo.php?workbook=30_03.xlsx&amp;sheet=U0&amp;row=305&amp;col=6&amp;number=3.1&amp;sourceID=14","3.1")</f>
        <v>3.1</v>
      </c>
      <c r="G305" s="4" t="str">
        <f>HYPERLINK("http://141.218.60.56/~jnz1568/getInfo.php?workbook=30_03.xlsx&amp;sheet=U0&amp;row=305&amp;col=7&amp;number=0.000298&amp;sourceID=14","0.000298")</f>
        <v>0.000298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HYPERLINK("http://141.218.60.56/~jnz1568/getInfo.php?workbook=30_03.xlsx&amp;sheet=U0&amp;row=306&amp;col=6&amp;number=3.2&amp;sourceID=14","3.2")</f>
        <v>3.2</v>
      </c>
      <c r="G306" s="4" t="str">
        <f>HYPERLINK("http://141.218.60.56/~jnz1568/getInfo.php?workbook=30_03.xlsx&amp;sheet=U0&amp;row=306&amp;col=7&amp;number=0.000298&amp;sourceID=14","0.000298")</f>
        <v>0.000298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HYPERLINK("http://141.218.60.56/~jnz1568/getInfo.php?workbook=30_03.xlsx&amp;sheet=U0&amp;row=307&amp;col=6&amp;number=3.3&amp;sourceID=14","3.3")</f>
        <v>3.3</v>
      </c>
      <c r="G307" s="4" t="str">
        <f>HYPERLINK("http://141.218.60.56/~jnz1568/getInfo.php?workbook=30_03.xlsx&amp;sheet=U0&amp;row=307&amp;col=7&amp;number=0.000298&amp;sourceID=14","0.000298")</f>
        <v>0.000298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HYPERLINK("http://141.218.60.56/~jnz1568/getInfo.php?workbook=30_03.xlsx&amp;sheet=U0&amp;row=308&amp;col=6&amp;number=3.4&amp;sourceID=14","3.4")</f>
        <v>3.4</v>
      </c>
      <c r="G308" s="4" t="str">
        <f>HYPERLINK("http://141.218.60.56/~jnz1568/getInfo.php?workbook=30_03.xlsx&amp;sheet=U0&amp;row=308&amp;col=7&amp;number=0.000298&amp;sourceID=14","0.000298")</f>
        <v>0.000298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HYPERLINK("http://141.218.60.56/~jnz1568/getInfo.php?workbook=30_03.xlsx&amp;sheet=U0&amp;row=309&amp;col=6&amp;number=3.5&amp;sourceID=14","3.5")</f>
        <v>3.5</v>
      </c>
      <c r="G309" s="4" t="str">
        <f>HYPERLINK("http://141.218.60.56/~jnz1568/getInfo.php?workbook=30_03.xlsx&amp;sheet=U0&amp;row=309&amp;col=7&amp;number=0.000298&amp;sourceID=14","0.000298")</f>
        <v>0.000298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HYPERLINK("http://141.218.60.56/~jnz1568/getInfo.php?workbook=30_03.xlsx&amp;sheet=U0&amp;row=310&amp;col=6&amp;number=3.6&amp;sourceID=14","3.6")</f>
        <v>3.6</v>
      </c>
      <c r="G310" s="4" t="str">
        <f>HYPERLINK("http://141.218.60.56/~jnz1568/getInfo.php?workbook=30_03.xlsx&amp;sheet=U0&amp;row=310&amp;col=7&amp;number=0.000298&amp;sourceID=14","0.000298")</f>
        <v>0.000298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HYPERLINK("http://141.218.60.56/~jnz1568/getInfo.php?workbook=30_03.xlsx&amp;sheet=U0&amp;row=311&amp;col=6&amp;number=3.7&amp;sourceID=14","3.7")</f>
        <v>3.7</v>
      </c>
      <c r="G311" s="4" t="str">
        <f>HYPERLINK("http://141.218.60.56/~jnz1568/getInfo.php?workbook=30_03.xlsx&amp;sheet=U0&amp;row=311&amp;col=7&amp;number=0.000298&amp;sourceID=14","0.000298")</f>
        <v>0.000298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HYPERLINK("http://141.218.60.56/~jnz1568/getInfo.php?workbook=30_03.xlsx&amp;sheet=U0&amp;row=312&amp;col=6&amp;number=3.8&amp;sourceID=14","3.8")</f>
        <v>3.8</v>
      </c>
      <c r="G312" s="4" t="str">
        <f>HYPERLINK("http://141.218.60.56/~jnz1568/getInfo.php?workbook=30_03.xlsx&amp;sheet=U0&amp;row=312&amp;col=7&amp;number=0.000298&amp;sourceID=14","0.000298")</f>
        <v>0.000298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HYPERLINK("http://141.218.60.56/~jnz1568/getInfo.php?workbook=30_03.xlsx&amp;sheet=U0&amp;row=313&amp;col=6&amp;number=3.9&amp;sourceID=14","3.9")</f>
        <v>3.9</v>
      </c>
      <c r="G313" s="4" t="str">
        <f>HYPERLINK("http://141.218.60.56/~jnz1568/getInfo.php?workbook=30_03.xlsx&amp;sheet=U0&amp;row=313&amp;col=7&amp;number=0.000298&amp;sourceID=14","0.000298")</f>
        <v>0.000298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HYPERLINK("http://141.218.60.56/~jnz1568/getInfo.php?workbook=30_03.xlsx&amp;sheet=U0&amp;row=314&amp;col=6&amp;number=4&amp;sourceID=14","4")</f>
        <v>4</v>
      </c>
      <c r="G314" s="4" t="str">
        <f>HYPERLINK("http://141.218.60.56/~jnz1568/getInfo.php?workbook=30_03.xlsx&amp;sheet=U0&amp;row=314&amp;col=7&amp;number=0.000298&amp;sourceID=14","0.000298")</f>
        <v>0.000298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HYPERLINK("http://141.218.60.56/~jnz1568/getInfo.php?workbook=30_03.xlsx&amp;sheet=U0&amp;row=315&amp;col=6&amp;number=4.1&amp;sourceID=14","4.1")</f>
        <v>4.1</v>
      </c>
      <c r="G315" s="4" t="str">
        <f>HYPERLINK("http://141.218.60.56/~jnz1568/getInfo.php?workbook=30_03.xlsx&amp;sheet=U0&amp;row=315&amp;col=7&amp;number=0.000298&amp;sourceID=14","0.000298")</f>
        <v>0.000298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HYPERLINK("http://141.218.60.56/~jnz1568/getInfo.php?workbook=30_03.xlsx&amp;sheet=U0&amp;row=316&amp;col=6&amp;number=4.2&amp;sourceID=14","4.2")</f>
        <v>4.2</v>
      </c>
      <c r="G316" s="4" t="str">
        <f>HYPERLINK("http://141.218.60.56/~jnz1568/getInfo.php?workbook=30_03.xlsx&amp;sheet=U0&amp;row=316&amp;col=7&amp;number=0.000298&amp;sourceID=14","0.000298")</f>
        <v>0.000298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HYPERLINK("http://141.218.60.56/~jnz1568/getInfo.php?workbook=30_03.xlsx&amp;sheet=U0&amp;row=317&amp;col=6&amp;number=4.3&amp;sourceID=14","4.3")</f>
        <v>4.3</v>
      </c>
      <c r="G317" s="4" t="str">
        <f>HYPERLINK("http://141.218.60.56/~jnz1568/getInfo.php?workbook=30_03.xlsx&amp;sheet=U0&amp;row=317&amp;col=7&amp;number=0.000298&amp;sourceID=14","0.000298")</f>
        <v>0.000298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HYPERLINK("http://141.218.60.56/~jnz1568/getInfo.php?workbook=30_03.xlsx&amp;sheet=U0&amp;row=318&amp;col=6&amp;number=4.4&amp;sourceID=14","4.4")</f>
        <v>4.4</v>
      </c>
      <c r="G318" s="4" t="str">
        <f>HYPERLINK("http://141.218.60.56/~jnz1568/getInfo.php?workbook=30_03.xlsx&amp;sheet=U0&amp;row=318&amp;col=7&amp;number=0.000298&amp;sourceID=14","0.000298")</f>
        <v>0.000298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HYPERLINK("http://141.218.60.56/~jnz1568/getInfo.php?workbook=30_03.xlsx&amp;sheet=U0&amp;row=319&amp;col=6&amp;number=4.5&amp;sourceID=14","4.5")</f>
        <v>4.5</v>
      </c>
      <c r="G319" s="4" t="str">
        <f>HYPERLINK("http://141.218.60.56/~jnz1568/getInfo.php?workbook=30_03.xlsx&amp;sheet=U0&amp;row=319&amp;col=7&amp;number=0.000298&amp;sourceID=14","0.000298")</f>
        <v>0.000298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HYPERLINK("http://141.218.60.56/~jnz1568/getInfo.php?workbook=30_03.xlsx&amp;sheet=U0&amp;row=320&amp;col=6&amp;number=4.6&amp;sourceID=14","4.6")</f>
        <v>4.6</v>
      </c>
      <c r="G320" s="4" t="str">
        <f>HYPERLINK("http://141.218.60.56/~jnz1568/getInfo.php?workbook=30_03.xlsx&amp;sheet=U0&amp;row=320&amp;col=7&amp;number=0.000298&amp;sourceID=14","0.000298")</f>
        <v>0.000298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HYPERLINK("http://141.218.60.56/~jnz1568/getInfo.php?workbook=30_03.xlsx&amp;sheet=U0&amp;row=321&amp;col=6&amp;number=4.7&amp;sourceID=14","4.7")</f>
        <v>4.7</v>
      </c>
      <c r="G321" s="4" t="str">
        <f>HYPERLINK("http://141.218.60.56/~jnz1568/getInfo.php?workbook=30_03.xlsx&amp;sheet=U0&amp;row=321&amp;col=7&amp;number=0.000298&amp;sourceID=14","0.000298")</f>
        <v>0.000298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HYPERLINK("http://141.218.60.56/~jnz1568/getInfo.php?workbook=30_03.xlsx&amp;sheet=U0&amp;row=322&amp;col=6&amp;number=4.8&amp;sourceID=14","4.8")</f>
        <v>4.8</v>
      </c>
      <c r="G322" s="4" t="str">
        <f>HYPERLINK("http://141.218.60.56/~jnz1568/getInfo.php?workbook=30_03.xlsx&amp;sheet=U0&amp;row=322&amp;col=7&amp;number=0.000298&amp;sourceID=14","0.000298")</f>
        <v>0.000298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HYPERLINK("http://141.218.60.56/~jnz1568/getInfo.php?workbook=30_03.xlsx&amp;sheet=U0&amp;row=323&amp;col=6&amp;number=4.9&amp;sourceID=14","4.9")</f>
        <v>4.9</v>
      </c>
      <c r="G323" s="4" t="str">
        <f>HYPERLINK("http://141.218.60.56/~jnz1568/getInfo.php?workbook=30_03.xlsx&amp;sheet=U0&amp;row=323&amp;col=7&amp;number=0.000298&amp;sourceID=14","0.000298")</f>
        <v>0.000298</v>
      </c>
    </row>
    <row r="324" spans="1:7">
      <c r="A324" s="3">
        <v>30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HYPERLINK("http://141.218.60.56/~jnz1568/getInfo.php?workbook=30_03.xlsx&amp;sheet=U0&amp;row=324&amp;col=6&amp;number=3&amp;sourceID=14","3")</f>
        <v>3</v>
      </c>
      <c r="G324" s="4" t="str">
        <f>HYPERLINK("http://141.218.60.56/~jnz1568/getInfo.php?workbook=30_03.xlsx&amp;sheet=U0&amp;row=324&amp;col=7&amp;number=0.000557&amp;sourceID=14","0.000557")</f>
        <v>0.000557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HYPERLINK("http://141.218.60.56/~jnz1568/getInfo.php?workbook=30_03.xlsx&amp;sheet=U0&amp;row=325&amp;col=6&amp;number=3.1&amp;sourceID=14","3.1")</f>
        <v>3.1</v>
      </c>
      <c r="G325" s="4" t="str">
        <f>HYPERLINK("http://141.218.60.56/~jnz1568/getInfo.php?workbook=30_03.xlsx&amp;sheet=U0&amp;row=325&amp;col=7&amp;number=0.000557&amp;sourceID=14","0.000557")</f>
        <v>0.000557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HYPERLINK("http://141.218.60.56/~jnz1568/getInfo.php?workbook=30_03.xlsx&amp;sheet=U0&amp;row=326&amp;col=6&amp;number=3.2&amp;sourceID=14","3.2")</f>
        <v>3.2</v>
      </c>
      <c r="G326" s="4" t="str">
        <f>HYPERLINK("http://141.218.60.56/~jnz1568/getInfo.php?workbook=30_03.xlsx&amp;sheet=U0&amp;row=326&amp;col=7&amp;number=0.000557&amp;sourceID=14","0.000557")</f>
        <v>0.000557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HYPERLINK("http://141.218.60.56/~jnz1568/getInfo.php?workbook=30_03.xlsx&amp;sheet=U0&amp;row=327&amp;col=6&amp;number=3.3&amp;sourceID=14","3.3")</f>
        <v>3.3</v>
      </c>
      <c r="G327" s="4" t="str">
        <f>HYPERLINK("http://141.218.60.56/~jnz1568/getInfo.php?workbook=30_03.xlsx&amp;sheet=U0&amp;row=327&amp;col=7&amp;number=0.000557&amp;sourceID=14","0.000557")</f>
        <v>0.000557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HYPERLINK("http://141.218.60.56/~jnz1568/getInfo.php?workbook=30_03.xlsx&amp;sheet=U0&amp;row=328&amp;col=6&amp;number=3.4&amp;sourceID=14","3.4")</f>
        <v>3.4</v>
      </c>
      <c r="G328" s="4" t="str">
        <f>HYPERLINK("http://141.218.60.56/~jnz1568/getInfo.php?workbook=30_03.xlsx&amp;sheet=U0&amp;row=328&amp;col=7&amp;number=0.000557&amp;sourceID=14","0.000557")</f>
        <v>0.000557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HYPERLINK("http://141.218.60.56/~jnz1568/getInfo.php?workbook=30_03.xlsx&amp;sheet=U0&amp;row=329&amp;col=6&amp;number=3.5&amp;sourceID=14","3.5")</f>
        <v>3.5</v>
      </c>
      <c r="G329" s="4" t="str">
        <f>HYPERLINK("http://141.218.60.56/~jnz1568/getInfo.php?workbook=30_03.xlsx&amp;sheet=U0&amp;row=329&amp;col=7&amp;number=0.000557&amp;sourceID=14","0.000557")</f>
        <v>0.000557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HYPERLINK("http://141.218.60.56/~jnz1568/getInfo.php?workbook=30_03.xlsx&amp;sheet=U0&amp;row=330&amp;col=6&amp;number=3.6&amp;sourceID=14","3.6")</f>
        <v>3.6</v>
      </c>
      <c r="G330" s="4" t="str">
        <f>HYPERLINK("http://141.218.60.56/~jnz1568/getInfo.php?workbook=30_03.xlsx&amp;sheet=U0&amp;row=330&amp;col=7&amp;number=0.000557&amp;sourceID=14","0.000557")</f>
        <v>0.000557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HYPERLINK("http://141.218.60.56/~jnz1568/getInfo.php?workbook=30_03.xlsx&amp;sheet=U0&amp;row=331&amp;col=6&amp;number=3.7&amp;sourceID=14","3.7")</f>
        <v>3.7</v>
      </c>
      <c r="G331" s="4" t="str">
        <f>HYPERLINK("http://141.218.60.56/~jnz1568/getInfo.php?workbook=30_03.xlsx&amp;sheet=U0&amp;row=331&amp;col=7&amp;number=0.000557&amp;sourceID=14","0.000557")</f>
        <v>0.000557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HYPERLINK("http://141.218.60.56/~jnz1568/getInfo.php?workbook=30_03.xlsx&amp;sheet=U0&amp;row=332&amp;col=6&amp;number=3.8&amp;sourceID=14","3.8")</f>
        <v>3.8</v>
      </c>
      <c r="G332" s="4" t="str">
        <f>HYPERLINK("http://141.218.60.56/~jnz1568/getInfo.php?workbook=30_03.xlsx&amp;sheet=U0&amp;row=332&amp;col=7&amp;number=0.000557&amp;sourceID=14","0.000557")</f>
        <v>0.000557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HYPERLINK("http://141.218.60.56/~jnz1568/getInfo.php?workbook=30_03.xlsx&amp;sheet=U0&amp;row=333&amp;col=6&amp;number=3.9&amp;sourceID=14","3.9")</f>
        <v>3.9</v>
      </c>
      <c r="G333" s="4" t="str">
        <f>HYPERLINK("http://141.218.60.56/~jnz1568/getInfo.php?workbook=30_03.xlsx&amp;sheet=U0&amp;row=333&amp;col=7&amp;number=0.000557&amp;sourceID=14","0.000557")</f>
        <v>0.000557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HYPERLINK("http://141.218.60.56/~jnz1568/getInfo.php?workbook=30_03.xlsx&amp;sheet=U0&amp;row=334&amp;col=6&amp;number=4&amp;sourceID=14","4")</f>
        <v>4</v>
      </c>
      <c r="G334" s="4" t="str">
        <f>HYPERLINK("http://141.218.60.56/~jnz1568/getInfo.php?workbook=30_03.xlsx&amp;sheet=U0&amp;row=334&amp;col=7&amp;number=0.000557&amp;sourceID=14","0.000557")</f>
        <v>0.000557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HYPERLINK("http://141.218.60.56/~jnz1568/getInfo.php?workbook=30_03.xlsx&amp;sheet=U0&amp;row=335&amp;col=6&amp;number=4.1&amp;sourceID=14","4.1")</f>
        <v>4.1</v>
      </c>
      <c r="G335" s="4" t="str">
        <f>HYPERLINK("http://141.218.60.56/~jnz1568/getInfo.php?workbook=30_03.xlsx&amp;sheet=U0&amp;row=335&amp;col=7&amp;number=0.000557&amp;sourceID=14","0.000557")</f>
        <v>0.000557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HYPERLINK("http://141.218.60.56/~jnz1568/getInfo.php?workbook=30_03.xlsx&amp;sheet=U0&amp;row=336&amp;col=6&amp;number=4.2&amp;sourceID=14","4.2")</f>
        <v>4.2</v>
      </c>
      <c r="G336" s="4" t="str">
        <f>HYPERLINK("http://141.218.60.56/~jnz1568/getInfo.php?workbook=30_03.xlsx&amp;sheet=U0&amp;row=336&amp;col=7&amp;number=0.000557&amp;sourceID=14","0.000557")</f>
        <v>0.000557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HYPERLINK("http://141.218.60.56/~jnz1568/getInfo.php?workbook=30_03.xlsx&amp;sheet=U0&amp;row=337&amp;col=6&amp;number=4.3&amp;sourceID=14","4.3")</f>
        <v>4.3</v>
      </c>
      <c r="G337" s="4" t="str">
        <f>HYPERLINK("http://141.218.60.56/~jnz1568/getInfo.php?workbook=30_03.xlsx&amp;sheet=U0&amp;row=337&amp;col=7&amp;number=0.000557&amp;sourceID=14","0.000557")</f>
        <v>0.000557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HYPERLINK("http://141.218.60.56/~jnz1568/getInfo.php?workbook=30_03.xlsx&amp;sheet=U0&amp;row=338&amp;col=6&amp;number=4.4&amp;sourceID=14","4.4")</f>
        <v>4.4</v>
      </c>
      <c r="G338" s="4" t="str">
        <f>HYPERLINK("http://141.218.60.56/~jnz1568/getInfo.php?workbook=30_03.xlsx&amp;sheet=U0&amp;row=338&amp;col=7&amp;number=0.000557&amp;sourceID=14","0.000557")</f>
        <v>0.000557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HYPERLINK("http://141.218.60.56/~jnz1568/getInfo.php?workbook=30_03.xlsx&amp;sheet=U0&amp;row=339&amp;col=6&amp;number=4.5&amp;sourceID=14","4.5")</f>
        <v>4.5</v>
      </c>
      <c r="G339" s="4" t="str">
        <f>HYPERLINK("http://141.218.60.56/~jnz1568/getInfo.php?workbook=30_03.xlsx&amp;sheet=U0&amp;row=339&amp;col=7&amp;number=0.000557&amp;sourceID=14","0.000557")</f>
        <v>0.000557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HYPERLINK("http://141.218.60.56/~jnz1568/getInfo.php?workbook=30_03.xlsx&amp;sheet=U0&amp;row=340&amp;col=6&amp;number=4.6&amp;sourceID=14","4.6")</f>
        <v>4.6</v>
      </c>
      <c r="G340" s="4" t="str">
        <f>HYPERLINK("http://141.218.60.56/~jnz1568/getInfo.php?workbook=30_03.xlsx&amp;sheet=U0&amp;row=340&amp;col=7&amp;number=0.000557&amp;sourceID=14","0.000557")</f>
        <v>0.000557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HYPERLINK("http://141.218.60.56/~jnz1568/getInfo.php?workbook=30_03.xlsx&amp;sheet=U0&amp;row=341&amp;col=6&amp;number=4.7&amp;sourceID=14","4.7")</f>
        <v>4.7</v>
      </c>
      <c r="G341" s="4" t="str">
        <f>HYPERLINK("http://141.218.60.56/~jnz1568/getInfo.php?workbook=30_03.xlsx&amp;sheet=U0&amp;row=341&amp;col=7&amp;number=0.000557&amp;sourceID=14","0.000557")</f>
        <v>0.000557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HYPERLINK("http://141.218.60.56/~jnz1568/getInfo.php?workbook=30_03.xlsx&amp;sheet=U0&amp;row=342&amp;col=6&amp;number=4.8&amp;sourceID=14","4.8")</f>
        <v>4.8</v>
      </c>
      <c r="G342" s="4" t="str">
        <f>HYPERLINK("http://141.218.60.56/~jnz1568/getInfo.php?workbook=30_03.xlsx&amp;sheet=U0&amp;row=342&amp;col=7&amp;number=0.000558&amp;sourceID=14","0.000558")</f>
        <v>0.000558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HYPERLINK("http://141.218.60.56/~jnz1568/getInfo.php?workbook=30_03.xlsx&amp;sheet=U0&amp;row=343&amp;col=6&amp;number=4.9&amp;sourceID=14","4.9")</f>
        <v>4.9</v>
      </c>
      <c r="G343" s="4" t="str">
        <f>HYPERLINK("http://141.218.60.56/~jnz1568/getInfo.php?workbook=30_03.xlsx&amp;sheet=U0&amp;row=343&amp;col=7&amp;number=0.000558&amp;sourceID=14","0.000558")</f>
        <v>0.000558</v>
      </c>
    </row>
    <row r="344" spans="1:7">
      <c r="A344" s="3">
        <v>30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HYPERLINK("http://141.218.60.56/~jnz1568/getInfo.php?workbook=30_03.xlsx&amp;sheet=U0&amp;row=344&amp;col=6&amp;number=3&amp;sourceID=14","3")</f>
        <v>3</v>
      </c>
      <c r="G344" s="4" t="str">
        <f>HYPERLINK("http://141.218.60.56/~jnz1568/getInfo.php?workbook=30_03.xlsx&amp;sheet=U0&amp;row=344&amp;col=7&amp;number=0.000578&amp;sourceID=14","0.000578")</f>
        <v>0.000578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HYPERLINK("http://141.218.60.56/~jnz1568/getInfo.php?workbook=30_03.xlsx&amp;sheet=U0&amp;row=345&amp;col=6&amp;number=3.1&amp;sourceID=14","3.1")</f>
        <v>3.1</v>
      </c>
      <c r="G345" s="4" t="str">
        <f>HYPERLINK("http://141.218.60.56/~jnz1568/getInfo.php?workbook=30_03.xlsx&amp;sheet=U0&amp;row=345&amp;col=7&amp;number=0.000578&amp;sourceID=14","0.000578")</f>
        <v>0.000578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HYPERLINK("http://141.218.60.56/~jnz1568/getInfo.php?workbook=30_03.xlsx&amp;sheet=U0&amp;row=346&amp;col=6&amp;number=3.2&amp;sourceID=14","3.2")</f>
        <v>3.2</v>
      </c>
      <c r="G346" s="4" t="str">
        <f>HYPERLINK("http://141.218.60.56/~jnz1568/getInfo.php?workbook=30_03.xlsx&amp;sheet=U0&amp;row=346&amp;col=7&amp;number=0.000578&amp;sourceID=14","0.000578")</f>
        <v>0.000578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HYPERLINK("http://141.218.60.56/~jnz1568/getInfo.php?workbook=30_03.xlsx&amp;sheet=U0&amp;row=347&amp;col=6&amp;number=3.3&amp;sourceID=14","3.3")</f>
        <v>3.3</v>
      </c>
      <c r="G347" s="4" t="str">
        <f>HYPERLINK("http://141.218.60.56/~jnz1568/getInfo.php?workbook=30_03.xlsx&amp;sheet=U0&amp;row=347&amp;col=7&amp;number=0.000578&amp;sourceID=14","0.000578")</f>
        <v>0.000578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HYPERLINK("http://141.218.60.56/~jnz1568/getInfo.php?workbook=30_03.xlsx&amp;sheet=U0&amp;row=348&amp;col=6&amp;number=3.4&amp;sourceID=14","3.4")</f>
        <v>3.4</v>
      </c>
      <c r="G348" s="4" t="str">
        <f>HYPERLINK("http://141.218.60.56/~jnz1568/getInfo.php?workbook=30_03.xlsx&amp;sheet=U0&amp;row=348&amp;col=7&amp;number=0.000578&amp;sourceID=14","0.000578")</f>
        <v>0.000578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HYPERLINK("http://141.218.60.56/~jnz1568/getInfo.php?workbook=30_03.xlsx&amp;sheet=U0&amp;row=349&amp;col=6&amp;number=3.5&amp;sourceID=14","3.5")</f>
        <v>3.5</v>
      </c>
      <c r="G349" s="4" t="str">
        <f>HYPERLINK("http://141.218.60.56/~jnz1568/getInfo.php?workbook=30_03.xlsx&amp;sheet=U0&amp;row=349&amp;col=7&amp;number=0.000578&amp;sourceID=14","0.000578")</f>
        <v>0.000578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HYPERLINK("http://141.218.60.56/~jnz1568/getInfo.php?workbook=30_03.xlsx&amp;sheet=U0&amp;row=350&amp;col=6&amp;number=3.6&amp;sourceID=14","3.6")</f>
        <v>3.6</v>
      </c>
      <c r="G350" s="4" t="str">
        <f>HYPERLINK("http://141.218.60.56/~jnz1568/getInfo.php?workbook=30_03.xlsx&amp;sheet=U0&amp;row=350&amp;col=7&amp;number=0.000578&amp;sourceID=14","0.000578")</f>
        <v>0.000578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HYPERLINK("http://141.218.60.56/~jnz1568/getInfo.php?workbook=30_03.xlsx&amp;sheet=U0&amp;row=351&amp;col=6&amp;number=3.7&amp;sourceID=14","3.7")</f>
        <v>3.7</v>
      </c>
      <c r="G351" s="4" t="str">
        <f>HYPERLINK("http://141.218.60.56/~jnz1568/getInfo.php?workbook=30_03.xlsx&amp;sheet=U0&amp;row=351&amp;col=7&amp;number=0.000578&amp;sourceID=14","0.000578")</f>
        <v>0.000578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HYPERLINK("http://141.218.60.56/~jnz1568/getInfo.php?workbook=30_03.xlsx&amp;sheet=U0&amp;row=352&amp;col=6&amp;number=3.8&amp;sourceID=14","3.8")</f>
        <v>3.8</v>
      </c>
      <c r="G352" s="4" t="str">
        <f>HYPERLINK("http://141.218.60.56/~jnz1568/getInfo.php?workbook=30_03.xlsx&amp;sheet=U0&amp;row=352&amp;col=7&amp;number=0.000578&amp;sourceID=14","0.000578")</f>
        <v>0.000578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HYPERLINK("http://141.218.60.56/~jnz1568/getInfo.php?workbook=30_03.xlsx&amp;sheet=U0&amp;row=353&amp;col=6&amp;number=3.9&amp;sourceID=14","3.9")</f>
        <v>3.9</v>
      </c>
      <c r="G353" s="4" t="str">
        <f>HYPERLINK("http://141.218.60.56/~jnz1568/getInfo.php?workbook=30_03.xlsx&amp;sheet=U0&amp;row=353&amp;col=7&amp;number=0.000578&amp;sourceID=14","0.000578")</f>
        <v>0.000578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HYPERLINK("http://141.218.60.56/~jnz1568/getInfo.php?workbook=30_03.xlsx&amp;sheet=U0&amp;row=354&amp;col=6&amp;number=4&amp;sourceID=14","4")</f>
        <v>4</v>
      </c>
      <c r="G354" s="4" t="str">
        <f>HYPERLINK("http://141.218.60.56/~jnz1568/getInfo.php?workbook=30_03.xlsx&amp;sheet=U0&amp;row=354&amp;col=7&amp;number=0.000578&amp;sourceID=14","0.000578")</f>
        <v>0.000578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HYPERLINK("http://141.218.60.56/~jnz1568/getInfo.php?workbook=30_03.xlsx&amp;sheet=U0&amp;row=355&amp;col=6&amp;number=4.1&amp;sourceID=14","4.1")</f>
        <v>4.1</v>
      </c>
      <c r="G355" s="4" t="str">
        <f>HYPERLINK("http://141.218.60.56/~jnz1568/getInfo.php?workbook=30_03.xlsx&amp;sheet=U0&amp;row=355&amp;col=7&amp;number=0.000578&amp;sourceID=14","0.000578")</f>
        <v>0.000578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HYPERLINK("http://141.218.60.56/~jnz1568/getInfo.php?workbook=30_03.xlsx&amp;sheet=U0&amp;row=356&amp;col=6&amp;number=4.2&amp;sourceID=14","4.2")</f>
        <v>4.2</v>
      </c>
      <c r="G356" s="4" t="str">
        <f>HYPERLINK("http://141.218.60.56/~jnz1568/getInfo.php?workbook=30_03.xlsx&amp;sheet=U0&amp;row=356&amp;col=7&amp;number=0.000578&amp;sourceID=14","0.000578")</f>
        <v>0.000578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HYPERLINK("http://141.218.60.56/~jnz1568/getInfo.php?workbook=30_03.xlsx&amp;sheet=U0&amp;row=357&amp;col=6&amp;number=4.3&amp;sourceID=14","4.3")</f>
        <v>4.3</v>
      </c>
      <c r="G357" s="4" t="str">
        <f>HYPERLINK("http://141.218.60.56/~jnz1568/getInfo.php?workbook=30_03.xlsx&amp;sheet=U0&amp;row=357&amp;col=7&amp;number=0.000578&amp;sourceID=14","0.000578")</f>
        <v>0.000578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HYPERLINK("http://141.218.60.56/~jnz1568/getInfo.php?workbook=30_03.xlsx&amp;sheet=U0&amp;row=358&amp;col=6&amp;number=4.4&amp;sourceID=14","4.4")</f>
        <v>4.4</v>
      </c>
      <c r="G358" s="4" t="str">
        <f>HYPERLINK("http://141.218.60.56/~jnz1568/getInfo.php?workbook=30_03.xlsx&amp;sheet=U0&amp;row=358&amp;col=7&amp;number=0.000577&amp;sourceID=14","0.000577")</f>
        <v>0.000577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HYPERLINK("http://141.218.60.56/~jnz1568/getInfo.php?workbook=30_03.xlsx&amp;sheet=U0&amp;row=359&amp;col=6&amp;number=4.5&amp;sourceID=14","4.5")</f>
        <v>4.5</v>
      </c>
      <c r="G359" s="4" t="str">
        <f>HYPERLINK("http://141.218.60.56/~jnz1568/getInfo.php?workbook=30_03.xlsx&amp;sheet=U0&amp;row=359&amp;col=7&amp;number=0.000577&amp;sourceID=14","0.000577")</f>
        <v>0.000577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HYPERLINK("http://141.218.60.56/~jnz1568/getInfo.php?workbook=30_03.xlsx&amp;sheet=U0&amp;row=360&amp;col=6&amp;number=4.6&amp;sourceID=14","4.6")</f>
        <v>4.6</v>
      </c>
      <c r="G360" s="4" t="str">
        <f>HYPERLINK("http://141.218.60.56/~jnz1568/getInfo.php?workbook=30_03.xlsx&amp;sheet=U0&amp;row=360&amp;col=7&amp;number=0.000577&amp;sourceID=14","0.000577")</f>
        <v>0.000577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HYPERLINK("http://141.218.60.56/~jnz1568/getInfo.php?workbook=30_03.xlsx&amp;sheet=U0&amp;row=361&amp;col=6&amp;number=4.7&amp;sourceID=14","4.7")</f>
        <v>4.7</v>
      </c>
      <c r="G361" s="4" t="str">
        <f>HYPERLINK("http://141.218.60.56/~jnz1568/getInfo.php?workbook=30_03.xlsx&amp;sheet=U0&amp;row=361&amp;col=7&amp;number=0.000577&amp;sourceID=14","0.000577")</f>
        <v>0.000577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HYPERLINK("http://141.218.60.56/~jnz1568/getInfo.php?workbook=30_03.xlsx&amp;sheet=U0&amp;row=362&amp;col=6&amp;number=4.8&amp;sourceID=14","4.8")</f>
        <v>4.8</v>
      </c>
      <c r="G362" s="4" t="str">
        <f>HYPERLINK("http://141.218.60.56/~jnz1568/getInfo.php?workbook=30_03.xlsx&amp;sheet=U0&amp;row=362&amp;col=7&amp;number=0.000577&amp;sourceID=14","0.000577")</f>
        <v>0.000577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HYPERLINK("http://141.218.60.56/~jnz1568/getInfo.php?workbook=30_03.xlsx&amp;sheet=U0&amp;row=363&amp;col=6&amp;number=4.9&amp;sourceID=14","4.9")</f>
        <v>4.9</v>
      </c>
      <c r="G363" s="4" t="str">
        <f>HYPERLINK("http://141.218.60.56/~jnz1568/getInfo.php?workbook=30_03.xlsx&amp;sheet=U0&amp;row=363&amp;col=7&amp;number=0.000577&amp;sourceID=14","0.000577")</f>
        <v>0.000577</v>
      </c>
    </row>
    <row r="364" spans="1:7">
      <c r="A364" s="3">
        <v>30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HYPERLINK("http://141.218.60.56/~jnz1568/getInfo.php?workbook=30_03.xlsx&amp;sheet=U0&amp;row=364&amp;col=6&amp;number=3&amp;sourceID=14","3")</f>
        <v>3</v>
      </c>
      <c r="G364" s="4" t="str">
        <f>HYPERLINK("http://141.218.60.56/~jnz1568/getInfo.php?workbook=30_03.xlsx&amp;sheet=U0&amp;row=364&amp;col=7&amp;number=7.68e-05&amp;sourceID=14","7.68e-05")</f>
        <v>7.68e-05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HYPERLINK("http://141.218.60.56/~jnz1568/getInfo.php?workbook=30_03.xlsx&amp;sheet=U0&amp;row=365&amp;col=6&amp;number=3.1&amp;sourceID=14","3.1")</f>
        <v>3.1</v>
      </c>
      <c r="G365" s="4" t="str">
        <f>HYPERLINK("http://141.218.60.56/~jnz1568/getInfo.php?workbook=30_03.xlsx&amp;sheet=U0&amp;row=365&amp;col=7&amp;number=7.68e-05&amp;sourceID=14","7.68e-05")</f>
        <v>7.68e-05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HYPERLINK("http://141.218.60.56/~jnz1568/getInfo.php?workbook=30_03.xlsx&amp;sheet=U0&amp;row=366&amp;col=6&amp;number=3.2&amp;sourceID=14","3.2")</f>
        <v>3.2</v>
      </c>
      <c r="G366" s="4" t="str">
        <f>HYPERLINK("http://141.218.60.56/~jnz1568/getInfo.php?workbook=30_03.xlsx&amp;sheet=U0&amp;row=366&amp;col=7&amp;number=7.68e-05&amp;sourceID=14","7.68e-05")</f>
        <v>7.68e-05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HYPERLINK("http://141.218.60.56/~jnz1568/getInfo.php?workbook=30_03.xlsx&amp;sheet=U0&amp;row=367&amp;col=6&amp;number=3.3&amp;sourceID=14","3.3")</f>
        <v>3.3</v>
      </c>
      <c r="G367" s="4" t="str">
        <f>HYPERLINK("http://141.218.60.56/~jnz1568/getInfo.php?workbook=30_03.xlsx&amp;sheet=U0&amp;row=367&amp;col=7&amp;number=7.68e-05&amp;sourceID=14","7.68e-05")</f>
        <v>7.68e-05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HYPERLINK("http://141.218.60.56/~jnz1568/getInfo.php?workbook=30_03.xlsx&amp;sheet=U0&amp;row=368&amp;col=6&amp;number=3.4&amp;sourceID=14","3.4")</f>
        <v>3.4</v>
      </c>
      <c r="G368" s="4" t="str">
        <f>HYPERLINK("http://141.218.60.56/~jnz1568/getInfo.php?workbook=30_03.xlsx&amp;sheet=U0&amp;row=368&amp;col=7&amp;number=7.68e-05&amp;sourceID=14","7.68e-05")</f>
        <v>7.68e-05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HYPERLINK("http://141.218.60.56/~jnz1568/getInfo.php?workbook=30_03.xlsx&amp;sheet=U0&amp;row=369&amp;col=6&amp;number=3.5&amp;sourceID=14","3.5")</f>
        <v>3.5</v>
      </c>
      <c r="G369" s="4" t="str">
        <f>HYPERLINK("http://141.218.60.56/~jnz1568/getInfo.php?workbook=30_03.xlsx&amp;sheet=U0&amp;row=369&amp;col=7&amp;number=7.68e-05&amp;sourceID=14","7.68e-05")</f>
        <v>7.68e-05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HYPERLINK("http://141.218.60.56/~jnz1568/getInfo.php?workbook=30_03.xlsx&amp;sheet=U0&amp;row=370&amp;col=6&amp;number=3.6&amp;sourceID=14","3.6")</f>
        <v>3.6</v>
      </c>
      <c r="G370" s="4" t="str">
        <f>HYPERLINK("http://141.218.60.56/~jnz1568/getInfo.php?workbook=30_03.xlsx&amp;sheet=U0&amp;row=370&amp;col=7&amp;number=7.68e-05&amp;sourceID=14","7.68e-05")</f>
        <v>7.68e-05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HYPERLINK("http://141.218.60.56/~jnz1568/getInfo.php?workbook=30_03.xlsx&amp;sheet=U0&amp;row=371&amp;col=6&amp;number=3.7&amp;sourceID=14","3.7")</f>
        <v>3.7</v>
      </c>
      <c r="G371" s="4" t="str">
        <f>HYPERLINK("http://141.218.60.56/~jnz1568/getInfo.php?workbook=30_03.xlsx&amp;sheet=U0&amp;row=371&amp;col=7&amp;number=7.68e-05&amp;sourceID=14","7.68e-05")</f>
        <v>7.68e-05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HYPERLINK("http://141.218.60.56/~jnz1568/getInfo.php?workbook=30_03.xlsx&amp;sheet=U0&amp;row=372&amp;col=6&amp;number=3.8&amp;sourceID=14","3.8")</f>
        <v>3.8</v>
      </c>
      <c r="G372" s="4" t="str">
        <f>HYPERLINK("http://141.218.60.56/~jnz1568/getInfo.php?workbook=30_03.xlsx&amp;sheet=U0&amp;row=372&amp;col=7&amp;number=7.68e-05&amp;sourceID=14","7.68e-05")</f>
        <v>7.68e-05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HYPERLINK("http://141.218.60.56/~jnz1568/getInfo.php?workbook=30_03.xlsx&amp;sheet=U0&amp;row=373&amp;col=6&amp;number=3.9&amp;sourceID=14","3.9")</f>
        <v>3.9</v>
      </c>
      <c r="G373" s="4" t="str">
        <f>HYPERLINK("http://141.218.60.56/~jnz1568/getInfo.php?workbook=30_03.xlsx&amp;sheet=U0&amp;row=373&amp;col=7&amp;number=7.68e-05&amp;sourceID=14","7.68e-05")</f>
        <v>7.68e-05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HYPERLINK("http://141.218.60.56/~jnz1568/getInfo.php?workbook=30_03.xlsx&amp;sheet=U0&amp;row=374&amp;col=6&amp;number=4&amp;sourceID=14","4")</f>
        <v>4</v>
      </c>
      <c r="G374" s="4" t="str">
        <f>HYPERLINK("http://141.218.60.56/~jnz1568/getInfo.php?workbook=30_03.xlsx&amp;sheet=U0&amp;row=374&amp;col=7&amp;number=7.67e-05&amp;sourceID=14","7.67e-05")</f>
        <v>7.67e-05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HYPERLINK("http://141.218.60.56/~jnz1568/getInfo.php?workbook=30_03.xlsx&amp;sheet=U0&amp;row=375&amp;col=6&amp;number=4.1&amp;sourceID=14","4.1")</f>
        <v>4.1</v>
      </c>
      <c r="G375" s="4" t="str">
        <f>HYPERLINK("http://141.218.60.56/~jnz1568/getInfo.php?workbook=30_03.xlsx&amp;sheet=U0&amp;row=375&amp;col=7&amp;number=7.67e-05&amp;sourceID=14","7.67e-05")</f>
        <v>7.67e-05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HYPERLINK("http://141.218.60.56/~jnz1568/getInfo.php?workbook=30_03.xlsx&amp;sheet=U0&amp;row=376&amp;col=6&amp;number=4.2&amp;sourceID=14","4.2")</f>
        <v>4.2</v>
      </c>
      <c r="G376" s="4" t="str">
        <f>HYPERLINK("http://141.218.60.56/~jnz1568/getInfo.php?workbook=30_03.xlsx&amp;sheet=U0&amp;row=376&amp;col=7&amp;number=7.67e-05&amp;sourceID=14","7.67e-05")</f>
        <v>7.67e-05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HYPERLINK("http://141.218.60.56/~jnz1568/getInfo.php?workbook=30_03.xlsx&amp;sheet=U0&amp;row=377&amp;col=6&amp;number=4.3&amp;sourceID=14","4.3")</f>
        <v>4.3</v>
      </c>
      <c r="G377" s="4" t="str">
        <f>HYPERLINK("http://141.218.60.56/~jnz1568/getInfo.php?workbook=30_03.xlsx&amp;sheet=U0&amp;row=377&amp;col=7&amp;number=7.67e-05&amp;sourceID=14","7.67e-05")</f>
        <v>7.67e-05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HYPERLINK("http://141.218.60.56/~jnz1568/getInfo.php?workbook=30_03.xlsx&amp;sheet=U0&amp;row=378&amp;col=6&amp;number=4.4&amp;sourceID=14","4.4")</f>
        <v>4.4</v>
      </c>
      <c r="G378" s="4" t="str">
        <f>HYPERLINK("http://141.218.60.56/~jnz1568/getInfo.php?workbook=30_03.xlsx&amp;sheet=U0&amp;row=378&amp;col=7&amp;number=7.67e-05&amp;sourceID=14","7.67e-05")</f>
        <v>7.67e-05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HYPERLINK("http://141.218.60.56/~jnz1568/getInfo.php?workbook=30_03.xlsx&amp;sheet=U0&amp;row=379&amp;col=6&amp;number=4.5&amp;sourceID=14","4.5")</f>
        <v>4.5</v>
      </c>
      <c r="G379" s="4" t="str">
        <f>HYPERLINK("http://141.218.60.56/~jnz1568/getInfo.php?workbook=30_03.xlsx&amp;sheet=U0&amp;row=379&amp;col=7&amp;number=7.67e-05&amp;sourceID=14","7.67e-05")</f>
        <v>7.67e-05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HYPERLINK("http://141.218.60.56/~jnz1568/getInfo.php?workbook=30_03.xlsx&amp;sheet=U0&amp;row=380&amp;col=6&amp;number=4.6&amp;sourceID=14","4.6")</f>
        <v>4.6</v>
      </c>
      <c r="G380" s="4" t="str">
        <f>HYPERLINK("http://141.218.60.56/~jnz1568/getInfo.php?workbook=30_03.xlsx&amp;sheet=U0&amp;row=380&amp;col=7&amp;number=7.67e-05&amp;sourceID=14","7.67e-05")</f>
        <v>7.67e-05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HYPERLINK("http://141.218.60.56/~jnz1568/getInfo.php?workbook=30_03.xlsx&amp;sheet=U0&amp;row=381&amp;col=6&amp;number=4.7&amp;sourceID=14","4.7")</f>
        <v>4.7</v>
      </c>
      <c r="G381" s="4" t="str">
        <f>HYPERLINK("http://141.218.60.56/~jnz1568/getInfo.php?workbook=30_03.xlsx&amp;sheet=U0&amp;row=381&amp;col=7&amp;number=7.66e-05&amp;sourceID=14","7.66e-05")</f>
        <v>7.66e-05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HYPERLINK("http://141.218.60.56/~jnz1568/getInfo.php?workbook=30_03.xlsx&amp;sheet=U0&amp;row=382&amp;col=6&amp;number=4.8&amp;sourceID=14","4.8")</f>
        <v>4.8</v>
      </c>
      <c r="G382" s="4" t="str">
        <f>HYPERLINK("http://141.218.60.56/~jnz1568/getInfo.php?workbook=30_03.xlsx&amp;sheet=U0&amp;row=382&amp;col=7&amp;number=7.66e-05&amp;sourceID=14","7.66e-05")</f>
        <v>7.66e-05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HYPERLINK("http://141.218.60.56/~jnz1568/getInfo.php?workbook=30_03.xlsx&amp;sheet=U0&amp;row=383&amp;col=6&amp;number=4.9&amp;sourceID=14","4.9")</f>
        <v>4.9</v>
      </c>
      <c r="G383" s="4" t="str">
        <f>HYPERLINK("http://141.218.60.56/~jnz1568/getInfo.php?workbook=30_03.xlsx&amp;sheet=U0&amp;row=383&amp;col=7&amp;number=7.65e-05&amp;sourceID=14","7.65e-05")</f>
        <v>7.65e-05</v>
      </c>
    </row>
    <row r="384" spans="1:7">
      <c r="A384" s="3">
        <v>30</v>
      </c>
      <c r="B384" s="3">
        <v>3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HYPERLINK("http://141.218.60.56/~jnz1568/getInfo.php?workbook=30_03.xlsx&amp;sheet=U0&amp;row=384&amp;col=6&amp;number=3&amp;sourceID=14","3")</f>
        <v>3</v>
      </c>
      <c r="G384" s="4" t="str">
        <f>HYPERLINK("http://141.218.60.56/~jnz1568/getInfo.php?workbook=30_03.xlsx&amp;sheet=U0&amp;row=384&amp;col=7&amp;number=0.0232&amp;sourceID=14","0.0232")</f>
        <v>0.0232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HYPERLINK("http://141.218.60.56/~jnz1568/getInfo.php?workbook=30_03.xlsx&amp;sheet=U0&amp;row=385&amp;col=6&amp;number=3.1&amp;sourceID=14","3.1")</f>
        <v>3.1</v>
      </c>
      <c r="G385" s="4" t="str">
        <f>HYPERLINK("http://141.218.60.56/~jnz1568/getInfo.php?workbook=30_03.xlsx&amp;sheet=U0&amp;row=385&amp;col=7&amp;number=0.0232&amp;sourceID=14","0.0232")</f>
        <v>0.0232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HYPERLINK("http://141.218.60.56/~jnz1568/getInfo.php?workbook=30_03.xlsx&amp;sheet=U0&amp;row=386&amp;col=6&amp;number=3.2&amp;sourceID=14","3.2")</f>
        <v>3.2</v>
      </c>
      <c r="G386" s="4" t="str">
        <f>HYPERLINK("http://141.218.60.56/~jnz1568/getInfo.php?workbook=30_03.xlsx&amp;sheet=U0&amp;row=386&amp;col=7&amp;number=0.0232&amp;sourceID=14","0.0232")</f>
        <v>0.0232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HYPERLINK("http://141.218.60.56/~jnz1568/getInfo.php?workbook=30_03.xlsx&amp;sheet=U0&amp;row=387&amp;col=6&amp;number=3.3&amp;sourceID=14","3.3")</f>
        <v>3.3</v>
      </c>
      <c r="G387" s="4" t="str">
        <f>HYPERLINK("http://141.218.60.56/~jnz1568/getInfo.php?workbook=30_03.xlsx&amp;sheet=U0&amp;row=387&amp;col=7&amp;number=0.0232&amp;sourceID=14","0.0232")</f>
        <v>0.0232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HYPERLINK("http://141.218.60.56/~jnz1568/getInfo.php?workbook=30_03.xlsx&amp;sheet=U0&amp;row=388&amp;col=6&amp;number=3.4&amp;sourceID=14","3.4")</f>
        <v>3.4</v>
      </c>
      <c r="G388" s="4" t="str">
        <f>HYPERLINK("http://141.218.60.56/~jnz1568/getInfo.php?workbook=30_03.xlsx&amp;sheet=U0&amp;row=388&amp;col=7&amp;number=0.0232&amp;sourceID=14","0.0232")</f>
        <v>0.0232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HYPERLINK("http://141.218.60.56/~jnz1568/getInfo.php?workbook=30_03.xlsx&amp;sheet=U0&amp;row=389&amp;col=6&amp;number=3.5&amp;sourceID=14","3.5")</f>
        <v>3.5</v>
      </c>
      <c r="G389" s="4" t="str">
        <f>HYPERLINK("http://141.218.60.56/~jnz1568/getInfo.php?workbook=30_03.xlsx&amp;sheet=U0&amp;row=389&amp;col=7&amp;number=0.0232&amp;sourceID=14","0.0232")</f>
        <v>0.0232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HYPERLINK("http://141.218.60.56/~jnz1568/getInfo.php?workbook=30_03.xlsx&amp;sheet=U0&amp;row=390&amp;col=6&amp;number=3.6&amp;sourceID=14","3.6")</f>
        <v>3.6</v>
      </c>
      <c r="G390" s="4" t="str">
        <f>HYPERLINK("http://141.218.60.56/~jnz1568/getInfo.php?workbook=30_03.xlsx&amp;sheet=U0&amp;row=390&amp;col=7&amp;number=0.0232&amp;sourceID=14","0.0232")</f>
        <v>0.0232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HYPERLINK("http://141.218.60.56/~jnz1568/getInfo.php?workbook=30_03.xlsx&amp;sheet=U0&amp;row=391&amp;col=6&amp;number=3.7&amp;sourceID=14","3.7")</f>
        <v>3.7</v>
      </c>
      <c r="G391" s="4" t="str">
        <f>HYPERLINK("http://141.218.60.56/~jnz1568/getInfo.php?workbook=30_03.xlsx&amp;sheet=U0&amp;row=391&amp;col=7&amp;number=0.0232&amp;sourceID=14","0.0232")</f>
        <v>0.0232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HYPERLINK("http://141.218.60.56/~jnz1568/getInfo.php?workbook=30_03.xlsx&amp;sheet=U0&amp;row=392&amp;col=6&amp;number=3.8&amp;sourceID=14","3.8")</f>
        <v>3.8</v>
      </c>
      <c r="G392" s="4" t="str">
        <f>HYPERLINK("http://141.218.60.56/~jnz1568/getInfo.php?workbook=30_03.xlsx&amp;sheet=U0&amp;row=392&amp;col=7&amp;number=0.0232&amp;sourceID=14","0.0232")</f>
        <v>0.0232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HYPERLINK("http://141.218.60.56/~jnz1568/getInfo.php?workbook=30_03.xlsx&amp;sheet=U0&amp;row=393&amp;col=6&amp;number=3.9&amp;sourceID=14","3.9")</f>
        <v>3.9</v>
      </c>
      <c r="G393" s="4" t="str">
        <f>HYPERLINK("http://141.218.60.56/~jnz1568/getInfo.php?workbook=30_03.xlsx&amp;sheet=U0&amp;row=393&amp;col=7&amp;number=0.0232&amp;sourceID=14","0.0232")</f>
        <v>0.0232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HYPERLINK("http://141.218.60.56/~jnz1568/getInfo.php?workbook=30_03.xlsx&amp;sheet=U0&amp;row=394&amp;col=6&amp;number=4&amp;sourceID=14","4")</f>
        <v>4</v>
      </c>
      <c r="G394" s="4" t="str">
        <f>HYPERLINK("http://141.218.60.56/~jnz1568/getInfo.php?workbook=30_03.xlsx&amp;sheet=U0&amp;row=394&amp;col=7&amp;number=0.0232&amp;sourceID=14","0.0232")</f>
        <v>0.0232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HYPERLINK("http://141.218.60.56/~jnz1568/getInfo.php?workbook=30_03.xlsx&amp;sheet=U0&amp;row=395&amp;col=6&amp;number=4.1&amp;sourceID=14","4.1")</f>
        <v>4.1</v>
      </c>
      <c r="G395" s="4" t="str">
        <f>HYPERLINK("http://141.218.60.56/~jnz1568/getInfo.php?workbook=30_03.xlsx&amp;sheet=U0&amp;row=395&amp;col=7&amp;number=0.0232&amp;sourceID=14","0.0232")</f>
        <v>0.0232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HYPERLINK("http://141.218.60.56/~jnz1568/getInfo.php?workbook=30_03.xlsx&amp;sheet=U0&amp;row=396&amp;col=6&amp;number=4.2&amp;sourceID=14","4.2")</f>
        <v>4.2</v>
      </c>
      <c r="G396" s="4" t="str">
        <f>HYPERLINK("http://141.218.60.56/~jnz1568/getInfo.php?workbook=30_03.xlsx&amp;sheet=U0&amp;row=396&amp;col=7&amp;number=0.0232&amp;sourceID=14","0.0232")</f>
        <v>0.0232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HYPERLINK("http://141.218.60.56/~jnz1568/getInfo.php?workbook=30_03.xlsx&amp;sheet=U0&amp;row=397&amp;col=6&amp;number=4.3&amp;sourceID=14","4.3")</f>
        <v>4.3</v>
      </c>
      <c r="G397" s="4" t="str">
        <f>HYPERLINK("http://141.218.60.56/~jnz1568/getInfo.php?workbook=30_03.xlsx&amp;sheet=U0&amp;row=397&amp;col=7&amp;number=0.0232&amp;sourceID=14","0.0232")</f>
        <v>0.0232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HYPERLINK("http://141.218.60.56/~jnz1568/getInfo.php?workbook=30_03.xlsx&amp;sheet=U0&amp;row=398&amp;col=6&amp;number=4.4&amp;sourceID=14","4.4")</f>
        <v>4.4</v>
      </c>
      <c r="G398" s="4" t="str">
        <f>HYPERLINK("http://141.218.60.56/~jnz1568/getInfo.php?workbook=30_03.xlsx&amp;sheet=U0&amp;row=398&amp;col=7&amp;number=0.0232&amp;sourceID=14","0.0232")</f>
        <v>0.0232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HYPERLINK("http://141.218.60.56/~jnz1568/getInfo.php?workbook=30_03.xlsx&amp;sheet=U0&amp;row=399&amp;col=6&amp;number=4.5&amp;sourceID=14","4.5")</f>
        <v>4.5</v>
      </c>
      <c r="G399" s="4" t="str">
        <f>HYPERLINK("http://141.218.60.56/~jnz1568/getInfo.php?workbook=30_03.xlsx&amp;sheet=U0&amp;row=399&amp;col=7&amp;number=0.0231&amp;sourceID=14","0.0231")</f>
        <v>0.0231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HYPERLINK("http://141.218.60.56/~jnz1568/getInfo.php?workbook=30_03.xlsx&amp;sheet=U0&amp;row=400&amp;col=6&amp;number=4.6&amp;sourceID=14","4.6")</f>
        <v>4.6</v>
      </c>
      <c r="G400" s="4" t="str">
        <f>HYPERLINK("http://141.218.60.56/~jnz1568/getInfo.php?workbook=30_03.xlsx&amp;sheet=U0&amp;row=400&amp;col=7&amp;number=0.0231&amp;sourceID=14","0.0231")</f>
        <v>0.0231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HYPERLINK("http://141.218.60.56/~jnz1568/getInfo.php?workbook=30_03.xlsx&amp;sheet=U0&amp;row=401&amp;col=6&amp;number=4.7&amp;sourceID=14","4.7")</f>
        <v>4.7</v>
      </c>
      <c r="G401" s="4" t="str">
        <f>HYPERLINK("http://141.218.60.56/~jnz1568/getInfo.php?workbook=30_03.xlsx&amp;sheet=U0&amp;row=401&amp;col=7&amp;number=0.0231&amp;sourceID=14","0.0231")</f>
        <v>0.0231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HYPERLINK("http://141.218.60.56/~jnz1568/getInfo.php?workbook=30_03.xlsx&amp;sheet=U0&amp;row=402&amp;col=6&amp;number=4.8&amp;sourceID=14","4.8")</f>
        <v>4.8</v>
      </c>
      <c r="G402" s="4" t="str">
        <f>HYPERLINK("http://141.218.60.56/~jnz1568/getInfo.php?workbook=30_03.xlsx&amp;sheet=U0&amp;row=402&amp;col=7&amp;number=0.0231&amp;sourceID=14","0.0231")</f>
        <v>0.0231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HYPERLINK("http://141.218.60.56/~jnz1568/getInfo.php?workbook=30_03.xlsx&amp;sheet=U0&amp;row=403&amp;col=6&amp;number=4.9&amp;sourceID=14","4.9")</f>
        <v>4.9</v>
      </c>
      <c r="G403" s="4" t="str">
        <f>HYPERLINK("http://141.218.60.56/~jnz1568/getInfo.php?workbook=30_03.xlsx&amp;sheet=U0&amp;row=403&amp;col=7&amp;number=0.0231&amp;sourceID=14","0.0231")</f>
        <v>0.0231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2015-05-07T12:59:10Z</dcterms:created>
  <dcterms:modified xsi:type="dcterms:W3CDTF">2015-05-07T12:59:10Z</dcterms:modified>
</cp:coreProperties>
</file>