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<sst xmlns="http://schemas.openxmlformats.org/spreadsheetml/2006/main" count="82" uniqueCount="41">
  <si>
    <t>Fine Structure Energy Levels for C VI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</si>
  <si>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</si>
  <si>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</si>
  <si>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</si>
  <si>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</si>
  <si>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</si>
  <si>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</si>
  <si>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</si>
  <si>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</si>
  <si>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</si>
  <si>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</si>
  <si>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</si>
  <si>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1s</t>
  </si>
  <si>
    <t>2S</t>
  </si>
  <si>
    <t>2s</t>
  </si>
  <si>
    <t>2p</t>
  </si>
  <si>
    <t>2P</t>
  </si>
  <si>
    <t>3s</t>
  </si>
  <si>
    <t>3p</t>
  </si>
  <si>
    <t>3d</t>
  </si>
  <si>
    <t>2D</t>
  </si>
  <si>
    <t>4s</t>
  </si>
  <si>
    <t>4p</t>
  </si>
  <si>
    <t>4d</t>
  </si>
  <si>
    <t>4f</t>
  </si>
  <si>
    <t>2F</t>
  </si>
  <si>
    <t>5s</t>
  </si>
  <si>
    <t>5p</t>
  </si>
  <si>
    <t>5d</t>
  </si>
  <si>
    <t>5f</t>
  </si>
  <si>
    <t>5g</t>
  </si>
  <si>
    <t>2G</t>
  </si>
  <si>
    <t>A-values for fine-structure transitions in C VI</t>
  </si>
  <si>
    <t>k</t>
  </si>
  <si>
    <t>WL Vac (A)</t>
  </si>
  <si>
    <t>A (s-1)</t>
  </si>
  <si>
    <t>A2E1(s-1)</t>
  </si>
  <si>
    <t>Effective Collision Strengths for C VI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</si>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</sst>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8"/>
  <sheetViews>
    <sheetView tabSelected="1" workbookViewId="0"/>
  </sheetViews>
  <sheetFormatPr defaultRowHeight="15"/>
  <cols>
    <col min="1" max="1" width="2.7109375" customWidth="1"/>
    <col min="2" max="2" width="2.7109375" customWidth="1"/>
    <col min="3" max="3" width="3.7109375" customWidth="1"/>
    <col min="4" max="4" width="5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11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6</v>
      </c>
      <c r="B4" s="3">
        <v>1</v>
      </c>
      <c r="C4" s="3">
        <v>1</v>
      </c>
      <c r="D4" s="3" t="s">
        <v>12</v>
      </c>
      <c r="E4" s="3" t="s">
        <v>13</v>
      </c>
      <c r="F4" s="3">
        <v>2</v>
      </c>
      <c r="G4" s="3">
        <v>0</v>
      </c>
      <c r="H4" s="3">
        <v>0</v>
      </c>
      <c r="I4" s="3">
        <v>0.5</v>
      </c>
      <c r="J4" s="4" t="str">
        <f>HYPERLINK("http://141.218.60.56/~jnz1568/getInfo.php?workbook=06_01.xlsx&amp;sheet=E0&amp;row=4&amp;col=10&amp;number=0&amp;sourceID=14","0")</f>
        <v>0</v>
      </c>
    </row>
    <row r="5" spans="1:10">
      <c r="A5" s="3">
        <v>6</v>
      </c>
      <c r="B5" s="3">
        <v>1</v>
      </c>
      <c r="C5" s="3">
        <v>2</v>
      </c>
      <c r="D5" s="3" t="s">
        <v>14</v>
      </c>
      <c r="E5" s="3" t="s">
        <v>13</v>
      </c>
      <c r="F5" s="3">
        <v>2</v>
      </c>
      <c r="G5" s="3">
        <v>0</v>
      </c>
      <c r="H5" s="3">
        <v>0</v>
      </c>
      <c r="I5" s="3">
        <v>0.5</v>
      </c>
      <c r="J5" s="4" t="str">
        <f>HYPERLINK("http://141.218.60.56/~jnz1568/getInfo.php?workbook=06_01.xlsx&amp;sheet=E0&amp;row=5&amp;col=10&amp;number=2963904.18&amp;sourceID=14","2963904.18")</f>
        <v>2963904.18</v>
      </c>
    </row>
    <row r="6" spans="1:10">
      <c r="A6" s="3">
        <v>6</v>
      </c>
      <c r="B6" s="3">
        <v>1</v>
      </c>
      <c r="C6" s="3">
        <v>3</v>
      </c>
      <c r="D6" s="3" t="s">
        <v>15</v>
      </c>
      <c r="E6" s="3" t="s">
        <v>16</v>
      </c>
      <c r="F6" s="3">
        <v>2</v>
      </c>
      <c r="G6" s="3">
        <v>1</v>
      </c>
      <c r="H6" s="3">
        <v>1</v>
      </c>
      <c r="I6" s="3">
        <v>0.5</v>
      </c>
      <c r="J6" s="4" t="str">
        <f>HYPERLINK("http://141.218.60.56/~jnz1568/getInfo.php?workbook=06_01.xlsx&amp;sheet=E0&amp;row=6&amp;col=10&amp;number=2963878.04&amp;sourceID=14","2963878.04")</f>
        <v>2963878.04</v>
      </c>
    </row>
    <row r="7" spans="1:10">
      <c r="A7" s="3">
        <v>6</v>
      </c>
      <c r="B7" s="3">
        <v>1</v>
      </c>
      <c r="C7" s="3">
        <v>4</v>
      </c>
      <c r="D7" s="3" t="s">
        <v>15</v>
      </c>
      <c r="E7" s="3" t="s">
        <v>16</v>
      </c>
      <c r="F7" s="3">
        <v>2</v>
      </c>
      <c r="G7" s="3">
        <v>1</v>
      </c>
      <c r="H7" s="3">
        <v>1</v>
      </c>
      <c r="I7" s="3">
        <v>1.5</v>
      </c>
      <c r="J7" s="4" t="str">
        <f>HYPERLINK("http://141.218.60.56/~jnz1568/getInfo.php?workbook=06_01.xlsx&amp;sheet=E0&amp;row=7&amp;col=10&amp;number=2964353.01&amp;sourceID=14","2964353.01")</f>
        <v>2964353.01</v>
      </c>
    </row>
    <row r="8" spans="1:10">
      <c r="A8" s="3">
        <v>6</v>
      </c>
      <c r="B8" s="3">
        <v>1</v>
      </c>
      <c r="C8" s="3">
        <v>5</v>
      </c>
      <c r="D8" s="3" t="s">
        <v>17</v>
      </c>
      <c r="E8" s="3" t="s">
        <v>13</v>
      </c>
      <c r="F8" s="3">
        <v>2</v>
      </c>
      <c r="G8" s="3">
        <v>0</v>
      </c>
      <c r="H8" s="3">
        <v>0</v>
      </c>
      <c r="I8" s="3">
        <v>0.5</v>
      </c>
      <c r="J8" s="4" t="str">
        <f>HYPERLINK("http://141.218.60.56/~jnz1568/getInfo.php?workbook=06_01.xlsx&amp;sheet=E0&amp;row=8&amp;col=10&amp;number=3512929.43&amp;sourceID=14","3512929.43")</f>
        <v>3512929.43</v>
      </c>
    </row>
    <row r="9" spans="1:10">
      <c r="A9" s="3">
        <v>6</v>
      </c>
      <c r="B9" s="3">
        <v>1</v>
      </c>
      <c r="C9" s="3">
        <v>6</v>
      </c>
      <c r="D9" s="3" t="s">
        <v>18</v>
      </c>
      <c r="E9" s="3" t="s">
        <v>16</v>
      </c>
      <c r="F9" s="3">
        <v>2</v>
      </c>
      <c r="G9" s="3">
        <v>1</v>
      </c>
      <c r="H9" s="3">
        <v>1</v>
      </c>
      <c r="I9" s="3">
        <v>0.5</v>
      </c>
      <c r="J9" s="4" t="str">
        <f>HYPERLINK("http://141.218.60.56/~jnz1568/getInfo.php?workbook=06_01.xlsx&amp;sheet=E0&amp;row=9&amp;col=10&amp;number=3512921.62&amp;sourceID=14","3512921.62")</f>
        <v>3512921.62</v>
      </c>
    </row>
    <row r="10" spans="1:10">
      <c r="A10" s="3">
        <v>6</v>
      </c>
      <c r="B10" s="3">
        <v>1</v>
      </c>
      <c r="C10" s="3">
        <v>7</v>
      </c>
      <c r="D10" s="3" t="s">
        <v>18</v>
      </c>
      <c r="E10" s="3" t="s">
        <v>16</v>
      </c>
      <c r="F10" s="3">
        <v>2</v>
      </c>
      <c r="G10" s="3">
        <v>1</v>
      </c>
      <c r="H10" s="3">
        <v>1</v>
      </c>
      <c r="I10" s="3">
        <v>1.5</v>
      </c>
      <c r="J10" s="4" t="str">
        <f>HYPERLINK("http://141.218.60.56/~jnz1568/getInfo.php?workbook=06_01.xlsx&amp;sheet=E0&amp;row=10&amp;col=10&amp;number=3513062.35&amp;sourceID=14","3513062.35")</f>
        <v>3513062.35</v>
      </c>
    </row>
    <row r="11" spans="1:10">
      <c r="A11" s="3">
        <v>6</v>
      </c>
      <c r="B11" s="3">
        <v>1</v>
      </c>
      <c r="C11" s="3">
        <v>8</v>
      </c>
      <c r="D11" s="3" t="s">
        <v>19</v>
      </c>
      <c r="E11" s="3" t="s">
        <v>20</v>
      </c>
      <c r="F11" s="3">
        <v>2</v>
      </c>
      <c r="G11" s="3">
        <v>2</v>
      </c>
      <c r="H11" s="3">
        <v>0</v>
      </c>
      <c r="I11" s="3">
        <v>1.5</v>
      </c>
      <c r="J11" s="4" t="str">
        <f>HYPERLINK("http://141.218.60.56/~jnz1568/getInfo.php?workbook=06_01.xlsx&amp;sheet=E0&amp;row=11&amp;col=10&amp;number=3513062.12&amp;sourceID=14","3513062.12")</f>
        <v>3513062.12</v>
      </c>
    </row>
    <row r="12" spans="1:10">
      <c r="A12" s="3">
        <v>6</v>
      </c>
      <c r="B12" s="3">
        <v>1</v>
      </c>
      <c r="C12" s="3">
        <v>9</v>
      </c>
      <c r="D12" s="3" t="s">
        <v>19</v>
      </c>
      <c r="E12" s="3" t="s">
        <v>20</v>
      </c>
      <c r="F12" s="3">
        <v>2</v>
      </c>
      <c r="G12" s="3">
        <v>2</v>
      </c>
      <c r="H12" s="3">
        <v>0</v>
      </c>
      <c r="I12" s="3">
        <v>2.5</v>
      </c>
      <c r="J12" s="4" t="str">
        <f>HYPERLINK("http://141.218.60.56/~jnz1568/getInfo.php?workbook=06_01.xlsx&amp;sheet=E0&amp;row=12&amp;col=10&amp;number=3513108.99&amp;sourceID=14","3513108.99")</f>
        <v>3513108.99</v>
      </c>
    </row>
    <row r="13" spans="1:10">
      <c r="A13" s="3">
        <v>6</v>
      </c>
      <c r="B13" s="3">
        <v>1</v>
      </c>
      <c r="C13" s="3">
        <v>10</v>
      </c>
      <c r="D13" s="3" t="s">
        <v>21</v>
      </c>
      <c r="E13" s="3" t="s">
        <v>13</v>
      </c>
      <c r="F13" s="3">
        <v>2</v>
      </c>
      <c r="G13" s="3">
        <v>0</v>
      </c>
      <c r="H13" s="3">
        <v>0</v>
      </c>
      <c r="I13" s="3">
        <v>0.5</v>
      </c>
      <c r="J13" s="4" t="str">
        <f>HYPERLINK("http://141.218.60.56/~jnz1568/getInfo.php?workbook=06_01.xlsx&amp;sheet=E0&amp;row=13&amp;col=10&amp;number=3705070.86&amp;sourceID=14","3705070.86")</f>
        <v>3705070.86</v>
      </c>
    </row>
    <row r="14" spans="1:10">
      <c r="A14" s="3">
        <v>6</v>
      </c>
      <c r="B14" s="3">
        <v>1</v>
      </c>
      <c r="C14" s="3">
        <v>11</v>
      </c>
      <c r="D14" s="3" t="s">
        <v>22</v>
      </c>
      <c r="E14" s="3" t="s">
        <v>16</v>
      </c>
      <c r="F14" s="3">
        <v>2</v>
      </c>
      <c r="G14" s="3">
        <v>1</v>
      </c>
      <c r="H14" s="3">
        <v>1</v>
      </c>
      <c r="I14" s="3">
        <v>0.5</v>
      </c>
      <c r="J14" s="4" t="str">
        <f>HYPERLINK("http://141.218.60.56/~jnz1568/getInfo.php?workbook=06_01.xlsx&amp;sheet=E0&amp;row=14&amp;col=10&amp;number=3705067.56&amp;sourceID=14","3705067.56")</f>
        <v>3705067.56</v>
      </c>
    </row>
    <row r="15" spans="1:10">
      <c r="A15" s="3">
        <v>6</v>
      </c>
      <c r="B15" s="3">
        <v>1</v>
      </c>
      <c r="C15" s="3">
        <v>12</v>
      </c>
      <c r="D15" s="3" t="s">
        <v>22</v>
      </c>
      <c r="E15" s="3" t="s">
        <v>16</v>
      </c>
      <c r="F15" s="3">
        <v>2</v>
      </c>
      <c r="G15" s="3">
        <v>1</v>
      </c>
      <c r="H15" s="3">
        <v>1</v>
      </c>
      <c r="I15" s="3">
        <v>1.5</v>
      </c>
      <c r="J15" s="4" t="str">
        <f>HYPERLINK("http://141.218.60.56/~jnz1568/getInfo.php?workbook=06_01.xlsx&amp;sheet=E0&amp;row=15&amp;col=10&amp;number=3705126.93&amp;sourceID=14","3705126.93")</f>
        <v>3705126.93</v>
      </c>
    </row>
    <row r="16" spans="1:10">
      <c r="A16" s="3">
        <v>6</v>
      </c>
      <c r="B16" s="3">
        <v>1</v>
      </c>
      <c r="C16" s="3">
        <v>13</v>
      </c>
      <c r="D16" s="3" t="s">
        <v>23</v>
      </c>
      <c r="E16" s="3" t="s">
        <v>20</v>
      </c>
      <c r="F16" s="3">
        <v>2</v>
      </c>
      <c r="G16" s="3">
        <v>2</v>
      </c>
      <c r="H16" s="3">
        <v>0</v>
      </c>
      <c r="I16" s="3">
        <v>1.5</v>
      </c>
      <c r="J16" s="4" t="str">
        <f>HYPERLINK("http://141.218.60.56/~jnz1568/getInfo.php?workbook=06_01.xlsx&amp;sheet=E0&amp;row=16&amp;col=10&amp;number=3705126.83&amp;sourceID=14","3705126.83")</f>
        <v>3705126.83</v>
      </c>
    </row>
    <row r="17" spans="1:10">
      <c r="A17" s="3">
        <v>6</v>
      </c>
      <c r="B17" s="3">
        <v>1</v>
      </c>
      <c r="C17" s="3">
        <v>14</v>
      </c>
      <c r="D17" s="3" t="s">
        <v>23</v>
      </c>
      <c r="E17" s="3" t="s">
        <v>20</v>
      </c>
      <c r="F17" s="3">
        <v>2</v>
      </c>
      <c r="G17" s="3">
        <v>2</v>
      </c>
      <c r="H17" s="3">
        <v>0</v>
      </c>
      <c r="I17" s="3">
        <v>2.5</v>
      </c>
      <c r="J17" s="4" t="str">
        <f>HYPERLINK("http://141.218.60.56/~jnz1568/getInfo.php?workbook=06_01.xlsx&amp;sheet=E0&amp;row=17&amp;col=10&amp;number=3705146.61&amp;sourceID=14","3705146.61")</f>
        <v>3705146.61</v>
      </c>
    </row>
    <row r="18" spans="1:10">
      <c r="A18" s="3">
        <v>6</v>
      </c>
      <c r="B18" s="3">
        <v>1</v>
      </c>
      <c r="C18" s="3">
        <v>15</v>
      </c>
      <c r="D18" s="3" t="s">
        <v>24</v>
      </c>
      <c r="E18" s="3" t="s">
        <v>25</v>
      </c>
      <c r="F18" s="3">
        <v>2</v>
      </c>
      <c r="G18" s="3">
        <v>3</v>
      </c>
      <c r="H18" s="3">
        <v>1</v>
      </c>
      <c r="I18" s="3">
        <v>2.5</v>
      </c>
      <c r="J18" s="4" t="str">
        <f>HYPERLINK("http://141.218.60.56/~jnz1568/getInfo.php?workbook=06_01.xlsx&amp;sheet=E0&amp;row=18&amp;col=10&amp;number=3705146.57&amp;sourceID=14","3705146.57")</f>
        <v>3705146.57</v>
      </c>
    </row>
    <row r="19" spans="1:10">
      <c r="A19" s="3">
        <v>6</v>
      </c>
      <c r="B19" s="3">
        <v>1</v>
      </c>
      <c r="C19" s="3">
        <v>16</v>
      </c>
      <c r="D19" s="3" t="s">
        <v>24</v>
      </c>
      <c r="E19" s="3" t="s">
        <v>25</v>
      </c>
      <c r="F19" s="3">
        <v>2</v>
      </c>
      <c r="G19" s="3">
        <v>3</v>
      </c>
      <c r="H19" s="3">
        <v>1</v>
      </c>
      <c r="I19" s="3">
        <v>3.5</v>
      </c>
      <c r="J19" s="4" t="str">
        <f>HYPERLINK("http://141.218.60.56/~jnz1568/getInfo.php?workbook=06_01.xlsx&amp;sheet=E0&amp;row=19&amp;col=10&amp;number=3705156.45&amp;sourceID=14","3705156.45")</f>
        <v>3705156.45</v>
      </c>
    </row>
    <row r="20" spans="1:10">
      <c r="A20" s="3">
        <v>6</v>
      </c>
      <c r="B20" s="3">
        <v>1</v>
      </c>
      <c r="C20" s="3">
        <v>17</v>
      </c>
      <c r="D20" s="3" t="s">
        <v>26</v>
      </c>
      <c r="E20" s="3" t="s">
        <v>13</v>
      </c>
      <c r="F20" s="3">
        <v>2</v>
      </c>
      <c r="G20" s="3">
        <v>0</v>
      </c>
      <c r="H20" s="3">
        <v>0</v>
      </c>
      <c r="I20" s="3">
        <v>0.5</v>
      </c>
      <c r="J20" s="4" t="str">
        <f>HYPERLINK("http://141.218.60.56/~jnz1568/getInfo.php?workbook=06_01.xlsx&amp;sheet=E0&amp;row=20&amp;col=10&amp;number=3793997.13&amp;sourceID=14","3793997.13")</f>
        <v>3793997.13</v>
      </c>
    </row>
    <row r="21" spans="1:10">
      <c r="A21" s="3">
        <v>6</v>
      </c>
      <c r="B21" s="3">
        <v>1</v>
      </c>
      <c r="C21" s="3">
        <v>18</v>
      </c>
      <c r="D21" s="3" t="s">
        <v>27</v>
      </c>
      <c r="E21" s="3" t="s">
        <v>16</v>
      </c>
      <c r="F21" s="3">
        <v>2</v>
      </c>
      <c r="G21" s="3">
        <v>1</v>
      </c>
      <c r="H21" s="3">
        <v>1</v>
      </c>
      <c r="I21" s="3">
        <v>0.5</v>
      </c>
      <c r="J21" s="4" t="str">
        <f>HYPERLINK("http://141.218.60.56/~jnz1568/getInfo.php?workbook=06_01.xlsx&amp;sheet=E0&amp;row=21&amp;col=10&amp;number=3793995.44&amp;sourceID=14","3793995.44")</f>
        <v>3793995.44</v>
      </c>
    </row>
    <row r="22" spans="1:10">
      <c r="A22" s="3">
        <v>6</v>
      </c>
      <c r="B22" s="3">
        <v>1</v>
      </c>
      <c r="C22" s="3">
        <v>19</v>
      </c>
      <c r="D22" s="3" t="s">
        <v>27</v>
      </c>
      <c r="E22" s="3" t="s">
        <v>16</v>
      </c>
      <c r="F22" s="3">
        <v>2</v>
      </c>
      <c r="G22" s="3">
        <v>1</v>
      </c>
      <c r="H22" s="3">
        <v>1</v>
      </c>
      <c r="I22" s="3">
        <v>1.5</v>
      </c>
      <c r="J22" s="4" t="str">
        <f>HYPERLINK("http://141.218.60.56/~jnz1568/getInfo.php?workbook=06_01.xlsx&amp;sheet=E0&amp;row=22&amp;col=10&amp;number=3794025.83&amp;sourceID=14","3794025.83")</f>
        <v>3794025.83</v>
      </c>
    </row>
    <row r="23" spans="1:10">
      <c r="A23" s="3">
        <v>6</v>
      </c>
      <c r="B23" s="3">
        <v>1</v>
      </c>
      <c r="C23" s="3">
        <v>20</v>
      </c>
      <c r="D23" s="3" t="s">
        <v>28</v>
      </c>
      <c r="E23" s="3" t="s">
        <v>20</v>
      </c>
      <c r="F23" s="3">
        <v>2</v>
      </c>
      <c r="G23" s="3">
        <v>2</v>
      </c>
      <c r="H23" s="3">
        <v>0</v>
      </c>
      <c r="I23" s="3">
        <v>1.5</v>
      </c>
      <c r="J23" s="4" t="str">
        <f>HYPERLINK("http://141.218.60.56/~jnz1568/getInfo.php?workbook=06_01.xlsx&amp;sheet=E0&amp;row=23&amp;col=10&amp;number=3794025.78&amp;sourceID=14","3794025.78")</f>
        <v>3794025.78</v>
      </c>
    </row>
    <row r="24" spans="1:10">
      <c r="A24" s="3">
        <v>6</v>
      </c>
      <c r="B24" s="3">
        <v>1</v>
      </c>
      <c r="C24" s="3">
        <v>21</v>
      </c>
      <c r="D24" s="3" t="s">
        <v>28</v>
      </c>
      <c r="E24" s="3" t="s">
        <v>20</v>
      </c>
      <c r="F24" s="3">
        <v>2</v>
      </c>
      <c r="G24" s="3">
        <v>2</v>
      </c>
      <c r="H24" s="3">
        <v>0</v>
      </c>
      <c r="I24" s="3">
        <v>2.5</v>
      </c>
      <c r="J24" s="4" t="str">
        <f>HYPERLINK("http://141.218.60.56/~jnz1568/getInfo.php?workbook=06_01.xlsx&amp;sheet=E0&amp;row=24&amp;col=10&amp;number=3794035.91&amp;sourceID=14","3794035.91")</f>
        <v>3794035.91</v>
      </c>
    </row>
    <row r="25" spans="1:10">
      <c r="A25" s="3">
        <v>6</v>
      </c>
      <c r="B25" s="3">
        <v>1</v>
      </c>
      <c r="C25" s="3">
        <v>22</v>
      </c>
      <c r="D25" s="3" t="s">
        <v>29</v>
      </c>
      <c r="E25" s="3" t="s">
        <v>25</v>
      </c>
      <c r="F25" s="3">
        <v>2</v>
      </c>
      <c r="G25" s="3">
        <v>3</v>
      </c>
      <c r="H25" s="3">
        <v>1</v>
      </c>
      <c r="I25" s="3">
        <v>2.5</v>
      </c>
      <c r="J25" s="4" t="str">
        <f>HYPERLINK("http://141.218.60.56/~jnz1568/getInfo.php?workbook=06_01.xlsx&amp;sheet=E0&amp;row=25&amp;col=10&amp;number=3794035.89&amp;sourceID=14","3794035.89")</f>
        <v>3794035.89</v>
      </c>
    </row>
    <row r="26" spans="1:10">
      <c r="A26" s="3">
        <v>6</v>
      </c>
      <c r="B26" s="3">
        <v>1</v>
      </c>
      <c r="C26" s="3">
        <v>23</v>
      </c>
      <c r="D26" s="3" t="s">
        <v>29</v>
      </c>
      <c r="E26" s="3" t="s">
        <v>25</v>
      </c>
      <c r="F26" s="3">
        <v>2</v>
      </c>
      <c r="G26" s="3">
        <v>3</v>
      </c>
      <c r="H26" s="3">
        <v>1</v>
      </c>
      <c r="I26" s="3">
        <v>3.5</v>
      </c>
      <c r="J26" s="4" t="str">
        <f>HYPERLINK("http://141.218.60.56/~jnz1568/getInfo.php?workbook=06_01.xlsx&amp;sheet=E0&amp;row=26&amp;col=10&amp;number=3794040.95&amp;sourceID=14","3794040.95")</f>
        <v>3794040.95</v>
      </c>
    </row>
    <row r="27" spans="1:10">
      <c r="A27" s="3">
        <v>6</v>
      </c>
      <c r="B27" s="3">
        <v>1</v>
      </c>
      <c r="C27" s="3">
        <v>24</v>
      </c>
      <c r="D27" s="3" t="s">
        <v>30</v>
      </c>
      <c r="E27" s="3" t="s">
        <v>31</v>
      </c>
      <c r="F27" s="3">
        <v>2</v>
      </c>
      <c r="G27" s="3">
        <v>4</v>
      </c>
      <c r="H27" s="3">
        <v>0</v>
      </c>
      <c r="I27" s="3">
        <v>3.5</v>
      </c>
      <c r="J27" s="4" t="str">
        <f>HYPERLINK("http://141.218.60.56/~jnz1568/getInfo.php?workbook=06_01.xlsx&amp;sheet=E0&amp;row=27&amp;col=10&amp;number=3794040.94&amp;sourceID=14","3794040.94")</f>
        <v>3794040.94</v>
      </c>
    </row>
    <row r="28" spans="1:10">
      <c r="A28" s="3">
        <v>6</v>
      </c>
      <c r="B28" s="3">
        <v>1</v>
      </c>
      <c r="C28" s="3">
        <v>25</v>
      </c>
      <c r="D28" s="3" t="s">
        <v>30</v>
      </c>
      <c r="E28" s="3" t="s">
        <v>31</v>
      </c>
      <c r="F28" s="3">
        <v>2</v>
      </c>
      <c r="G28" s="3">
        <v>4</v>
      </c>
      <c r="H28" s="3">
        <v>0</v>
      </c>
      <c r="I28" s="3">
        <v>4.5</v>
      </c>
      <c r="J28" s="4" t="str">
        <f>HYPERLINK("http://141.218.60.56/~jnz1568/getInfo.php?workbook=06_01.xlsx&amp;sheet=E0&amp;row=28&amp;col=10&amp;number=3794043.98&amp;sourceID=14","3794043.98")</f>
        <v>3794043.98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42"/>
  <sheetViews>
    <sheetView workbookViewId="0"/>
  </sheetViews>
  <sheetFormatPr defaultRowHeight="15"/>
  <cols>
    <col min="1" max="1" width="2.7109375" customWidth="1"/>
    <col min="2" max="2" width="2.7109375" customWidth="1"/>
    <col min="3" max="3" width="3.7109375" customWidth="1"/>
    <col min="4" max="4" width="3.7109375" customWidth="1"/>
    <col min="5" max="5" width="12.7109375" customWidth="1"/>
    <col min="6" max="6" width="13.7109375" customWidth="1"/>
    <col min="7" max="7" width="10.7109375" customWidth="1"/>
  </cols>
  <sheetData>
    <row r="1" spans="1:7">
      <c r="A1" s="1" t="s">
        <v>32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33</v>
      </c>
      <c r="D3" s="2" t="s">
        <v>4</v>
      </c>
      <c r="E3" s="2" t="s">
        <v>34</v>
      </c>
      <c r="F3" s="2" t="s">
        <v>35</v>
      </c>
      <c r="G3" s="2" t="s">
        <v>36</v>
      </c>
    </row>
    <row r="4" spans="1:7">
      <c r="A4" s="3">
        <v>6</v>
      </c>
      <c r="B4" s="3">
        <v>1</v>
      </c>
      <c r="C4" s="3">
        <v>2</v>
      </c>
      <c r="D4" s="3">
        <v>1</v>
      </c>
      <c r="E4" s="3">
        <v>33.739</v>
      </c>
      <c r="F4" s="4" t="str">
        <f>HYPERLINK("http://141.218.60.56/~jnz1568/getInfo.php?workbook=06_01.xlsx&amp;sheet=A0&amp;row=4&amp;col=6&amp;number=151.2&amp;sourceID=14","151.2")</f>
        <v>151.2</v>
      </c>
      <c r="G4" s="4" t="str">
        <f>HYPERLINK("http://141.218.60.56/~jnz1568/getInfo.php?workbook=06_01.xlsx&amp;sheet=A0&amp;row=4&amp;col=7&amp;number=383500&amp;sourceID=14","383500")</f>
        <v>383500</v>
      </c>
    </row>
    <row r="5" spans="1:7">
      <c r="A5" s="3">
        <v>6</v>
      </c>
      <c r="B5" s="3">
        <v>1</v>
      </c>
      <c r="C5" s="3">
        <v>2</v>
      </c>
      <c r="D5" s="3">
        <v>3</v>
      </c>
      <c r="E5" s="3">
        <v>3825561.75</v>
      </c>
      <c r="F5" s="4" t="str">
        <f>HYPERLINK("http://141.218.60.56/~jnz1568/getInfo.php?workbook=06_01.xlsx&amp;sheet=A0&amp;row=5&amp;col=6&amp;number=0.0091&amp;sourceID=14","0.0091")</f>
        <v>0.0091</v>
      </c>
      <c r="G5" s="4" t="str">
        <f>HYPERLINK("http://141.218.60.56/~jnz1568/getInfo.php?workbook=06_01.xlsx&amp;sheet=A0&amp;row=5&amp;col=7&amp;number=0&amp;sourceID=14","0")</f>
        <v>0</v>
      </c>
    </row>
    <row r="6" spans="1:7">
      <c r="A6" s="3">
        <v>6</v>
      </c>
      <c r="B6" s="3">
        <v>1</v>
      </c>
      <c r="C6" s="3">
        <v>3</v>
      </c>
      <c r="D6" s="3">
        <v>1</v>
      </c>
      <c r="E6" s="3">
        <v>33.74</v>
      </c>
      <c r="F6" s="4" t="str">
        <f>HYPERLINK("http://141.218.60.56/~jnz1568/getInfo.php?workbook=06_01.xlsx&amp;sheet=A0&amp;row=6&amp;col=6&amp;number=811600000000&amp;sourceID=14","811600000000")</f>
        <v>811600000000</v>
      </c>
      <c r="G6" s="4" t="str">
        <f>HYPERLINK("http://141.218.60.56/~jnz1568/getInfo.php?workbook=06_01.xlsx&amp;sheet=A0&amp;row=6&amp;col=7&amp;number=0&amp;sourceID=14","0")</f>
        <v>0</v>
      </c>
    </row>
    <row r="7" spans="1:7">
      <c r="A7" s="3">
        <v>6</v>
      </c>
      <c r="B7" s="3">
        <v>1</v>
      </c>
      <c r="C7" s="3">
        <v>4</v>
      </c>
      <c r="D7" s="3">
        <v>1</v>
      </c>
      <c r="E7" s="3">
        <v>33.734</v>
      </c>
      <c r="F7" s="4" t="str">
        <f>HYPERLINK("http://141.218.60.56/~jnz1568/getInfo.php?workbook=06_01.xlsx&amp;sheet=A0&amp;row=7&amp;col=6&amp;number=811600000000&amp;sourceID=14","811600000000")</f>
        <v>811600000000</v>
      </c>
      <c r="G7" s="4" t="str">
        <f>HYPERLINK("http://141.218.60.56/~jnz1568/getInfo.php?workbook=06_01.xlsx&amp;sheet=A0&amp;row=7&amp;col=7&amp;number=0&amp;sourceID=14","0")</f>
        <v>0</v>
      </c>
    </row>
    <row r="8" spans="1:7">
      <c r="A8" s="3">
        <v>6</v>
      </c>
      <c r="B8" s="3">
        <v>1</v>
      </c>
      <c r="C8" s="3">
        <v>4</v>
      </c>
      <c r="D8" s="3">
        <v>2</v>
      </c>
      <c r="E8" s="3">
        <v>222801.922</v>
      </c>
      <c r="F8" s="4" t="str">
        <f>HYPERLINK("http://141.218.60.56/~jnz1568/getInfo.php?workbook=06_01.xlsx&amp;sheet=A0&amp;row=8&amp;col=6&amp;number=45.77&amp;sourceID=14","45.77")</f>
        <v>45.77</v>
      </c>
      <c r="G8" s="4" t="str">
        <f>HYPERLINK("http://141.218.60.56/~jnz1568/getInfo.php?workbook=06_01.xlsx&amp;sheet=A0&amp;row=8&amp;col=7&amp;number=0&amp;sourceID=14","0")</f>
        <v>0</v>
      </c>
    </row>
    <row r="9" spans="1:7">
      <c r="A9" s="3">
        <v>6</v>
      </c>
      <c r="B9" s="3">
        <v>1</v>
      </c>
      <c r="C9" s="3">
        <v>4</v>
      </c>
      <c r="D9" s="3">
        <v>3</v>
      </c>
      <c r="E9" s="3">
        <v>210540</v>
      </c>
      <c r="F9" s="4" t="str">
        <f>HYPERLINK("http://141.218.60.56/~jnz1568/getInfo.php?workbook=06_01.xlsx&amp;sheet=A0&amp;row=9&amp;col=6&amp;number=0.0009636&amp;sourceID=14","0.0009636")</f>
        <v>0.0009636</v>
      </c>
      <c r="G9" s="4" t="str">
        <f>HYPERLINK("http://141.218.60.56/~jnz1568/getInfo.php?workbook=06_01.xlsx&amp;sheet=A0&amp;row=9&amp;col=7&amp;number=0&amp;sourceID=14","0")</f>
        <v>0</v>
      </c>
    </row>
    <row r="10" spans="1:7">
      <c r="A10" s="3">
        <v>6</v>
      </c>
      <c r="B10" s="3">
        <v>1</v>
      </c>
      <c r="C10" s="3">
        <v>5</v>
      </c>
      <c r="D10" s="3">
        <v>1</v>
      </c>
      <c r="E10" s="3">
        <v>28.466</v>
      </c>
      <c r="F10" s="4" t="str">
        <f>HYPERLINK("http://141.218.60.56/~jnz1568/getInfo.php?workbook=06_01.xlsx&amp;sheet=A0&amp;row=10&amp;col=6&amp;number=2.713e-15&amp;sourceID=14","2.713e-15")</f>
        <v>2.713e-15</v>
      </c>
      <c r="G10" s="4" t="str">
        <f>HYPERLINK("http://141.218.60.56/~jnz1568/getInfo.php?workbook=06_01.xlsx&amp;sheet=A0&amp;row=10&amp;col=7&amp;number=0&amp;sourceID=14","0")</f>
        <v>0</v>
      </c>
    </row>
    <row r="11" spans="1:7">
      <c r="A11" s="3">
        <v>6</v>
      </c>
      <c r="B11" s="3">
        <v>1</v>
      </c>
      <c r="C11" s="3">
        <v>5</v>
      </c>
      <c r="D11" s="3">
        <v>2</v>
      </c>
      <c r="E11" s="3">
        <v>182.141</v>
      </c>
      <c r="F11" s="4" t="str">
        <f>HYPERLINK("http://141.218.60.56/~jnz1568/getInfo.php?workbook=06_01.xlsx&amp;sheet=A0&amp;row=11&amp;col=6&amp;number=1.483e-14&amp;sourceID=14","1.483e-14")</f>
        <v>1.483e-14</v>
      </c>
      <c r="G11" s="4" t="str">
        <f>HYPERLINK("http://141.218.60.56/~jnz1568/getInfo.php?workbook=06_01.xlsx&amp;sheet=A0&amp;row=11&amp;col=7&amp;number=0&amp;sourceID=14","0")</f>
        <v>0</v>
      </c>
    </row>
    <row r="12" spans="1:7">
      <c r="A12" s="3">
        <v>6</v>
      </c>
      <c r="B12" s="3">
        <v>1</v>
      </c>
      <c r="C12" s="3">
        <v>5</v>
      </c>
      <c r="D12" s="3">
        <v>3</v>
      </c>
      <c r="E12" s="3">
        <v>182.133</v>
      </c>
      <c r="F12" s="4" t="str">
        <f>HYPERLINK("http://141.218.60.56/~jnz1568/getInfo.php?workbook=06_01.xlsx&amp;sheet=A0&amp;row=12&amp;col=6&amp;number=2721000000&amp;sourceID=14","2721000000")</f>
        <v>2721000000</v>
      </c>
      <c r="G12" s="4" t="str">
        <f>HYPERLINK("http://141.218.60.56/~jnz1568/getInfo.php?workbook=06_01.xlsx&amp;sheet=A0&amp;row=12&amp;col=7&amp;number=0&amp;sourceID=14","0")</f>
        <v>0</v>
      </c>
    </row>
    <row r="13" spans="1:7">
      <c r="A13" s="3">
        <v>6</v>
      </c>
      <c r="B13" s="3">
        <v>1</v>
      </c>
      <c r="C13" s="3">
        <v>5</v>
      </c>
      <c r="D13" s="3">
        <v>4</v>
      </c>
      <c r="E13" s="3">
        <v>182.29</v>
      </c>
      <c r="F13" s="4" t="str">
        <f>HYPERLINK("http://141.218.60.56/~jnz1568/getInfo.php?workbook=06_01.xlsx&amp;sheet=A0&amp;row=13&amp;col=6&amp;number=5476000000&amp;sourceID=14","5476000000")</f>
        <v>5476000000</v>
      </c>
      <c r="G13" s="4" t="str">
        <f>HYPERLINK("http://141.218.60.56/~jnz1568/getInfo.php?workbook=06_01.xlsx&amp;sheet=A0&amp;row=13&amp;col=7&amp;number=0&amp;sourceID=14","0")</f>
        <v>0</v>
      </c>
    </row>
    <row r="14" spans="1:7">
      <c r="A14" s="3">
        <v>6</v>
      </c>
      <c r="B14" s="3">
        <v>1</v>
      </c>
      <c r="C14" s="3">
        <v>5</v>
      </c>
      <c r="D14" s="3">
        <v>6</v>
      </c>
      <c r="E14" s="3">
        <v>12804121</v>
      </c>
      <c r="F14" s="4" t="str">
        <f>HYPERLINK("http://141.218.60.56/~jnz1568/getInfo.php?workbook=06_01.xlsx&amp;sheet=A0&amp;row=14&amp;col=6&amp;number=0.001555&amp;sourceID=14","0.001555")</f>
        <v>0.001555</v>
      </c>
      <c r="G14" s="4" t="str">
        <f>HYPERLINK("http://141.218.60.56/~jnz1568/getInfo.php?workbook=06_01.xlsx&amp;sheet=A0&amp;row=14&amp;col=7&amp;number=0&amp;sourceID=14","0")</f>
        <v>0</v>
      </c>
    </row>
    <row r="15" spans="1:7">
      <c r="A15" s="3">
        <v>6</v>
      </c>
      <c r="B15" s="3">
        <v>1</v>
      </c>
      <c r="C15" s="3">
        <v>6</v>
      </c>
      <c r="D15" s="3">
        <v>1</v>
      </c>
      <c r="E15" s="3">
        <v>28.466</v>
      </c>
      <c r="F15" s="4" t="str">
        <f>HYPERLINK("http://141.218.60.56/~jnz1568/getInfo.php?workbook=06_01.xlsx&amp;sheet=A0&amp;row=15&amp;col=6&amp;number=216000000000&amp;sourceID=14","216000000000")</f>
        <v>216000000000</v>
      </c>
      <c r="G15" s="4" t="str">
        <f>HYPERLINK("http://141.218.60.56/~jnz1568/getInfo.php?workbook=06_01.xlsx&amp;sheet=A0&amp;row=15&amp;col=7&amp;number=0&amp;sourceID=14","0")</f>
        <v>0</v>
      </c>
    </row>
    <row r="16" spans="1:7">
      <c r="A16" s="3">
        <v>6</v>
      </c>
      <c r="B16" s="3">
        <v>1</v>
      </c>
      <c r="C16" s="3">
        <v>6</v>
      </c>
      <c r="D16" s="3">
        <v>2</v>
      </c>
      <c r="E16" s="3">
        <v>182.144</v>
      </c>
      <c r="F16" s="4" t="str">
        <f>HYPERLINK("http://141.218.60.56/~jnz1568/getInfo.php?workbook=06_01.xlsx&amp;sheet=A0&amp;row=16&amp;col=6&amp;number=29100000000&amp;sourceID=14","29100000000")</f>
        <v>29100000000</v>
      </c>
      <c r="G16" s="4" t="str">
        <f>HYPERLINK("http://141.218.60.56/~jnz1568/getInfo.php?workbook=06_01.xlsx&amp;sheet=A0&amp;row=16&amp;col=7&amp;number=0&amp;sourceID=14","0")</f>
        <v>0</v>
      </c>
    </row>
    <row r="17" spans="1:7">
      <c r="A17" s="3">
        <v>6</v>
      </c>
      <c r="B17" s="3">
        <v>1</v>
      </c>
      <c r="C17" s="3">
        <v>6</v>
      </c>
      <c r="D17" s="3">
        <v>3</v>
      </c>
      <c r="E17" s="3">
        <v>182.135</v>
      </c>
      <c r="F17" s="4" t="str">
        <f>HYPERLINK("http://141.218.60.56/~jnz1568/getInfo.php?workbook=06_01.xlsx&amp;sheet=A0&amp;row=17&amp;col=6&amp;number=2.27e-15&amp;sourceID=14","2.27e-15")</f>
        <v>2.27e-15</v>
      </c>
      <c r="G17" s="4" t="str">
        <f>HYPERLINK("http://141.218.60.56/~jnz1568/getInfo.php?workbook=06_01.xlsx&amp;sheet=A0&amp;row=17&amp;col=7&amp;number=0&amp;sourceID=14","0")</f>
        <v>0</v>
      </c>
    </row>
    <row r="18" spans="1:7">
      <c r="A18" s="3">
        <v>6</v>
      </c>
      <c r="B18" s="3">
        <v>1</v>
      </c>
      <c r="C18" s="3">
        <v>6</v>
      </c>
      <c r="D18" s="3">
        <v>4</v>
      </c>
      <c r="E18" s="3">
        <v>182.293</v>
      </c>
      <c r="F18" s="4" t="str">
        <f>HYPERLINK("http://141.218.60.56/~jnz1568/getInfo.php?workbook=06_01.xlsx&amp;sheet=A0&amp;row=18&amp;col=6&amp;number=1115000&amp;sourceID=14","1115000")</f>
        <v>1115000</v>
      </c>
      <c r="G18" s="4" t="str">
        <f>HYPERLINK("http://141.218.60.56/~jnz1568/getInfo.php?workbook=06_01.xlsx&amp;sheet=A0&amp;row=18&amp;col=7&amp;number=0&amp;sourceID=14","0")</f>
        <v>0</v>
      </c>
    </row>
    <row r="19" spans="1:7">
      <c r="A19" s="3">
        <v>6</v>
      </c>
      <c r="B19" s="3">
        <v>1</v>
      </c>
      <c r="C19" s="3">
        <v>7</v>
      </c>
      <c r="D19" s="3">
        <v>1</v>
      </c>
      <c r="E19" s="3">
        <v>28.465</v>
      </c>
      <c r="F19" s="4" t="str">
        <f>HYPERLINK("http://141.218.60.56/~jnz1568/getInfo.php?workbook=06_01.xlsx&amp;sheet=A0&amp;row=19&amp;col=6&amp;number=216400000000&amp;sourceID=14","216400000000")</f>
        <v>216400000000</v>
      </c>
      <c r="G19" s="4" t="str">
        <f>HYPERLINK("http://141.218.60.56/~jnz1568/getInfo.php?workbook=06_01.xlsx&amp;sheet=A0&amp;row=19&amp;col=7&amp;number=0&amp;sourceID=14","0")</f>
        <v>0</v>
      </c>
    </row>
    <row r="20" spans="1:7">
      <c r="A20" s="3">
        <v>6</v>
      </c>
      <c r="B20" s="3">
        <v>1</v>
      </c>
      <c r="C20" s="3">
        <v>7</v>
      </c>
      <c r="D20" s="3">
        <v>2</v>
      </c>
      <c r="E20" s="3">
        <v>182.097</v>
      </c>
      <c r="F20" s="4" t="str">
        <f>HYPERLINK("http://141.218.60.56/~jnz1568/getInfo.php?workbook=06_01.xlsx&amp;sheet=A0&amp;row=20&amp;col=6&amp;number=29070000000&amp;sourceID=14","29070000000")</f>
        <v>29070000000</v>
      </c>
      <c r="G20" s="4" t="str">
        <f>HYPERLINK("http://141.218.60.56/~jnz1568/getInfo.php?workbook=06_01.xlsx&amp;sheet=A0&amp;row=20&amp;col=7&amp;number=0&amp;sourceID=14","0")</f>
        <v>0</v>
      </c>
    </row>
    <row r="21" spans="1:7">
      <c r="A21" s="3">
        <v>6</v>
      </c>
      <c r="B21" s="3">
        <v>1</v>
      </c>
      <c r="C21" s="3">
        <v>7</v>
      </c>
      <c r="D21" s="3">
        <v>3</v>
      </c>
      <c r="E21" s="3">
        <v>182.089</v>
      </c>
      <c r="F21" s="4" t="str">
        <f>HYPERLINK("http://141.218.60.56/~jnz1568/getInfo.php?workbook=06_01.xlsx&amp;sheet=A0&amp;row=21&amp;col=6&amp;number=557800&amp;sourceID=14","557800")</f>
        <v>557800</v>
      </c>
      <c r="G21" s="4" t="str">
        <f>HYPERLINK("http://141.218.60.56/~jnz1568/getInfo.php?workbook=06_01.xlsx&amp;sheet=A0&amp;row=21&amp;col=7&amp;number=0&amp;sourceID=14","0")</f>
        <v>0</v>
      </c>
    </row>
    <row r="22" spans="1:7">
      <c r="A22" s="3">
        <v>6</v>
      </c>
      <c r="B22" s="3">
        <v>1</v>
      </c>
      <c r="C22" s="3">
        <v>7</v>
      </c>
      <c r="D22" s="3">
        <v>4</v>
      </c>
      <c r="E22" s="3">
        <v>182.246</v>
      </c>
      <c r="F22" s="4" t="str">
        <f>HYPERLINK("http://141.218.60.56/~jnz1568/getInfo.php?workbook=06_01.xlsx&amp;sheet=A0&amp;row=22&amp;col=6&amp;number=557600&amp;sourceID=14","557600")</f>
        <v>557600</v>
      </c>
      <c r="G22" s="4" t="str">
        <f>HYPERLINK("http://141.218.60.56/~jnz1568/getInfo.php?workbook=06_01.xlsx&amp;sheet=A0&amp;row=22&amp;col=7&amp;number=0&amp;sourceID=14","0")</f>
        <v>0</v>
      </c>
    </row>
    <row r="23" spans="1:7">
      <c r="A23" s="3">
        <v>6</v>
      </c>
      <c r="B23" s="3">
        <v>1</v>
      </c>
      <c r="C23" s="3">
        <v>7</v>
      </c>
      <c r="D23" s="3">
        <v>5</v>
      </c>
      <c r="E23" s="3">
        <v>752333.625</v>
      </c>
      <c r="F23" s="4" t="str">
        <f>HYPERLINK("http://141.218.60.56/~jnz1568/getInfo.php?workbook=06_01.xlsx&amp;sheet=A0&amp;row=23&amp;col=6&amp;number=7.148&amp;sourceID=14","7.148")</f>
        <v>7.148</v>
      </c>
      <c r="G23" s="4" t="str">
        <f>HYPERLINK("http://141.218.60.56/~jnz1568/getInfo.php?workbook=06_01.xlsx&amp;sheet=A0&amp;row=23&amp;col=7&amp;number=0&amp;sourceID=14","0")</f>
        <v>0</v>
      </c>
    </row>
    <row r="24" spans="1:7">
      <c r="A24" s="3">
        <v>6</v>
      </c>
      <c r="B24" s="3">
        <v>1</v>
      </c>
      <c r="C24" s="3">
        <v>7</v>
      </c>
      <c r="D24" s="3">
        <v>6</v>
      </c>
      <c r="E24" s="3">
        <v>710581.875</v>
      </c>
      <c r="F24" s="4" t="str">
        <f>HYPERLINK("http://141.218.60.56/~jnz1568/getInfo.php?workbook=06_01.xlsx&amp;sheet=A0&amp;row=24&amp;col=6&amp;number=2.52e-05&amp;sourceID=14","2.52e-05")</f>
        <v>2.52e-05</v>
      </c>
      <c r="G24" s="4" t="str">
        <f>HYPERLINK("http://141.218.60.56/~jnz1568/getInfo.php?workbook=06_01.xlsx&amp;sheet=A0&amp;row=24&amp;col=7&amp;number=0&amp;sourceID=14","0")</f>
        <v>0</v>
      </c>
    </row>
    <row r="25" spans="1:7">
      <c r="A25" s="3">
        <v>6</v>
      </c>
      <c r="B25" s="3">
        <v>1</v>
      </c>
      <c r="C25" s="3">
        <v>7</v>
      </c>
      <c r="D25" s="3">
        <v>8</v>
      </c>
      <c r="E25" s="3">
        <v>434783424</v>
      </c>
      <c r="F25" s="4" t="str">
        <f>HYPERLINK("http://141.218.60.56/~jnz1568/getInfo.php?workbook=06_01.xlsx&amp;sheet=A0&amp;row=25&amp;col=6&amp;number=4.747e-08&amp;sourceID=14","4.747e-08")</f>
        <v>4.747e-08</v>
      </c>
      <c r="G25" s="4" t="str">
        <f>HYPERLINK("http://141.218.60.56/~jnz1568/getInfo.php?workbook=06_01.xlsx&amp;sheet=A0&amp;row=25&amp;col=7&amp;number=0&amp;sourceID=14","0")</f>
        <v>0</v>
      </c>
    </row>
    <row r="26" spans="1:7">
      <c r="A26" s="3">
        <v>6</v>
      </c>
      <c r="B26" s="3">
        <v>1</v>
      </c>
      <c r="C26" s="3">
        <v>8</v>
      </c>
      <c r="D26" s="3">
        <v>1</v>
      </c>
      <c r="E26" s="3">
        <v>28.465</v>
      </c>
      <c r="F26" s="4" t="str">
        <f>HYPERLINK("http://141.218.60.56/~jnz1568/getInfo.php?workbook=06_01.xlsx&amp;sheet=A0&amp;row=26&amp;col=6&amp;number=27790000&amp;sourceID=14","27790000")</f>
        <v>27790000</v>
      </c>
      <c r="G26" s="4" t="str">
        <f>HYPERLINK("http://141.218.60.56/~jnz1568/getInfo.php?workbook=06_01.xlsx&amp;sheet=A0&amp;row=26&amp;col=7&amp;number=0&amp;sourceID=14","0")</f>
        <v>0</v>
      </c>
    </row>
    <row r="27" spans="1:7">
      <c r="A27" s="3">
        <v>6</v>
      </c>
      <c r="B27" s="3">
        <v>1</v>
      </c>
      <c r="C27" s="3">
        <v>8</v>
      </c>
      <c r="D27" s="3">
        <v>2</v>
      </c>
      <c r="E27" s="3">
        <v>182.097</v>
      </c>
      <c r="F27" s="4" t="str">
        <f>HYPERLINK("http://141.218.60.56/~jnz1568/getInfo.php?workbook=06_01.xlsx&amp;sheet=A0&amp;row=27&amp;col=6&amp;number=2385000&amp;sourceID=14","2385000")</f>
        <v>2385000</v>
      </c>
      <c r="G27" s="4" t="str">
        <f>HYPERLINK("http://141.218.60.56/~jnz1568/getInfo.php?workbook=06_01.xlsx&amp;sheet=A0&amp;row=27&amp;col=7&amp;number=0&amp;sourceID=14","0")</f>
        <v>0</v>
      </c>
    </row>
    <row r="28" spans="1:7">
      <c r="A28" s="3">
        <v>6</v>
      </c>
      <c r="B28" s="3">
        <v>1</v>
      </c>
      <c r="C28" s="3">
        <v>8</v>
      </c>
      <c r="D28" s="3">
        <v>3</v>
      </c>
      <c r="E28" s="3">
        <v>182.089</v>
      </c>
      <c r="F28" s="4" t="str">
        <f>HYPERLINK("http://141.218.60.56/~jnz1568/getInfo.php?workbook=06_01.xlsx&amp;sheet=A0&amp;row=28&amp;col=6&amp;number=69900000000&amp;sourceID=14","69900000000")</f>
        <v>69900000000</v>
      </c>
      <c r="G28" s="4" t="str">
        <f>HYPERLINK("http://141.218.60.56/~jnz1568/getInfo.php?workbook=06_01.xlsx&amp;sheet=A0&amp;row=28&amp;col=7&amp;number=0&amp;sourceID=14","0")</f>
        <v>0</v>
      </c>
    </row>
    <row r="29" spans="1:7">
      <c r="A29" s="3">
        <v>6</v>
      </c>
      <c r="B29" s="3">
        <v>1</v>
      </c>
      <c r="C29" s="3">
        <v>8</v>
      </c>
      <c r="D29" s="3">
        <v>4</v>
      </c>
      <c r="E29" s="3">
        <v>182.246</v>
      </c>
      <c r="F29" s="4" t="str">
        <f>HYPERLINK("http://141.218.60.56/~jnz1568/getInfo.php?workbook=06_01.xlsx&amp;sheet=A0&amp;row=29&amp;col=6&amp;number=13970000000&amp;sourceID=14","13970000000")</f>
        <v>13970000000</v>
      </c>
      <c r="G29" s="4" t="str">
        <f>HYPERLINK("http://141.218.60.56/~jnz1568/getInfo.php?workbook=06_01.xlsx&amp;sheet=A0&amp;row=29&amp;col=7&amp;number=0&amp;sourceID=14","0")</f>
        <v>0</v>
      </c>
    </row>
    <row r="30" spans="1:7">
      <c r="A30" s="3">
        <v>6</v>
      </c>
      <c r="B30" s="3">
        <v>1</v>
      </c>
      <c r="C30" s="3">
        <v>8</v>
      </c>
      <c r="D30" s="3">
        <v>5</v>
      </c>
      <c r="E30" s="3">
        <v>753637.688</v>
      </c>
      <c r="F30" s="4" t="str">
        <f>HYPERLINK("http://141.218.60.56/~jnz1568/getInfo.php?workbook=06_01.xlsx&amp;sheet=A0&amp;row=30&amp;col=6&amp;number=1.428e-11&amp;sourceID=14","1.428e-11")</f>
        <v>1.428e-11</v>
      </c>
      <c r="G30" s="4" t="str">
        <f>HYPERLINK("http://141.218.60.56/~jnz1568/getInfo.php?workbook=06_01.xlsx&amp;sheet=A0&amp;row=30&amp;col=7&amp;number=0&amp;sourceID=14","0")</f>
        <v>0</v>
      </c>
    </row>
    <row r="31" spans="1:7">
      <c r="A31" s="3">
        <v>6</v>
      </c>
      <c r="B31" s="3">
        <v>1</v>
      </c>
      <c r="C31" s="3">
        <v>8</v>
      </c>
      <c r="D31" s="3">
        <v>6</v>
      </c>
      <c r="E31" s="3">
        <v>711745.062</v>
      </c>
      <c r="F31" s="4" t="str">
        <f>HYPERLINK("http://141.218.60.56/~jnz1568/getInfo.php?workbook=06_01.xlsx&amp;sheet=A0&amp;row=31&amp;col=6&amp;number=5.268&amp;sourceID=14","5.268")</f>
        <v>5.268</v>
      </c>
      <c r="G31" s="4" t="str">
        <f>HYPERLINK("http://141.218.60.56/~jnz1568/getInfo.php?workbook=06_01.xlsx&amp;sheet=A0&amp;row=31&amp;col=7&amp;number=0&amp;sourceID=14","0")</f>
        <v>0</v>
      </c>
    </row>
    <row r="32" spans="1:7">
      <c r="A32" s="3">
        <v>6</v>
      </c>
      <c r="B32" s="3">
        <v>1</v>
      </c>
      <c r="C32" s="3">
        <v>9</v>
      </c>
      <c r="D32" s="3">
        <v>1</v>
      </c>
      <c r="E32" s="3">
        <v>28.465</v>
      </c>
      <c r="F32" s="4" t="str">
        <f>HYPERLINK("http://141.218.60.56/~jnz1568/getInfo.php?workbook=06_01.xlsx&amp;sheet=A0&amp;row=32&amp;col=6&amp;number=27780000&amp;sourceID=14","27780000")</f>
        <v>27780000</v>
      </c>
      <c r="G32" s="4" t="str">
        <f>HYPERLINK("http://141.218.60.56/~jnz1568/getInfo.php?workbook=06_01.xlsx&amp;sheet=A0&amp;row=32&amp;col=7&amp;number=0&amp;sourceID=14","0")</f>
        <v>0</v>
      </c>
    </row>
    <row r="33" spans="1:7">
      <c r="A33" s="3">
        <v>6</v>
      </c>
      <c r="B33" s="3">
        <v>1</v>
      </c>
      <c r="C33" s="3">
        <v>9</v>
      </c>
      <c r="D33" s="3">
        <v>2</v>
      </c>
      <c r="E33" s="3">
        <v>182.082</v>
      </c>
      <c r="F33" s="4" t="str">
        <f>HYPERLINK("http://141.218.60.56/~jnz1568/getInfo.php?workbook=06_01.xlsx&amp;sheet=A0&amp;row=33&amp;col=6&amp;number=2386000&amp;sourceID=14","2386000")</f>
        <v>2386000</v>
      </c>
      <c r="G33" s="4" t="str">
        <f>HYPERLINK("http://141.218.60.56/~jnz1568/getInfo.php?workbook=06_01.xlsx&amp;sheet=A0&amp;row=33&amp;col=7&amp;number=0&amp;sourceID=14","0")</f>
        <v>0</v>
      </c>
    </row>
    <row r="34" spans="1:7">
      <c r="A34" s="3">
        <v>6</v>
      </c>
      <c r="B34" s="3">
        <v>1</v>
      </c>
      <c r="C34" s="3">
        <v>9</v>
      </c>
      <c r="D34" s="3">
        <v>3</v>
      </c>
      <c r="E34" s="3">
        <v>182.073</v>
      </c>
      <c r="F34" s="4" t="str">
        <f>HYPERLINK("http://141.218.60.56/~jnz1568/getInfo.php?workbook=06_01.xlsx&amp;sheet=A0&amp;row=34&amp;col=6&amp;number=264.8&amp;sourceID=14","264.8")</f>
        <v>264.8</v>
      </c>
      <c r="G34" s="4" t="str">
        <f>HYPERLINK("http://141.218.60.56/~jnz1568/getInfo.php?workbook=06_01.xlsx&amp;sheet=A0&amp;row=34&amp;col=7&amp;number=0&amp;sourceID=14","0")</f>
        <v>0</v>
      </c>
    </row>
    <row r="35" spans="1:7">
      <c r="A35" s="3">
        <v>6</v>
      </c>
      <c r="B35" s="3">
        <v>1</v>
      </c>
      <c r="C35" s="3">
        <v>9</v>
      </c>
      <c r="D35" s="3">
        <v>4</v>
      </c>
      <c r="E35" s="3">
        <v>182.231</v>
      </c>
      <c r="F35" s="4" t="str">
        <f>HYPERLINK("http://141.218.60.56/~jnz1568/getInfo.php?workbook=06_01.xlsx&amp;sheet=A0&amp;row=35&amp;col=6&amp;number=83810000000&amp;sourceID=14","83810000000")</f>
        <v>83810000000</v>
      </c>
      <c r="G35" s="4" t="str">
        <f>HYPERLINK("http://141.218.60.56/~jnz1568/getInfo.php?workbook=06_01.xlsx&amp;sheet=A0&amp;row=35&amp;col=7&amp;number=0&amp;sourceID=14","0")</f>
        <v>0</v>
      </c>
    </row>
    <row r="36" spans="1:7">
      <c r="A36" s="3">
        <v>6</v>
      </c>
      <c r="B36" s="3">
        <v>1</v>
      </c>
      <c r="C36" s="3">
        <v>9</v>
      </c>
      <c r="D36" s="3">
        <v>5</v>
      </c>
      <c r="E36" s="3">
        <v>556917.938</v>
      </c>
      <c r="F36" s="4" t="str">
        <f>HYPERLINK("http://141.218.60.56/~jnz1568/getInfo.php?workbook=06_01.xlsx&amp;sheet=A0&amp;row=36&amp;col=6&amp;number=6.519e-11&amp;sourceID=14","6.519e-11")</f>
        <v>6.519e-11</v>
      </c>
      <c r="G36" s="4" t="str">
        <f>HYPERLINK("http://141.218.60.56/~jnz1568/getInfo.php?workbook=06_01.xlsx&amp;sheet=A0&amp;row=36&amp;col=7&amp;number=0&amp;sourceID=14","0")</f>
        <v>0</v>
      </c>
    </row>
    <row r="37" spans="1:7">
      <c r="A37" s="3">
        <v>6</v>
      </c>
      <c r="B37" s="3">
        <v>1</v>
      </c>
      <c r="C37" s="3">
        <v>9</v>
      </c>
      <c r="D37" s="3">
        <v>6</v>
      </c>
      <c r="E37" s="3">
        <v>533704.375</v>
      </c>
      <c r="F37" s="4" t="str">
        <f>HYPERLINK("http://141.218.60.56/~jnz1568/getInfo.php?workbook=06_01.xlsx&amp;sheet=A0&amp;row=37&amp;col=6&amp;number=5.529e-15&amp;sourceID=14","5.529e-15")</f>
        <v>5.529e-15</v>
      </c>
      <c r="G37" s="4" t="str">
        <f>HYPERLINK("http://141.218.60.56/~jnz1568/getInfo.php?workbook=06_01.xlsx&amp;sheet=A0&amp;row=37&amp;col=7&amp;number=0&amp;sourceID=14","0")</f>
        <v>0</v>
      </c>
    </row>
    <row r="38" spans="1:7">
      <c r="A38" s="3">
        <v>6</v>
      </c>
      <c r="B38" s="3">
        <v>1</v>
      </c>
      <c r="C38" s="3">
        <v>9</v>
      </c>
      <c r="D38" s="3">
        <v>7</v>
      </c>
      <c r="E38" s="3">
        <v>2144086.25</v>
      </c>
      <c r="F38" s="4" t="str">
        <f>HYPERLINK("http://141.218.60.56/~jnz1568/getInfo.php?workbook=06_01.xlsx&amp;sheet=A0&amp;row=38&amp;col=6&amp;number=0.2291&amp;sourceID=14","0.2291")</f>
        <v>0.2291</v>
      </c>
      <c r="G38" s="4" t="str">
        <f>HYPERLINK("http://141.218.60.56/~jnz1568/getInfo.php?workbook=06_01.xlsx&amp;sheet=A0&amp;row=38&amp;col=7&amp;number=0&amp;sourceID=14","0")</f>
        <v>0</v>
      </c>
    </row>
    <row r="39" spans="1:7">
      <c r="A39" s="3">
        <v>6</v>
      </c>
      <c r="B39" s="3">
        <v>1</v>
      </c>
      <c r="C39" s="3">
        <v>9</v>
      </c>
      <c r="D39" s="3">
        <v>8</v>
      </c>
      <c r="E39" s="3">
        <v>2133564.75</v>
      </c>
      <c r="F39" s="4" t="str">
        <f>HYPERLINK("http://141.218.60.56/~jnz1568/getInfo.php?workbook=06_01.xlsx&amp;sheet=A0&amp;row=39&amp;col=6&amp;number=1.12e-06&amp;sourceID=14","1.12e-06")</f>
        <v>1.12e-06</v>
      </c>
      <c r="G39" s="4" t="str">
        <f>HYPERLINK("http://141.218.60.56/~jnz1568/getInfo.php?workbook=06_01.xlsx&amp;sheet=A0&amp;row=39&amp;col=7&amp;number=0&amp;sourceID=14","0")</f>
        <v>0</v>
      </c>
    </row>
    <row r="40" spans="1:7">
      <c r="A40" s="3">
        <v>6</v>
      </c>
      <c r="B40" s="3">
        <v>1</v>
      </c>
      <c r="C40" s="3">
        <v>10</v>
      </c>
      <c r="D40" s="3">
        <v>1</v>
      </c>
      <c r="E40" s="3">
        <v>26.99</v>
      </c>
      <c r="F40" s="4" t="str">
        <f>HYPERLINK("http://141.218.60.56/~jnz1568/getInfo.php?workbook=06_01.xlsx&amp;sheet=A0&amp;row=40&amp;col=6&amp;number=1.646e-14&amp;sourceID=14","1.646e-14")</f>
        <v>1.646e-14</v>
      </c>
      <c r="G40" s="4" t="str">
        <f>HYPERLINK("http://141.218.60.56/~jnz1568/getInfo.php?workbook=06_01.xlsx&amp;sheet=A0&amp;row=40&amp;col=7&amp;number=0&amp;sourceID=14","0")</f>
        <v>0</v>
      </c>
    </row>
    <row r="41" spans="1:7">
      <c r="A41" s="3">
        <v>6</v>
      </c>
      <c r="B41" s="3">
        <v>1</v>
      </c>
      <c r="C41" s="3">
        <v>10</v>
      </c>
      <c r="D41" s="3">
        <v>2</v>
      </c>
      <c r="E41" s="3">
        <v>134.923</v>
      </c>
      <c r="F41" s="4" t="str">
        <f>HYPERLINK("http://141.218.60.56/~jnz1568/getInfo.php?workbook=06_01.xlsx&amp;sheet=A0&amp;row=41&amp;col=6&amp;number=3.133e-15&amp;sourceID=14","3.133e-15")</f>
        <v>3.133e-15</v>
      </c>
      <c r="G41" s="4" t="str">
        <f>HYPERLINK("http://141.218.60.56/~jnz1568/getInfo.php?workbook=06_01.xlsx&amp;sheet=A0&amp;row=41&amp;col=7&amp;number=0&amp;sourceID=14","0")</f>
        <v>0</v>
      </c>
    </row>
    <row r="42" spans="1:7">
      <c r="A42" s="3">
        <v>6</v>
      </c>
      <c r="B42" s="3">
        <v>1</v>
      </c>
      <c r="C42" s="3">
        <v>10</v>
      </c>
      <c r="D42" s="3">
        <v>3</v>
      </c>
      <c r="E42" s="3">
        <v>134.918</v>
      </c>
      <c r="F42" s="4" t="str">
        <f>HYPERLINK("http://141.218.60.56/~jnz1568/getInfo.php?workbook=06_01.xlsx&amp;sheet=A0&amp;row=42&amp;col=6&amp;number=1100000000&amp;sourceID=14","1100000000")</f>
        <v>1100000000</v>
      </c>
      <c r="G42" s="4" t="str">
        <f>HYPERLINK("http://141.218.60.56/~jnz1568/getInfo.php?workbook=06_01.xlsx&amp;sheet=A0&amp;row=42&amp;col=7&amp;number=0&amp;sourceID=14","0")</f>
        <v>0</v>
      </c>
    </row>
    <row r="43" spans="1:7">
      <c r="A43" s="3">
        <v>6</v>
      </c>
      <c r="B43" s="3">
        <v>1</v>
      </c>
      <c r="C43" s="3">
        <v>10</v>
      </c>
      <c r="D43" s="3">
        <v>4</v>
      </c>
      <c r="E43" s="3">
        <v>135.004</v>
      </c>
      <c r="F43" s="4" t="str">
        <f>HYPERLINK("http://141.218.60.56/~jnz1568/getInfo.php?workbook=06_01.xlsx&amp;sheet=A0&amp;row=43&amp;col=6&amp;number=2227000000&amp;sourceID=14","2227000000")</f>
        <v>2227000000</v>
      </c>
      <c r="G43" s="4" t="str">
        <f>HYPERLINK("http://141.218.60.56/~jnz1568/getInfo.php?workbook=06_01.xlsx&amp;sheet=A0&amp;row=43&amp;col=7&amp;number=0&amp;sourceID=14","0")</f>
        <v>0</v>
      </c>
    </row>
    <row r="44" spans="1:7">
      <c r="A44" s="3">
        <v>6</v>
      </c>
      <c r="B44" s="3">
        <v>1</v>
      </c>
      <c r="C44" s="3">
        <v>10</v>
      </c>
      <c r="D44" s="3">
        <v>5</v>
      </c>
      <c r="E44" s="3">
        <v>520.451</v>
      </c>
      <c r="F44" s="4" t="str">
        <f>HYPERLINK("http://141.218.60.56/~jnz1568/getInfo.php?workbook=06_01.xlsx&amp;sheet=A0&amp;row=44&amp;col=6&amp;number=9.648e-16&amp;sourceID=14","9.648e-16")</f>
        <v>9.648e-16</v>
      </c>
      <c r="G44" s="4" t="str">
        <f>HYPERLINK("http://141.218.60.56/~jnz1568/getInfo.php?workbook=06_01.xlsx&amp;sheet=A0&amp;row=44&amp;col=7&amp;number=0&amp;sourceID=14","0")</f>
        <v>0</v>
      </c>
    </row>
    <row r="45" spans="1:7">
      <c r="A45" s="3">
        <v>6</v>
      </c>
      <c r="B45" s="3">
        <v>1</v>
      </c>
      <c r="C45" s="3">
        <v>10</v>
      </c>
      <c r="D45" s="3">
        <v>6</v>
      </c>
      <c r="E45" s="3">
        <v>520.43</v>
      </c>
      <c r="F45" s="4" t="str">
        <f>HYPERLINK("http://141.218.60.56/~jnz1568/getInfo.php?workbook=06_01.xlsx&amp;sheet=A0&amp;row=45&amp;col=6&amp;number=791400000&amp;sourceID=14","791400000")</f>
        <v>791400000</v>
      </c>
      <c r="G45" s="4" t="str">
        <f>HYPERLINK("http://141.218.60.56/~jnz1568/getInfo.php?workbook=06_01.xlsx&amp;sheet=A0&amp;row=45&amp;col=7&amp;number=0&amp;sourceID=14","0")</f>
        <v>0</v>
      </c>
    </row>
    <row r="46" spans="1:7">
      <c r="A46" s="3">
        <v>6</v>
      </c>
      <c r="B46" s="3">
        <v>1</v>
      </c>
      <c r="C46" s="3">
        <v>10</v>
      </c>
      <c r="D46" s="3">
        <v>7</v>
      </c>
      <c r="E46" s="3">
        <v>520.811</v>
      </c>
      <c r="F46" s="4" t="str">
        <f>HYPERLINK("http://141.218.60.56/~jnz1568/getInfo.php?workbook=06_01.xlsx&amp;sheet=A0&amp;row=46&amp;col=6&amp;number=1591000000&amp;sourceID=14","1591000000")</f>
        <v>1591000000</v>
      </c>
      <c r="G46" s="4" t="str">
        <f>HYPERLINK("http://141.218.60.56/~jnz1568/getInfo.php?workbook=06_01.xlsx&amp;sheet=A0&amp;row=46&amp;col=7&amp;number=0&amp;sourceID=14","0")</f>
        <v>0</v>
      </c>
    </row>
    <row r="47" spans="1:7">
      <c r="A47" s="3">
        <v>6</v>
      </c>
      <c r="B47" s="3">
        <v>1</v>
      </c>
      <c r="C47" s="3">
        <v>10</v>
      </c>
      <c r="D47" s="3">
        <v>8</v>
      </c>
      <c r="E47" s="3">
        <v>520.811</v>
      </c>
      <c r="F47" s="4" t="str">
        <f>HYPERLINK("http://141.218.60.56/~jnz1568/getInfo.php?workbook=06_01.xlsx&amp;sheet=A0&amp;row=47&amp;col=6&amp;number=19210&amp;sourceID=14","19210")</f>
        <v>19210</v>
      </c>
      <c r="G47" s="4" t="str">
        <f>HYPERLINK("http://141.218.60.56/~jnz1568/getInfo.php?workbook=06_01.xlsx&amp;sheet=A0&amp;row=47&amp;col=7&amp;number=0&amp;sourceID=14","0")</f>
        <v>0</v>
      </c>
    </row>
    <row r="48" spans="1:7">
      <c r="A48" s="3">
        <v>6</v>
      </c>
      <c r="B48" s="3">
        <v>1</v>
      </c>
      <c r="C48" s="3">
        <v>10</v>
      </c>
      <c r="D48" s="3">
        <v>9</v>
      </c>
      <c r="E48" s="3">
        <v>520.938</v>
      </c>
      <c r="F48" s="4" t="str">
        <f>HYPERLINK("http://141.218.60.56/~jnz1568/getInfo.php?workbook=06_01.xlsx&amp;sheet=A0&amp;row=48&amp;col=6&amp;number=28830&amp;sourceID=14","28830")</f>
        <v>28830</v>
      </c>
      <c r="G48" s="4" t="str">
        <f>HYPERLINK("http://141.218.60.56/~jnz1568/getInfo.php?workbook=06_01.xlsx&amp;sheet=A0&amp;row=48&amp;col=7&amp;number=0&amp;sourceID=14","0")</f>
        <v>0</v>
      </c>
    </row>
    <row r="49" spans="1:7">
      <c r="A49" s="3">
        <v>6</v>
      </c>
      <c r="B49" s="3">
        <v>1</v>
      </c>
      <c r="C49" s="3">
        <v>10</v>
      </c>
      <c r="D49" s="3">
        <v>11</v>
      </c>
      <c r="E49" s="3">
        <v>30303086</v>
      </c>
      <c r="F49" s="4" t="str">
        <f>HYPERLINK("http://141.218.60.56/~jnz1568/getInfo.php?workbook=06_01.xlsx&amp;sheet=A0&amp;row=49&amp;col=6&amp;number=0.0004342&amp;sourceID=14","0.0004342")</f>
        <v>0.0004342</v>
      </c>
      <c r="G49" s="4" t="str">
        <f>HYPERLINK("http://141.218.60.56/~jnz1568/getInfo.php?workbook=06_01.xlsx&amp;sheet=A0&amp;row=49&amp;col=7&amp;number=0&amp;sourceID=14","0")</f>
        <v>0</v>
      </c>
    </row>
    <row r="50" spans="1:7">
      <c r="A50" s="3">
        <v>6</v>
      </c>
      <c r="B50" s="3">
        <v>1</v>
      </c>
      <c r="C50" s="3">
        <v>11</v>
      </c>
      <c r="D50" s="3">
        <v>1</v>
      </c>
      <c r="E50" s="3">
        <v>26.99</v>
      </c>
      <c r="F50" s="4" t="str">
        <f>HYPERLINK("http://141.218.60.56/~jnz1568/getInfo.php?workbook=06_01.xlsx&amp;sheet=A0&amp;row=50&amp;col=6&amp;number=87700000000&amp;sourceID=14","87700000000")</f>
        <v>87700000000</v>
      </c>
      <c r="G50" s="4" t="str">
        <f>HYPERLINK("http://141.218.60.56/~jnz1568/getInfo.php?workbook=06_01.xlsx&amp;sheet=A0&amp;row=50&amp;col=7&amp;number=0&amp;sourceID=14","0")</f>
        <v>0</v>
      </c>
    </row>
    <row r="51" spans="1:7">
      <c r="A51" s="3">
        <v>6</v>
      </c>
      <c r="B51" s="3">
        <v>1</v>
      </c>
      <c r="C51" s="3">
        <v>11</v>
      </c>
      <c r="D51" s="3">
        <v>2</v>
      </c>
      <c r="E51" s="3">
        <v>134.923</v>
      </c>
      <c r="F51" s="4" t="str">
        <f>HYPERLINK("http://141.218.60.56/~jnz1568/getInfo.php?workbook=06_01.xlsx&amp;sheet=A0&amp;row=51&amp;col=6&amp;number=12500000000&amp;sourceID=14","12500000000")</f>
        <v>12500000000</v>
      </c>
      <c r="G51" s="4" t="str">
        <f>HYPERLINK("http://141.218.60.56/~jnz1568/getInfo.php?workbook=06_01.xlsx&amp;sheet=A0&amp;row=51&amp;col=7&amp;number=0&amp;sourceID=14","0")</f>
        <v>0</v>
      </c>
    </row>
    <row r="52" spans="1:7">
      <c r="A52" s="3">
        <v>6</v>
      </c>
      <c r="B52" s="3">
        <v>1</v>
      </c>
      <c r="C52" s="3">
        <v>11</v>
      </c>
      <c r="D52" s="3">
        <v>3</v>
      </c>
      <c r="E52" s="3">
        <v>134.918</v>
      </c>
      <c r="F52" s="4" t="str">
        <f>HYPERLINK("http://141.218.60.56/~jnz1568/getInfo.php?workbook=06_01.xlsx&amp;sheet=A0&amp;row=52&amp;col=6&amp;number=1.21e-16&amp;sourceID=14","1.21e-16")</f>
        <v>1.21e-16</v>
      </c>
      <c r="G52" s="4" t="str">
        <f>HYPERLINK("http://141.218.60.56/~jnz1568/getInfo.php?workbook=06_01.xlsx&amp;sheet=A0&amp;row=52&amp;col=7&amp;number=0&amp;sourceID=14","0")</f>
        <v>0</v>
      </c>
    </row>
    <row r="53" spans="1:7">
      <c r="A53" s="3">
        <v>6</v>
      </c>
      <c r="B53" s="3">
        <v>1</v>
      </c>
      <c r="C53" s="3">
        <v>11</v>
      </c>
      <c r="D53" s="3">
        <v>4</v>
      </c>
      <c r="E53" s="3">
        <v>135.005</v>
      </c>
      <c r="F53" s="4" t="str">
        <f>HYPERLINK("http://141.218.60.56/~jnz1568/getInfo.php?workbook=06_01.xlsx&amp;sheet=A0&amp;row=53&amp;col=6&amp;number=478100&amp;sourceID=14","478100")</f>
        <v>478100</v>
      </c>
      <c r="G53" s="4" t="str">
        <f>HYPERLINK("http://141.218.60.56/~jnz1568/getInfo.php?workbook=06_01.xlsx&amp;sheet=A0&amp;row=53&amp;col=7&amp;number=0&amp;sourceID=14","0")</f>
        <v>0</v>
      </c>
    </row>
    <row r="54" spans="1:7">
      <c r="A54" s="3">
        <v>6</v>
      </c>
      <c r="B54" s="3">
        <v>1</v>
      </c>
      <c r="C54" s="3">
        <v>11</v>
      </c>
      <c r="D54" s="3">
        <v>5</v>
      </c>
      <c r="E54" s="3">
        <v>520.46</v>
      </c>
      <c r="F54" s="4" t="str">
        <f>HYPERLINK("http://141.218.60.56/~jnz1568/getInfo.php?workbook=06_01.xlsx&amp;sheet=A0&amp;row=54&amp;col=6&amp;number=3972000000&amp;sourceID=14","3972000000")</f>
        <v>3972000000</v>
      </c>
      <c r="G54" s="4" t="str">
        <f>HYPERLINK("http://141.218.60.56/~jnz1568/getInfo.php?workbook=06_01.xlsx&amp;sheet=A0&amp;row=54&amp;col=7&amp;number=0&amp;sourceID=14","0")</f>
        <v>0</v>
      </c>
    </row>
    <row r="55" spans="1:7">
      <c r="A55" s="3">
        <v>6</v>
      </c>
      <c r="B55" s="3">
        <v>1</v>
      </c>
      <c r="C55" s="3">
        <v>11</v>
      </c>
      <c r="D55" s="3">
        <v>6</v>
      </c>
      <c r="E55" s="3">
        <v>520.439</v>
      </c>
      <c r="F55" s="4" t="str">
        <f>HYPERLINK("http://141.218.60.56/~jnz1568/getInfo.php?workbook=06_01.xlsx&amp;sheet=A0&amp;row=55&amp;col=6&amp;number=2.681e-17&amp;sourceID=14","2.681e-17")</f>
        <v>2.681e-17</v>
      </c>
      <c r="G55" s="4" t="str">
        <f>HYPERLINK("http://141.218.60.56/~jnz1568/getInfo.php?workbook=06_01.xlsx&amp;sheet=A0&amp;row=55&amp;col=7&amp;number=0&amp;sourceID=14","0")</f>
        <v>0</v>
      </c>
    </row>
    <row r="56" spans="1:7">
      <c r="A56" s="3">
        <v>6</v>
      </c>
      <c r="B56" s="3">
        <v>1</v>
      </c>
      <c r="C56" s="3">
        <v>11</v>
      </c>
      <c r="D56" s="3">
        <v>7</v>
      </c>
      <c r="E56" s="3">
        <v>520.82</v>
      </c>
      <c r="F56" s="4" t="str">
        <f>HYPERLINK("http://141.218.60.56/~jnz1568/getInfo.php?workbook=06_01.xlsx&amp;sheet=A0&amp;row=56&amp;col=6&amp;number=119000&amp;sourceID=14","119000")</f>
        <v>119000</v>
      </c>
      <c r="G56" s="4" t="str">
        <f>HYPERLINK("http://141.218.60.56/~jnz1568/getInfo.php?workbook=06_01.xlsx&amp;sheet=A0&amp;row=56&amp;col=7&amp;number=0&amp;sourceID=14","0")</f>
        <v>0</v>
      </c>
    </row>
    <row r="57" spans="1:7">
      <c r="A57" s="3">
        <v>6</v>
      </c>
      <c r="B57" s="3">
        <v>1</v>
      </c>
      <c r="C57" s="3">
        <v>11</v>
      </c>
      <c r="D57" s="3">
        <v>8</v>
      </c>
      <c r="E57" s="3">
        <v>520.819</v>
      </c>
      <c r="F57" s="4" t="str">
        <f>HYPERLINK("http://141.218.60.56/~jnz1568/getInfo.php?workbook=06_01.xlsx&amp;sheet=A0&amp;row=57&amp;col=6&amp;number=452200000&amp;sourceID=14","452200000")</f>
        <v>452200000</v>
      </c>
      <c r="G57" s="4" t="str">
        <f>HYPERLINK("http://141.218.60.56/~jnz1568/getInfo.php?workbook=06_01.xlsx&amp;sheet=A0&amp;row=57&amp;col=7&amp;number=0&amp;sourceID=14","0")</f>
        <v>0</v>
      </c>
    </row>
    <row r="58" spans="1:7">
      <c r="A58" s="3">
        <v>6</v>
      </c>
      <c r="B58" s="3">
        <v>1</v>
      </c>
      <c r="C58" s="3">
        <v>11</v>
      </c>
      <c r="D58" s="3">
        <v>9</v>
      </c>
      <c r="E58" s="3">
        <v>520.947</v>
      </c>
      <c r="F58" s="4" t="str">
        <f>HYPERLINK("http://141.218.60.56/~jnz1568/getInfo.php?workbook=06_01.xlsx&amp;sheet=A0&amp;row=58&amp;col=6&amp;number=0.3147&amp;sourceID=14","0.3147")</f>
        <v>0.3147</v>
      </c>
      <c r="G58" s="4" t="str">
        <f>HYPERLINK("http://141.218.60.56/~jnz1568/getInfo.php?workbook=06_01.xlsx&amp;sheet=A0&amp;row=58&amp;col=7&amp;number=0&amp;sourceID=14","0")</f>
        <v>0</v>
      </c>
    </row>
    <row r="59" spans="1:7">
      <c r="A59" s="3">
        <v>6</v>
      </c>
      <c r="B59" s="3">
        <v>1</v>
      </c>
      <c r="C59" s="3">
        <v>12</v>
      </c>
      <c r="D59" s="3">
        <v>1</v>
      </c>
      <c r="E59" s="3">
        <v>26.99</v>
      </c>
      <c r="F59" s="4" t="str">
        <f>HYPERLINK("http://141.218.60.56/~jnz1568/getInfo.php?workbook=06_01.xlsx&amp;sheet=A0&amp;row=59&amp;col=6&amp;number=87940000000&amp;sourceID=14","87940000000")</f>
        <v>87940000000</v>
      </c>
      <c r="G59" s="4" t="str">
        <f>HYPERLINK("http://141.218.60.56/~jnz1568/getInfo.php?workbook=06_01.xlsx&amp;sheet=A0&amp;row=59&amp;col=7&amp;number=0&amp;sourceID=14","0")</f>
        <v>0</v>
      </c>
    </row>
    <row r="60" spans="1:7">
      <c r="A60" s="3">
        <v>6</v>
      </c>
      <c r="B60" s="3">
        <v>1</v>
      </c>
      <c r="C60" s="3">
        <v>12</v>
      </c>
      <c r="D60" s="3">
        <v>2</v>
      </c>
      <c r="E60" s="3">
        <v>134.912</v>
      </c>
      <c r="F60" s="4" t="str">
        <f>HYPERLINK("http://141.218.60.56/~jnz1568/getInfo.php?workbook=06_01.xlsx&amp;sheet=A0&amp;row=60&amp;col=6&amp;number=12500000000&amp;sourceID=14","12500000000")</f>
        <v>12500000000</v>
      </c>
      <c r="G60" s="4" t="str">
        <f>HYPERLINK("http://141.218.60.56/~jnz1568/getInfo.php?workbook=06_01.xlsx&amp;sheet=A0&amp;row=60&amp;col=7&amp;number=0&amp;sourceID=14","0")</f>
        <v>0</v>
      </c>
    </row>
    <row r="61" spans="1:7">
      <c r="A61" s="3">
        <v>6</v>
      </c>
      <c r="B61" s="3">
        <v>1</v>
      </c>
      <c r="C61" s="3">
        <v>12</v>
      </c>
      <c r="D61" s="3">
        <v>3</v>
      </c>
      <c r="E61" s="3">
        <v>134.908</v>
      </c>
      <c r="F61" s="4" t="str">
        <f>HYPERLINK("http://141.218.60.56/~jnz1568/getInfo.php?workbook=06_01.xlsx&amp;sheet=A0&amp;row=61&amp;col=6&amp;number=238300&amp;sourceID=14","238300")</f>
        <v>238300</v>
      </c>
      <c r="G61" s="4" t="str">
        <f>HYPERLINK("http://141.218.60.56/~jnz1568/getInfo.php?workbook=06_01.xlsx&amp;sheet=A0&amp;row=61&amp;col=7&amp;number=0&amp;sourceID=14","0")</f>
        <v>0</v>
      </c>
    </row>
    <row r="62" spans="1:7">
      <c r="A62" s="3">
        <v>6</v>
      </c>
      <c r="B62" s="3">
        <v>1</v>
      </c>
      <c r="C62" s="3">
        <v>12</v>
      </c>
      <c r="D62" s="3">
        <v>4</v>
      </c>
      <c r="E62" s="3">
        <v>134.994</v>
      </c>
      <c r="F62" s="4" t="str">
        <f>HYPERLINK("http://141.218.60.56/~jnz1568/getInfo.php?workbook=06_01.xlsx&amp;sheet=A0&amp;row=62&amp;col=6&amp;number=239400&amp;sourceID=14","239400")</f>
        <v>239400</v>
      </c>
      <c r="G62" s="4" t="str">
        <f>HYPERLINK("http://141.218.60.56/~jnz1568/getInfo.php?workbook=06_01.xlsx&amp;sheet=A0&amp;row=62&amp;col=7&amp;number=0&amp;sourceID=14","0")</f>
        <v>0</v>
      </c>
    </row>
    <row r="63" spans="1:7">
      <c r="A63" s="3">
        <v>6</v>
      </c>
      <c r="B63" s="3">
        <v>1</v>
      </c>
      <c r="C63" s="3">
        <v>12</v>
      </c>
      <c r="D63" s="3">
        <v>5</v>
      </c>
      <c r="E63" s="3">
        <v>520.299</v>
      </c>
      <c r="F63" s="4" t="str">
        <f>HYPERLINK("http://141.218.60.56/~jnz1568/getInfo.php?workbook=06_01.xlsx&amp;sheet=A0&amp;row=63&amp;col=6&amp;number=3966000000&amp;sourceID=14","3966000000")</f>
        <v>3966000000</v>
      </c>
      <c r="G63" s="4" t="str">
        <f>HYPERLINK("http://141.218.60.56/~jnz1568/getInfo.php?workbook=06_01.xlsx&amp;sheet=A0&amp;row=63&amp;col=7&amp;number=0&amp;sourceID=14","0")</f>
        <v>0</v>
      </c>
    </row>
    <row r="64" spans="1:7">
      <c r="A64" s="3">
        <v>6</v>
      </c>
      <c r="B64" s="3">
        <v>1</v>
      </c>
      <c r="C64" s="3">
        <v>12</v>
      </c>
      <c r="D64" s="3">
        <v>6</v>
      </c>
      <c r="E64" s="3">
        <v>520.278</v>
      </c>
      <c r="F64" s="4" t="str">
        <f>HYPERLINK("http://141.218.60.56/~jnz1568/getInfo.php?workbook=06_01.xlsx&amp;sheet=A0&amp;row=64&amp;col=6&amp;number=59480&amp;sourceID=14","59480")</f>
        <v>59480</v>
      </c>
      <c r="G64" s="4" t="str">
        <f>HYPERLINK("http://141.218.60.56/~jnz1568/getInfo.php?workbook=06_01.xlsx&amp;sheet=A0&amp;row=64&amp;col=7&amp;number=0&amp;sourceID=14","0")</f>
        <v>0</v>
      </c>
    </row>
    <row r="65" spans="1:7">
      <c r="A65" s="3">
        <v>6</v>
      </c>
      <c r="B65" s="3">
        <v>1</v>
      </c>
      <c r="C65" s="3">
        <v>12</v>
      </c>
      <c r="D65" s="3">
        <v>7</v>
      </c>
      <c r="E65" s="3">
        <v>520.659</v>
      </c>
      <c r="F65" s="4" t="str">
        <f>HYPERLINK("http://141.218.60.56/~jnz1568/getInfo.php?workbook=06_01.xlsx&amp;sheet=A0&amp;row=65&amp;col=6&amp;number=59480&amp;sourceID=14","59480")</f>
        <v>59480</v>
      </c>
      <c r="G65" s="4" t="str">
        <f>HYPERLINK("http://141.218.60.56/~jnz1568/getInfo.php?workbook=06_01.xlsx&amp;sheet=A0&amp;row=65&amp;col=7&amp;number=0&amp;sourceID=14","0")</f>
        <v>0</v>
      </c>
    </row>
    <row r="66" spans="1:7">
      <c r="A66" s="3">
        <v>6</v>
      </c>
      <c r="B66" s="3">
        <v>1</v>
      </c>
      <c r="C66" s="3">
        <v>12</v>
      </c>
      <c r="D66" s="3">
        <v>8</v>
      </c>
      <c r="E66" s="3">
        <v>520.659</v>
      </c>
      <c r="F66" s="4" t="str">
        <f>HYPERLINK("http://141.218.60.56/~jnz1568/getInfo.php?workbook=06_01.xlsx&amp;sheet=A0&amp;row=66&amp;col=6&amp;number=44990000&amp;sourceID=14","44990000")</f>
        <v>44990000</v>
      </c>
      <c r="G66" s="4" t="str">
        <f>HYPERLINK("http://141.218.60.56/~jnz1568/getInfo.php?workbook=06_01.xlsx&amp;sheet=A0&amp;row=66&amp;col=7&amp;number=0&amp;sourceID=14","0")</f>
        <v>0</v>
      </c>
    </row>
    <row r="67" spans="1:7">
      <c r="A67" s="3">
        <v>6</v>
      </c>
      <c r="B67" s="3">
        <v>1</v>
      </c>
      <c r="C67" s="3">
        <v>12</v>
      </c>
      <c r="D67" s="3">
        <v>9</v>
      </c>
      <c r="E67" s="3">
        <v>520.786</v>
      </c>
      <c r="F67" s="4" t="str">
        <f>HYPERLINK("http://141.218.60.56/~jnz1568/getInfo.php?workbook=06_01.xlsx&amp;sheet=A0&amp;row=67&amp;col=6&amp;number=405900000&amp;sourceID=14","405900000")</f>
        <v>405900000</v>
      </c>
      <c r="G67" s="4" t="str">
        <f>HYPERLINK("http://141.218.60.56/~jnz1568/getInfo.php?workbook=06_01.xlsx&amp;sheet=A0&amp;row=67&amp;col=7&amp;number=0&amp;sourceID=14","0")</f>
        <v>0</v>
      </c>
    </row>
    <row r="68" spans="1:7">
      <c r="A68" s="3">
        <v>6</v>
      </c>
      <c r="B68" s="3">
        <v>1</v>
      </c>
      <c r="C68" s="3">
        <v>12</v>
      </c>
      <c r="D68" s="3">
        <v>10</v>
      </c>
      <c r="E68" s="3">
        <v>1783488.25</v>
      </c>
      <c r="F68" s="4" t="str">
        <f>HYPERLINK("http://141.218.60.56/~jnz1568/getInfo.php?workbook=06_01.xlsx&amp;sheet=A0&amp;row=68&amp;col=6&amp;number=1.779&amp;sourceID=14","1.779")</f>
        <v>1.779</v>
      </c>
      <c r="G68" s="4" t="str">
        <f>HYPERLINK("http://141.218.60.56/~jnz1568/getInfo.php?workbook=06_01.xlsx&amp;sheet=A0&amp;row=68&amp;col=7&amp;number=0&amp;sourceID=14","0")</f>
        <v>0</v>
      </c>
    </row>
    <row r="69" spans="1:7">
      <c r="A69" s="3">
        <v>6</v>
      </c>
      <c r="B69" s="3">
        <v>1</v>
      </c>
      <c r="C69" s="3">
        <v>12</v>
      </c>
      <c r="D69" s="3">
        <v>11</v>
      </c>
      <c r="E69" s="3">
        <v>1684355.5</v>
      </c>
      <c r="F69" s="4" t="str">
        <f>HYPERLINK("http://141.218.60.56/~jnz1568/getInfo.php?workbook=06_01.xlsx&amp;sheet=A0&amp;row=69&amp;col=6&amp;number=1.894e-06&amp;sourceID=14","1.894e-06")</f>
        <v>1.894e-06</v>
      </c>
      <c r="G69" s="4" t="str">
        <f>HYPERLINK("http://141.218.60.56/~jnz1568/getInfo.php?workbook=06_01.xlsx&amp;sheet=A0&amp;row=69&amp;col=7&amp;number=0&amp;sourceID=14","0")</f>
        <v>0</v>
      </c>
    </row>
    <row r="70" spans="1:7">
      <c r="A70" s="3">
        <v>6</v>
      </c>
      <c r="B70" s="3">
        <v>1</v>
      </c>
      <c r="C70" s="3">
        <v>12</v>
      </c>
      <c r="D70" s="3">
        <v>13</v>
      </c>
      <c r="E70" s="3">
        <v>1000001856</v>
      </c>
      <c r="F70" s="4" t="str">
        <f>HYPERLINK("http://141.218.60.56/~jnz1568/getInfo.php?workbook=06_01.xlsx&amp;sheet=A0&amp;row=70&amp;col=6&amp;number=1.296e-08&amp;sourceID=14","1.296e-08")</f>
        <v>1.296e-08</v>
      </c>
      <c r="G70" s="4" t="str">
        <f>HYPERLINK("http://141.218.60.56/~jnz1568/getInfo.php?workbook=06_01.xlsx&amp;sheet=A0&amp;row=70&amp;col=7&amp;number=0&amp;sourceID=14","0")</f>
        <v>0</v>
      </c>
    </row>
    <row r="71" spans="1:7">
      <c r="A71" s="3">
        <v>6</v>
      </c>
      <c r="B71" s="3">
        <v>1</v>
      </c>
      <c r="C71" s="3">
        <v>13</v>
      </c>
      <c r="D71" s="3">
        <v>1</v>
      </c>
      <c r="E71" s="3">
        <v>26.99</v>
      </c>
      <c r="F71" s="4" t="str">
        <f>HYPERLINK("http://141.218.60.56/~jnz1568/getInfo.php?workbook=06_01.xlsx&amp;sheet=A0&amp;row=71&amp;col=6&amp;number=15510000&amp;sourceID=14","15510000")</f>
        <v>15510000</v>
      </c>
      <c r="G71" s="4" t="str">
        <f>HYPERLINK("http://141.218.60.56/~jnz1568/getInfo.php?workbook=06_01.xlsx&amp;sheet=A0&amp;row=71&amp;col=7&amp;number=0&amp;sourceID=14","0")</f>
        <v>0</v>
      </c>
    </row>
    <row r="72" spans="1:7">
      <c r="A72" s="3">
        <v>6</v>
      </c>
      <c r="B72" s="3">
        <v>1</v>
      </c>
      <c r="C72" s="3">
        <v>13</v>
      </c>
      <c r="D72" s="3">
        <v>2</v>
      </c>
      <c r="E72" s="3">
        <v>134.912</v>
      </c>
      <c r="F72" s="4" t="str">
        <f>HYPERLINK("http://141.218.60.56/~jnz1568/getInfo.php?workbook=06_01.xlsx&amp;sheet=A0&amp;row=72&amp;col=6&amp;number=240000&amp;sourceID=14","240000")</f>
        <v>240000</v>
      </c>
      <c r="G72" s="4" t="str">
        <f>HYPERLINK("http://141.218.60.56/~jnz1568/getInfo.php?workbook=06_01.xlsx&amp;sheet=A0&amp;row=72&amp;col=7&amp;number=0&amp;sourceID=14","0")</f>
        <v>0</v>
      </c>
    </row>
    <row r="73" spans="1:7">
      <c r="A73" s="3">
        <v>6</v>
      </c>
      <c r="B73" s="3">
        <v>1</v>
      </c>
      <c r="C73" s="3">
        <v>13</v>
      </c>
      <c r="D73" s="3">
        <v>3</v>
      </c>
      <c r="E73" s="3">
        <v>134.908</v>
      </c>
      <c r="F73" s="4" t="str">
        <f>HYPERLINK("http://141.218.60.56/~jnz1568/getInfo.php?workbook=06_01.xlsx&amp;sheet=A0&amp;row=73&amp;col=6&amp;number=22290000000&amp;sourceID=14","22290000000")</f>
        <v>22290000000</v>
      </c>
      <c r="G73" s="4" t="str">
        <f>HYPERLINK("http://141.218.60.56/~jnz1568/getInfo.php?workbook=06_01.xlsx&amp;sheet=A0&amp;row=73&amp;col=7&amp;number=0&amp;sourceID=14","0")</f>
        <v>0</v>
      </c>
    </row>
    <row r="74" spans="1:7">
      <c r="A74" s="3">
        <v>6</v>
      </c>
      <c r="B74" s="3">
        <v>1</v>
      </c>
      <c r="C74" s="3">
        <v>13</v>
      </c>
      <c r="D74" s="3">
        <v>4</v>
      </c>
      <c r="E74" s="3">
        <v>134.994</v>
      </c>
      <c r="F74" s="4" t="str">
        <f>HYPERLINK("http://141.218.60.56/~jnz1568/getInfo.php?workbook=06_01.xlsx&amp;sheet=A0&amp;row=74&amp;col=6&amp;number=4452000000&amp;sourceID=14","4452000000")</f>
        <v>4452000000</v>
      </c>
      <c r="G74" s="4" t="str">
        <f>HYPERLINK("http://141.218.60.56/~jnz1568/getInfo.php?workbook=06_01.xlsx&amp;sheet=A0&amp;row=74&amp;col=7&amp;number=0&amp;sourceID=14","0")</f>
        <v>0</v>
      </c>
    </row>
    <row r="75" spans="1:7">
      <c r="A75" s="3">
        <v>6</v>
      </c>
      <c r="B75" s="3">
        <v>1</v>
      </c>
      <c r="C75" s="3">
        <v>13</v>
      </c>
      <c r="D75" s="3">
        <v>5</v>
      </c>
      <c r="E75" s="3">
        <v>520.299</v>
      </c>
      <c r="F75" s="4" t="str">
        <f>HYPERLINK("http://141.218.60.56/~jnz1568/getInfo.php?workbook=06_01.xlsx&amp;sheet=A0&amp;row=75&amp;col=6&amp;number=175700&amp;sourceID=14","175700")</f>
        <v>175700</v>
      </c>
      <c r="G75" s="4" t="str">
        <f>HYPERLINK("http://141.218.60.56/~jnz1568/getInfo.php?workbook=06_01.xlsx&amp;sheet=A0&amp;row=75&amp;col=7&amp;number=0&amp;sourceID=14","0")</f>
        <v>0</v>
      </c>
    </row>
    <row r="76" spans="1:7">
      <c r="A76" s="3">
        <v>6</v>
      </c>
      <c r="B76" s="3">
        <v>1</v>
      </c>
      <c r="C76" s="3">
        <v>13</v>
      </c>
      <c r="D76" s="3">
        <v>6</v>
      </c>
      <c r="E76" s="3">
        <v>520.278</v>
      </c>
      <c r="F76" s="4" t="str">
        <f>HYPERLINK("http://141.218.60.56/~jnz1568/getInfo.php?workbook=06_01.xlsx&amp;sheet=A0&amp;row=76&amp;col=6&amp;number=7600000000&amp;sourceID=14","7600000000")</f>
        <v>7600000000</v>
      </c>
      <c r="G76" s="4" t="str">
        <f>HYPERLINK("http://141.218.60.56/~jnz1568/getInfo.php?workbook=06_01.xlsx&amp;sheet=A0&amp;row=76&amp;col=7&amp;number=0&amp;sourceID=14","0")</f>
        <v>0</v>
      </c>
    </row>
    <row r="77" spans="1:7">
      <c r="A77" s="3">
        <v>6</v>
      </c>
      <c r="B77" s="3">
        <v>1</v>
      </c>
      <c r="C77" s="3">
        <v>13</v>
      </c>
      <c r="D77" s="3">
        <v>7</v>
      </c>
      <c r="E77" s="3">
        <v>520.659</v>
      </c>
      <c r="F77" s="4" t="str">
        <f>HYPERLINK("http://141.218.60.56/~jnz1568/getInfo.php?workbook=06_01.xlsx&amp;sheet=A0&amp;row=77&amp;col=6&amp;number=1521000000&amp;sourceID=14","1521000000")</f>
        <v>1521000000</v>
      </c>
      <c r="G77" s="4" t="str">
        <f>HYPERLINK("http://141.218.60.56/~jnz1568/getInfo.php?workbook=06_01.xlsx&amp;sheet=A0&amp;row=77&amp;col=7&amp;number=0&amp;sourceID=14","0")</f>
        <v>0</v>
      </c>
    </row>
    <row r="78" spans="1:7">
      <c r="A78" s="3">
        <v>6</v>
      </c>
      <c r="B78" s="3">
        <v>1</v>
      </c>
      <c r="C78" s="3">
        <v>13</v>
      </c>
      <c r="D78" s="3">
        <v>8</v>
      </c>
      <c r="E78" s="3">
        <v>520.659</v>
      </c>
      <c r="F78" s="4" t="str">
        <f>HYPERLINK("http://141.218.60.56/~jnz1568/getInfo.php?workbook=06_01.xlsx&amp;sheet=A0&amp;row=78&amp;col=6&amp;number=38860&amp;sourceID=14","38860")</f>
        <v>38860</v>
      </c>
      <c r="G78" s="4" t="str">
        <f>HYPERLINK("http://141.218.60.56/~jnz1568/getInfo.php?workbook=06_01.xlsx&amp;sheet=A0&amp;row=78&amp;col=7&amp;number=0&amp;sourceID=14","0")</f>
        <v>0</v>
      </c>
    </row>
    <row r="79" spans="1:7">
      <c r="A79" s="3">
        <v>6</v>
      </c>
      <c r="B79" s="3">
        <v>1</v>
      </c>
      <c r="C79" s="3">
        <v>13</v>
      </c>
      <c r="D79" s="3">
        <v>9</v>
      </c>
      <c r="E79" s="3">
        <v>520.786</v>
      </c>
      <c r="F79" s="4" t="str">
        <f>HYPERLINK("http://141.218.60.56/~jnz1568/getInfo.php?workbook=06_01.xlsx&amp;sheet=A0&amp;row=79&amp;col=6&amp;number=16650&amp;sourceID=14","16650")</f>
        <v>16650</v>
      </c>
      <c r="G79" s="4" t="str">
        <f>HYPERLINK("http://141.218.60.56/~jnz1568/getInfo.php?workbook=06_01.xlsx&amp;sheet=A0&amp;row=79&amp;col=7&amp;number=0&amp;sourceID=14","0")</f>
        <v>0</v>
      </c>
    </row>
    <row r="80" spans="1:7">
      <c r="A80" s="3">
        <v>6</v>
      </c>
      <c r="B80" s="3">
        <v>1</v>
      </c>
      <c r="C80" s="3">
        <v>13</v>
      </c>
      <c r="D80" s="3">
        <v>10</v>
      </c>
      <c r="E80" s="3">
        <v>1786674.75</v>
      </c>
      <c r="F80" s="4" t="str">
        <f>HYPERLINK("http://141.218.60.56/~jnz1568/getInfo.php?workbook=06_01.xlsx&amp;sheet=A0&amp;row=80&amp;col=6&amp;number=2.691e-12&amp;sourceID=14","2.691e-12")</f>
        <v>2.691e-12</v>
      </c>
      <c r="G80" s="4" t="str">
        <f>HYPERLINK("http://141.218.60.56/~jnz1568/getInfo.php?workbook=06_01.xlsx&amp;sheet=A0&amp;row=80&amp;col=7&amp;number=0&amp;sourceID=14","0")</f>
        <v>0</v>
      </c>
    </row>
    <row r="81" spans="1:7">
      <c r="A81" s="3">
        <v>6</v>
      </c>
      <c r="B81" s="3">
        <v>1</v>
      </c>
      <c r="C81" s="3">
        <v>13</v>
      </c>
      <c r="D81" s="3">
        <v>11</v>
      </c>
      <c r="E81" s="3">
        <v>1687197.25</v>
      </c>
      <c r="F81" s="4" t="str">
        <f>HYPERLINK("http://141.218.60.56/~jnz1568/getInfo.php?workbook=06_01.xlsx&amp;sheet=A0&amp;row=81&amp;col=6&amp;number=1.69&amp;sourceID=14","1.69")</f>
        <v>1.69</v>
      </c>
      <c r="G81" s="4" t="str">
        <f>HYPERLINK("http://141.218.60.56/~jnz1568/getInfo.php?workbook=06_01.xlsx&amp;sheet=A0&amp;row=81&amp;col=7&amp;number=0&amp;sourceID=14","0")</f>
        <v>0</v>
      </c>
    </row>
    <row r="82" spans="1:7">
      <c r="A82" s="3">
        <v>6</v>
      </c>
      <c r="B82" s="3">
        <v>1</v>
      </c>
      <c r="C82" s="3">
        <v>14</v>
      </c>
      <c r="D82" s="3">
        <v>1</v>
      </c>
      <c r="E82" s="3">
        <v>26.989</v>
      </c>
      <c r="F82" s="4" t="str">
        <f>HYPERLINK("http://141.218.60.56/~jnz1568/getInfo.php?workbook=06_01.xlsx&amp;sheet=A0&amp;row=82&amp;col=6&amp;number=15510000&amp;sourceID=14","15510000")</f>
        <v>15510000</v>
      </c>
      <c r="G82" s="4" t="str">
        <f>HYPERLINK("http://141.218.60.56/~jnz1568/getInfo.php?workbook=06_01.xlsx&amp;sheet=A0&amp;row=82&amp;col=7&amp;number=0&amp;sourceID=14","0")</f>
        <v>0</v>
      </c>
    </row>
    <row r="83" spans="1:7">
      <c r="A83" s="3">
        <v>6</v>
      </c>
      <c r="B83" s="3">
        <v>1</v>
      </c>
      <c r="C83" s="3">
        <v>14</v>
      </c>
      <c r="D83" s="3">
        <v>2</v>
      </c>
      <c r="E83" s="3">
        <v>134.909</v>
      </c>
      <c r="F83" s="4" t="str">
        <f>HYPERLINK("http://141.218.60.56/~jnz1568/getInfo.php?workbook=06_01.xlsx&amp;sheet=A0&amp;row=83&amp;col=6&amp;number=240500&amp;sourceID=14","240500")</f>
        <v>240500</v>
      </c>
      <c r="G83" s="4" t="str">
        <f>HYPERLINK("http://141.218.60.56/~jnz1568/getInfo.php?workbook=06_01.xlsx&amp;sheet=A0&amp;row=83&amp;col=7&amp;number=0&amp;sourceID=14","0")</f>
        <v>0</v>
      </c>
    </row>
    <row r="84" spans="1:7">
      <c r="A84" s="3">
        <v>6</v>
      </c>
      <c r="B84" s="3">
        <v>1</v>
      </c>
      <c r="C84" s="3">
        <v>14</v>
      </c>
      <c r="D84" s="3">
        <v>3</v>
      </c>
      <c r="E84" s="3">
        <v>134.904</v>
      </c>
      <c r="F84" s="4" t="str">
        <f>HYPERLINK("http://141.218.60.56/~jnz1568/getInfo.php?workbook=06_01.xlsx&amp;sheet=A0&amp;row=84&amp;col=6&amp;number=153.9&amp;sourceID=14","153.9")</f>
        <v>153.9</v>
      </c>
      <c r="G84" s="4" t="str">
        <f>HYPERLINK("http://141.218.60.56/~jnz1568/getInfo.php?workbook=06_01.xlsx&amp;sheet=A0&amp;row=84&amp;col=7&amp;number=0&amp;sourceID=14","0")</f>
        <v>0</v>
      </c>
    </row>
    <row r="85" spans="1:7">
      <c r="A85" s="3">
        <v>6</v>
      </c>
      <c r="B85" s="3">
        <v>1</v>
      </c>
      <c r="C85" s="3">
        <v>14</v>
      </c>
      <c r="D85" s="3">
        <v>4</v>
      </c>
      <c r="E85" s="3">
        <v>134.991</v>
      </c>
      <c r="F85" s="4" t="str">
        <f>HYPERLINK("http://141.218.60.56/~jnz1568/getInfo.php?workbook=06_01.xlsx&amp;sheet=A0&amp;row=85&amp;col=6&amp;number=26730000000&amp;sourceID=14","26730000000")</f>
        <v>26730000000</v>
      </c>
      <c r="G85" s="4" t="str">
        <f>HYPERLINK("http://141.218.60.56/~jnz1568/getInfo.php?workbook=06_01.xlsx&amp;sheet=A0&amp;row=85&amp;col=7&amp;number=0&amp;sourceID=14","0")</f>
        <v>0</v>
      </c>
    </row>
    <row r="86" spans="1:7">
      <c r="A86" s="3">
        <v>6</v>
      </c>
      <c r="B86" s="3">
        <v>1</v>
      </c>
      <c r="C86" s="3">
        <v>14</v>
      </c>
      <c r="D86" s="3">
        <v>5</v>
      </c>
      <c r="E86" s="3">
        <v>520.246</v>
      </c>
      <c r="F86" s="4" t="str">
        <f>HYPERLINK("http://141.218.60.56/~jnz1568/getInfo.php?workbook=06_01.xlsx&amp;sheet=A0&amp;row=86&amp;col=6&amp;number=175700&amp;sourceID=14","175700")</f>
        <v>175700</v>
      </c>
      <c r="G86" s="4" t="str">
        <f>HYPERLINK("http://141.218.60.56/~jnz1568/getInfo.php?workbook=06_01.xlsx&amp;sheet=A0&amp;row=86&amp;col=7&amp;number=0&amp;sourceID=14","0")</f>
        <v>0</v>
      </c>
    </row>
    <row r="87" spans="1:7">
      <c r="A87" s="3">
        <v>6</v>
      </c>
      <c r="B87" s="3">
        <v>1</v>
      </c>
      <c r="C87" s="3">
        <v>14</v>
      </c>
      <c r="D87" s="3">
        <v>6</v>
      </c>
      <c r="E87" s="3">
        <v>520.225</v>
      </c>
      <c r="F87" s="4" t="str">
        <f>HYPERLINK("http://141.218.60.56/~jnz1568/getInfo.php?workbook=06_01.xlsx&amp;sheet=A0&amp;row=87&amp;col=6&amp;number=3.526&amp;sourceID=14","3.526")</f>
        <v>3.526</v>
      </c>
      <c r="G87" s="4" t="str">
        <f>HYPERLINK("http://141.218.60.56/~jnz1568/getInfo.php?workbook=06_01.xlsx&amp;sheet=A0&amp;row=87&amp;col=7&amp;number=0&amp;sourceID=14","0")</f>
        <v>0</v>
      </c>
    </row>
    <row r="88" spans="1:7">
      <c r="A88" s="3">
        <v>6</v>
      </c>
      <c r="B88" s="3">
        <v>1</v>
      </c>
      <c r="C88" s="3">
        <v>14</v>
      </c>
      <c r="D88" s="3">
        <v>7</v>
      </c>
      <c r="E88" s="3">
        <v>520.606</v>
      </c>
      <c r="F88" s="4" t="str">
        <f>HYPERLINK("http://141.218.60.56/~jnz1568/getInfo.php?workbook=06_01.xlsx&amp;sheet=A0&amp;row=88&amp;col=6&amp;number=9122000000&amp;sourceID=14","9122000000")</f>
        <v>9122000000</v>
      </c>
      <c r="G88" s="4" t="str">
        <f>HYPERLINK("http://141.218.60.56/~jnz1568/getInfo.php?workbook=06_01.xlsx&amp;sheet=A0&amp;row=88&amp;col=7&amp;number=0&amp;sourceID=14","0")</f>
        <v>0</v>
      </c>
    </row>
    <row r="89" spans="1:7">
      <c r="A89" s="3">
        <v>6</v>
      </c>
      <c r="B89" s="3">
        <v>1</v>
      </c>
      <c r="C89" s="3">
        <v>14</v>
      </c>
      <c r="D89" s="3">
        <v>8</v>
      </c>
      <c r="E89" s="3">
        <v>520.605</v>
      </c>
      <c r="F89" s="4" t="str">
        <f>HYPERLINK("http://141.218.60.56/~jnz1568/getInfo.php?workbook=06_01.xlsx&amp;sheet=A0&amp;row=89&amp;col=6&amp;number=11100&amp;sourceID=14","11100")</f>
        <v>11100</v>
      </c>
      <c r="G89" s="4" t="str">
        <f>HYPERLINK("http://141.218.60.56/~jnz1568/getInfo.php?workbook=06_01.xlsx&amp;sheet=A0&amp;row=89&amp;col=7&amp;number=0&amp;sourceID=14","0")</f>
        <v>0</v>
      </c>
    </row>
    <row r="90" spans="1:7">
      <c r="A90" s="3">
        <v>6</v>
      </c>
      <c r="B90" s="3">
        <v>1</v>
      </c>
      <c r="C90" s="3">
        <v>14</v>
      </c>
      <c r="D90" s="3">
        <v>9</v>
      </c>
      <c r="E90" s="3">
        <v>520.732</v>
      </c>
      <c r="F90" s="4" t="str">
        <f>HYPERLINK("http://141.218.60.56/~jnz1568/getInfo.php?workbook=06_01.xlsx&amp;sheet=A0&amp;row=90&amp;col=6&amp;number=44410&amp;sourceID=14","44410")</f>
        <v>44410</v>
      </c>
      <c r="G90" s="4" t="str">
        <f>HYPERLINK("http://141.218.60.56/~jnz1568/getInfo.php?workbook=06_01.xlsx&amp;sheet=A0&amp;row=90&amp;col=7&amp;number=0&amp;sourceID=14","0")</f>
        <v>0</v>
      </c>
    </row>
    <row r="91" spans="1:7">
      <c r="A91" s="3">
        <v>6</v>
      </c>
      <c r="B91" s="3">
        <v>1</v>
      </c>
      <c r="C91" s="3">
        <v>14</v>
      </c>
      <c r="D91" s="3">
        <v>10</v>
      </c>
      <c r="E91" s="3">
        <v>1320134.5</v>
      </c>
      <c r="F91" s="4" t="str">
        <f>HYPERLINK("http://141.218.60.56/~jnz1568/getInfo.php?workbook=06_01.xlsx&amp;sheet=A0&amp;row=91&amp;col=6&amp;number=1.221e-11&amp;sourceID=14","1.221e-11")</f>
        <v>1.221e-11</v>
      </c>
      <c r="G91" s="4" t="str">
        <f>HYPERLINK("http://141.218.60.56/~jnz1568/getInfo.php?workbook=06_01.xlsx&amp;sheet=A0&amp;row=91&amp;col=7&amp;number=0&amp;sourceID=14","0")</f>
        <v>0</v>
      </c>
    </row>
    <row r="92" spans="1:7">
      <c r="A92" s="3">
        <v>6</v>
      </c>
      <c r="B92" s="3">
        <v>1</v>
      </c>
      <c r="C92" s="3">
        <v>14</v>
      </c>
      <c r="D92" s="3">
        <v>11</v>
      </c>
      <c r="E92" s="3">
        <v>1265024.5</v>
      </c>
      <c r="F92" s="4" t="str">
        <f>HYPERLINK("http://141.218.60.56/~jnz1568/getInfo.php?workbook=06_01.xlsx&amp;sheet=A0&amp;row=92&amp;col=6&amp;number=3.133e-16&amp;sourceID=14","3.133e-16")</f>
        <v>3.133e-16</v>
      </c>
      <c r="G92" s="4" t="str">
        <f>HYPERLINK("http://141.218.60.56/~jnz1568/getInfo.php?workbook=06_01.xlsx&amp;sheet=A0&amp;row=92&amp;col=7&amp;number=0&amp;sourceID=14","0")</f>
        <v>0</v>
      </c>
    </row>
    <row r="93" spans="1:7">
      <c r="A93" s="3">
        <v>6</v>
      </c>
      <c r="B93" s="3">
        <v>1</v>
      </c>
      <c r="C93" s="3">
        <v>14</v>
      </c>
      <c r="D93" s="3">
        <v>12</v>
      </c>
      <c r="E93" s="3">
        <v>5081310</v>
      </c>
      <c r="F93" s="4" t="str">
        <f>HYPERLINK("http://141.218.60.56/~jnz1568/getInfo.php?workbook=06_01.xlsx&amp;sheet=A0&amp;row=93&amp;col=6&amp;number=0.07211&amp;sourceID=14","0.07211")</f>
        <v>0.07211</v>
      </c>
      <c r="G93" s="4" t="str">
        <f>HYPERLINK("http://141.218.60.56/~jnz1568/getInfo.php?workbook=06_01.xlsx&amp;sheet=A0&amp;row=93&amp;col=7&amp;number=0&amp;sourceID=14","0")</f>
        <v>0</v>
      </c>
    </row>
    <row r="94" spans="1:7">
      <c r="A94" s="3">
        <v>6</v>
      </c>
      <c r="B94" s="3">
        <v>1</v>
      </c>
      <c r="C94" s="3">
        <v>14</v>
      </c>
      <c r="D94" s="3">
        <v>13</v>
      </c>
      <c r="E94" s="3">
        <v>5055621</v>
      </c>
      <c r="F94" s="4" t="str">
        <f>HYPERLINK("http://141.218.60.56/~jnz1568/getInfo.php?workbook=06_01.xlsx&amp;sheet=A0&amp;row=94&amp;col=6&amp;number=8.249e-08&amp;sourceID=14","8.249e-08")</f>
        <v>8.249e-08</v>
      </c>
      <c r="G94" s="4" t="str">
        <f>HYPERLINK("http://141.218.60.56/~jnz1568/getInfo.php?workbook=06_01.xlsx&amp;sheet=A0&amp;row=94&amp;col=7&amp;number=0&amp;sourceID=14","0")</f>
        <v>0</v>
      </c>
    </row>
    <row r="95" spans="1:7">
      <c r="A95" s="3">
        <v>6</v>
      </c>
      <c r="B95" s="3">
        <v>1</v>
      </c>
      <c r="C95" s="3">
        <v>15</v>
      </c>
      <c r="D95" s="3">
        <v>3</v>
      </c>
      <c r="E95" s="3">
        <v>134.904</v>
      </c>
      <c r="F95" s="4" t="str">
        <f>HYPERLINK("http://141.218.60.56/~jnz1568/getInfo.php?workbook=06_01.xlsx&amp;sheet=A0&amp;row=95&amp;col=6&amp;number=2244000&amp;sourceID=14","2244000")</f>
        <v>2244000</v>
      </c>
      <c r="G95" s="4" t="str">
        <f>HYPERLINK("http://141.218.60.56/~jnz1568/getInfo.php?workbook=06_01.xlsx&amp;sheet=A0&amp;row=95&amp;col=7&amp;number=0&amp;sourceID=14","0")</f>
        <v>0</v>
      </c>
    </row>
    <row r="96" spans="1:7">
      <c r="A96" s="3">
        <v>6</v>
      </c>
      <c r="B96" s="3">
        <v>1</v>
      </c>
      <c r="C96" s="3">
        <v>15</v>
      </c>
      <c r="D96" s="3">
        <v>4</v>
      </c>
      <c r="E96" s="3">
        <v>134.991</v>
      </c>
      <c r="F96" s="4" t="str">
        <f>HYPERLINK("http://141.218.60.56/~jnz1568/getInfo.php?workbook=06_01.xlsx&amp;sheet=A0&amp;row=96&amp;col=6&amp;number=640700&amp;sourceID=14","640700")</f>
        <v>640700</v>
      </c>
      <c r="G96" s="4" t="str">
        <f>HYPERLINK("http://141.218.60.56/~jnz1568/getInfo.php?workbook=06_01.xlsx&amp;sheet=A0&amp;row=96&amp;col=7&amp;number=0&amp;sourceID=14","0")</f>
        <v>0</v>
      </c>
    </row>
    <row r="97" spans="1:7">
      <c r="A97" s="3">
        <v>6</v>
      </c>
      <c r="B97" s="3">
        <v>1</v>
      </c>
      <c r="C97" s="3">
        <v>15</v>
      </c>
      <c r="D97" s="3">
        <v>6</v>
      </c>
      <c r="E97" s="3">
        <v>520.225</v>
      </c>
      <c r="F97" s="4" t="str">
        <f>HYPERLINK("http://141.218.60.56/~jnz1568/getInfo.php?workbook=06_01.xlsx&amp;sheet=A0&amp;row=97&amp;col=6&amp;number=210600&amp;sourceID=14","210600")</f>
        <v>210600</v>
      </c>
      <c r="G97" s="4" t="str">
        <f>HYPERLINK("http://141.218.60.56/~jnz1568/getInfo.php?workbook=06_01.xlsx&amp;sheet=A0&amp;row=97&amp;col=7&amp;number=0&amp;sourceID=14","0")</f>
        <v>0</v>
      </c>
    </row>
    <row r="98" spans="1:7">
      <c r="A98" s="3">
        <v>6</v>
      </c>
      <c r="B98" s="3">
        <v>1</v>
      </c>
      <c r="C98" s="3">
        <v>15</v>
      </c>
      <c r="D98" s="3">
        <v>7</v>
      </c>
      <c r="E98" s="3">
        <v>520.606</v>
      </c>
      <c r="F98" s="4" t="str">
        <f>HYPERLINK("http://141.218.60.56/~jnz1568/getInfo.php?workbook=06_01.xlsx&amp;sheet=A0&amp;row=98&amp;col=6&amp;number=60020&amp;sourceID=14","60020")</f>
        <v>60020</v>
      </c>
      <c r="G98" s="4" t="str">
        <f>HYPERLINK("http://141.218.60.56/~jnz1568/getInfo.php?workbook=06_01.xlsx&amp;sheet=A0&amp;row=98&amp;col=7&amp;number=0&amp;sourceID=14","0")</f>
        <v>0</v>
      </c>
    </row>
    <row r="99" spans="1:7">
      <c r="A99" s="3">
        <v>6</v>
      </c>
      <c r="B99" s="3">
        <v>1</v>
      </c>
      <c r="C99" s="3">
        <v>15</v>
      </c>
      <c r="D99" s="3">
        <v>8</v>
      </c>
      <c r="E99" s="3">
        <v>520.605</v>
      </c>
      <c r="F99" s="4" t="str">
        <f>HYPERLINK("http://141.218.60.56/~jnz1568/getInfo.php?workbook=06_01.xlsx&amp;sheet=A0&amp;row=99&amp;col=6&amp;number=16690000000&amp;sourceID=14","16690000000")</f>
        <v>16690000000</v>
      </c>
      <c r="G99" s="4" t="str">
        <f>HYPERLINK("http://141.218.60.56/~jnz1568/getInfo.php?workbook=06_01.xlsx&amp;sheet=A0&amp;row=99&amp;col=7&amp;number=0&amp;sourceID=14","0")</f>
        <v>0</v>
      </c>
    </row>
    <row r="100" spans="1:7">
      <c r="A100" s="3">
        <v>6</v>
      </c>
      <c r="B100" s="3">
        <v>1</v>
      </c>
      <c r="C100" s="3">
        <v>15</v>
      </c>
      <c r="D100" s="3">
        <v>9</v>
      </c>
      <c r="E100" s="3">
        <v>520.732</v>
      </c>
      <c r="F100" s="4" t="str">
        <f>HYPERLINK("http://141.218.60.56/~jnz1568/getInfo.php?workbook=06_01.xlsx&amp;sheet=A0&amp;row=100&amp;col=6&amp;number=1192000000&amp;sourceID=14","1192000000")</f>
        <v>1192000000</v>
      </c>
      <c r="G100" s="4" t="str">
        <f>HYPERLINK("http://141.218.60.56/~jnz1568/getInfo.php?workbook=06_01.xlsx&amp;sheet=A0&amp;row=100&amp;col=7&amp;number=0&amp;sourceID=14","0")</f>
        <v>0</v>
      </c>
    </row>
    <row r="101" spans="1:7">
      <c r="A101" s="3">
        <v>6</v>
      </c>
      <c r="B101" s="3">
        <v>1</v>
      </c>
      <c r="C101" s="3">
        <v>15</v>
      </c>
      <c r="D101" s="3">
        <v>11</v>
      </c>
      <c r="E101" s="3">
        <v>1265664.875</v>
      </c>
      <c r="F101" s="4" t="str">
        <f>HYPERLINK("http://141.218.60.56/~jnz1568/getInfo.php?workbook=06_01.xlsx&amp;sheet=A0&amp;row=101&amp;col=6&amp;number=7.147e-12&amp;sourceID=14","7.147e-12")</f>
        <v>7.147e-12</v>
      </c>
      <c r="G101" s="4" t="str">
        <f>HYPERLINK("http://141.218.60.56/~jnz1568/getInfo.php?workbook=06_01.xlsx&amp;sheet=A0&amp;row=101&amp;col=7&amp;number=0&amp;sourceID=14","0")</f>
        <v>0</v>
      </c>
    </row>
    <row r="102" spans="1:7">
      <c r="A102" s="3">
        <v>6</v>
      </c>
      <c r="B102" s="3">
        <v>1</v>
      </c>
      <c r="C102" s="3">
        <v>15</v>
      </c>
      <c r="D102" s="3">
        <v>12</v>
      </c>
      <c r="E102" s="3">
        <v>5091659</v>
      </c>
      <c r="F102" s="4" t="str">
        <f>HYPERLINK("http://141.218.60.56/~jnz1568/getInfo.php?workbook=06_01.xlsx&amp;sheet=A0&amp;row=102&amp;col=6&amp;number=1.871e-15&amp;sourceID=14","1.871e-15")</f>
        <v>1.871e-15</v>
      </c>
      <c r="G102" s="4" t="str">
        <f>HYPERLINK("http://141.218.60.56/~jnz1568/getInfo.php?workbook=06_01.xlsx&amp;sheet=A0&amp;row=102&amp;col=7&amp;number=0&amp;sourceID=14","0")</f>
        <v>0</v>
      </c>
    </row>
    <row r="103" spans="1:7">
      <c r="A103" s="3">
        <v>6</v>
      </c>
      <c r="B103" s="3">
        <v>1</v>
      </c>
      <c r="C103" s="3">
        <v>15</v>
      </c>
      <c r="D103" s="3">
        <v>13</v>
      </c>
      <c r="E103" s="3">
        <v>5065865.5</v>
      </c>
      <c r="F103" s="4" t="str">
        <f>HYPERLINK("http://141.218.60.56/~jnz1568/getInfo.php?workbook=06_01.xlsx&amp;sheet=A0&amp;row=103&amp;col=6&amp;number=0.04337&amp;sourceID=14","0.04337")</f>
        <v>0.04337</v>
      </c>
      <c r="G103" s="4" t="str">
        <f>HYPERLINK("http://141.218.60.56/~jnz1568/getInfo.php?workbook=06_01.xlsx&amp;sheet=A0&amp;row=103&amp;col=7&amp;number=0&amp;sourceID=14","0")</f>
        <v>0</v>
      </c>
    </row>
    <row r="104" spans="1:7">
      <c r="A104" s="3">
        <v>6</v>
      </c>
      <c r="B104" s="3">
        <v>1</v>
      </c>
      <c r="C104" s="3">
        <v>16</v>
      </c>
      <c r="D104" s="3">
        <v>4</v>
      </c>
      <c r="E104" s="3">
        <v>134.989</v>
      </c>
      <c r="F104" s="4" t="str">
        <f>HYPERLINK("http://141.218.60.56/~jnz1568/getInfo.php?workbook=06_01.xlsx&amp;sheet=A0&amp;row=104&amp;col=6&amp;number=2883000&amp;sourceID=14","2883000")</f>
        <v>2883000</v>
      </c>
      <c r="G104" s="4" t="str">
        <f>HYPERLINK("http://141.218.60.56/~jnz1568/getInfo.php?workbook=06_01.xlsx&amp;sheet=A0&amp;row=104&amp;col=7&amp;number=0&amp;sourceID=14","0")</f>
        <v>0</v>
      </c>
    </row>
    <row r="105" spans="1:7">
      <c r="A105" s="3">
        <v>6</v>
      </c>
      <c r="B105" s="3">
        <v>1</v>
      </c>
      <c r="C105" s="3">
        <v>16</v>
      </c>
      <c r="D105" s="3">
        <v>7</v>
      </c>
      <c r="E105" s="3">
        <v>520.579</v>
      </c>
      <c r="F105" s="4" t="str">
        <f>HYPERLINK("http://141.218.60.56/~jnz1568/getInfo.php?workbook=06_01.xlsx&amp;sheet=A0&amp;row=105&amp;col=6&amp;number=270200&amp;sourceID=14","270200")</f>
        <v>270200</v>
      </c>
      <c r="G105" s="4" t="str">
        <f>HYPERLINK("http://141.218.60.56/~jnz1568/getInfo.php?workbook=06_01.xlsx&amp;sheet=A0&amp;row=105&amp;col=7&amp;number=0&amp;sourceID=14","0")</f>
        <v>0</v>
      </c>
    </row>
    <row r="106" spans="1:7">
      <c r="A106" s="3">
        <v>6</v>
      </c>
      <c r="B106" s="3">
        <v>1</v>
      </c>
      <c r="C106" s="3">
        <v>16</v>
      </c>
      <c r="D106" s="3">
        <v>8</v>
      </c>
      <c r="E106" s="3">
        <v>520.579</v>
      </c>
      <c r="F106" s="4" t="str">
        <f>HYPERLINK("http://141.218.60.56/~jnz1568/getInfo.php?workbook=06_01.xlsx&amp;sheet=A0&amp;row=106&amp;col=6&amp;number=8.287&amp;sourceID=14","8.287")</f>
        <v>8.287</v>
      </c>
      <c r="G106" s="4" t="str">
        <f>HYPERLINK("http://141.218.60.56/~jnz1568/getInfo.php?workbook=06_01.xlsx&amp;sheet=A0&amp;row=106&amp;col=7&amp;number=0&amp;sourceID=14","0")</f>
        <v>0</v>
      </c>
    </row>
    <row r="107" spans="1:7">
      <c r="A107" s="3">
        <v>6</v>
      </c>
      <c r="B107" s="3">
        <v>1</v>
      </c>
      <c r="C107" s="3">
        <v>16</v>
      </c>
      <c r="D107" s="3">
        <v>9</v>
      </c>
      <c r="E107" s="3">
        <v>520.706</v>
      </c>
      <c r="F107" s="4" t="str">
        <f>HYPERLINK("http://141.218.60.56/~jnz1568/getInfo.php?workbook=06_01.xlsx&amp;sheet=A0&amp;row=107&amp;col=6&amp;number=17880000000&amp;sourceID=14","17880000000")</f>
        <v>17880000000</v>
      </c>
      <c r="G107" s="4" t="str">
        <f>HYPERLINK("http://141.218.60.56/~jnz1568/getInfo.php?workbook=06_01.xlsx&amp;sheet=A0&amp;row=107&amp;col=7&amp;number=0&amp;sourceID=14","0")</f>
        <v>0</v>
      </c>
    </row>
    <row r="108" spans="1:7">
      <c r="A108" s="3">
        <v>6</v>
      </c>
      <c r="B108" s="3">
        <v>1</v>
      </c>
      <c r="C108" s="3">
        <v>16</v>
      </c>
      <c r="D108" s="3">
        <v>12</v>
      </c>
      <c r="E108" s="3">
        <v>3387540</v>
      </c>
      <c r="F108" s="4" t="str">
        <f>HYPERLINK("http://141.218.60.56/~jnz1568/getInfo.php?workbook=06_01.xlsx&amp;sheet=A0&amp;row=108&amp;col=6&amp;number=6.671e-14&amp;sourceID=14","6.671e-14")</f>
        <v>6.671e-14</v>
      </c>
      <c r="G108" s="4" t="str">
        <f>HYPERLINK("http://141.218.60.56/~jnz1568/getInfo.php?workbook=06_01.xlsx&amp;sheet=A0&amp;row=108&amp;col=7&amp;number=0&amp;sourceID=14","0")</f>
        <v>0</v>
      </c>
    </row>
    <row r="109" spans="1:7">
      <c r="A109" s="3">
        <v>6</v>
      </c>
      <c r="B109" s="3">
        <v>1</v>
      </c>
      <c r="C109" s="3">
        <v>16</v>
      </c>
      <c r="D109" s="3">
        <v>13</v>
      </c>
      <c r="E109" s="3">
        <v>3376103.5</v>
      </c>
      <c r="F109" s="4" t="str">
        <f>HYPERLINK("http://141.218.60.56/~jnz1568/getInfo.php?workbook=06_01.xlsx&amp;sheet=A0&amp;row=109&amp;col=6&amp;number=1.764e-18&amp;sourceID=14","1.764e-18")</f>
        <v>1.764e-18</v>
      </c>
      <c r="G109" s="4" t="str">
        <f>HYPERLINK("http://141.218.60.56/~jnz1568/getInfo.php?workbook=06_01.xlsx&amp;sheet=A0&amp;row=109&amp;col=7&amp;number=0&amp;sourceID=14","0")</f>
        <v>0</v>
      </c>
    </row>
    <row r="110" spans="1:7">
      <c r="A110" s="3">
        <v>6</v>
      </c>
      <c r="B110" s="3">
        <v>1</v>
      </c>
      <c r="C110" s="3">
        <v>16</v>
      </c>
      <c r="D110" s="3">
        <v>14</v>
      </c>
      <c r="E110" s="3">
        <v>10162620</v>
      </c>
      <c r="F110" s="4" t="str">
        <f>HYPERLINK("http://141.218.60.56/~jnz1568/getInfo.php?workbook=06_01.xlsx&amp;sheet=A0&amp;row=110&amp;col=6&amp;number=0.006078&amp;sourceID=14","0.006078")</f>
        <v>0.006078</v>
      </c>
      <c r="G110" s="4" t="str">
        <f>HYPERLINK("http://141.218.60.56/~jnz1568/getInfo.php?workbook=06_01.xlsx&amp;sheet=A0&amp;row=110&amp;col=7&amp;number=0&amp;sourceID=14","0")</f>
        <v>0</v>
      </c>
    </row>
    <row r="111" spans="1:7">
      <c r="A111" s="3">
        <v>6</v>
      </c>
      <c r="B111" s="3">
        <v>1</v>
      </c>
      <c r="C111" s="3">
        <v>16</v>
      </c>
      <c r="D111" s="3">
        <v>15</v>
      </c>
      <c r="E111" s="3">
        <v>10121476</v>
      </c>
      <c r="F111" s="4" t="str">
        <f>HYPERLINK("http://141.218.60.56/~jnz1568/getInfo.php?workbook=06_01.xlsx&amp;sheet=A0&amp;row=111&amp;col=6&amp;number=1.156e-08&amp;sourceID=14","1.156e-08")</f>
        <v>1.156e-08</v>
      </c>
      <c r="G111" s="4" t="str">
        <f>HYPERLINK("http://141.218.60.56/~jnz1568/getInfo.php?workbook=06_01.xlsx&amp;sheet=A0&amp;row=111&amp;col=7&amp;number=0&amp;sourceID=14","0")</f>
        <v>0</v>
      </c>
    </row>
    <row r="112" spans="1:7">
      <c r="A112" s="3">
        <v>6</v>
      </c>
      <c r="B112" s="3">
        <v>1</v>
      </c>
      <c r="C112" s="3">
        <v>17</v>
      </c>
      <c r="D112" s="3">
        <v>1</v>
      </c>
      <c r="E112" s="3">
        <v>26.358</v>
      </c>
      <c r="F112" s="4" t="str">
        <f>HYPERLINK("http://141.218.60.56/~jnz1568/getInfo.php?workbook=06_01.xlsx&amp;sheet=A0&amp;row=112&amp;col=6&amp;number=4.973e-15&amp;sourceID=14","4.973e-15")</f>
        <v>4.973e-15</v>
      </c>
      <c r="G112" s="4" t="str">
        <f>HYPERLINK("http://141.218.60.56/~jnz1568/getInfo.php?workbook=06_01.xlsx&amp;sheet=A0&amp;row=112&amp;col=7&amp;number=0&amp;sourceID=14","0")</f>
        <v>0</v>
      </c>
    </row>
    <row r="113" spans="1:7">
      <c r="A113" s="3">
        <v>6</v>
      </c>
      <c r="B113" s="3">
        <v>1</v>
      </c>
      <c r="C113" s="3">
        <v>17</v>
      </c>
      <c r="D113" s="3">
        <v>2</v>
      </c>
      <c r="E113" s="3">
        <v>120.469</v>
      </c>
      <c r="F113" s="4" t="str">
        <f>HYPERLINK("http://141.218.60.56/~jnz1568/getInfo.php?workbook=06_01.xlsx&amp;sheet=A0&amp;row=113&amp;col=6&amp;number=2.837e-16&amp;sourceID=14","2.837e-16")</f>
        <v>2.837e-16</v>
      </c>
      <c r="G113" s="4" t="str">
        <f>HYPERLINK("http://141.218.60.56/~jnz1568/getInfo.php?workbook=06_01.xlsx&amp;sheet=A0&amp;row=113&amp;col=7&amp;number=0&amp;sourceID=14","0")</f>
        <v>0</v>
      </c>
    </row>
    <row r="114" spans="1:7">
      <c r="A114" s="3">
        <v>6</v>
      </c>
      <c r="B114" s="3">
        <v>1</v>
      </c>
      <c r="C114" s="3">
        <v>17</v>
      </c>
      <c r="D114" s="3">
        <v>3</v>
      </c>
      <c r="E114" s="3">
        <v>120.465</v>
      </c>
      <c r="F114" s="4" t="str">
        <f>HYPERLINK("http://141.218.60.56/~jnz1568/getInfo.php?workbook=06_01.xlsx&amp;sheet=A0&amp;row=114&amp;col=6&amp;number=535100000&amp;sourceID=14","535100000")</f>
        <v>535100000</v>
      </c>
      <c r="G114" s="4" t="str">
        <f>HYPERLINK("http://141.218.60.56/~jnz1568/getInfo.php?workbook=06_01.xlsx&amp;sheet=A0&amp;row=114&amp;col=7&amp;number=0&amp;sourceID=14","0")</f>
        <v>0</v>
      </c>
    </row>
    <row r="115" spans="1:7">
      <c r="A115" s="3">
        <v>6</v>
      </c>
      <c r="B115" s="3">
        <v>1</v>
      </c>
      <c r="C115" s="3">
        <v>17</v>
      </c>
      <c r="D115" s="3">
        <v>4</v>
      </c>
      <c r="E115" s="3">
        <v>120.534</v>
      </c>
      <c r="F115" s="4" t="str">
        <f>HYPERLINK("http://141.218.60.56/~jnz1568/getInfo.php?workbook=06_01.xlsx&amp;sheet=A0&amp;row=115&amp;col=6&amp;number=1102000000&amp;sourceID=14","1102000000")</f>
        <v>1102000000</v>
      </c>
      <c r="G115" s="4" t="str">
        <f>HYPERLINK("http://141.218.60.56/~jnz1568/getInfo.php?workbook=06_01.xlsx&amp;sheet=A0&amp;row=115&amp;col=7&amp;number=0&amp;sourceID=14","0")</f>
        <v>0</v>
      </c>
    </row>
    <row r="116" spans="1:7">
      <c r="A116" s="3">
        <v>6</v>
      </c>
      <c r="B116" s="3">
        <v>1</v>
      </c>
      <c r="C116" s="3">
        <v>17</v>
      </c>
      <c r="D116" s="3">
        <v>5</v>
      </c>
      <c r="E116" s="3">
        <v>355.787</v>
      </c>
      <c r="F116" s="4" t="str">
        <f>HYPERLINK("http://141.218.60.56/~jnz1568/getInfo.php?workbook=06_01.xlsx&amp;sheet=A0&amp;row=116&amp;col=6&amp;number=2.302e-15&amp;sourceID=14","2.302e-15")</f>
        <v>2.302e-15</v>
      </c>
      <c r="G116" s="4" t="str">
        <f>HYPERLINK("http://141.218.60.56/~jnz1568/getInfo.php?workbook=06_01.xlsx&amp;sheet=A0&amp;row=116&amp;col=7&amp;number=0&amp;sourceID=14","0")</f>
        <v>0</v>
      </c>
    </row>
    <row r="117" spans="1:7">
      <c r="A117" s="3">
        <v>6</v>
      </c>
      <c r="B117" s="3">
        <v>1</v>
      </c>
      <c r="C117" s="3">
        <v>17</v>
      </c>
      <c r="D117" s="3">
        <v>6</v>
      </c>
      <c r="E117" s="3">
        <v>355.777</v>
      </c>
      <c r="F117" s="4" t="str">
        <f>HYPERLINK("http://141.218.60.56/~jnz1568/getInfo.php?workbook=06_01.xlsx&amp;sheet=A0&amp;row=117&amp;col=6&amp;number=385300000&amp;sourceID=14","385300000")</f>
        <v>385300000</v>
      </c>
      <c r="G117" s="4" t="str">
        <f>HYPERLINK("http://141.218.60.56/~jnz1568/getInfo.php?workbook=06_01.xlsx&amp;sheet=A0&amp;row=117&amp;col=7&amp;number=0&amp;sourceID=14","0")</f>
        <v>0</v>
      </c>
    </row>
    <row r="118" spans="1:7">
      <c r="A118" s="3">
        <v>6</v>
      </c>
      <c r="B118" s="3">
        <v>1</v>
      </c>
      <c r="C118" s="3">
        <v>17</v>
      </c>
      <c r="D118" s="3">
        <v>7</v>
      </c>
      <c r="E118" s="3">
        <v>355.955</v>
      </c>
      <c r="F118" s="4" t="str">
        <f>HYPERLINK("http://141.218.60.56/~jnz1568/getInfo.php?workbook=06_01.xlsx&amp;sheet=A0&amp;row=118&amp;col=6&amp;number=779500000&amp;sourceID=14","779500000")</f>
        <v>779500000</v>
      </c>
      <c r="G118" s="4" t="str">
        <f>HYPERLINK("http://141.218.60.56/~jnz1568/getInfo.php?workbook=06_01.xlsx&amp;sheet=A0&amp;row=118&amp;col=7&amp;number=0&amp;sourceID=14","0")</f>
        <v>0</v>
      </c>
    </row>
    <row r="119" spans="1:7">
      <c r="A119" s="3">
        <v>6</v>
      </c>
      <c r="B119" s="3">
        <v>1</v>
      </c>
      <c r="C119" s="3">
        <v>17</v>
      </c>
      <c r="D119" s="3">
        <v>8</v>
      </c>
      <c r="E119" s="3">
        <v>355.955</v>
      </c>
      <c r="F119" s="4" t="str">
        <f>HYPERLINK("http://141.218.60.56/~jnz1568/getInfo.php?workbook=06_01.xlsx&amp;sheet=A0&amp;row=119&amp;col=6&amp;number=11730&amp;sourceID=14","11730")</f>
        <v>11730</v>
      </c>
      <c r="G119" s="4" t="str">
        <f>HYPERLINK("http://141.218.60.56/~jnz1568/getInfo.php?workbook=06_01.xlsx&amp;sheet=A0&amp;row=119&amp;col=7&amp;number=0&amp;sourceID=14","0")</f>
        <v>0</v>
      </c>
    </row>
    <row r="120" spans="1:7">
      <c r="A120" s="3">
        <v>6</v>
      </c>
      <c r="B120" s="3">
        <v>1</v>
      </c>
      <c r="C120" s="3">
        <v>17</v>
      </c>
      <c r="D120" s="3">
        <v>9</v>
      </c>
      <c r="E120" s="3">
        <v>356.014</v>
      </c>
      <c r="F120" s="4" t="str">
        <f>HYPERLINK("http://141.218.60.56/~jnz1568/getInfo.php?workbook=06_01.xlsx&amp;sheet=A0&amp;row=120&amp;col=6&amp;number=17750&amp;sourceID=14","17750")</f>
        <v>17750</v>
      </c>
      <c r="G120" s="4" t="str">
        <f>HYPERLINK("http://141.218.60.56/~jnz1568/getInfo.php?workbook=06_01.xlsx&amp;sheet=A0&amp;row=120&amp;col=7&amp;number=0&amp;sourceID=14","0")</f>
        <v>0</v>
      </c>
    </row>
    <row r="121" spans="1:7">
      <c r="A121" s="3">
        <v>6</v>
      </c>
      <c r="B121" s="3">
        <v>1</v>
      </c>
      <c r="C121" s="3">
        <v>17</v>
      </c>
      <c r="D121" s="3">
        <v>10</v>
      </c>
      <c r="E121" s="3">
        <v>1124.529</v>
      </c>
      <c r="F121" s="4" t="str">
        <f>HYPERLINK("http://141.218.60.56/~jnz1568/getInfo.php?workbook=06_01.xlsx&amp;sheet=A0&amp;row=121&amp;col=6&amp;number=3.457e-17&amp;sourceID=14","3.457e-17")</f>
        <v>3.457e-17</v>
      </c>
      <c r="G121" s="4" t="str">
        <f>HYPERLINK("http://141.218.60.56/~jnz1568/getInfo.php?workbook=06_01.xlsx&amp;sheet=A0&amp;row=121&amp;col=7&amp;number=0&amp;sourceID=14","0")</f>
        <v>0</v>
      </c>
    </row>
    <row r="122" spans="1:7">
      <c r="A122" s="3">
        <v>6</v>
      </c>
      <c r="B122" s="3">
        <v>1</v>
      </c>
      <c r="C122" s="3">
        <v>17</v>
      </c>
      <c r="D122" s="3">
        <v>11</v>
      </c>
      <c r="E122" s="3">
        <v>1124.487</v>
      </c>
      <c r="F122" s="4" t="str">
        <f>HYPERLINK("http://141.218.60.56/~jnz1568/getInfo.php?workbook=06_01.xlsx&amp;sheet=A0&amp;row=122&amp;col=6&amp;number=277600000&amp;sourceID=14","277600000")</f>
        <v>277600000</v>
      </c>
      <c r="G122" s="4" t="str">
        <f>HYPERLINK("http://141.218.60.56/~jnz1568/getInfo.php?workbook=06_01.xlsx&amp;sheet=A0&amp;row=122&amp;col=7&amp;number=0&amp;sourceID=14","0")</f>
        <v>0</v>
      </c>
    </row>
    <row r="123" spans="1:7">
      <c r="A123" s="3">
        <v>6</v>
      </c>
      <c r="B123" s="3">
        <v>1</v>
      </c>
      <c r="C123" s="3">
        <v>17</v>
      </c>
      <c r="D123" s="3">
        <v>12</v>
      </c>
      <c r="E123" s="3">
        <v>1125.239</v>
      </c>
      <c r="F123" s="4" t="str">
        <f>HYPERLINK("http://141.218.60.56/~jnz1568/getInfo.php?workbook=06_01.xlsx&amp;sheet=A0&amp;row=123&amp;col=6&amp;number=558300000&amp;sourceID=14","558300000")</f>
        <v>558300000</v>
      </c>
      <c r="G123" s="4" t="str">
        <f>HYPERLINK("http://141.218.60.56/~jnz1568/getInfo.php?workbook=06_01.xlsx&amp;sheet=A0&amp;row=123&amp;col=7&amp;number=0&amp;sourceID=14","0")</f>
        <v>0</v>
      </c>
    </row>
    <row r="124" spans="1:7">
      <c r="A124" s="3">
        <v>6</v>
      </c>
      <c r="B124" s="3">
        <v>1</v>
      </c>
      <c r="C124" s="3">
        <v>17</v>
      </c>
      <c r="D124" s="3">
        <v>13</v>
      </c>
      <c r="E124" s="3">
        <v>1125.237</v>
      </c>
      <c r="F124" s="4" t="str">
        <f>HYPERLINK("http://141.218.60.56/~jnz1568/getInfo.php?workbook=06_01.xlsx&amp;sheet=A0&amp;row=124&amp;col=6&amp;number=6052&amp;sourceID=14","6052")</f>
        <v>6052</v>
      </c>
      <c r="G124" s="4" t="str">
        <f>HYPERLINK("http://141.218.60.56/~jnz1568/getInfo.php?workbook=06_01.xlsx&amp;sheet=A0&amp;row=124&amp;col=7&amp;number=0&amp;sourceID=14","0")</f>
        <v>0</v>
      </c>
    </row>
    <row r="125" spans="1:7">
      <c r="A125" s="3">
        <v>6</v>
      </c>
      <c r="B125" s="3">
        <v>1</v>
      </c>
      <c r="C125" s="3">
        <v>17</v>
      </c>
      <c r="D125" s="3">
        <v>14</v>
      </c>
      <c r="E125" s="3">
        <v>1125.488</v>
      </c>
      <c r="F125" s="4" t="str">
        <f>HYPERLINK("http://141.218.60.56/~jnz1568/getInfo.php?workbook=06_01.xlsx&amp;sheet=A0&amp;row=125&amp;col=6&amp;number=9090&amp;sourceID=14","9090")</f>
        <v>9090</v>
      </c>
      <c r="G125" s="4" t="str">
        <f>HYPERLINK("http://141.218.60.56/~jnz1568/getInfo.php?workbook=06_01.xlsx&amp;sheet=A0&amp;row=125&amp;col=7&amp;number=0&amp;sourceID=14","0")</f>
        <v>0</v>
      </c>
    </row>
    <row r="126" spans="1:7">
      <c r="A126" s="3">
        <v>6</v>
      </c>
      <c r="B126" s="3">
        <v>1</v>
      </c>
      <c r="C126" s="3">
        <v>17</v>
      </c>
      <c r="D126" s="3">
        <v>18</v>
      </c>
      <c r="E126" s="3">
        <v>59171708</v>
      </c>
      <c r="F126" s="4" t="str">
        <f>HYPERLINK("http://141.218.60.56/~jnz1568/getInfo.php?workbook=06_01.xlsx&amp;sheet=A0&amp;row=126&amp;col=6&amp;number=8.553e-05&amp;sourceID=14","8.553e-05")</f>
        <v>8.553e-05</v>
      </c>
      <c r="G126" s="4" t="str">
        <f>HYPERLINK("http://141.218.60.56/~jnz1568/getInfo.php?workbook=06_01.xlsx&amp;sheet=A0&amp;row=126&amp;col=7&amp;number=0&amp;sourceID=14","0")</f>
        <v>0</v>
      </c>
    </row>
    <row r="127" spans="1:7">
      <c r="A127" s="3">
        <v>6</v>
      </c>
      <c r="B127" s="3">
        <v>1</v>
      </c>
      <c r="C127" s="3">
        <v>18</v>
      </c>
      <c r="D127" s="3">
        <v>1</v>
      </c>
      <c r="E127" s="3">
        <v>26.358</v>
      </c>
      <c r="F127" s="4" t="str">
        <f>HYPERLINK("http://141.218.60.56/~jnz1568/getInfo.php?workbook=06_01.xlsx&amp;sheet=A0&amp;row=127&amp;col=6&amp;number=43790000000&amp;sourceID=14","43790000000")</f>
        <v>43790000000</v>
      </c>
      <c r="G127" s="4" t="str">
        <f>HYPERLINK("http://141.218.60.56/~jnz1568/getInfo.php?workbook=06_01.xlsx&amp;sheet=A0&amp;row=127&amp;col=7&amp;number=0&amp;sourceID=14","0")</f>
        <v>0</v>
      </c>
    </row>
    <row r="128" spans="1:7">
      <c r="A128" s="3">
        <v>6</v>
      </c>
      <c r="B128" s="3">
        <v>1</v>
      </c>
      <c r="C128" s="3">
        <v>18</v>
      </c>
      <c r="D128" s="3">
        <v>2</v>
      </c>
      <c r="E128" s="3">
        <v>120.469</v>
      </c>
      <c r="F128" s="4" t="str">
        <f>HYPERLINK("http://141.218.60.56/~jnz1568/getInfo.php?workbook=06_01.xlsx&amp;sheet=A0&amp;row=128&amp;col=6&amp;number=6353000000&amp;sourceID=14","6353000000")</f>
        <v>6353000000</v>
      </c>
      <c r="G128" s="4" t="str">
        <f>HYPERLINK("http://141.218.60.56/~jnz1568/getInfo.php?workbook=06_01.xlsx&amp;sheet=A0&amp;row=128&amp;col=7&amp;number=0&amp;sourceID=14","0")</f>
        <v>0</v>
      </c>
    </row>
    <row r="129" spans="1:7">
      <c r="A129" s="3">
        <v>6</v>
      </c>
      <c r="B129" s="3">
        <v>1</v>
      </c>
      <c r="C129" s="3">
        <v>18</v>
      </c>
      <c r="D129" s="3">
        <v>3</v>
      </c>
      <c r="E129" s="3">
        <v>120.465</v>
      </c>
      <c r="F129" s="4" t="str">
        <f>HYPERLINK("http://141.218.60.56/~jnz1568/getInfo.php?workbook=06_01.xlsx&amp;sheet=A0&amp;row=129&amp;col=6&amp;number=3.255e-16&amp;sourceID=14","3.255e-16")</f>
        <v>3.255e-16</v>
      </c>
      <c r="G129" s="4" t="str">
        <f>HYPERLINK("http://141.218.60.56/~jnz1568/getInfo.php?workbook=06_01.xlsx&amp;sheet=A0&amp;row=129&amp;col=7&amp;number=0&amp;sourceID=14","0")</f>
        <v>0</v>
      </c>
    </row>
    <row r="130" spans="1:7">
      <c r="A130" s="3">
        <v>6</v>
      </c>
      <c r="B130" s="3">
        <v>1</v>
      </c>
      <c r="C130" s="3">
        <v>18</v>
      </c>
      <c r="D130" s="3">
        <v>4</v>
      </c>
      <c r="E130" s="3">
        <v>120.534</v>
      </c>
      <c r="F130" s="4" t="str">
        <f>HYPERLINK("http://141.218.60.56/~jnz1568/getInfo.php?workbook=06_01.xlsx&amp;sheet=A0&amp;row=130&amp;col=6&amp;number=239100&amp;sourceID=14","239100")</f>
        <v>239100</v>
      </c>
      <c r="G130" s="4" t="str">
        <f>HYPERLINK("http://141.218.60.56/~jnz1568/getInfo.php?workbook=06_01.xlsx&amp;sheet=A0&amp;row=130&amp;col=7&amp;number=0&amp;sourceID=14","0")</f>
        <v>0</v>
      </c>
    </row>
    <row r="131" spans="1:7">
      <c r="A131" s="3">
        <v>6</v>
      </c>
      <c r="B131" s="3">
        <v>1</v>
      </c>
      <c r="C131" s="3">
        <v>18</v>
      </c>
      <c r="D131" s="3">
        <v>5</v>
      </c>
      <c r="E131" s="3">
        <v>355.789</v>
      </c>
      <c r="F131" s="4" t="str">
        <f>HYPERLINK("http://141.218.60.56/~jnz1568/getInfo.php?workbook=06_01.xlsx&amp;sheet=A0&amp;row=131&amp;col=6&amp;number=2113000000&amp;sourceID=14","2113000000")</f>
        <v>2113000000</v>
      </c>
      <c r="G131" s="4" t="str">
        <f>HYPERLINK("http://141.218.60.56/~jnz1568/getInfo.php?workbook=06_01.xlsx&amp;sheet=A0&amp;row=131&amp;col=7&amp;number=0&amp;sourceID=14","0")</f>
        <v>0</v>
      </c>
    </row>
    <row r="132" spans="1:7">
      <c r="A132" s="3">
        <v>6</v>
      </c>
      <c r="B132" s="3">
        <v>1</v>
      </c>
      <c r="C132" s="3">
        <v>18</v>
      </c>
      <c r="D132" s="3">
        <v>6</v>
      </c>
      <c r="E132" s="3">
        <v>355.779</v>
      </c>
      <c r="F132" s="4" t="str">
        <f>HYPERLINK("http://141.218.60.56/~jnz1568/getInfo.php?workbook=06_01.xlsx&amp;sheet=A0&amp;row=132&amp;col=6&amp;number=1.317e-18&amp;sourceID=14","1.317e-18")</f>
        <v>1.317e-18</v>
      </c>
      <c r="G132" s="4" t="str">
        <f>HYPERLINK("http://141.218.60.56/~jnz1568/getInfo.php?workbook=06_01.xlsx&amp;sheet=A0&amp;row=132&amp;col=7&amp;number=0&amp;sourceID=14","0")</f>
        <v>0</v>
      </c>
    </row>
    <row r="133" spans="1:7">
      <c r="A133" s="3">
        <v>6</v>
      </c>
      <c r="B133" s="3">
        <v>1</v>
      </c>
      <c r="C133" s="3">
        <v>18</v>
      </c>
      <c r="D133" s="3">
        <v>7</v>
      </c>
      <c r="E133" s="3">
        <v>355.957</v>
      </c>
      <c r="F133" s="4" t="str">
        <f>HYPERLINK("http://141.218.60.56/~jnz1568/getInfo.php?workbook=06_01.xlsx&amp;sheet=A0&amp;row=133&amp;col=6&amp;number=66090&amp;sourceID=14","66090")</f>
        <v>66090</v>
      </c>
      <c r="G133" s="4" t="str">
        <f>HYPERLINK("http://141.218.60.56/~jnz1568/getInfo.php?workbook=06_01.xlsx&amp;sheet=A0&amp;row=133&amp;col=7&amp;number=0&amp;sourceID=14","0")</f>
        <v>0</v>
      </c>
    </row>
    <row r="134" spans="1:7">
      <c r="A134" s="3">
        <v>6</v>
      </c>
      <c r="B134" s="3">
        <v>1</v>
      </c>
      <c r="C134" s="3">
        <v>18</v>
      </c>
      <c r="D134" s="3">
        <v>8</v>
      </c>
      <c r="E134" s="3">
        <v>355.957</v>
      </c>
      <c r="F134" s="4" t="str">
        <f>HYPERLINK("http://141.218.60.56/~jnz1568/getInfo.php?workbook=06_01.xlsx&amp;sheet=A0&amp;row=134&amp;col=6&amp;number=192600000&amp;sourceID=14","192600000")</f>
        <v>192600000</v>
      </c>
      <c r="G134" s="4" t="str">
        <f>HYPERLINK("http://141.218.60.56/~jnz1568/getInfo.php?workbook=06_01.xlsx&amp;sheet=A0&amp;row=134&amp;col=7&amp;number=0&amp;sourceID=14","0")</f>
        <v>0</v>
      </c>
    </row>
    <row r="135" spans="1:7">
      <c r="A135" s="3">
        <v>6</v>
      </c>
      <c r="B135" s="3">
        <v>1</v>
      </c>
      <c r="C135" s="3">
        <v>18</v>
      </c>
      <c r="D135" s="3">
        <v>9</v>
      </c>
      <c r="E135" s="3">
        <v>356.016</v>
      </c>
      <c r="F135" s="4" t="str">
        <f>HYPERLINK("http://141.218.60.56/~jnz1568/getInfo.php?workbook=06_01.xlsx&amp;sheet=A0&amp;row=135&amp;col=6&amp;number=0.2883&amp;sourceID=14","0.2883")</f>
        <v>0.2883</v>
      </c>
      <c r="G135" s="4" t="str">
        <f>HYPERLINK("http://141.218.60.56/~jnz1568/getInfo.php?workbook=06_01.xlsx&amp;sheet=A0&amp;row=135&amp;col=7&amp;number=0&amp;sourceID=14","0")</f>
        <v>0</v>
      </c>
    </row>
    <row r="136" spans="1:7">
      <c r="A136" s="3">
        <v>6</v>
      </c>
      <c r="B136" s="3">
        <v>1</v>
      </c>
      <c r="C136" s="3">
        <v>18</v>
      </c>
      <c r="D136" s="3">
        <v>10</v>
      </c>
      <c r="E136" s="3">
        <v>1124.551</v>
      </c>
      <c r="F136" s="4" t="str">
        <f>HYPERLINK("http://141.218.60.56/~jnz1568/getInfo.php?workbook=06_01.xlsx&amp;sheet=A0&amp;row=136&amp;col=6&amp;number=954000000&amp;sourceID=14","954000000")</f>
        <v>954000000</v>
      </c>
      <c r="G136" s="4" t="str">
        <f>HYPERLINK("http://141.218.60.56/~jnz1568/getInfo.php?workbook=06_01.xlsx&amp;sheet=A0&amp;row=136&amp;col=7&amp;number=0&amp;sourceID=14","0")</f>
        <v>0</v>
      </c>
    </row>
    <row r="137" spans="1:7">
      <c r="A137" s="3">
        <v>6</v>
      </c>
      <c r="B137" s="3">
        <v>1</v>
      </c>
      <c r="C137" s="3">
        <v>18</v>
      </c>
      <c r="D137" s="3">
        <v>11</v>
      </c>
      <c r="E137" s="3">
        <v>1124.509</v>
      </c>
      <c r="F137" s="4" t="str">
        <f>HYPERLINK("http://141.218.60.56/~jnz1568/getInfo.php?workbook=06_01.xlsx&amp;sheet=A0&amp;row=137&amp;col=6&amp;number=2.485e-17&amp;sourceID=14","2.485e-17")</f>
        <v>2.485e-17</v>
      </c>
      <c r="G137" s="4" t="str">
        <f>HYPERLINK("http://141.218.60.56/~jnz1568/getInfo.php?workbook=06_01.xlsx&amp;sheet=A0&amp;row=137&amp;col=7&amp;number=0&amp;sourceID=14","0")</f>
        <v>0</v>
      </c>
    </row>
    <row r="138" spans="1:7">
      <c r="A138" s="3">
        <v>6</v>
      </c>
      <c r="B138" s="3">
        <v>1</v>
      </c>
      <c r="C138" s="3">
        <v>18</v>
      </c>
      <c r="D138" s="3">
        <v>12</v>
      </c>
      <c r="E138" s="3">
        <v>1125.26</v>
      </c>
      <c r="F138" s="4" t="str">
        <f>HYPERLINK("http://141.218.60.56/~jnz1568/getInfo.php?workbook=06_01.xlsx&amp;sheet=A0&amp;row=138&amp;col=6&amp;number=21170&amp;sourceID=14","21170")</f>
        <v>21170</v>
      </c>
      <c r="G138" s="4" t="str">
        <f>HYPERLINK("http://141.218.60.56/~jnz1568/getInfo.php?workbook=06_01.xlsx&amp;sheet=A0&amp;row=138&amp;col=7&amp;number=0&amp;sourceID=14","0")</f>
        <v>0</v>
      </c>
    </row>
    <row r="139" spans="1:7">
      <c r="A139" s="3">
        <v>6</v>
      </c>
      <c r="B139" s="3">
        <v>1</v>
      </c>
      <c r="C139" s="3">
        <v>18</v>
      </c>
      <c r="D139" s="3">
        <v>13</v>
      </c>
      <c r="E139" s="3">
        <v>1125.259</v>
      </c>
      <c r="F139" s="4" t="str">
        <f>HYPERLINK("http://141.218.60.56/~jnz1568/getInfo.php?workbook=06_01.xlsx&amp;sheet=A0&amp;row=139&amp;col=6&amp;number=244600000&amp;sourceID=14","244600000")</f>
        <v>244600000</v>
      </c>
      <c r="G139" s="4" t="str">
        <f>HYPERLINK("http://141.218.60.56/~jnz1568/getInfo.php?workbook=06_01.xlsx&amp;sheet=A0&amp;row=139&amp;col=7&amp;number=0&amp;sourceID=14","0")</f>
        <v>0</v>
      </c>
    </row>
    <row r="140" spans="1:7">
      <c r="A140" s="3">
        <v>6</v>
      </c>
      <c r="B140" s="3">
        <v>1</v>
      </c>
      <c r="C140" s="3">
        <v>18</v>
      </c>
      <c r="D140" s="3">
        <v>14</v>
      </c>
      <c r="E140" s="3">
        <v>1125.509</v>
      </c>
      <c r="F140" s="4" t="str">
        <f>HYPERLINK("http://141.218.60.56/~jnz1568/getInfo.php?workbook=06_01.xlsx&amp;sheet=A0&amp;row=140&amp;col=6&amp;number=0.03648&amp;sourceID=14","0.03648")</f>
        <v>0.03648</v>
      </c>
      <c r="G140" s="4" t="str">
        <f>HYPERLINK("http://141.218.60.56/~jnz1568/getInfo.php?workbook=06_01.xlsx&amp;sheet=A0&amp;row=140&amp;col=7&amp;number=0&amp;sourceID=14","0")</f>
        <v>0</v>
      </c>
    </row>
    <row r="141" spans="1:7">
      <c r="A141" s="3">
        <v>6</v>
      </c>
      <c r="B141" s="3">
        <v>1</v>
      </c>
      <c r="C141" s="3">
        <v>18</v>
      </c>
      <c r="D141" s="3">
        <v>15</v>
      </c>
      <c r="E141" s="3">
        <v>1125.509</v>
      </c>
      <c r="F141" s="4" t="str">
        <f>HYPERLINK("http://141.218.60.56/~jnz1568/getInfo.php?workbook=06_01.xlsx&amp;sheet=A0&amp;row=141&amp;col=6&amp;number=2196&amp;sourceID=14","2196")</f>
        <v>2196</v>
      </c>
      <c r="G141" s="4" t="str">
        <f>HYPERLINK("http://141.218.60.56/~jnz1568/getInfo.php?workbook=06_01.xlsx&amp;sheet=A0&amp;row=141&amp;col=7&amp;number=0&amp;sourceID=14","0")</f>
        <v>0</v>
      </c>
    </row>
    <row r="142" spans="1:7">
      <c r="A142" s="3">
        <v>6</v>
      </c>
      <c r="B142" s="3">
        <v>1</v>
      </c>
      <c r="C142" s="3">
        <v>19</v>
      </c>
      <c r="D142" s="3">
        <v>1</v>
      </c>
      <c r="E142" s="3">
        <v>26.357</v>
      </c>
      <c r="F142" s="4" t="str">
        <f>HYPERLINK("http://141.218.60.56/~jnz1568/getInfo.php?workbook=06_01.xlsx&amp;sheet=A0&amp;row=142&amp;col=6&amp;number=43970000000&amp;sourceID=14","43970000000")</f>
        <v>43970000000</v>
      </c>
      <c r="G142" s="4" t="str">
        <f>HYPERLINK("http://141.218.60.56/~jnz1568/getInfo.php?workbook=06_01.xlsx&amp;sheet=A0&amp;row=142&amp;col=7&amp;number=0&amp;sourceID=14","0")</f>
        <v>0</v>
      </c>
    </row>
    <row r="143" spans="1:7">
      <c r="A143" s="3">
        <v>6</v>
      </c>
      <c r="B143" s="3">
        <v>1</v>
      </c>
      <c r="C143" s="3">
        <v>19</v>
      </c>
      <c r="D143" s="3">
        <v>2</v>
      </c>
      <c r="E143" s="3">
        <v>120.465</v>
      </c>
      <c r="F143" s="4" t="str">
        <f>HYPERLINK("http://141.218.60.56/~jnz1568/getInfo.php?workbook=06_01.xlsx&amp;sheet=A0&amp;row=143&amp;col=6&amp;number=6364000000&amp;sourceID=14","6364000000")</f>
        <v>6364000000</v>
      </c>
      <c r="G143" s="4" t="str">
        <f>HYPERLINK("http://141.218.60.56/~jnz1568/getInfo.php?workbook=06_01.xlsx&amp;sheet=A0&amp;row=143&amp;col=7&amp;number=0&amp;sourceID=14","0")</f>
        <v>0</v>
      </c>
    </row>
    <row r="144" spans="1:7">
      <c r="A144" s="3">
        <v>6</v>
      </c>
      <c r="B144" s="3">
        <v>1</v>
      </c>
      <c r="C144" s="3">
        <v>19</v>
      </c>
      <c r="D144" s="3">
        <v>3</v>
      </c>
      <c r="E144" s="3">
        <v>120.461</v>
      </c>
      <c r="F144" s="4" t="str">
        <f>HYPERLINK("http://141.218.60.56/~jnz1568/getInfo.php?workbook=06_01.xlsx&amp;sheet=A0&amp;row=144&amp;col=6&amp;number=113700&amp;sourceID=14","113700")</f>
        <v>113700</v>
      </c>
      <c r="G144" s="4" t="str">
        <f>HYPERLINK("http://141.218.60.56/~jnz1568/getInfo.php?workbook=06_01.xlsx&amp;sheet=A0&amp;row=144&amp;col=7&amp;number=0&amp;sourceID=14","0")</f>
        <v>0</v>
      </c>
    </row>
    <row r="145" spans="1:7">
      <c r="A145" s="3">
        <v>6</v>
      </c>
      <c r="B145" s="3">
        <v>1</v>
      </c>
      <c r="C145" s="3">
        <v>19</v>
      </c>
      <c r="D145" s="3">
        <v>4</v>
      </c>
      <c r="E145" s="3">
        <v>120.53</v>
      </c>
      <c r="F145" s="4" t="str">
        <f>HYPERLINK("http://141.218.60.56/~jnz1568/getInfo.php?workbook=06_01.xlsx&amp;sheet=A0&amp;row=145&amp;col=6&amp;number=119900&amp;sourceID=14","119900")</f>
        <v>119900</v>
      </c>
      <c r="G145" s="4" t="str">
        <f>HYPERLINK("http://141.218.60.56/~jnz1568/getInfo.php?workbook=06_01.xlsx&amp;sheet=A0&amp;row=145&amp;col=7&amp;number=0&amp;sourceID=14","0")</f>
        <v>0</v>
      </c>
    </row>
    <row r="146" spans="1:7">
      <c r="A146" s="3">
        <v>6</v>
      </c>
      <c r="B146" s="3">
        <v>1</v>
      </c>
      <c r="C146" s="3">
        <v>19</v>
      </c>
      <c r="D146" s="3">
        <v>5</v>
      </c>
      <c r="E146" s="3">
        <v>355.75</v>
      </c>
      <c r="F146" s="4" t="str">
        <f>HYPERLINK("http://141.218.60.56/~jnz1568/getInfo.php?workbook=06_01.xlsx&amp;sheet=A0&amp;row=146&amp;col=6&amp;number=2113000000&amp;sourceID=14","2113000000")</f>
        <v>2113000000</v>
      </c>
      <c r="G146" s="4" t="str">
        <f>HYPERLINK("http://141.218.60.56/~jnz1568/getInfo.php?workbook=06_01.xlsx&amp;sheet=A0&amp;row=146&amp;col=7&amp;number=0&amp;sourceID=14","0")</f>
        <v>0</v>
      </c>
    </row>
    <row r="147" spans="1:7">
      <c r="A147" s="3">
        <v>6</v>
      </c>
      <c r="B147" s="3">
        <v>1</v>
      </c>
      <c r="C147" s="3">
        <v>19</v>
      </c>
      <c r="D147" s="3">
        <v>6</v>
      </c>
      <c r="E147" s="3">
        <v>355.741</v>
      </c>
      <c r="F147" s="4" t="str">
        <f>HYPERLINK("http://141.218.60.56/~jnz1568/getInfo.php?workbook=06_01.xlsx&amp;sheet=A0&amp;row=147&amp;col=6&amp;number=32810&amp;sourceID=14","32810")</f>
        <v>32810</v>
      </c>
      <c r="G147" s="4" t="str">
        <f>HYPERLINK("http://141.218.60.56/~jnz1568/getInfo.php?workbook=06_01.xlsx&amp;sheet=A0&amp;row=147&amp;col=7&amp;number=0&amp;sourceID=14","0")</f>
        <v>0</v>
      </c>
    </row>
    <row r="148" spans="1:7">
      <c r="A148" s="3">
        <v>6</v>
      </c>
      <c r="B148" s="3">
        <v>1</v>
      </c>
      <c r="C148" s="3">
        <v>19</v>
      </c>
      <c r="D148" s="3">
        <v>7</v>
      </c>
      <c r="E148" s="3">
        <v>355.919</v>
      </c>
      <c r="F148" s="4" t="str">
        <f>HYPERLINK("http://141.218.60.56/~jnz1568/getInfo.php?workbook=06_01.xlsx&amp;sheet=A0&amp;row=148&amp;col=6&amp;number=33100&amp;sourceID=14","33100")</f>
        <v>33100</v>
      </c>
      <c r="G148" s="4" t="str">
        <f>HYPERLINK("http://141.218.60.56/~jnz1568/getInfo.php?workbook=06_01.xlsx&amp;sheet=A0&amp;row=148&amp;col=7&amp;number=0&amp;sourceID=14","0")</f>
        <v>0</v>
      </c>
    </row>
    <row r="149" spans="1:7">
      <c r="A149" s="3">
        <v>6</v>
      </c>
      <c r="B149" s="3">
        <v>1</v>
      </c>
      <c r="C149" s="3">
        <v>19</v>
      </c>
      <c r="D149" s="3">
        <v>8</v>
      </c>
      <c r="E149" s="3">
        <v>355.918</v>
      </c>
      <c r="F149" s="4" t="str">
        <f>HYPERLINK("http://141.218.60.56/~jnz1568/getInfo.php?workbook=06_01.xlsx&amp;sheet=A0&amp;row=149&amp;col=6&amp;number=19190000&amp;sourceID=14","19190000")</f>
        <v>19190000</v>
      </c>
      <c r="G149" s="4" t="str">
        <f>HYPERLINK("http://141.218.60.56/~jnz1568/getInfo.php?workbook=06_01.xlsx&amp;sheet=A0&amp;row=149&amp;col=7&amp;number=0&amp;sourceID=14","0")</f>
        <v>0</v>
      </c>
    </row>
    <row r="150" spans="1:7">
      <c r="A150" s="3">
        <v>6</v>
      </c>
      <c r="B150" s="3">
        <v>1</v>
      </c>
      <c r="C150" s="3">
        <v>19</v>
      </c>
      <c r="D150" s="3">
        <v>9</v>
      </c>
      <c r="E150" s="3">
        <v>355.978</v>
      </c>
      <c r="F150" s="4" t="str">
        <f>HYPERLINK("http://141.218.60.56/~jnz1568/getInfo.php?workbook=06_01.xlsx&amp;sheet=A0&amp;row=150&amp;col=6&amp;number=173900000&amp;sourceID=14","173900000")</f>
        <v>173900000</v>
      </c>
      <c r="G150" s="4" t="str">
        <f>HYPERLINK("http://141.218.60.56/~jnz1568/getInfo.php?workbook=06_01.xlsx&amp;sheet=A0&amp;row=150&amp;col=7&amp;number=0&amp;sourceID=14","0")</f>
        <v>0</v>
      </c>
    </row>
    <row r="151" spans="1:7">
      <c r="A151" s="3">
        <v>6</v>
      </c>
      <c r="B151" s="3">
        <v>1</v>
      </c>
      <c r="C151" s="3">
        <v>19</v>
      </c>
      <c r="D151" s="3">
        <v>10</v>
      </c>
      <c r="E151" s="3">
        <v>1124.166</v>
      </c>
      <c r="F151" s="4" t="str">
        <f>HYPERLINK("http://141.218.60.56/~jnz1568/getInfo.php?workbook=06_01.xlsx&amp;sheet=A0&amp;row=151&amp;col=6&amp;number=952700000&amp;sourceID=14","952700000")</f>
        <v>952700000</v>
      </c>
      <c r="G151" s="4" t="str">
        <f>HYPERLINK("http://141.218.60.56/~jnz1568/getInfo.php?workbook=06_01.xlsx&amp;sheet=A0&amp;row=151&amp;col=7&amp;number=0&amp;sourceID=14","0")</f>
        <v>0</v>
      </c>
    </row>
    <row r="152" spans="1:7">
      <c r="A152" s="3">
        <v>6</v>
      </c>
      <c r="B152" s="3">
        <v>1</v>
      </c>
      <c r="C152" s="3">
        <v>19</v>
      </c>
      <c r="D152" s="3">
        <v>11</v>
      </c>
      <c r="E152" s="3">
        <v>1124.125</v>
      </c>
      <c r="F152" s="4" t="str">
        <f>HYPERLINK("http://141.218.60.56/~jnz1568/getInfo.php?workbook=06_01.xlsx&amp;sheet=A0&amp;row=152&amp;col=6&amp;number=10580&amp;sourceID=14","10580")</f>
        <v>10580</v>
      </c>
      <c r="G152" s="4" t="str">
        <f>HYPERLINK("http://141.218.60.56/~jnz1568/getInfo.php?workbook=06_01.xlsx&amp;sheet=A0&amp;row=152&amp;col=7&amp;number=0&amp;sourceID=14","0")</f>
        <v>0</v>
      </c>
    </row>
    <row r="153" spans="1:7">
      <c r="A153" s="3">
        <v>6</v>
      </c>
      <c r="B153" s="3">
        <v>1</v>
      </c>
      <c r="C153" s="3">
        <v>19</v>
      </c>
      <c r="D153" s="3">
        <v>12</v>
      </c>
      <c r="E153" s="3">
        <v>1124.875</v>
      </c>
      <c r="F153" s="4" t="str">
        <f>HYPERLINK("http://141.218.60.56/~jnz1568/getInfo.php?workbook=06_01.xlsx&amp;sheet=A0&amp;row=153&amp;col=6&amp;number=10590&amp;sourceID=14","10590")</f>
        <v>10590</v>
      </c>
      <c r="G153" s="4" t="str">
        <f>HYPERLINK("http://141.218.60.56/~jnz1568/getInfo.php?workbook=06_01.xlsx&amp;sheet=A0&amp;row=153&amp;col=7&amp;number=0&amp;sourceID=14","0")</f>
        <v>0</v>
      </c>
    </row>
    <row r="154" spans="1:7">
      <c r="A154" s="3">
        <v>6</v>
      </c>
      <c r="B154" s="3">
        <v>1</v>
      </c>
      <c r="C154" s="3">
        <v>19</v>
      </c>
      <c r="D154" s="3">
        <v>13</v>
      </c>
      <c r="E154" s="3">
        <v>1124.874</v>
      </c>
      <c r="F154" s="4" t="str">
        <f>HYPERLINK("http://141.218.60.56/~jnz1568/getInfo.php?workbook=06_01.xlsx&amp;sheet=A0&amp;row=154&amp;col=6&amp;number=24360000&amp;sourceID=14","24360000")</f>
        <v>24360000</v>
      </c>
      <c r="G154" s="4" t="str">
        <f>HYPERLINK("http://141.218.60.56/~jnz1568/getInfo.php?workbook=06_01.xlsx&amp;sheet=A0&amp;row=154&amp;col=7&amp;number=0&amp;sourceID=14","0")</f>
        <v>0</v>
      </c>
    </row>
    <row r="155" spans="1:7">
      <c r="A155" s="3">
        <v>6</v>
      </c>
      <c r="B155" s="3">
        <v>1</v>
      </c>
      <c r="C155" s="3">
        <v>19</v>
      </c>
      <c r="D155" s="3">
        <v>14</v>
      </c>
      <c r="E155" s="3">
        <v>1125.124</v>
      </c>
      <c r="F155" s="4" t="str">
        <f>HYPERLINK("http://141.218.60.56/~jnz1568/getInfo.php?workbook=06_01.xlsx&amp;sheet=A0&amp;row=155&amp;col=6&amp;number=219900000&amp;sourceID=14","219900000")</f>
        <v>219900000</v>
      </c>
      <c r="G155" s="4" t="str">
        <f>HYPERLINK("http://141.218.60.56/~jnz1568/getInfo.php?workbook=06_01.xlsx&amp;sheet=A0&amp;row=155&amp;col=7&amp;number=0&amp;sourceID=14","0")</f>
        <v>0</v>
      </c>
    </row>
    <row r="156" spans="1:7">
      <c r="A156" s="3">
        <v>6</v>
      </c>
      <c r="B156" s="3">
        <v>1</v>
      </c>
      <c r="C156" s="3">
        <v>19</v>
      </c>
      <c r="D156" s="3">
        <v>15</v>
      </c>
      <c r="E156" s="3">
        <v>1125.124</v>
      </c>
      <c r="F156" s="4" t="str">
        <f>HYPERLINK("http://141.218.60.56/~jnz1568/getInfo.php?workbook=06_01.xlsx&amp;sheet=A0&amp;row=156&amp;col=6&amp;number=313.4&amp;sourceID=14","313.4")</f>
        <v>313.4</v>
      </c>
      <c r="G156" s="4" t="str">
        <f>HYPERLINK("http://141.218.60.56/~jnz1568/getInfo.php?workbook=06_01.xlsx&amp;sheet=A0&amp;row=156&amp;col=7&amp;number=0&amp;sourceID=14","0")</f>
        <v>0</v>
      </c>
    </row>
    <row r="157" spans="1:7">
      <c r="A157" s="3">
        <v>6</v>
      </c>
      <c r="B157" s="3">
        <v>1</v>
      </c>
      <c r="C157" s="3">
        <v>19</v>
      </c>
      <c r="D157" s="3">
        <v>16</v>
      </c>
      <c r="E157" s="3">
        <v>1125.249</v>
      </c>
      <c r="F157" s="4" t="str">
        <f>HYPERLINK("http://141.218.60.56/~jnz1568/getInfo.php?workbook=06_01.xlsx&amp;sheet=A0&amp;row=157&amp;col=6&amp;number=1882&amp;sourceID=14","1882")</f>
        <v>1882</v>
      </c>
      <c r="G157" s="4" t="str">
        <f>HYPERLINK("http://141.218.60.56/~jnz1568/getInfo.php?workbook=06_01.xlsx&amp;sheet=A0&amp;row=157&amp;col=7&amp;number=0&amp;sourceID=14","0")</f>
        <v>0</v>
      </c>
    </row>
    <row r="158" spans="1:7">
      <c r="A158" s="3">
        <v>6</v>
      </c>
      <c r="B158" s="3">
        <v>1</v>
      </c>
      <c r="C158" s="3">
        <v>19</v>
      </c>
      <c r="D158" s="3">
        <v>17</v>
      </c>
      <c r="E158" s="3">
        <v>3484327</v>
      </c>
      <c r="F158" s="4" t="str">
        <f>HYPERLINK("http://141.218.60.56/~jnz1568/getInfo.php?workbook=06_01.xlsx&amp;sheet=A0&amp;row=158&amp;col=6&amp;number=0.6053&amp;sourceID=14","0.6053")</f>
        <v>0.6053</v>
      </c>
      <c r="G158" s="4" t="str">
        <f>HYPERLINK("http://141.218.60.56/~jnz1568/getInfo.php?workbook=06_01.xlsx&amp;sheet=A0&amp;row=158&amp;col=7&amp;number=0&amp;sourceID=14","0")</f>
        <v>0</v>
      </c>
    </row>
    <row r="159" spans="1:7">
      <c r="A159" s="3">
        <v>6</v>
      </c>
      <c r="B159" s="3">
        <v>1</v>
      </c>
      <c r="C159" s="3">
        <v>19</v>
      </c>
      <c r="D159" s="3">
        <v>18</v>
      </c>
      <c r="E159" s="3">
        <v>3290562.25</v>
      </c>
      <c r="F159" s="4" t="str">
        <f>HYPERLINK("http://141.218.60.56/~jnz1568/getInfo.php?workbook=06_01.xlsx&amp;sheet=A0&amp;row=159&amp;col=6&amp;number=2.501e-07&amp;sourceID=14","2.501e-07")</f>
        <v>2.501e-07</v>
      </c>
      <c r="G159" s="4" t="str">
        <f>HYPERLINK("http://141.218.60.56/~jnz1568/getInfo.php?workbook=06_01.xlsx&amp;sheet=A0&amp;row=159&amp;col=7&amp;number=0&amp;sourceID=14","0")</f>
        <v>0</v>
      </c>
    </row>
    <row r="160" spans="1:7">
      <c r="A160" s="3">
        <v>6</v>
      </c>
      <c r="B160" s="3">
        <v>1</v>
      </c>
      <c r="C160" s="3">
        <v>20</v>
      </c>
      <c r="D160" s="3">
        <v>1</v>
      </c>
      <c r="E160" s="3">
        <v>26.357</v>
      </c>
      <c r="F160" s="4" t="str">
        <f>HYPERLINK("http://141.218.60.56/~jnz1568/getInfo.php?workbook=06_01.xlsx&amp;sheet=A0&amp;row=160&amp;col=6&amp;number=9647000&amp;sourceID=14","9647000")</f>
        <v>9647000</v>
      </c>
      <c r="G160" s="4" t="str">
        <f>HYPERLINK("http://141.218.60.56/~jnz1568/getInfo.php?workbook=06_01.xlsx&amp;sheet=A0&amp;row=160&amp;col=7&amp;number=0&amp;sourceID=14","0")</f>
        <v>0</v>
      </c>
    </row>
    <row r="161" spans="1:7">
      <c r="A161" s="3">
        <v>6</v>
      </c>
      <c r="B161" s="3">
        <v>1</v>
      </c>
      <c r="C161" s="3">
        <v>20</v>
      </c>
      <c r="D161" s="3">
        <v>2</v>
      </c>
      <c r="E161" s="3">
        <v>120.465</v>
      </c>
      <c r="F161" s="4" t="str">
        <f>HYPERLINK("http://141.218.60.56/~jnz1568/getInfo.php?workbook=06_01.xlsx&amp;sheet=A0&amp;row=161&amp;col=6&amp;number=41530&amp;sourceID=14","41530")</f>
        <v>41530</v>
      </c>
      <c r="G161" s="4" t="str">
        <f>HYPERLINK("http://141.218.60.56/~jnz1568/getInfo.php?workbook=06_01.xlsx&amp;sheet=A0&amp;row=161&amp;col=7&amp;number=0&amp;sourceID=14","0")</f>
        <v>0</v>
      </c>
    </row>
    <row r="162" spans="1:7">
      <c r="A162" s="3">
        <v>6</v>
      </c>
      <c r="B162" s="3">
        <v>1</v>
      </c>
      <c r="C162" s="3">
        <v>20</v>
      </c>
      <c r="D162" s="3">
        <v>3</v>
      </c>
      <c r="E162" s="3">
        <v>120.461</v>
      </c>
      <c r="F162" s="4" t="str">
        <f>HYPERLINK("http://141.218.60.56/~jnz1568/getInfo.php?workbook=06_01.xlsx&amp;sheet=A0&amp;row=162&amp;col=6&amp;number=10150000000&amp;sourceID=14","10150000000")</f>
        <v>10150000000</v>
      </c>
      <c r="G162" s="4" t="str">
        <f>HYPERLINK("http://141.218.60.56/~jnz1568/getInfo.php?workbook=06_01.xlsx&amp;sheet=A0&amp;row=162&amp;col=7&amp;number=0&amp;sourceID=14","0")</f>
        <v>0</v>
      </c>
    </row>
    <row r="163" spans="1:7">
      <c r="A163" s="3">
        <v>6</v>
      </c>
      <c r="B163" s="3">
        <v>1</v>
      </c>
      <c r="C163" s="3">
        <v>20</v>
      </c>
      <c r="D163" s="3">
        <v>4</v>
      </c>
      <c r="E163" s="3">
        <v>120.53</v>
      </c>
      <c r="F163" s="4" t="str">
        <f>HYPERLINK("http://141.218.60.56/~jnz1568/getInfo.php?workbook=06_01.xlsx&amp;sheet=A0&amp;row=163&amp;col=6&amp;number=2031000000&amp;sourceID=14","2031000000")</f>
        <v>2031000000</v>
      </c>
      <c r="G163" s="4" t="str">
        <f>HYPERLINK("http://141.218.60.56/~jnz1568/getInfo.php?workbook=06_01.xlsx&amp;sheet=A0&amp;row=163&amp;col=7&amp;number=0&amp;sourceID=14","0")</f>
        <v>0</v>
      </c>
    </row>
    <row r="164" spans="1:7">
      <c r="A164" s="3">
        <v>6</v>
      </c>
      <c r="B164" s="3">
        <v>1</v>
      </c>
      <c r="C164" s="3">
        <v>20</v>
      </c>
      <c r="D164" s="3">
        <v>5</v>
      </c>
      <c r="E164" s="3">
        <v>355.75</v>
      </c>
      <c r="F164" s="4" t="str">
        <f>HYPERLINK("http://141.218.60.56/~jnz1568/getInfo.php?workbook=06_01.xlsx&amp;sheet=A0&amp;row=164&amp;col=6&amp;number=50370&amp;sourceID=14","50370")</f>
        <v>50370</v>
      </c>
      <c r="G164" s="4" t="str">
        <f>HYPERLINK("http://141.218.60.56/~jnz1568/getInfo.php?workbook=06_01.xlsx&amp;sheet=A0&amp;row=164&amp;col=7&amp;number=0&amp;sourceID=14","0")</f>
        <v>0</v>
      </c>
    </row>
    <row r="165" spans="1:7">
      <c r="A165" s="3">
        <v>6</v>
      </c>
      <c r="B165" s="3">
        <v>1</v>
      </c>
      <c r="C165" s="3">
        <v>20</v>
      </c>
      <c r="D165" s="3">
        <v>6</v>
      </c>
      <c r="E165" s="3">
        <v>355.741</v>
      </c>
      <c r="F165" s="4" t="str">
        <f>HYPERLINK("http://141.218.60.56/~jnz1568/getInfo.php?workbook=06_01.xlsx&amp;sheet=A0&amp;row=165&amp;col=6&amp;number=3657000000&amp;sourceID=14","3657000000")</f>
        <v>3657000000</v>
      </c>
      <c r="G165" s="4" t="str">
        <f>HYPERLINK("http://141.218.60.56/~jnz1568/getInfo.php?workbook=06_01.xlsx&amp;sheet=A0&amp;row=165&amp;col=7&amp;number=0&amp;sourceID=14","0")</f>
        <v>0</v>
      </c>
    </row>
    <row r="166" spans="1:7">
      <c r="A166" s="3">
        <v>6</v>
      </c>
      <c r="B166" s="3">
        <v>1</v>
      </c>
      <c r="C166" s="3">
        <v>20</v>
      </c>
      <c r="D166" s="3">
        <v>7</v>
      </c>
      <c r="E166" s="3">
        <v>355.919</v>
      </c>
      <c r="F166" s="4" t="str">
        <f>HYPERLINK("http://141.218.60.56/~jnz1568/getInfo.php?workbook=06_01.xlsx&amp;sheet=A0&amp;row=166&amp;col=6&amp;number=731800000&amp;sourceID=14","731800000")</f>
        <v>731800000</v>
      </c>
      <c r="G166" s="4" t="str">
        <f>HYPERLINK("http://141.218.60.56/~jnz1568/getInfo.php?workbook=06_01.xlsx&amp;sheet=A0&amp;row=166&amp;col=7&amp;number=0&amp;sourceID=14","0")</f>
        <v>0</v>
      </c>
    </row>
    <row r="167" spans="1:7">
      <c r="A167" s="3">
        <v>6</v>
      </c>
      <c r="B167" s="3">
        <v>1</v>
      </c>
      <c r="C167" s="3">
        <v>20</v>
      </c>
      <c r="D167" s="3">
        <v>8</v>
      </c>
      <c r="E167" s="3">
        <v>355.919</v>
      </c>
      <c r="F167" s="4" t="str">
        <f>HYPERLINK("http://141.218.60.56/~jnz1568/getInfo.php?workbook=06_01.xlsx&amp;sheet=A0&amp;row=167&amp;col=6&amp;number=18600&amp;sourceID=14","18600")</f>
        <v>18600</v>
      </c>
      <c r="G167" s="4" t="str">
        <f>HYPERLINK("http://141.218.60.56/~jnz1568/getInfo.php?workbook=06_01.xlsx&amp;sheet=A0&amp;row=167&amp;col=7&amp;number=0&amp;sourceID=14","0")</f>
        <v>0</v>
      </c>
    </row>
    <row r="168" spans="1:7">
      <c r="A168" s="3">
        <v>6</v>
      </c>
      <c r="B168" s="3">
        <v>1</v>
      </c>
      <c r="C168" s="3">
        <v>20</v>
      </c>
      <c r="D168" s="3">
        <v>9</v>
      </c>
      <c r="E168" s="3">
        <v>355.978</v>
      </c>
      <c r="F168" s="4" t="str">
        <f>HYPERLINK("http://141.218.60.56/~jnz1568/getInfo.php?workbook=06_01.xlsx&amp;sheet=A0&amp;row=168&amp;col=6&amp;number=7993&amp;sourceID=14","7993")</f>
        <v>7993</v>
      </c>
      <c r="G168" s="4" t="str">
        <f>HYPERLINK("http://141.218.60.56/~jnz1568/getInfo.php?workbook=06_01.xlsx&amp;sheet=A0&amp;row=168&amp;col=7&amp;number=0&amp;sourceID=14","0")</f>
        <v>0</v>
      </c>
    </row>
    <row r="169" spans="1:7">
      <c r="A169" s="3">
        <v>6</v>
      </c>
      <c r="B169" s="3">
        <v>1</v>
      </c>
      <c r="C169" s="3">
        <v>20</v>
      </c>
      <c r="D169" s="3">
        <v>10</v>
      </c>
      <c r="E169" s="3">
        <v>1124.167</v>
      </c>
      <c r="F169" s="4" t="str">
        <f>HYPERLINK("http://141.218.60.56/~jnz1568/getInfo.php?workbook=06_01.xlsx&amp;sheet=A0&amp;row=169&amp;col=6&amp;number=25170&amp;sourceID=14","25170")</f>
        <v>25170</v>
      </c>
      <c r="G169" s="4" t="str">
        <f>HYPERLINK("http://141.218.60.56/~jnz1568/getInfo.php?workbook=06_01.xlsx&amp;sheet=A0&amp;row=169&amp;col=7&amp;number=0&amp;sourceID=14","0")</f>
        <v>0</v>
      </c>
    </row>
    <row r="170" spans="1:7">
      <c r="A170" s="3">
        <v>6</v>
      </c>
      <c r="B170" s="3">
        <v>1</v>
      </c>
      <c r="C170" s="3">
        <v>20</v>
      </c>
      <c r="D170" s="3">
        <v>11</v>
      </c>
      <c r="E170" s="3">
        <v>1124.125</v>
      </c>
      <c r="F170" s="4" t="str">
        <f>HYPERLINK("http://141.218.60.56/~jnz1568/getInfo.php?workbook=06_01.xlsx&amp;sheet=A0&amp;row=170&amp;col=6&amp;number=1603000000&amp;sourceID=14","1603000000")</f>
        <v>1603000000</v>
      </c>
      <c r="G170" s="4" t="str">
        <f>HYPERLINK("http://141.218.60.56/~jnz1568/getInfo.php?workbook=06_01.xlsx&amp;sheet=A0&amp;row=170&amp;col=7&amp;number=0&amp;sourceID=14","0")</f>
        <v>0</v>
      </c>
    </row>
    <row r="171" spans="1:7">
      <c r="A171" s="3">
        <v>6</v>
      </c>
      <c r="B171" s="3">
        <v>1</v>
      </c>
      <c r="C171" s="3">
        <v>20</v>
      </c>
      <c r="D171" s="3">
        <v>12</v>
      </c>
      <c r="E171" s="3">
        <v>1124.876</v>
      </c>
      <c r="F171" s="4" t="str">
        <f>HYPERLINK("http://141.218.60.56/~jnz1568/getInfo.php?workbook=06_01.xlsx&amp;sheet=A0&amp;row=171&amp;col=6&amp;number=320900000&amp;sourceID=14","320900000")</f>
        <v>320900000</v>
      </c>
      <c r="G171" s="4" t="str">
        <f>HYPERLINK("http://141.218.60.56/~jnz1568/getInfo.php?workbook=06_01.xlsx&amp;sheet=A0&amp;row=171&amp;col=7&amp;number=0&amp;sourceID=14","0")</f>
        <v>0</v>
      </c>
    </row>
    <row r="172" spans="1:7">
      <c r="A172" s="3">
        <v>6</v>
      </c>
      <c r="B172" s="3">
        <v>1</v>
      </c>
      <c r="C172" s="3">
        <v>20</v>
      </c>
      <c r="D172" s="3">
        <v>13</v>
      </c>
      <c r="E172" s="3">
        <v>1124.875</v>
      </c>
      <c r="F172" s="4" t="str">
        <f>HYPERLINK("http://141.218.60.56/~jnz1568/getInfo.php?workbook=06_01.xlsx&amp;sheet=A0&amp;row=172&amp;col=6&amp;number=8669&amp;sourceID=14","8669")</f>
        <v>8669</v>
      </c>
      <c r="G172" s="4" t="str">
        <f>HYPERLINK("http://141.218.60.56/~jnz1568/getInfo.php?workbook=06_01.xlsx&amp;sheet=A0&amp;row=172&amp;col=7&amp;number=0&amp;sourceID=14","0")</f>
        <v>0</v>
      </c>
    </row>
    <row r="173" spans="1:7">
      <c r="A173" s="3">
        <v>6</v>
      </c>
      <c r="B173" s="3">
        <v>1</v>
      </c>
      <c r="C173" s="3">
        <v>20</v>
      </c>
      <c r="D173" s="3">
        <v>14</v>
      </c>
      <c r="E173" s="3">
        <v>1125.125</v>
      </c>
      <c r="F173" s="4" t="str">
        <f>HYPERLINK("http://141.218.60.56/~jnz1568/getInfo.php?workbook=06_01.xlsx&amp;sheet=A0&amp;row=173&amp;col=6&amp;number=3716&amp;sourceID=14","3716")</f>
        <v>3716</v>
      </c>
      <c r="G173" s="4" t="str">
        <f>HYPERLINK("http://141.218.60.56/~jnz1568/getInfo.php?workbook=06_01.xlsx&amp;sheet=A0&amp;row=173&amp;col=7&amp;number=0&amp;sourceID=14","0")</f>
        <v>0</v>
      </c>
    </row>
    <row r="174" spans="1:7">
      <c r="A174" s="3">
        <v>6</v>
      </c>
      <c r="B174" s="3">
        <v>1</v>
      </c>
      <c r="C174" s="3">
        <v>20</v>
      </c>
      <c r="D174" s="3">
        <v>15</v>
      </c>
      <c r="E174" s="3">
        <v>1125.125</v>
      </c>
      <c r="F174" s="4" t="str">
        <f>HYPERLINK("http://141.218.60.56/~jnz1568/getInfo.php?workbook=06_01.xlsx&amp;sheet=A0&amp;row=174&amp;col=6&amp;number=65400000&amp;sourceID=14","65400000")</f>
        <v>65400000</v>
      </c>
      <c r="G174" s="4" t="str">
        <f>HYPERLINK("http://141.218.60.56/~jnz1568/getInfo.php?workbook=06_01.xlsx&amp;sheet=A0&amp;row=174&amp;col=7&amp;number=0&amp;sourceID=14","0")</f>
        <v>0</v>
      </c>
    </row>
    <row r="175" spans="1:7">
      <c r="A175" s="3">
        <v>6</v>
      </c>
      <c r="B175" s="3">
        <v>1</v>
      </c>
      <c r="C175" s="3">
        <v>20</v>
      </c>
      <c r="D175" s="3">
        <v>16</v>
      </c>
      <c r="E175" s="3">
        <v>1125.25</v>
      </c>
      <c r="F175" s="4" t="str">
        <f>HYPERLINK("http://141.218.60.56/~jnz1568/getInfo.php?workbook=06_01.xlsx&amp;sheet=A0&amp;row=175&amp;col=6&amp;number=0.009286&amp;sourceID=14","0.009286")</f>
        <v>0.009286</v>
      </c>
      <c r="G175" s="4" t="str">
        <f>HYPERLINK("http://141.218.60.56/~jnz1568/getInfo.php?workbook=06_01.xlsx&amp;sheet=A0&amp;row=175&amp;col=7&amp;number=0&amp;sourceID=14","0")</f>
        <v>0</v>
      </c>
    </row>
    <row r="176" spans="1:7">
      <c r="A176" s="3">
        <v>6</v>
      </c>
      <c r="B176" s="3">
        <v>1</v>
      </c>
      <c r="C176" s="3">
        <v>20</v>
      </c>
      <c r="D176" s="3">
        <v>17</v>
      </c>
      <c r="E176" s="3">
        <v>3490407.75</v>
      </c>
      <c r="F176" s="4" t="str">
        <f>HYPERLINK("http://141.218.60.56/~jnz1568/getInfo.php?workbook=06_01.xlsx&amp;sheet=A0&amp;row=176&amp;col=6&amp;number=6.746e-13&amp;sourceID=14","6.746e-13")</f>
        <v>6.746e-13</v>
      </c>
      <c r="G176" s="4" t="str">
        <f>HYPERLINK("http://141.218.60.56/~jnz1568/getInfo.php?workbook=06_01.xlsx&amp;sheet=A0&amp;row=176&amp;col=7&amp;number=0&amp;sourceID=14","0")</f>
        <v>0</v>
      </c>
    </row>
    <row r="177" spans="1:7">
      <c r="A177" s="3">
        <v>6</v>
      </c>
      <c r="B177" s="3">
        <v>1</v>
      </c>
      <c r="C177" s="3">
        <v>20</v>
      </c>
      <c r="D177" s="3">
        <v>18</v>
      </c>
      <c r="E177" s="3">
        <v>3295985</v>
      </c>
      <c r="F177" s="4" t="str">
        <f>HYPERLINK("http://141.218.60.56/~jnz1568/getInfo.php?workbook=06_01.xlsx&amp;sheet=A0&amp;row=177&amp;col=6&amp;number=0.6168&amp;sourceID=14","0.6168")</f>
        <v>0.6168</v>
      </c>
      <c r="G177" s="4" t="str">
        <f>HYPERLINK("http://141.218.60.56/~jnz1568/getInfo.php?workbook=06_01.xlsx&amp;sheet=A0&amp;row=177&amp;col=7&amp;number=0&amp;sourceID=14","0")</f>
        <v>0</v>
      </c>
    </row>
    <row r="178" spans="1:7">
      <c r="A178" s="3">
        <v>6</v>
      </c>
      <c r="B178" s="3">
        <v>1</v>
      </c>
      <c r="C178" s="3">
        <v>21</v>
      </c>
      <c r="D178" s="3">
        <v>1</v>
      </c>
      <c r="E178" s="3">
        <v>26.357</v>
      </c>
      <c r="F178" s="4" t="str">
        <f>HYPERLINK("http://141.218.60.56/~jnz1568/getInfo.php?workbook=06_01.xlsx&amp;sheet=A0&amp;row=178&amp;col=6&amp;number=9653000&amp;sourceID=14","9653000")</f>
        <v>9653000</v>
      </c>
      <c r="G178" s="4" t="str">
        <f>HYPERLINK("http://141.218.60.56/~jnz1568/getInfo.php?workbook=06_01.xlsx&amp;sheet=A0&amp;row=178&amp;col=7&amp;number=0&amp;sourceID=14","0")</f>
        <v>0</v>
      </c>
    </row>
    <row r="179" spans="1:7">
      <c r="A179" s="3">
        <v>6</v>
      </c>
      <c r="B179" s="3">
        <v>1</v>
      </c>
      <c r="C179" s="3">
        <v>21</v>
      </c>
      <c r="D179" s="3">
        <v>2</v>
      </c>
      <c r="E179" s="3">
        <v>120.463</v>
      </c>
      <c r="F179" s="4" t="str">
        <f>HYPERLINK("http://141.218.60.56/~jnz1568/getInfo.php?workbook=06_01.xlsx&amp;sheet=A0&amp;row=179&amp;col=6&amp;number=41680&amp;sourceID=14","41680")</f>
        <v>41680</v>
      </c>
      <c r="G179" s="4" t="str">
        <f>HYPERLINK("http://141.218.60.56/~jnz1568/getInfo.php?workbook=06_01.xlsx&amp;sheet=A0&amp;row=179&amp;col=7&amp;number=0&amp;sourceID=14","0")</f>
        <v>0</v>
      </c>
    </row>
    <row r="180" spans="1:7">
      <c r="A180" s="3">
        <v>6</v>
      </c>
      <c r="B180" s="3">
        <v>1</v>
      </c>
      <c r="C180" s="3">
        <v>21</v>
      </c>
      <c r="D180" s="3">
        <v>3</v>
      </c>
      <c r="E180" s="3">
        <v>120.459</v>
      </c>
      <c r="F180" s="4" t="str">
        <f>HYPERLINK("http://141.218.60.56/~jnz1568/getInfo.php?workbook=06_01.xlsx&amp;sheet=A0&amp;row=180&amp;col=6&amp;number=87.97&amp;sourceID=14","87.97")</f>
        <v>87.97</v>
      </c>
      <c r="G180" s="4" t="str">
        <f>HYPERLINK("http://141.218.60.56/~jnz1568/getInfo.php?workbook=06_01.xlsx&amp;sheet=A0&amp;row=180&amp;col=7&amp;number=0&amp;sourceID=14","0")</f>
        <v>0</v>
      </c>
    </row>
    <row r="181" spans="1:7">
      <c r="A181" s="3">
        <v>6</v>
      </c>
      <c r="B181" s="3">
        <v>1</v>
      </c>
      <c r="C181" s="3">
        <v>21</v>
      </c>
      <c r="D181" s="3">
        <v>4</v>
      </c>
      <c r="E181" s="3">
        <v>120.528</v>
      </c>
      <c r="F181" s="4" t="str">
        <f>HYPERLINK("http://141.218.60.56/~jnz1568/getInfo.php?workbook=06_01.xlsx&amp;sheet=A0&amp;row=181&amp;col=6&amp;number=12200000000&amp;sourceID=14","12200000000")</f>
        <v>12200000000</v>
      </c>
      <c r="G181" s="4" t="str">
        <f>HYPERLINK("http://141.218.60.56/~jnz1568/getInfo.php?workbook=06_01.xlsx&amp;sheet=A0&amp;row=181&amp;col=7&amp;number=0&amp;sourceID=14","0")</f>
        <v>0</v>
      </c>
    </row>
    <row r="182" spans="1:7">
      <c r="A182" s="3">
        <v>6</v>
      </c>
      <c r="B182" s="3">
        <v>1</v>
      </c>
      <c r="C182" s="3">
        <v>21</v>
      </c>
      <c r="D182" s="3">
        <v>5</v>
      </c>
      <c r="E182" s="3">
        <v>355.738</v>
      </c>
      <c r="F182" s="4" t="str">
        <f>HYPERLINK("http://141.218.60.56/~jnz1568/getInfo.php?workbook=06_01.xlsx&amp;sheet=A0&amp;row=182&amp;col=6&amp;number=50430&amp;sourceID=14","50430")</f>
        <v>50430</v>
      </c>
      <c r="G182" s="4" t="str">
        <f>HYPERLINK("http://141.218.60.56/~jnz1568/getInfo.php?workbook=06_01.xlsx&amp;sheet=A0&amp;row=182&amp;col=7&amp;number=0&amp;sourceID=14","0")</f>
        <v>0</v>
      </c>
    </row>
    <row r="183" spans="1:7">
      <c r="A183" s="3">
        <v>6</v>
      </c>
      <c r="B183" s="3">
        <v>1</v>
      </c>
      <c r="C183" s="3">
        <v>21</v>
      </c>
      <c r="D183" s="3">
        <v>6</v>
      </c>
      <c r="E183" s="3">
        <v>355.728</v>
      </c>
      <c r="F183" s="4" t="str">
        <f>HYPERLINK("http://141.218.60.56/~jnz1568/getInfo.php?workbook=06_01.xlsx&amp;sheet=A0&amp;row=183&amp;col=6&amp;number=3.631&amp;sourceID=14","3.631")</f>
        <v>3.631</v>
      </c>
      <c r="G183" s="4" t="str">
        <f>HYPERLINK("http://141.218.60.56/~jnz1568/getInfo.php?workbook=06_01.xlsx&amp;sheet=A0&amp;row=183&amp;col=7&amp;number=0&amp;sourceID=14","0")</f>
        <v>0</v>
      </c>
    </row>
    <row r="184" spans="1:7">
      <c r="A184" s="3">
        <v>6</v>
      </c>
      <c r="B184" s="3">
        <v>1</v>
      </c>
      <c r="C184" s="3">
        <v>21</v>
      </c>
      <c r="D184" s="3">
        <v>7</v>
      </c>
      <c r="E184" s="3">
        <v>355.906</v>
      </c>
      <c r="F184" s="4" t="str">
        <f>HYPERLINK("http://141.218.60.56/~jnz1568/getInfo.php?workbook=06_01.xlsx&amp;sheet=A0&amp;row=184&amp;col=6&amp;number=4393000000&amp;sourceID=14","4393000000")</f>
        <v>4393000000</v>
      </c>
      <c r="G184" s="4" t="str">
        <f>HYPERLINK("http://141.218.60.56/~jnz1568/getInfo.php?workbook=06_01.xlsx&amp;sheet=A0&amp;row=184&amp;col=7&amp;number=0&amp;sourceID=14","0")</f>
        <v>0</v>
      </c>
    </row>
    <row r="185" spans="1:7">
      <c r="A185" s="3">
        <v>6</v>
      </c>
      <c r="B185" s="3">
        <v>1</v>
      </c>
      <c r="C185" s="3">
        <v>21</v>
      </c>
      <c r="D185" s="3">
        <v>8</v>
      </c>
      <c r="E185" s="3">
        <v>355.906</v>
      </c>
      <c r="F185" s="4" t="str">
        <f>HYPERLINK("http://141.218.60.56/~jnz1568/getInfo.php?workbook=06_01.xlsx&amp;sheet=A0&amp;row=185&amp;col=6&amp;number=5317&amp;sourceID=14","5317")</f>
        <v>5317</v>
      </c>
      <c r="G185" s="4" t="str">
        <f>HYPERLINK("http://141.218.60.56/~jnz1568/getInfo.php?workbook=06_01.xlsx&amp;sheet=A0&amp;row=185&amp;col=7&amp;number=0&amp;sourceID=14","0")</f>
        <v>0</v>
      </c>
    </row>
    <row r="186" spans="1:7">
      <c r="A186" s="3">
        <v>6</v>
      </c>
      <c r="B186" s="3">
        <v>1</v>
      </c>
      <c r="C186" s="3">
        <v>21</v>
      </c>
      <c r="D186" s="3">
        <v>9</v>
      </c>
      <c r="E186" s="3">
        <v>355.965</v>
      </c>
      <c r="F186" s="4" t="str">
        <f>HYPERLINK("http://141.218.60.56/~jnz1568/getInfo.php?workbook=06_01.xlsx&amp;sheet=A0&amp;row=186&amp;col=6&amp;number=21330&amp;sourceID=14","21330")</f>
        <v>21330</v>
      </c>
      <c r="G186" s="4" t="str">
        <f>HYPERLINK("http://141.218.60.56/~jnz1568/getInfo.php?workbook=06_01.xlsx&amp;sheet=A0&amp;row=186&amp;col=7&amp;number=0&amp;sourceID=14","0")</f>
        <v>0</v>
      </c>
    </row>
    <row r="187" spans="1:7">
      <c r="A187" s="3">
        <v>6</v>
      </c>
      <c r="B187" s="3">
        <v>1</v>
      </c>
      <c r="C187" s="3">
        <v>21</v>
      </c>
      <c r="D187" s="3">
        <v>10</v>
      </c>
      <c r="E187" s="3">
        <v>1124.039</v>
      </c>
      <c r="F187" s="4" t="str">
        <f>HYPERLINK("http://141.218.60.56/~jnz1568/getInfo.php?workbook=06_01.xlsx&amp;sheet=A0&amp;row=187&amp;col=6&amp;number=25170&amp;sourceID=14","25170")</f>
        <v>25170</v>
      </c>
      <c r="G187" s="4" t="str">
        <f>HYPERLINK("http://141.218.60.56/~jnz1568/getInfo.php?workbook=06_01.xlsx&amp;sheet=A0&amp;row=187&amp;col=7&amp;number=0&amp;sourceID=14","0")</f>
        <v>0</v>
      </c>
    </row>
    <row r="188" spans="1:7">
      <c r="A188" s="3">
        <v>6</v>
      </c>
      <c r="B188" s="3">
        <v>1</v>
      </c>
      <c r="C188" s="3">
        <v>21</v>
      </c>
      <c r="D188" s="3">
        <v>11</v>
      </c>
      <c r="E188" s="3">
        <v>1123.997</v>
      </c>
      <c r="F188" s="4" t="str">
        <f>HYPERLINK("http://141.218.60.56/~jnz1568/getInfo.php?workbook=06_01.xlsx&amp;sheet=A0&amp;row=188&amp;col=6&amp;number=0.1593&amp;sourceID=14","0.1593")</f>
        <v>0.1593</v>
      </c>
      <c r="G188" s="4" t="str">
        <f>HYPERLINK("http://141.218.60.56/~jnz1568/getInfo.php?workbook=06_01.xlsx&amp;sheet=A0&amp;row=188&amp;col=7&amp;number=0&amp;sourceID=14","0")</f>
        <v>0</v>
      </c>
    </row>
    <row r="189" spans="1:7">
      <c r="A189" s="3">
        <v>6</v>
      </c>
      <c r="B189" s="3">
        <v>1</v>
      </c>
      <c r="C189" s="3">
        <v>21</v>
      </c>
      <c r="D189" s="3">
        <v>12</v>
      </c>
      <c r="E189" s="3">
        <v>1124.748</v>
      </c>
      <c r="F189" s="4" t="str">
        <f>HYPERLINK("http://141.218.60.56/~jnz1568/getInfo.php?workbook=06_01.xlsx&amp;sheet=A0&amp;row=189&amp;col=6&amp;number=1925000000&amp;sourceID=14","1925000000")</f>
        <v>1925000000</v>
      </c>
      <c r="G189" s="4" t="str">
        <f>HYPERLINK("http://141.218.60.56/~jnz1568/getInfo.php?workbook=06_01.xlsx&amp;sheet=A0&amp;row=189&amp;col=7&amp;number=0&amp;sourceID=14","0")</f>
        <v>0</v>
      </c>
    </row>
    <row r="190" spans="1:7">
      <c r="A190" s="3">
        <v>6</v>
      </c>
      <c r="B190" s="3">
        <v>1</v>
      </c>
      <c r="C190" s="3">
        <v>21</v>
      </c>
      <c r="D190" s="3">
        <v>13</v>
      </c>
      <c r="E190" s="3">
        <v>1124.747</v>
      </c>
      <c r="F190" s="4" t="str">
        <f>HYPERLINK("http://141.218.60.56/~jnz1568/getInfo.php?workbook=06_01.xlsx&amp;sheet=A0&amp;row=190&amp;col=6&amp;number=2477&amp;sourceID=14","2477")</f>
        <v>2477</v>
      </c>
      <c r="G190" s="4" t="str">
        <f>HYPERLINK("http://141.218.60.56/~jnz1568/getInfo.php?workbook=06_01.xlsx&amp;sheet=A0&amp;row=190&amp;col=7&amp;number=0&amp;sourceID=14","0")</f>
        <v>0</v>
      </c>
    </row>
    <row r="191" spans="1:7">
      <c r="A191" s="3">
        <v>6</v>
      </c>
      <c r="B191" s="3">
        <v>1</v>
      </c>
      <c r="C191" s="3">
        <v>21</v>
      </c>
      <c r="D191" s="3">
        <v>14</v>
      </c>
      <c r="E191" s="3">
        <v>1124.997</v>
      </c>
      <c r="F191" s="4" t="str">
        <f>HYPERLINK("http://141.218.60.56/~jnz1568/getInfo.php?workbook=06_01.xlsx&amp;sheet=A0&amp;row=191&amp;col=6&amp;number=9911&amp;sourceID=14","9911")</f>
        <v>9911</v>
      </c>
      <c r="G191" s="4" t="str">
        <f>HYPERLINK("http://141.218.60.56/~jnz1568/getInfo.php?workbook=06_01.xlsx&amp;sheet=A0&amp;row=191&amp;col=7&amp;number=0&amp;sourceID=14","0")</f>
        <v>0</v>
      </c>
    </row>
    <row r="192" spans="1:7">
      <c r="A192" s="3">
        <v>6</v>
      </c>
      <c r="B192" s="3">
        <v>1</v>
      </c>
      <c r="C192" s="3">
        <v>21</v>
      </c>
      <c r="D192" s="3">
        <v>15</v>
      </c>
      <c r="E192" s="3">
        <v>1124.996</v>
      </c>
      <c r="F192" s="4" t="str">
        <f>HYPERLINK("http://141.218.60.56/~jnz1568/getInfo.php?workbook=06_01.xlsx&amp;sheet=A0&amp;row=192&amp;col=6&amp;number=3109000&amp;sourceID=14","3109000")</f>
        <v>3109000</v>
      </c>
      <c r="G192" s="4" t="str">
        <f>HYPERLINK("http://141.218.60.56/~jnz1568/getInfo.php?workbook=06_01.xlsx&amp;sheet=A0&amp;row=192&amp;col=7&amp;number=0&amp;sourceID=14","0")</f>
        <v>0</v>
      </c>
    </row>
    <row r="193" spans="1:7">
      <c r="A193" s="3">
        <v>6</v>
      </c>
      <c r="B193" s="3">
        <v>1</v>
      </c>
      <c r="C193" s="3">
        <v>21</v>
      </c>
      <c r="D193" s="3">
        <v>16</v>
      </c>
      <c r="E193" s="3">
        <v>1125.121</v>
      </c>
      <c r="F193" s="4" t="str">
        <f>HYPERLINK("http://141.218.60.56/~jnz1568/getInfo.php?workbook=06_01.xlsx&amp;sheet=A0&amp;row=193&amp;col=6&amp;number=62300000&amp;sourceID=14","62300000")</f>
        <v>62300000</v>
      </c>
      <c r="G193" s="4" t="str">
        <f>HYPERLINK("http://141.218.60.56/~jnz1568/getInfo.php?workbook=06_01.xlsx&amp;sheet=A0&amp;row=193&amp;col=7&amp;number=0&amp;sourceID=14","0")</f>
        <v>0</v>
      </c>
    </row>
    <row r="194" spans="1:7">
      <c r="A194" s="3">
        <v>6</v>
      </c>
      <c r="B194" s="3">
        <v>1</v>
      </c>
      <c r="C194" s="3">
        <v>21</v>
      </c>
      <c r="D194" s="3">
        <v>17</v>
      </c>
      <c r="E194" s="3">
        <v>2578653.5</v>
      </c>
      <c r="F194" s="4" t="str">
        <f>HYPERLINK("http://141.218.60.56/~jnz1568/getInfo.php?workbook=06_01.xlsx&amp;sheet=A0&amp;row=194&amp;col=6&amp;number=3.072e-12&amp;sourceID=14","3.072e-12")</f>
        <v>3.072e-12</v>
      </c>
      <c r="G194" s="4" t="str">
        <f>HYPERLINK("http://141.218.60.56/~jnz1568/getInfo.php?workbook=06_01.xlsx&amp;sheet=A0&amp;row=194&amp;col=7&amp;number=0&amp;sourceID=14","0")</f>
        <v>0</v>
      </c>
    </row>
    <row r="195" spans="1:7">
      <c r="A195" s="3">
        <v>6</v>
      </c>
      <c r="B195" s="3">
        <v>1</v>
      </c>
      <c r="C195" s="3">
        <v>21</v>
      </c>
      <c r="D195" s="3">
        <v>18</v>
      </c>
      <c r="E195" s="3">
        <v>2470970.75</v>
      </c>
      <c r="F195" s="4" t="str">
        <f>HYPERLINK("http://141.218.60.56/~jnz1568/getInfo.php?workbook=06_01.xlsx&amp;sheet=A0&amp;row=195&amp;col=6&amp;number=3.034e-17&amp;sourceID=14","3.034e-17")</f>
        <v>3.034e-17</v>
      </c>
      <c r="G195" s="4" t="str">
        <f>HYPERLINK("http://141.218.60.56/~jnz1568/getInfo.php?workbook=06_01.xlsx&amp;sheet=A0&amp;row=195&amp;col=7&amp;number=0&amp;sourceID=14","0")</f>
        <v>0</v>
      </c>
    </row>
    <row r="196" spans="1:7">
      <c r="A196" s="3">
        <v>6</v>
      </c>
      <c r="B196" s="3">
        <v>1</v>
      </c>
      <c r="C196" s="3">
        <v>21</v>
      </c>
      <c r="D196" s="3">
        <v>19</v>
      </c>
      <c r="E196" s="3">
        <v>9920653</v>
      </c>
      <c r="F196" s="4" t="str">
        <f>HYPERLINK("http://141.218.60.56/~jnz1568/getInfo.php?workbook=06_01.xlsx&amp;sheet=A0&amp;row=196&amp;col=6&amp;number=0.02823&amp;sourceID=14","0.02823")</f>
        <v>0.02823</v>
      </c>
      <c r="G196" s="4" t="str">
        <f>HYPERLINK("http://141.218.60.56/~jnz1568/getInfo.php?workbook=06_01.xlsx&amp;sheet=A0&amp;row=196&amp;col=7&amp;number=0&amp;sourceID=14","0")</f>
        <v>0</v>
      </c>
    </row>
    <row r="197" spans="1:7">
      <c r="A197" s="3">
        <v>6</v>
      </c>
      <c r="B197" s="3">
        <v>1</v>
      </c>
      <c r="C197" s="3">
        <v>21</v>
      </c>
      <c r="D197" s="3">
        <v>20</v>
      </c>
      <c r="E197" s="3">
        <v>9871686</v>
      </c>
      <c r="F197" s="4" t="str">
        <f>HYPERLINK("http://141.218.60.56/~jnz1568/getInfo.php?workbook=06_01.xlsx&amp;sheet=A0&amp;row=197&amp;col=6&amp;number=1.145e-08&amp;sourceID=14","1.145e-08")</f>
        <v>1.145e-08</v>
      </c>
      <c r="G197" s="4" t="str">
        <f>HYPERLINK("http://141.218.60.56/~jnz1568/getInfo.php?workbook=06_01.xlsx&amp;sheet=A0&amp;row=197&amp;col=7&amp;number=0&amp;sourceID=14","0")</f>
        <v>0</v>
      </c>
    </row>
    <row r="198" spans="1:7">
      <c r="A198" s="3">
        <v>6</v>
      </c>
      <c r="B198" s="3">
        <v>1</v>
      </c>
      <c r="C198" s="3">
        <v>22</v>
      </c>
      <c r="D198" s="3">
        <v>3</v>
      </c>
      <c r="E198" s="3">
        <v>120.459</v>
      </c>
      <c r="F198" s="4" t="str">
        <f>HYPERLINK("http://141.218.60.56/~jnz1568/getInfo.php?workbook=06_01.xlsx&amp;sheet=A0&amp;row=198&amp;col=6&amp;number=1511000&amp;sourceID=14","1511000")</f>
        <v>1511000</v>
      </c>
      <c r="G198" s="4" t="str">
        <f>HYPERLINK("http://141.218.60.56/~jnz1568/getInfo.php?workbook=06_01.xlsx&amp;sheet=A0&amp;row=198&amp;col=7&amp;number=0&amp;sourceID=14","0")</f>
        <v>0</v>
      </c>
    </row>
    <row r="199" spans="1:7">
      <c r="A199" s="3">
        <v>6</v>
      </c>
      <c r="B199" s="3">
        <v>1</v>
      </c>
      <c r="C199" s="3">
        <v>22</v>
      </c>
      <c r="D199" s="3">
        <v>4</v>
      </c>
      <c r="E199" s="3">
        <v>120.528</v>
      </c>
      <c r="F199" s="4" t="str">
        <f>HYPERLINK("http://141.218.60.56/~jnz1568/getInfo.php?workbook=06_01.xlsx&amp;sheet=A0&amp;row=199&amp;col=6&amp;number=429100&amp;sourceID=14","429100")</f>
        <v>429100</v>
      </c>
      <c r="G199" s="4" t="str">
        <f>HYPERLINK("http://141.218.60.56/~jnz1568/getInfo.php?workbook=06_01.xlsx&amp;sheet=A0&amp;row=199&amp;col=7&amp;number=0&amp;sourceID=14","0")</f>
        <v>0</v>
      </c>
    </row>
    <row r="200" spans="1:7">
      <c r="A200" s="3">
        <v>6</v>
      </c>
      <c r="B200" s="3">
        <v>1</v>
      </c>
      <c r="C200" s="3">
        <v>22</v>
      </c>
      <c r="D200" s="3">
        <v>6</v>
      </c>
      <c r="E200" s="3">
        <v>355.728</v>
      </c>
      <c r="F200" s="4" t="str">
        <f>HYPERLINK("http://141.218.60.56/~jnz1568/getInfo.php?workbook=06_01.xlsx&amp;sheet=A0&amp;row=200&amp;col=6&amp;number=940.9&amp;sourceID=14","940.9")</f>
        <v>940.9</v>
      </c>
      <c r="G200" s="4" t="str">
        <f>HYPERLINK("http://141.218.60.56/~jnz1568/getInfo.php?workbook=06_01.xlsx&amp;sheet=A0&amp;row=200&amp;col=7&amp;number=0&amp;sourceID=14","0")</f>
        <v>0</v>
      </c>
    </row>
    <row r="201" spans="1:7">
      <c r="A201" s="3">
        <v>6</v>
      </c>
      <c r="B201" s="3">
        <v>1</v>
      </c>
      <c r="C201" s="3">
        <v>22</v>
      </c>
      <c r="D201" s="3">
        <v>7</v>
      </c>
      <c r="E201" s="3">
        <v>355.906</v>
      </c>
      <c r="F201" s="4" t="str">
        <f>HYPERLINK("http://141.218.60.56/~jnz1568/getInfo.php?workbook=06_01.xlsx&amp;sheet=A0&amp;row=201&amp;col=6&amp;number=265.8&amp;sourceID=14","265.8")</f>
        <v>265.8</v>
      </c>
      <c r="G201" s="4" t="str">
        <f>HYPERLINK("http://141.218.60.56/~jnz1568/getInfo.php?workbook=06_01.xlsx&amp;sheet=A0&amp;row=201&amp;col=7&amp;number=0&amp;sourceID=14","0")</f>
        <v>0</v>
      </c>
    </row>
    <row r="202" spans="1:7">
      <c r="A202" s="3">
        <v>6</v>
      </c>
      <c r="B202" s="3">
        <v>1</v>
      </c>
      <c r="C202" s="3">
        <v>22</v>
      </c>
      <c r="D202" s="3">
        <v>8</v>
      </c>
      <c r="E202" s="3">
        <v>355.906</v>
      </c>
      <c r="F202" s="4" t="str">
        <f>HYPERLINK("http://141.218.60.56/~jnz1568/getInfo.php?workbook=06_01.xlsx&amp;sheet=A0&amp;row=202&amp;col=6&amp;number=5495000000&amp;sourceID=14","5495000000")</f>
        <v>5495000000</v>
      </c>
      <c r="G202" s="4" t="str">
        <f>HYPERLINK("http://141.218.60.56/~jnz1568/getInfo.php?workbook=06_01.xlsx&amp;sheet=A0&amp;row=202&amp;col=7&amp;number=0&amp;sourceID=14","0")</f>
        <v>0</v>
      </c>
    </row>
    <row r="203" spans="1:7">
      <c r="A203" s="3">
        <v>6</v>
      </c>
      <c r="B203" s="3">
        <v>1</v>
      </c>
      <c r="C203" s="3">
        <v>22</v>
      </c>
      <c r="D203" s="3">
        <v>9</v>
      </c>
      <c r="E203" s="3">
        <v>355.965</v>
      </c>
      <c r="F203" s="4" t="str">
        <f>HYPERLINK("http://141.218.60.56/~jnz1568/getInfo.php?workbook=06_01.xlsx&amp;sheet=A0&amp;row=203&amp;col=6&amp;number=392300000&amp;sourceID=14","392300000")</f>
        <v>392300000</v>
      </c>
      <c r="G203" s="4" t="str">
        <f>HYPERLINK("http://141.218.60.56/~jnz1568/getInfo.php?workbook=06_01.xlsx&amp;sheet=A0&amp;row=203&amp;col=7&amp;number=0&amp;sourceID=14","0")</f>
        <v>0</v>
      </c>
    </row>
    <row r="204" spans="1:7">
      <c r="A204" s="3">
        <v>6</v>
      </c>
      <c r="B204" s="3">
        <v>1</v>
      </c>
      <c r="C204" s="3">
        <v>22</v>
      </c>
      <c r="D204" s="3">
        <v>11</v>
      </c>
      <c r="E204" s="3">
        <v>1123.998</v>
      </c>
      <c r="F204" s="4" t="str">
        <f>HYPERLINK("http://141.218.60.56/~jnz1568/getInfo.php?workbook=06_01.xlsx&amp;sheet=A0&amp;row=204&amp;col=6&amp;number=34070&amp;sourceID=14","34070")</f>
        <v>34070</v>
      </c>
      <c r="G204" s="4" t="str">
        <f>HYPERLINK("http://141.218.60.56/~jnz1568/getInfo.php?workbook=06_01.xlsx&amp;sheet=A0&amp;row=204&amp;col=7&amp;number=0&amp;sourceID=14","0")</f>
        <v>0</v>
      </c>
    </row>
    <row r="205" spans="1:7">
      <c r="A205" s="3">
        <v>6</v>
      </c>
      <c r="B205" s="3">
        <v>1</v>
      </c>
      <c r="C205" s="3">
        <v>22</v>
      </c>
      <c r="D205" s="3">
        <v>12</v>
      </c>
      <c r="E205" s="3">
        <v>1124.748</v>
      </c>
      <c r="F205" s="4" t="str">
        <f>HYPERLINK("http://141.218.60.56/~jnz1568/getInfo.php?workbook=06_01.xlsx&amp;sheet=A0&amp;row=205&amp;col=6&amp;number=9718&amp;sourceID=14","9718")</f>
        <v>9718</v>
      </c>
      <c r="G205" s="4" t="str">
        <f>HYPERLINK("http://141.218.60.56/~jnz1568/getInfo.php?workbook=06_01.xlsx&amp;sheet=A0&amp;row=205&amp;col=7&amp;number=0&amp;sourceID=14","0")</f>
        <v>0</v>
      </c>
    </row>
    <row r="206" spans="1:7">
      <c r="A206" s="3">
        <v>6</v>
      </c>
      <c r="B206" s="3">
        <v>1</v>
      </c>
      <c r="C206" s="3">
        <v>22</v>
      </c>
      <c r="D206" s="3">
        <v>13</v>
      </c>
      <c r="E206" s="3">
        <v>1124.747</v>
      </c>
      <c r="F206" s="4" t="str">
        <f>HYPERLINK("http://141.218.60.56/~jnz1568/getInfo.php?workbook=06_01.xlsx&amp;sheet=A0&amp;row=206&amp;col=6&amp;number=3127000000&amp;sourceID=14","3127000000")</f>
        <v>3127000000</v>
      </c>
      <c r="G206" s="4" t="str">
        <f>HYPERLINK("http://141.218.60.56/~jnz1568/getInfo.php?workbook=06_01.xlsx&amp;sheet=A0&amp;row=206&amp;col=7&amp;number=0&amp;sourceID=14","0")</f>
        <v>0</v>
      </c>
    </row>
    <row r="207" spans="1:7">
      <c r="A207" s="3">
        <v>6</v>
      </c>
      <c r="B207" s="3">
        <v>1</v>
      </c>
      <c r="C207" s="3">
        <v>22</v>
      </c>
      <c r="D207" s="3">
        <v>14</v>
      </c>
      <c r="E207" s="3">
        <v>1124.997</v>
      </c>
      <c r="F207" s="4" t="str">
        <f>HYPERLINK("http://141.218.60.56/~jnz1568/getInfo.php?workbook=06_01.xlsx&amp;sheet=A0&amp;row=207&amp;col=6&amp;number=223300000&amp;sourceID=14","223300000")</f>
        <v>223300000</v>
      </c>
      <c r="G207" s="4" t="str">
        <f>HYPERLINK("http://141.218.60.56/~jnz1568/getInfo.php?workbook=06_01.xlsx&amp;sheet=A0&amp;row=207&amp;col=7&amp;number=0&amp;sourceID=14","0")</f>
        <v>0</v>
      </c>
    </row>
    <row r="208" spans="1:7">
      <c r="A208" s="3">
        <v>6</v>
      </c>
      <c r="B208" s="3">
        <v>1</v>
      </c>
      <c r="C208" s="3">
        <v>22</v>
      </c>
      <c r="D208" s="3">
        <v>15</v>
      </c>
      <c r="E208" s="3">
        <v>1124.997</v>
      </c>
      <c r="F208" s="4" t="str">
        <f>HYPERLINK("http://141.218.60.56/~jnz1568/getInfo.php?workbook=06_01.xlsx&amp;sheet=A0&amp;row=208&amp;col=6&amp;number=6114&amp;sourceID=14","6114")</f>
        <v>6114</v>
      </c>
      <c r="G208" s="4" t="str">
        <f>HYPERLINK("http://141.218.60.56/~jnz1568/getInfo.php?workbook=06_01.xlsx&amp;sheet=A0&amp;row=208&amp;col=7&amp;number=0&amp;sourceID=14","0")</f>
        <v>0</v>
      </c>
    </row>
    <row r="209" spans="1:7">
      <c r="A209" s="3">
        <v>6</v>
      </c>
      <c r="B209" s="3">
        <v>1</v>
      </c>
      <c r="C209" s="3">
        <v>22</v>
      </c>
      <c r="D209" s="3">
        <v>16</v>
      </c>
      <c r="E209" s="3">
        <v>1125.122</v>
      </c>
      <c r="F209" s="4" t="str">
        <f>HYPERLINK("http://141.218.60.56/~jnz1568/getInfo.php?workbook=06_01.xlsx&amp;sheet=A0&amp;row=209&amp;col=6&amp;number=1019&amp;sourceID=14","1019")</f>
        <v>1019</v>
      </c>
      <c r="G209" s="4" t="str">
        <f>HYPERLINK("http://141.218.60.56/~jnz1568/getInfo.php?workbook=06_01.xlsx&amp;sheet=A0&amp;row=209&amp;col=7&amp;number=0&amp;sourceID=14","0")</f>
        <v>0</v>
      </c>
    </row>
    <row r="210" spans="1:7">
      <c r="A210" s="3">
        <v>6</v>
      </c>
      <c r="B210" s="3">
        <v>1</v>
      </c>
      <c r="C210" s="3">
        <v>22</v>
      </c>
      <c r="D210" s="3">
        <v>18</v>
      </c>
      <c r="E210" s="3">
        <v>2472192.5</v>
      </c>
      <c r="F210" s="4" t="str">
        <f>HYPERLINK("http://141.218.60.56/~jnz1568/getInfo.php?workbook=06_01.xlsx&amp;sheet=A0&amp;row=210&amp;col=6&amp;number=2.474e-12&amp;sourceID=14","2.474e-12")</f>
        <v>2.474e-12</v>
      </c>
      <c r="G210" s="4" t="str">
        <f>HYPERLINK("http://141.218.60.56/~jnz1568/getInfo.php?workbook=06_01.xlsx&amp;sheet=A0&amp;row=210&amp;col=7&amp;number=0&amp;sourceID=14","0")</f>
        <v>0</v>
      </c>
    </row>
    <row r="211" spans="1:7">
      <c r="A211" s="3">
        <v>6</v>
      </c>
      <c r="B211" s="3">
        <v>1</v>
      </c>
      <c r="C211" s="3">
        <v>22</v>
      </c>
      <c r="D211" s="3">
        <v>19</v>
      </c>
      <c r="E211" s="3">
        <v>9940376</v>
      </c>
      <c r="F211" s="4" t="str">
        <f>HYPERLINK("http://141.218.60.56/~jnz1568/getInfo.php?workbook=06_01.xlsx&amp;sheet=A0&amp;row=211&amp;col=6&amp;number=7.158e-16&amp;sourceID=14","7.158e-16")</f>
        <v>7.158e-16</v>
      </c>
      <c r="G211" s="4" t="str">
        <f>HYPERLINK("http://141.218.60.56/~jnz1568/getInfo.php?workbook=06_01.xlsx&amp;sheet=A0&amp;row=211&amp;col=7&amp;number=0&amp;sourceID=14","0")</f>
        <v>0</v>
      </c>
    </row>
    <row r="212" spans="1:7">
      <c r="A212" s="3">
        <v>6</v>
      </c>
      <c r="B212" s="3">
        <v>1</v>
      </c>
      <c r="C212" s="3">
        <v>22</v>
      </c>
      <c r="D212" s="3">
        <v>20</v>
      </c>
      <c r="E212" s="3">
        <v>9891215</v>
      </c>
      <c r="F212" s="4" t="str">
        <f>HYPERLINK("http://141.218.60.56/~jnz1568/getInfo.php?workbook=06_01.xlsx&amp;sheet=A0&amp;row=212&amp;col=6&amp;number=0.02151&amp;sourceID=14","0.02151")</f>
        <v>0.02151</v>
      </c>
      <c r="G212" s="4" t="str">
        <f>HYPERLINK("http://141.218.60.56/~jnz1568/getInfo.php?workbook=06_01.xlsx&amp;sheet=A0&amp;row=212&amp;col=7&amp;number=0&amp;sourceID=14","0")</f>
        <v>0</v>
      </c>
    </row>
    <row r="213" spans="1:7">
      <c r="A213" s="3">
        <v>6</v>
      </c>
      <c r="B213" s="3">
        <v>1</v>
      </c>
      <c r="C213" s="3">
        <v>23</v>
      </c>
      <c r="D213" s="3">
        <v>4</v>
      </c>
      <c r="E213" s="3">
        <v>120.528</v>
      </c>
      <c r="F213" s="4" t="str">
        <f>HYPERLINK("http://141.218.60.56/~jnz1568/getInfo.php?workbook=06_01.xlsx&amp;sheet=A0&amp;row=213&amp;col=6&amp;number=1931000&amp;sourceID=14","1931000")</f>
        <v>1931000</v>
      </c>
      <c r="G213" s="4" t="str">
        <f>HYPERLINK("http://141.218.60.56/~jnz1568/getInfo.php?workbook=06_01.xlsx&amp;sheet=A0&amp;row=213&amp;col=7&amp;number=0&amp;sourceID=14","0")</f>
        <v>0</v>
      </c>
    </row>
    <row r="214" spans="1:7">
      <c r="A214" s="3">
        <v>6</v>
      </c>
      <c r="B214" s="3">
        <v>1</v>
      </c>
      <c r="C214" s="3">
        <v>23</v>
      </c>
      <c r="D214" s="3">
        <v>7</v>
      </c>
      <c r="E214" s="3">
        <v>355.9</v>
      </c>
      <c r="F214" s="4" t="str">
        <f>HYPERLINK("http://141.218.60.56/~jnz1568/getInfo.php?workbook=06_01.xlsx&amp;sheet=A0&amp;row=214&amp;col=6&amp;number=1202&amp;sourceID=14","1202")</f>
        <v>1202</v>
      </c>
      <c r="G214" s="4" t="str">
        <f>HYPERLINK("http://141.218.60.56/~jnz1568/getInfo.php?workbook=06_01.xlsx&amp;sheet=A0&amp;row=214&amp;col=7&amp;number=0&amp;sourceID=14","0")</f>
        <v>0</v>
      </c>
    </row>
    <row r="215" spans="1:7">
      <c r="A215" s="3">
        <v>6</v>
      </c>
      <c r="B215" s="3">
        <v>1</v>
      </c>
      <c r="C215" s="3">
        <v>23</v>
      </c>
      <c r="D215" s="3">
        <v>8</v>
      </c>
      <c r="E215" s="3">
        <v>355.899</v>
      </c>
      <c r="F215" s="4" t="str">
        <f>HYPERLINK("http://141.218.60.56/~jnz1568/getInfo.php?workbook=06_01.xlsx&amp;sheet=A0&amp;row=215&amp;col=6&amp;number=5.84&amp;sourceID=14","5.84")</f>
        <v>5.84</v>
      </c>
      <c r="G215" s="4" t="str">
        <f>HYPERLINK("http://141.218.60.56/~jnz1568/getInfo.php?workbook=06_01.xlsx&amp;sheet=A0&amp;row=215&amp;col=7&amp;number=0&amp;sourceID=14","0")</f>
        <v>0</v>
      </c>
    </row>
    <row r="216" spans="1:7">
      <c r="A216" s="3">
        <v>6</v>
      </c>
      <c r="B216" s="3">
        <v>1</v>
      </c>
      <c r="C216" s="3">
        <v>23</v>
      </c>
      <c r="D216" s="3">
        <v>9</v>
      </c>
      <c r="E216" s="3">
        <v>355.959</v>
      </c>
      <c r="F216" s="4" t="str">
        <f>HYPERLINK("http://141.218.60.56/~jnz1568/getInfo.php?workbook=06_01.xlsx&amp;sheet=A0&amp;row=216&amp;col=6&amp;number=5887000000&amp;sourceID=14","5887000000")</f>
        <v>5887000000</v>
      </c>
      <c r="G216" s="4" t="str">
        <f>HYPERLINK("http://141.218.60.56/~jnz1568/getInfo.php?workbook=06_01.xlsx&amp;sheet=A0&amp;row=216&amp;col=7&amp;number=0&amp;sourceID=14","0")</f>
        <v>0</v>
      </c>
    </row>
    <row r="217" spans="1:7">
      <c r="A217" s="3">
        <v>6</v>
      </c>
      <c r="B217" s="3">
        <v>1</v>
      </c>
      <c r="C217" s="3">
        <v>23</v>
      </c>
      <c r="D217" s="3">
        <v>12</v>
      </c>
      <c r="E217" s="3">
        <v>1124.684</v>
      </c>
      <c r="F217" s="4" t="str">
        <f>HYPERLINK("http://141.218.60.56/~jnz1568/getInfo.php?workbook=06_01.xlsx&amp;sheet=A0&amp;row=217&amp;col=6&amp;number=43740&amp;sourceID=14","43740")</f>
        <v>43740</v>
      </c>
      <c r="G217" s="4" t="str">
        <f>HYPERLINK("http://141.218.60.56/~jnz1568/getInfo.php?workbook=06_01.xlsx&amp;sheet=A0&amp;row=217&amp;col=7&amp;number=0&amp;sourceID=14","0")</f>
        <v>0</v>
      </c>
    </row>
    <row r="218" spans="1:7">
      <c r="A218" s="3">
        <v>6</v>
      </c>
      <c r="B218" s="3">
        <v>1</v>
      </c>
      <c r="C218" s="3">
        <v>23</v>
      </c>
      <c r="D218" s="3">
        <v>13</v>
      </c>
      <c r="E218" s="3">
        <v>1124.683</v>
      </c>
      <c r="F218" s="4" t="str">
        <f>HYPERLINK("http://141.218.60.56/~jnz1568/getInfo.php?workbook=06_01.xlsx&amp;sheet=A0&amp;row=218&amp;col=6&amp;number=0.3326&amp;sourceID=14","0.3326")</f>
        <v>0.3326</v>
      </c>
      <c r="G218" s="4" t="str">
        <f>HYPERLINK("http://141.218.60.56/~jnz1568/getInfo.php?workbook=06_01.xlsx&amp;sheet=A0&amp;row=218&amp;col=7&amp;number=0&amp;sourceID=14","0")</f>
        <v>0</v>
      </c>
    </row>
    <row r="219" spans="1:7">
      <c r="A219" s="3">
        <v>6</v>
      </c>
      <c r="B219" s="3">
        <v>1</v>
      </c>
      <c r="C219" s="3">
        <v>23</v>
      </c>
      <c r="D219" s="3">
        <v>14</v>
      </c>
      <c r="E219" s="3">
        <v>1124.933</v>
      </c>
      <c r="F219" s="4" t="str">
        <f>HYPERLINK("http://141.218.60.56/~jnz1568/getInfo.php?workbook=06_01.xlsx&amp;sheet=A0&amp;row=219&amp;col=6&amp;number=3350000000&amp;sourceID=14","3350000000")</f>
        <v>3350000000</v>
      </c>
      <c r="G219" s="4" t="str">
        <f>HYPERLINK("http://141.218.60.56/~jnz1568/getInfo.php?workbook=06_01.xlsx&amp;sheet=A0&amp;row=219&amp;col=7&amp;number=0&amp;sourceID=14","0")</f>
        <v>0</v>
      </c>
    </row>
    <row r="220" spans="1:7">
      <c r="A220" s="3">
        <v>6</v>
      </c>
      <c r="B220" s="3">
        <v>1</v>
      </c>
      <c r="C220" s="3">
        <v>23</v>
      </c>
      <c r="D220" s="3">
        <v>15</v>
      </c>
      <c r="E220" s="3">
        <v>1124.933</v>
      </c>
      <c r="F220" s="4" t="str">
        <f>HYPERLINK("http://141.218.60.56/~jnz1568/getInfo.php?workbook=06_01.xlsx&amp;sheet=A0&amp;row=220&amp;col=6&amp;number=764.3&amp;sourceID=14","764.3")</f>
        <v>764.3</v>
      </c>
      <c r="G220" s="4" t="str">
        <f>HYPERLINK("http://141.218.60.56/~jnz1568/getInfo.php?workbook=06_01.xlsx&amp;sheet=A0&amp;row=220&amp;col=7&amp;number=0&amp;sourceID=14","0")</f>
        <v>0</v>
      </c>
    </row>
    <row r="221" spans="1:7">
      <c r="A221" s="3">
        <v>6</v>
      </c>
      <c r="B221" s="3">
        <v>1</v>
      </c>
      <c r="C221" s="3">
        <v>23</v>
      </c>
      <c r="D221" s="3">
        <v>16</v>
      </c>
      <c r="E221" s="3">
        <v>1125.058</v>
      </c>
      <c r="F221" s="4" t="str">
        <f>HYPERLINK("http://141.218.60.56/~jnz1568/getInfo.php?workbook=06_01.xlsx&amp;sheet=A0&amp;row=221&amp;col=6&amp;number=6369&amp;sourceID=14","6369")</f>
        <v>6369</v>
      </c>
      <c r="G221" s="4" t="str">
        <f>HYPERLINK("http://141.218.60.56/~jnz1568/getInfo.php?workbook=06_01.xlsx&amp;sheet=A0&amp;row=221&amp;col=7&amp;number=0&amp;sourceID=14","0")</f>
        <v>0</v>
      </c>
    </row>
    <row r="222" spans="1:7">
      <c r="A222" s="3">
        <v>6</v>
      </c>
      <c r="B222" s="3">
        <v>1</v>
      </c>
      <c r="C222" s="3">
        <v>23</v>
      </c>
      <c r="D222" s="3">
        <v>19</v>
      </c>
      <c r="E222" s="3">
        <v>6613769</v>
      </c>
      <c r="F222" s="4" t="str">
        <f>HYPERLINK("http://141.218.60.56/~jnz1568/getInfo.php?workbook=06_01.xlsx&amp;sheet=A0&amp;row=222&amp;col=6&amp;number=2.367e-14&amp;sourceID=14","2.367e-14")</f>
        <v>2.367e-14</v>
      </c>
      <c r="G222" s="4" t="str">
        <f>HYPERLINK("http://141.218.60.56/~jnz1568/getInfo.php?workbook=06_01.xlsx&amp;sheet=A0&amp;row=222&amp;col=7&amp;number=0&amp;sourceID=14","0")</f>
        <v>0</v>
      </c>
    </row>
    <row r="223" spans="1:7">
      <c r="A223" s="3">
        <v>6</v>
      </c>
      <c r="B223" s="3">
        <v>1</v>
      </c>
      <c r="C223" s="3">
        <v>23</v>
      </c>
      <c r="D223" s="3">
        <v>20</v>
      </c>
      <c r="E223" s="3">
        <v>6591970</v>
      </c>
      <c r="F223" s="4" t="str">
        <f>HYPERLINK("http://141.218.60.56/~jnz1568/getInfo.php?workbook=06_01.xlsx&amp;sheet=A0&amp;row=223&amp;col=6&amp;number=2.213e-19&amp;sourceID=14","2.213e-19")</f>
        <v>2.213e-19</v>
      </c>
      <c r="G223" s="4" t="str">
        <f>HYPERLINK("http://141.218.60.56/~jnz1568/getInfo.php?workbook=06_01.xlsx&amp;sheet=A0&amp;row=223&amp;col=7&amp;number=0&amp;sourceID=14","0")</f>
        <v>0</v>
      </c>
    </row>
    <row r="224" spans="1:7">
      <c r="A224" s="3">
        <v>6</v>
      </c>
      <c r="B224" s="3">
        <v>1</v>
      </c>
      <c r="C224" s="3">
        <v>23</v>
      </c>
      <c r="D224" s="3">
        <v>21</v>
      </c>
      <c r="E224" s="3">
        <v>19841306</v>
      </c>
      <c r="F224" s="4" t="str">
        <f>HYPERLINK("http://141.218.60.56/~jnz1568/getInfo.php?workbook=06_01.xlsx&amp;sheet=A0&amp;row=224&amp;col=6&amp;number=0.002714&amp;sourceID=14","0.002714")</f>
        <v>0.002714</v>
      </c>
      <c r="G224" s="4" t="str">
        <f>HYPERLINK("http://141.218.60.56/~jnz1568/getInfo.php?workbook=06_01.xlsx&amp;sheet=A0&amp;row=224&amp;col=7&amp;number=0&amp;sourceID=14","0")</f>
        <v>0</v>
      </c>
    </row>
    <row r="225" spans="1:7">
      <c r="A225" s="3">
        <v>6</v>
      </c>
      <c r="B225" s="3">
        <v>1</v>
      </c>
      <c r="C225" s="3">
        <v>23</v>
      </c>
      <c r="D225" s="3">
        <v>22</v>
      </c>
      <c r="E225" s="3">
        <v>19762882</v>
      </c>
      <c r="F225" s="4" t="str">
        <f>HYPERLINK("http://141.218.60.56/~jnz1568/getInfo.php?workbook=06_01.xlsx&amp;sheet=A0&amp;row=225&amp;col=6&amp;number=1.445e-09&amp;sourceID=14","1.445e-09")</f>
        <v>1.445e-09</v>
      </c>
      <c r="G225" s="4" t="str">
        <f>HYPERLINK("http://141.218.60.56/~jnz1568/getInfo.php?workbook=06_01.xlsx&amp;sheet=A0&amp;row=225&amp;col=7&amp;number=0&amp;sourceID=14","0")</f>
        <v>0</v>
      </c>
    </row>
    <row r="226" spans="1:7">
      <c r="A226" s="3">
        <v>6</v>
      </c>
      <c r="B226" s="3">
        <v>1</v>
      </c>
      <c r="C226" s="3">
        <v>24</v>
      </c>
      <c r="D226" s="3">
        <v>8</v>
      </c>
      <c r="E226" s="3">
        <v>355.899</v>
      </c>
      <c r="F226" s="4" t="str">
        <f>HYPERLINK("http://141.218.60.56/~jnz1568/getInfo.php?workbook=06_01.xlsx&amp;sheet=A0&amp;row=226&amp;col=6&amp;number=487700&amp;sourceID=14","487700")</f>
        <v>487700</v>
      </c>
      <c r="G226" s="4" t="str">
        <f>HYPERLINK("http://141.218.60.56/~jnz1568/getInfo.php?workbook=06_01.xlsx&amp;sheet=A0&amp;row=226&amp;col=7&amp;number=0&amp;sourceID=14","0")</f>
        <v>0</v>
      </c>
    </row>
    <row r="227" spans="1:7">
      <c r="A227" s="3">
        <v>6</v>
      </c>
      <c r="B227" s="3">
        <v>1</v>
      </c>
      <c r="C227" s="3">
        <v>24</v>
      </c>
      <c r="D227" s="3">
        <v>9</v>
      </c>
      <c r="E227" s="3">
        <v>355.959</v>
      </c>
      <c r="F227" s="4" t="str">
        <f>HYPERLINK("http://141.218.60.56/~jnz1568/getInfo.php?workbook=06_01.xlsx&amp;sheet=A0&amp;row=227&amp;col=6&amp;number=54180&amp;sourceID=14","54180")</f>
        <v>54180</v>
      </c>
      <c r="G227" s="4" t="str">
        <f>HYPERLINK("http://141.218.60.56/~jnz1568/getInfo.php?workbook=06_01.xlsx&amp;sheet=A0&amp;row=227&amp;col=7&amp;number=0&amp;sourceID=14","0")</f>
        <v>0</v>
      </c>
    </row>
    <row r="228" spans="1:7">
      <c r="A228" s="3">
        <v>6</v>
      </c>
      <c r="B228" s="3">
        <v>1</v>
      </c>
      <c r="C228" s="3">
        <v>24</v>
      </c>
      <c r="D228" s="3">
        <v>13</v>
      </c>
      <c r="E228" s="3">
        <v>1124.683</v>
      </c>
      <c r="F228" s="4" t="str">
        <f>HYPERLINK("http://141.218.60.56/~jnz1568/getInfo.php?workbook=06_01.xlsx&amp;sheet=A0&amp;row=228&amp;col=6&amp;number=42010&amp;sourceID=14","42010")</f>
        <v>42010</v>
      </c>
      <c r="G228" s="4" t="str">
        <f>HYPERLINK("http://141.218.60.56/~jnz1568/getInfo.php?workbook=06_01.xlsx&amp;sheet=A0&amp;row=228&amp;col=7&amp;number=0&amp;sourceID=14","0")</f>
        <v>0</v>
      </c>
    </row>
    <row r="229" spans="1:7">
      <c r="A229" s="3">
        <v>6</v>
      </c>
      <c r="B229" s="3">
        <v>1</v>
      </c>
      <c r="C229" s="3">
        <v>24</v>
      </c>
      <c r="D229" s="3">
        <v>14</v>
      </c>
      <c r="E229" s="3">
        <v>1124.933</v>
      </c>
      <c r="F229" s="4" t="str">
        <f>HYPERLINK("http://141.218.60.56/~jnz1568/getInfo.php?workbook=06_01.xlsx&amp;sheet=A0&amp;row=229&amp;col=6&amp;number=4664&amp;sourceID=14","4664")</f>
        <v>4664</v>
      </c>
      <c r="G229" s="4" t="str">
        <f>HYPERLINK("http://141.218.60.56/~jnz1568/getInfo.php?workbook=06_01.xlsx&amp;sheet=A0&amp;row=229&amp;col=7&amp;number=0&amp;sourceID=14","0")</f>
        <v>0</v>
      </c>
    </row>
    <row r="230" spans="1:7">
      <c r="A230" s="3">
        <v>6</v>
      </c>
      <c r="B230" s="3">
        <v>1</v>
      </c>
      <c r="C230" s="3">
        <v>24</v>
      </c>
      <c r="D230" s="3">
        <v>15</v>
      </c>
      <c r="E230" s="3">
        <v>1124.933</v>
      </c>
      <c r="F230" s="4" t="str">
        <f>HYPERLINK("http://141.218.60.56/~jnz1568/getInfo.php?workbook=06_01.xlsx&amp;sheet=A0&amp;row=230&amp;col=6&amp;number=5319000000&amp;sourceID=14","5319000000")</f>
        <v>5319000000</v>
      </c>
      <c r="G230" s="4" t="str">
        <f>HYPERLINK("http://141.218.60.56/~jnz1568/getInfo.php?workbook=06_01.xlsx&amp;sheet=A0&amp;row=230&amp;col=7&amp;number=0&amp;sourceID=14","0")</f>
        <v>0</v>
      </c>
    </row>
    <row r="231" spans="1:7">
      <c r="A231" s="3">
        <v>6</v>
      </c>
      <c r="B231" s="3">
        <v>1</v>
      </c>
      <c r="C231" s="3">
        <v>24</v>
      </c>
      <c r="D231" s="3">
        <v>16</v>
      </c>
      <c r="E231" s="3">
        <v>1125.058</v>
      </c>
      <c r="F231" s="4" t="str">
        <f>HYPERLINK("http://141.218.60.56/~jnz1568/getInfo.php?workbook=06_01.xlsx&amp;sheet=A0&amp;row=231&amp;col=6&amp;number=197000000&amp;sourceID=14","197000000")</f>
        <v>197000000</v>
      </c>
      <c r="G231" s="4" t="str">
        <f>HYPERLINK("http://141.218.60.56/~jnz1568/getInfo.php?workbook=06_01.xlsx&amp;sheet=A0&amp;row=231&amp;col=7&amp;number=0&amp;sourceID=14","0")</f>
        <v>0</v>
      </c>
    </row>
    <row r="232" spans="1:7">
      <c r="A232" s="3">
        <v>6</v>
      </c>
      <c r="B232" s="3">
        <v>1</v>
      </c>
      <c r="C232" s="3">
        <v>24</v>
      </c>
      <c r="D232" s="3">
        <v>20</v>
      </c>
      <c r="E232" s="3">
        <v>6596318</v>
      </c>
      <c r="F232" s="4" t="str">
        <f>HYPERLINK("http://141.218.60.56/~jnz1568/getInfo.php?workbook=06_01.xlsx&amp;sheet=A0&amp;row=232&amp;col=6&amp;number=1.015e-14&amp;sourceID=14","1.015e-14")</f>
        <v>1.015e-14</v>
      </c>
      <c r="G232" s="4" t="str">
        <f>HYPERLINK("http://141.218.60.56/~jnz1568/getInfo.php?workbook=06_01.xlsx&amp;sheet=A0&amp;row=232&amp;col=7&amp;number=0&amp;sourceID=14","0")</f>
        <v>0</v>
      </c>
    </row>
    <row r="233" spans="1:7">
      <c r="A233" s="3">
        <v>6</v>
      </c>
      <c r="B233" s="3">
        <v>1</v>
      </c>
      <c r="C233" s="3">
        <v>24</v>
      </c>
      <c r="D233" s="3">
        <v>21</v>
      </c>
      <c r="E233" s="3">
        <v>19880752</v>
      </c>
      <c r="F233" s="4" t="str">
        <f>HYPERLINK("http://141.218.60.56/~jnz1568/getInfo.php?workbook=06_01.xlsx&amp;sheet=A0&amp;row=233&amp;col=6&amp;number=4.341e-18&amp;sourceID=14","4.341e-18")</f>
        <v>4.341e-18</v>
      </c>
      <c r="G233" s="4" t="str">
        <f>HYPERLINK("http://141.218.60.56/~jnz1568/getInfo.php?workbook=06_01.xlsx&amp;sheet=A0&amp;row=233&amp;col=7&amp;number=0&amp;sourceID=14","0")</f>
        <v>0</v>
      </c>
    </row>
    <row r="234" spans="1:7">
      <c r="A234" s="3">
        <v>6</v>
      </c>
      <c r="B234" s="3">
        <v>1</v>
      </c>
      <c r="C234" s="3">
        <v>24</v>
      </c>
      <c r="D234" s="3">
        <v>22</v>
      </c>
      <c r="E234" s="3">
        <v>19802016</v>
      </c>
      <c r="F234" s="4" t="str">
        <f>HYPERLINK("http://141.218.60.56/~jnz1568/getInfo.php?workbook=06_01.xlsx&amp;sheet=A0&amp;row=234&amp;col=6&amp;number=0.001527&amp;sourceID=14","0.001527")</f>
        <v>0.001527</v>
      </c>
      <c r="G234" s="4" t="str">
        <f>HYPERLINK("http://141.218.60.56/~jnz1568/getInfo.php?workbook=06_01.xlsx&amp;sheet=A0&amp;row=234&amp;col=7&amp;number=0&amp;sourceID=14","0")</f>
        <v>0</v>
      </c>
    </row>
    <row r="235" spans="1:7">
      <c r="A235" s="3">
        <v>6</v>
      </c>
      <c r="B235" s="3">
        <v>1</v>
      </c>
      <c r="C235" s="3">
        <v>25</v>
      </c>
      <c r="D235" s="3">
        <v>9</v>
      </c>
      <c r="E235" s="3">
        <v>355.955</v>
      </c>
      <c r="F235" s="4" t="str">
        <f>HYPERLINK("http://141.218.60.56/~jnz1568/getInfo.php?workbook=06_01.xlsx&amp;sheet=A0&amp;row=235&amp;col=6&amp;number=541800&amp;sourceID=14","541800")</f>
        <v>541800</v>
      </c>
      <c r="G235" s="4" t="str">
        <f>HYPERLINK("http://141.218.60.56/~jnz1568/getInfo.php?workbook=06_01.xlsx&amp;sheet=A0&amp;row=235&amp;col=7&amp;number=0&amp;sourceID=14","0")</f>
        <v>0</v>
      </c>
    </row>
    <row r="236" spans="1:7">
      <c r="A236" s="3">
        <v>6</v>
      </c>
      <c r="B236" s="3">
        <v>1</v>
      </c>
      <c r="C236" s="3">
        <v>25</v>
      </c>
      <c r="D236" s="3">
        <v>14</v>
      </c>
      <c r="E236" s="3">
        <v>1124.895</v>
      </c>
      <c r="F236" s="4" t="str">
        <f>HYPERLINK("http://141.218.60.56/~jnz1568/getInfo.php?workbook=06_01.xlsx&amp;sheet=A0&amp;row=236&amp;col=6&amp;number=46650&amp;sourceID=14","46650")</f>
        <v>46650</v>
      </c>
      <c r="G236" s="4" t="str">
        <f>HYPERLINK("http://141.218.60.56/~jnz1568/getInfo.php?workbook=06_01.xlsx&amp;sheet=A0&amp;row=236&amp;col=7&amp;number=0&amp;sourceID=14","0")</f>
        <v>0</v>
      </c>
    </row>
    <row r="237" spans="1:7">
      <c r="A237" s="3">
        <v>6</v>
      </c>
      <c r="B237" s="3">
        <v>1</v>
      </c>
      <c r="C237" s="3">
        <v>25</v>
      </c>
      <c r="D237" s="3">
        <v>15</v>
      </c>
      <c r="E237" s="3">
        <v>1124.894</v>
      </c>
      <c r="F237" s="4" t="str">
        <f>HYPERLINK("http://141.218.60.56/~jnz1568/getInfo.php?workbook=06_01.xlsx&amp;sheet=A0&amp;row=237&amp;col=6&amp;number=0.5866&amp;sourceID=14","0.5866")</f>
        <v>0.5866</v>
      </c>
      <c r="G237" s="4" t="str">
        <f>HYPERLINK("http://141.218.60.56/~jnz1568/getInfo.php?workbook=06_01.xlsx&amp;sheet=A0&amp;row=237&amp;col=7&amp;number=0&amp;sourceID=14","0")</f>
        <v>0</v>
      </c>
    </row>
    <row r="238" spans="1:7">
      <c r="A238" s="3">
        <v>6</v>
      </c>
      <c r="B238" s="3">
        <v>1</v>
      </c>
      <c r="C238" s="3">
        <v>25</v>
      </c>
      <c r="D238" s="3">
        <v>16</v>
      </c>
      <c r="E238" s="3">
        <v>1125.019</v>
      </c>
      <c r="F238" s="4" t="str">
        <f>HYPERLINK("http://141.218.60.56/~jnz1568/getInfo.php?workbook=06_01.xlsx&amp;sheet=A0&amp;row=238&amp;col=6&amp;number=5515000000&amp;sourceID=14","5515000000")</f>
        <v>5515000000</v>
      </c>
      <c r="G238" s="4" t="str">
        <f>HYPERLINK("http://141.218.60.56/~jnz1568/getInfo.php?workbook=06_01.xlsx&amp;sheet=A0&amp;row=238&amp;col=7&amp;number=0&amp;sourceID=14","0")</f>
        <v>0</v>
      </c>
    </row>
    <row r="239" spans="1:7">
      <c r="A239" s="3">
        <v>6</v>
      </c>
      <c r="B239" s="3">
        <v>1</v>
      </c>
      <c r="C239" s="3">
        <v>25</v>
      </c>
      <c r="D239" s="3">
        <v>21</v>
      </c>
      <c r="E239" s="3">
        <v>12391597</v>
      </c>
      <c r="F239" s="4" t="str">
        <f>HYPERLINK("http://141.218.60.56/~jnz1568/getInfo.php?workbook=06_01.xlsx&amp;sheet=A0&amp;row=239&amp;col=6&amp;number=4.552e-16&amp;sourceID=14","4.552e-16")</f>
        <v>4.552e-16</v>
      </c>
      <c r="G239" s="4" t="str">
        <f>HYPERLINK("http://141.218.60.56/~jnz1568/getInfo.php?workbook=06_01.xlsx&amp;sheet=A0&amp;row=239&amp;col=7&amp;number=0&amp;sourceID=14","0")</f>
        <v>0</v>
      </c>
    </row>
    <row r="240" spans="1:7">
      <c r="A240" s="3">
        <v>6</v>
      </c>
      <c r="B240" s="3">
        <v>1</v>
      </c>
      <c r="C240" s="3">
        <v>25</v>
      </c>
      <c r="D240" s="3">
        <v>22</v>
      </c>
      <c r="E240" s="3">
        <v>12360962</v>
      </c>
      <c r="F240" s="4" t="str">
        <f>HYPERLINK("http://141.218.60.56/~jnz1568/getInfo.php?workbook=06_01.xlsx&amp;sheet=A0&amp;row=240&amp;col=6&amp;number=5.585e-21&amp;sourceID=14","5.585e-21")</f>
        <v>5.585e-21</v>
      </c>
      <c r="G240" s="4" t="str">
        <f>HYPERLINK("http://141.218.60.56/~jnz1568/getInfo.php?workbook=06_01.xlsx&amp;sheet=A0&amp;row=240&amp;col=7&amp;number=0&amp;sourceID=14","0")</f>
        <v>0</v>
      </c>
    </row>
    <row r="241" spans="1:7">
      <c r="A241" s="3">
        <v>6</v>
      </c>
      <c r="B241" s="3">
        <v>1</v>
      </c>
      <c r="C241" s="3">
        <v>25</v>
      </c>
      <c r="D241" s="3">
        <v>23</v>
      </c>
      <c r="E241" s="3">
        <v>33003362</v>
      </c>
      <c r="F241" s="4" t="str">
        <f>HYPERLINK("http://141.218.60.56/~jnz1568/getInfo.php?workbook=06_01.xlsx&amp;sheet=A0&amp;row=241&amp;col=6&amp;number=0.0003419&amp;sourceID=14","0.0003419")</f>
        <v>0.0003419</v>
      </c>
      <c r="G241" s="4" t="str">
        <f>HYPERLINK("http://141.218.60.56/~jnz1568/getInfo.php?workbook=06_01.xlsx&amp;sheet=A0&amp;row=241&amp;col=7&amp;number=0&amp;sourceID=14","0")</f>
        <v>0</v>
      </c>
    </row>
    <row r="242" spans="1:7">
      <c r="A242" s="3">
        <v>6</v>
      </c>
      <c r="B242" s="3">
        <v>1</v>
      </c>
      <c r="C242" s="3">
        <v>25</v>
      </c>
      <c r="D242" s="3">
        <v>24</v>
      </c>
      <c r="E242" s="3">
        <v>32894798</v>
      </c>
      <c r="F242" s="4" t="str">
        <f>HYPERLINK("http://141.218.60.56/~jnz1568/getInfo.php?workbook=06_01.xlsx&amp;sheet=A0&amp;row=242&amp;col=6&amp;number=3.237e-10&amp;sourceID=14","3.237e-10")</f>
        <v>3.237e-10</v>
      </c>
      <c r="G242" s="4" t="str">
        <f>HYPERLINK("http://141.218.60.56/~jnz1568/getInfo.php?workbook=06_01.xlsx&amp;sheet=A0&amp;row=242&amp;col=7&amp;number=0&amp;sourceID=14","0")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63"/>
  <sheetViews>
    <sheetView workbookViewId="0"/>
  </sheetViews>
  <sheetFormatPr defaultRowHeight="15"/>
  <cols>
    <col min="1" max="1" width="2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37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33</v>
      </c>
      <c r="D3" s="2" t="s">
        <v>4</v>
      </c>
      <c r="E3" s="2" t="s">
        <v>38</v>
      </c>
      <c r="F3" s="2" t="s">
        <v>39</v>
      </c>
      <c r="G3" s="2" t="s">
        <v>40</v>
      </c>
    </row>
    <row r="4" spans="1:7">
      <c r="A4" s="3">
        <v>6</v>
      </c>
      <c r="B4" s="3">
        <v>1</v>
      </c>
      <c r="C4" s="3">
        <v>1</v>
      </c>
      <c r="D4" s="3">
        <v>2</v>
      </c>
      <c r="E4" s="3">
        <v>1</v>
      </c>
      <c r="F4" s="4" t="str">
        <f>HYPERLINK("http://141.218.60.56/~jnz1568/getInfo.php?workbook=06_01.xlsx&amp;sheet=U0&amp;row=4&amp;col=6&amp;number=3&amp;sourceID=14","3")</f>
        <v>3</v>
      </c>
      <c r="G4" s="4" t="str">
        <f>HYPERLINK("http://141.218.60.56/~jnz1568/getInfo.php?workbook=06_01.xlsx&amp;sheet=U0&amp;row=4&amp;col=7&amp;number=0.0176&amp;sourceID=14","0.0176")</f>
        <v>0.0176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HYPERLINK("http://141.218.60.56/~jnz1568/getInfo.php?workbook=06_01.xlsx&amp;sheet=U0&amp;row=5&amp;col=6&amp;number=3.1&amp;sourceID=14","3.1")</f>
        <v>3.1</v>
      </c>
      <c r="G5" s="4" t="str">
        <f>HYPERLINK("http://141.218.60.56/~jnz1568/getInfo.php?workbook=06_01.xlsx&amp;sheet=U0&amp;row=5&amp;col=7&amp;number=0.0176&amp;sourceID=14","0.0176")</f>
        <v>0.0176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HYPERLINK("http://141.218.60.56/~jnz1568/getInfo.php?workbook=06_01.xlsx&amp;sheet=U0&amp;row=6&amp;col=6&amp;number=3.2&amp;sourceID=14","3.2")</f>
        <v>3.2</v>
      </c>
      <c r="G6" s="4" t="str">
        <f>HYPERLINK("http://141.218.60.56/~jnz1568/getInfo.php?workbook=06_01.xlsx&amp;sheet=U0&amp;row=6&amp;col=7&amp;number=0.0176&amp;sourceID=14","0.0176")</f>
        <v>0.0176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HYPERLINK("http://141.218.60.56/~jnz1568/getInfo.php?workbook=06_01.xlsx&amp;sheet=U0&amp;row=7&amp;col=6&amp;number=3.3&amp;sourceID=14","3.3")</f>
        <v>3.3</v>
      </c>
      <c r="G7" s="4" t="str">
        <f>HYPERLINK("http://141.218.60.56/~jnz1568/getInfo.php?workbook=06_01.xlsx&amp;sheet=U0&amp;row=7&amp;col=7&amp;number=0.0176&amp;sourceID=14","0.0176")</f>
        <v>0.0176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HYPERLINK("http://141.218.60.56/~jnz1568/getInfo.php?workbook=06_01.xlsx&amp;sheet=U0&amp;row=8&amp;col=6&amp;number=3.4&amp;sourceID=14","3.4")</f>
        <v>3.4</v>
      </c>
      <c r="G8" s="4" t="str">
        <f>HYPERLINK("http://141.218.60.56/~jnz1568/getInfo.php?workbook=06_01.xlsx&amp;sheet=U0&amp;row=8&amp;col=7&amp;number=0.0176&amp;sourceID=14","0.0176")</f>
        <v>0.0176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HYPERLINK("http://141.218.60.56/~jnz1568/getInfo.php?workbook=06_01.xlsx&amp;sheet=U0&amp;row=9&amp;col=6&amp;number=3.5&amp;sourceID=14","3.5")</f>
        <v>3.5</v>
      </c>
      <c r="G9" s="4" t="str">
        <f>HYPERLINK("http://141.218.60.56/~jnz1568/getInfo.php?workbook=06_01.xlsx&amp;sheet=U0&amp;row=9&amp;col=7&amp;number=0.0176&amp;sourceID=14","0.0176")</f>
        <v>0.0176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HYPERLINK("http://141.218.60.56/~jnz1568/getInfo.php?workbook=06_01.xlsx&amp;sheet=U0&amp;row=10&amp;col=6&amp;number=3.6&amp;sourceID=14","3.6")</f>
        <v>3.6</v>
      </c>
      <c r="G10" s="4" t="str">
        <f>HYPERLINK("http://141.218.60.56/~jnz1568/getInfo.php?workbook=06_01.xlsx&amp;sheet=U0&amp;row=10&amp;col=7&amp;number=0.0176&amp;sourceID=14","0.0176")</f>
        <v>0.0176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HYPERLINK("http://141.218.60.56/~jnz1568/getInfo.php?workbook=06_01.xlsx&amp;sheet=U0&amp;row=11&amp;col=6&amp;number=3.7&amp;sourceID=14","3.7")</f>
        <v>3.7</v>
      </c>
      <c r="G11" s="4" t="str">
        <f>HYPERLINK("http://141.218.60.56/~jnz1568/getInfo.php?workbook=06_01.xlsx&amp;sheet=U0&amp;row=11&amp;col=7&amp;number=0.0176&amp;sourceID=14","0.0176")</f>
        <v>0.0176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HYPERLINK("http://141.218.60.56/~jnz1568/getInfo.php?workbook=06_01.xlsx&amp;sheet=U0&amp;row=12&amp;col=6&amp;number=3.8&amp;sourceID=14","3.8")</f>
        <v>3.8</v>
      </c>
      <c r="G12" s="4" t="str">
        <f>HYPERLINK("http://141.218.60.56/~jnz1568/getInfo.php?workbook=06_01.xlsx&amp;sheet=U0&amp;row=12&amp;col=7&amp;number=0.0176&amp;sourceID=14","0.0176")</f>
        <v>0.0176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HYPERLINK("http://141.218.60.56/~jnz1568/getInfo.php?workbook=06_01.xlsx&amp;sheet=U0&amp;row=13&amp;col=6&amp;number=3.9&amp;sourceID=14","3.9")</f>
        <v>3.9</v>
      </c>
      <c r="G13" s="4" t="str">
        <f>HYPERLINK("http://141.218.60.56/~jnz1568/getInfo.php?workbook=06_01.xlsx&amp;sheet=U0&amp;row=13&amp;col=7&amp;number=0.0176&amp;sourceID=14","0.0176")</f>
        <v>0.0176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HYPERLINK("http://141.218.60.56/~jnz1568/getInfo.php?workbook=06_01.xlsx&amp;sheet=U0&amp;row=14&amp;col=6&amp;number=4&amp;sourceID=14","4")</f>
        <v>4</v>
      </c>
      <c r="G14" s="4" t="str">
        <f>HYPERLINK("http://141.218.60.56/~jnz1568/getInfo.php?workbook=06_01.xlsx&amp;sheet=U0&amp;row=14&amp;col=7&amp;number=0.0176&amp;sourceID=14","0.0176")</f>
        <v>0.0176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HYPERLINK("http://141.218.60.56/~jnz1568/getInfo.php?workbook=06_01.xlsx&amp;sheet=U0&amp;row=15&amp;col=6&amp;number=4.1&amp;sourceID=14","4.1")</f>
        <v>4.1</v>
      </c>
      <c r="G15" s="4" t="str">
        <f>HYPERLINK("http://141.218.60.56/~jnz1568/getInfo.php?workbook=06_01.xlsx&amp;sheet=U0&amp;row=15&amp;col=7&amp;number=0.0176&amp;sourceID=14","0.0176")</f>
        <v>0.0176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HYPERLINK("http://141.218.60.56/~jnz1568/getInfo.php?workbook=06_01.xlsx&amp;sheet=U0&amp;row=16&amp;col=6&amp;number=4.2&amp;sourceID=14","4.2")</f>
        <v>4.2</v>
      </c>
      <c r="G16" s="4" t="str">
        <f>HYPERLINK("http://141.218.60.56/~jnz1568/getInfo.php?workbook=06_01.xlsx&amp;sheet=U0&amp;row=16&amp;col=7&amp;number=0.0176&amp;sourceID=14","0.0176")</f>
        <v>0.0176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HYPERLINK("http://141.218.60.56/~jnz1568/getInfo.php?workbook=06_01.xlsx&amp;sheet=U0&amp;row=17&amp;col=6&amp;number=4.3&amp;sourceID=14","4.3")</f>
        <v>4.3</v>
      </c>
      <c r="G17" s="4" t="str">
        <f>HYPERLINK("http://141.218.60.56/~jnz1568/getInfo.php?workbook=06_01.xlsx&amp;sheet=U0&amp;row=17&amp;col=7&amp;number=0.0176&amp;sourceID=14","0.0176")</f>
        <v>0.0176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HYPERLINK("http://141.218.60.56/~jnz1568/getInfo.php?workbook=06_01.xlsx&amp;sheet=U0&amp;row=18&amp;col=6&amp;number=4.4&amp;sourceID=14","4.4")</f>
        <v>4.4</v>
      </c>
      <c r="G18" s="4" t="str">
        <f>HYPERLINK("http://141.218.60.56/~jnz1568/getInfo.php?workbook=06_01.xlsx&amp;sheet=U0&amp;row=18&amp;col=7&amp;number=0.0176&amp;sourceID=14","0.0176")</f>
        <v>0.0176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HYPERLINK("http://141.218.60.56/~jnz1568/getInfo.php?workbook=06_01.xlsx&amp;sheet=U0&amp;row=19&amp;col=6&amp;number=4.5&amp;sourceID=14","4.5")</f>
        <v>4.5</v>
      </c>
      <c r="G19" s="4" t="str">
        <f>HYPERLINK("http://141.218.60.56/~jnz1568/getInfo.php?workbook=06_01.xlsx&amp;sheet=U0&amp;row=19&amp;col=7&amp;number=0.0176&amp;sourceID=14","0.0176")</f>
        <v>0.0176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HYPERLINK("http://141.218.60.56/~jnz1568/getInfo.php?workbook=06_01.xlsx&amp;sheet=U0&amp;row=20&amp;col=6&amp;number=4.6&amp;sourceID=14","4.6")</f>
        <v>4.6</v>
      </c>
      <c r="G20" s="4" t="str">
        <f>HYPERLINK("http://141.218.60.56/~jnz1568/getInfo.php?workbook=06_01.xlsx&amp;sheet=U0&amp;row=20&amp;col=7&amp;number=0.0175&amp;sourceID=14","0.0175")</f>
        <v>0.0175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HYPERLINK("http://141.218.60.56/~jnz1568/getInfo.php?workbook=06_01.xlsx&amp;sheet=U0&amp;row=21&amp;col=6&amp;number=4.7&amp;sourceID=14","4.7")</f>
        <v>4.7</v>
      </c>
      <c r="G21" s="4" t="str">
        <f>HYPERLINK("http://141.218.60.56/~jnz1568/getInfo.php?workbook=06_01.xlsx&amp;sheet=U0&amp;row=21&amp;col=7&amp;number=0.0175&amp;sourceID=14","0.0175")</f>
        <v>0.0175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HYPERLINK("http://141.218.60.56/~jnz1568/getInfo.php?workbook=06_01.xlsx&amp;sheet=U0&amp;row=22&amp;col=6&amp;number=4.8&amp;sourceID=14","4.8")</f>
        <v>4.8</v>
      </c>
      <c r="G22" s="4" t="str">
        <f>HYPERLINK("http://141.218.60.56/~jnz1568/getInfo.php?workbook=06_01.xlsx&amp;sheet=U0&amp;row=22&amp;col=7&amp;number=0.0176&amp;sourceID=14","0.0176")</f>
        <v>0.0176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HYPERLINK("http://141.218.60.56/~jnz1568/getInfo.php?workbook=06_01.xlsx&amp;sheet=U0&amp;row=23&amp;col=6&amp;number=4.9&amp;sourceID=14","4.9")</f>
        <v>4.9</v>
      </c>
      <c r="G23" s="4" t="str">
        <f>HYPERLINK("http://141.218.60.56/~jnz1568/getInfo.php?workbook=06_01.xlsx&amp;sheet=U0&amp;row=23&amp;col=7&amp;number=0.0176&amp;sourceID=14","0.0176")</f>
        <v>0.0176</v>
      </c>
    </row>
    <row r="24" spans="1:7">
      <c r="A24" s="3">
        <v>6</v>
      </c>
      <c r="B24" s="3">
        <v>1</v>
      </c>
      <c r="C24" s="3">
        <v>1</v>
      </c>
      <c r="D24" s="3">
        <v>3</v>
      </c>
      <c r="E24" s="3">
        <v>1</v>
      </c>
      <c r="F24" s="4" t="str">
        <f>HYPERLINK("http://141.218.60.56/~jnz1568/getInfo.php?workbook=06_01.xlsx&amp;sheet=U0&amp;row=24&amp;col=6&amp;number=3&amp;sourceID=14","3")</f>
        <v>3</v>
      </c>
      <c r="G24" s="4" t="str">
        <f>HYPERLINK("http://141.218.60.56/~jnz1568/getInfo.php?workbook=06_01.xlsx&amp;sheet=U0&amp;row=24&amp;col=7&amp;number=0.0236&amp;sourceID=14","0.0236")</f>
        <v>0.0236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HYPERLINK("http://141.218.60.56/~jnz1568/getInfo.php?workbook=06_01.xlsx&amp;sheet=U0&amp;row=25&amp;col=6&amp;number=3.1&amp;sourceID=14","3.1")</f>
        <v>3.1</v>
      </c>
      <c r="G25" s="4" t="str">
        <f>HYPERLINK("http://141.218.60.56/~jnz1568/getInfo.php?workbook=06_01.xlsx&amp;sheet=U0&amp;row=25&amp;col=7&amp;number=0.0236&amp;sourceID=14","0.0236")</f>
        <v>0.0236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HYPERLINK("http://141.218.60.56/~jnz1568/getInfo.php?workbook=06_01.xlsx&amp;sheet=U0&amp;row=26&amp;col=6&amp;number=3.2&amp;sourceID=14","3.2")</f>
        <v>3.2</v>
      </c>
      <c r="G26" s="4" t="str">
        <f>HYPERLINK("http://141.218.60.56/~jnz1568/getInfo.php?workbook=06_01.xlsx&amp;sheet=U0&amp;row=26&amp;col=7&amp;number=0.0236&amp;sourceID=14","0.0236")</f>
        <v>0.0236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HYPERLINK("http://141.218.60.56/~jnz1568/getInfo.php?workbook=06_01.xlsx&amp;sheet=U0&amp;row=27&amp;col=6&amp;number=3.3&amp;sourceID=14","3.3")</f>
        <v>3.3</v>
      </c>
      <c r="G27" s="4" t="str">
        <f>HYPERLINK("http://141.218.60.56/~jnz1568/getInfo.php?workbook=06_01.xlsx&amp;sheet=U0&amp;row=27&amp;col=7&amp;number=0.0236&amp;sourceID=14","0.0236")</f>
        <v>0.0236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HYPERLINK("http://141.218.60.56/~jnz1568/getInfo.php?workbook=06_01.xlsx&amp;sheet=U0&amp;row=28&amp;col=6&amp;number=3.4&amp;sourceID=14","3.4")</f>
        <v>3.4</v>
      </c>
      <c r="G28" s="4" t="str">
        <f>HYPERLINK("http://141.218.60.56/~jnz1568/getInfo.php?workbook=06_01.xlsx&amp;sheet=U0&amp;row=28&amp;col=7&amp;number=0.0236&amp;sourceID=14","0.0236")</f>
        <v>0.0236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HYPERLINK("http://141.218.60.56/~jnz1568/getInfo.php?workbook=06_01.xlsx&amp;sheet=U0&amp;row=29&amp;col=6&amp;number=3.5&amp;sourceID=14","3.5")</f>
        <v>3.5</v>
      </c>
      <c r="G29" s="4" t="str">
        <f>HYPERLINK("http://141.218.60.56/~jnz1568/getInfo.php?workbook=06_01.xlsx&amp;sheet=U0&amp;row=29&amp;col=7&amp;number=0.0236&amp;sourceID=14","0.0236")</f>
        <v>0.0236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HYPERLINK("http://141.218.60.56/~jnz1568/getInfo.php?workbook=06_01.xlsx&amp;sheet=U0&amp;row=30&amp;col=6&amp;number=3.6&amp;sourceID=14","3.6")</f>
        <v>3.6</v>
      </c>
      <c r="G30" s="4" t="str">
        <f>HYPERLINK("http://141.218.60.56/~jnz1568/getInfo.php?workbook=06_01.xlsx&amp;sheet=U0&amp;row=30&amp;col=7&amp;number=0.0236&amp;sourceID=14","0.0236")</f>
        <v>0.0236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HYPERLINK("http://141.218.60.56/~jnz1568/getInfo.php?workbook=06_01.xlsx&amp;sheet=U0&amp;row=31&amp;col=6&amp;number=3.7&amp;sourceID=14","3.7")</f>
        <v>3.7</v>
      </c>
      <c r="G31" s="4" t="str">
        <f>HYPERLINK("http://141.218.60.56/~jnz1568/getInfo.php?workbook=06_01.xlsx&amp;sheet=U0&amp;row=31&amp;col=7&amp;number=0.0236&amp;sourceID=14","0.0236")</f>
        <v>0.0236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HYPERLINK("http://141.218.60.56/~jnz1568/getInfo.php?workbook=06_01.xlsx&amp;sheet=U0&amp;row=32&amp;col=6&amp;number=3.8&amp;sourceID=14","3.8")</f>
        <v>3.8</v>
      </c>
      <c r="G32" s="4" t="str">
        <f>HYPERLINK("http://141.218.60.56/~jnz1568/getInfo.php?workbook=06_01.xlsx&amp;sheet=U0&amp;row=32&amp;col=7&amp;number=0.0236&amp;sourceID=14","0.0236")</f>
        <v>0.0236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HYPERLINK("http://141.218.60.56/~jnz1568/getInfo.php?workbook=06_01.xlsx&amp;sheet=U0&amp;row=33&amp;col=6&amp;number=3.9&amp;sourceID=14","3.9")</f>
        <v>3.9</v>
      </c>
      <c r="G33" s="4" t="str">
        <f>HYPERLINK("http://141.218.60.56/~jnz1568/getInfo.php?workbook=06_01.xlsx&amp;sheet=U0&amp;row=33&amp;col=7&amp;number=0.0236&amp;sourceID=14","0.0236")</f>
        <v>0.0236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HYPERLINK("http://141.218.60.56/~jnz1568/getInfo.php?workbook=06_01.xlsx&amp;sheet=U0&amp;row=34&amp;col=6&amp;number=4&amp;sourceID=14","4")</f>
        <v>4</v>
      </c>
      <c r="G34" s="4" t="str">
        <f>HYPERLINK("http://141.218.60.56/~jnz1568/getInfo.php?workbook=06_01.xlsx&amp;sheet=U0&amp;row=34&amp;col=7&amp;number=0.0237&amp;sourceID=14","0.0237")</f>
        <v>0.0237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HYPERLINK("http://141.218.60.56/~jnz1568/getInfo.php?workbook=06_01.xlsx&amp;sheet=U0&amp;row=35&amp;col=6&amp;number=4.1&amp;sourceID=14","4.1")</f>
        <v>4.1</v>
      </c>
      <c r="G35" s="4" t="str">
        <f>HYPERLINK("http://141.218.60.56/~jnz1568/getInfo.php?workbook=06_01.xlsx&amp;sheet=U0&amp;row=35&amp;col=7&amp;number=0.0237&amp;sourceID=14","0.0237")</f>
        <v>0.0237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HYPERLINK("http://141.218.60.56/~jnz1568/getInfo.php?workbook=06_01.xlsx&amp;sheet=U0&amp;row=36&amp;col=6&amp;number=4.2&amp;sourceID=14","4.2")</f>
        <v>4.2</v>
      </c>
      <c r="G36" s="4" t="str">
        <f>HYPERLINK("http://141.218.60.56/~jnz1568/getInfo.php?workbook=06_01.xlsx&amp;sheet=U0&amp;row=36&amp;col=7&amp;number=0.0237&amp;sourceID=14","0.0237")</f>
        <v>0.0237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HYPERLINK("http://141.218.60.56/~jnz1568/getInfo.php?workbook=06_01.xlsx&amp;sheet=U0&amp;row=37&amp;col=6&amp;number=4.3&amp;sourceID=14","4.3")</f>
        <v>4.3</v>
      </c>
      <c r="G37" s="4" t="str">
        <f>HYPERLINK("http://141.218.60.56/~jnz1568/getInfo.php?workbook=06_01.xlsx&amp;sheet=U0&amp;row=37&amp;col=7&amp;number=0.0238&amp;sourceID=14","0.0238")</f>
        <v>0.0238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HYPERLINK("http://141.218.60.56/~jnz1568/getInfo.php?workbook=06_01.xlsx&amp;sheet=U0&amp;row=38&amp;col=6&amp;number=4.4&amp;sourceID=14","4.4")</f>
        <v>4.4</v>
      </c>
      <c r="G38" s="4" t="str">
        <f>HYPERLINK("http://141.218.60.56/~jnz1568/getInfo.php?workbook=06_01.xlsx&amp;sheet=U0&amp;row=38&amp;col=7&amp;number=0.0238&amp;sourceID=14","0.0238")</f>
        <v>0.0238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HYPERLINK("http://141.218.60.56/~jnz1568/getInfo.php?workbook=06_01.xlsx&amp;sheet=U0&amp;row=39&amp;col=6&amp;number=4.5&amp;sourceID=14","4.5")</f>
        <v>4.5</v>
      </c>
      <c r="G39" s="4" t="str">
        <f>HYPERLINK("http://141.218.60.56/~jnz1568/getInfo.php?workbook=06_01.xlsx&amp;sheet=U0&amp;row=39&amp;col=7&amp;number=0.0239&amp;sourceID=14","0.0239")</f>
        <v>0.0239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HYPERLINK("http://141.218.60.56/~jnz1568/getInfo.php?workbook=06_01.xlsx&amp;sheet=U0&amp;row=40&amp;col=6&amp;number=4.6&amp;sourceID=14","4.6")</f>
        <v>4.6</v>
      </c>
      <c r="G40" s="4" t="str">
        <f>HYPERLINK("http://141.218.60.56/~jnz1568/getInfo.php?workbook=06_01.xlsx&amp;sheet=U0&amp;row=40&amp;col=7&amp;number=0.024&amp;sourceID=14","0.024")</f>
        <v>0.024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HYPERLINK("http://141.218.60.56/~jnz1568/getInfo.php?workbook=06_01.xlsx&amp;sheet=U0&amp;row=41&amp;col=6&amp;number=4.7&amp;sourceID=14","4.7")</f>
        <v>4.7</v>
      </c>
      <c r="G41" s="4" t="str">
        <f>HYPERLINK("http://141.218.60.56/~jnz1568/getInfo.php?workbook=06_01.xlsx&amp;sheet=U0&amp;row=41&amp;col=7&amp;number=0.0241&amp;sourceID=14","0.0241")</f>
        <v>0.0241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HYPERLINK("http://141.218.60.56/~jnz1568/getInfo.php?workbook=06_01.xlsx&amp;sheet=U0&amp;row=42&amp;col=6&amp;number=4.8&amp;sourceID=14","4.8")</f>
        <v>4.8</v>
      </c>
      <c r="G42" s="4" t="str">
        <f>HYPERLINK("http://141.218.60.56/~jnz1568/getInfo.php?workbook=06_01.xlsx&amp;sheet=U0&amp;row=42&amp;col=7&amp;number=0.0242&amp;sourceID=14","0.0242")</f>
        <v>0.0242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HYPERLINK("http://141.218.60.56/~jnz1568/getInfo.php?workbook=06_01.xlsx&amp;sheet=U0&amp;row=43&amp;col=6&amp;number=4.9&amp;sourceID=14","4.9")</f>
        <v>4.9</v>
      </c>
      <c r="G43" s="4" t="str">
        <f>HYPERLINK("http://141.218.60.56/~jnz1568/getInfo.php?workbook=06_01.xlsx&amp;sheet=U0&amp;row=43&amp;col=7&amp;number=0.0244&amp;sourceID=14","0.0244")</f>
        <v>0.0244</v>
      </c>
    </row>
    <row r="44" spans="1:7">
      <c r="A44" s="3">
        <v>6</v>
      </c>
      <c r="B44" s="3">
        <v>1</v>
      </c>
      <c r="C44" s="3">
        <v>1</v>
      </c>
      <c r="D44" s="3">
        <v>4</v>
      </c>
      <c r="E44" s="3">
        <v>1</v>
      </c>
      <c r="F44" s="4" t="str">
        <f>HYPERLINK("http://141.218.60.56/~jnz1568/getInfo.php?workbook=06_01.xlsx&amp;sheet=U0&amp;row=44&amp;col=6&amp;number=3&amp;sourceID=14","3")</f>
        <v>3</v>
      </c>
      <c r="G44" s="4" t="str">
        <f>HYPERLINK("http://141.218.60.56/~jnz1568/getInfo.php?workbook=06_01.xlsx&amp;sheet=U0&amp;row=44&amp;col=7&amp;number=0.0471&amp;sourceID=14","0.0471")</f>
        <v>0.0471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HYPERLINK("http://141.218.60.56/~jnz1568/getInfo.php?workbook=06_01.xlsx&amp;sheet=U0&amp;row=45&amp;col=6&amp;number=3.1&amp;sourceID=14","3.1")</f>
        <v>3.1</v>
      </c>
      <c r="G45" s="4" t="str">
        <f>HYPERLINK("http://141.218.60.56/~jnz1568/getInfo.php?workbook=06_01.xlsx&amp;sheet=U0&amp;row=45&amp;col=7&amp;number=0.0471&amp;sourceID=14","0.0471")</f>
        <v>0.0471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HYPERLINK("http://141.218.60.56/~jnz1568/getInfo.php?workbook=06_01.xlsx&amp;sheet=U0&amp;row=46&amp;col=6&amp;number=3.2&amp;sourceID=14","3.2")</f>
        <v>3.2</v>
      </c>
      <c r="G46" s="4" t="str">
        <f>HYPERLINK("http://141.218.60.56/~jnz1568/getInfo.php?workbook=06_01.xlsx&amp;sheet=U0&amp;row=46&amp;col=7&amp;number=0.0472&amp;sourceID=14","0.0472")</f>
        <v>0.0472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HYPERLINK("http://141.218.60.56/~jnz1568/getInfo.php?workbook=06_01.xlsx&amp;sheet=U0&amp;row=47&amp;col=6&amp;number=3.3&amp;sourceID=14","3.3")</f>
        <v>3.3</v>
      </c>
      <c r="G47" s="4" t="str">
        <f>HYPERLINK("http://141.218.60.56/~jnz1568/getInfo.php?workbook=06_01.xlsx&amp;sheet=U0&amp;row=47&amp;col=7&amp;number=0.0472&amp;sourceID=14","0.0472")</f>
        <v>0.0472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HYPERLINK("http://141.218.60.56/~jnz1568/getInfo.php?workbook=06_01.xlsx&amp;sheet=U0&amp;row=48&amp;col=6&amp;number=3.4&amp;sourceID=14","3.4")</f>
        <v>3.4</v>
      </c>
      <c r="G48" s="4" t="str">
        <f>HYPERLINK("http://141.218.60.56/~jnz1568/getInfo.php?workbook=06_01.xlsx&amp;sheet=U0&amp;row=48&amp;col=7&amp;number=0.0472&amp;sourceID=14","0.0472")</f>
        <v>0.0472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HYPERLINK("http://141.218.60.56/~jnz1568/getInfo.php?workbook=06_01.xlsx&amp;sheet=U0&amp;row=49&amp;col=6&amp;number=3.5&amp;sourceID=14","3.5")</f>
        <v>3.5</v>
      </c>
      <c r="G49" s="4" t="str">
        <f>HYPERLINK("http://141.218.60.56/~jnz1568/getInfo.php?workbook=06_01.xlsx&amp;sheet=U0&amp;row=49&amp;col=7&amp;number=0.0472&amp;sourceID=14","0.0472")</f>
        <v>0.0472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HYPERLINK("http://141.218.60.56/~jnz1568/getInfo.php?workbook=06_01.xlsx&amp;sheet=U0&amp;row=50&amp;col=6&amp;number=3.6&amp;sourceID=14","3.6")</f>
        <v>3.6</v>
      </c>
      <c r="G50" s="4" t="str">
        <f>HYPERLINK("http://141.218.60.56/~jnz1568/getInfo.php?workbook=06_01.xlsx&amp;sheet=U0&amp;row=50&amp;col=7&amp;number=0.0472&amp;sourceID=14","0.0472")</f>
        <v>0.0472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HYPERLINK("http://141.218.60.56/~jnz1568/getInfo.php?workbook=06_01.xlsx&amp;sheet=U0&amp;row=51&amp;col=6&amp;number=3.7&amp;sourceID=14","3.7")</f>
        <v>3.7</v>
      </c>
      <c r="G51" s="4" t="str">
        <f>HYPERLINK("http://141.218.60.56/~jnz1568/getInfo.php?workbook=06_01.xlsx&amp;sheet=U0&amp;row=51&amp;col=7&amp;number=0.0472&amp;sourceID=14","0.0472")</f>
        <v>0.0472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HYPERLINK("http://141.218.60.56/~jnz1568/getInfo.php?workbook=06_01.xlsx&amp;sheet=U0&amp;row=52&amp;col=6&amp;number=3.8&amp;sourceID=14","3.8")</f>
        <v>3.8</v>
      </c>
      <c r="G52" s="4" t="str">
        <f>HYPERLINK("http://141.218.60.56/~jnz1568/getInfo.php?workbook=06_01.xlsx&amp;sheet=U0&amp;row=52&amp;col=7&amp;number=0.0473&amp;sourceID=14","0.0473")</f>
        <v>0.0473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HYPERLINK("http://141.218.60.56/~jnz1568/getInfo.php?workbook=06_01.xlsx&amp;sheet=U0&amp;row=53&amp;col=6&amp;number=3.9&amp;sourceID=14","3.9")</f>
        <v>3.9</v>
      </c>
      <c r="G53" s="4" t="str">
        <f>HYPERLINK("http://141.218.60.56/~jnz1568/getInfo.php?workbook=06_01.xlsx&amp;sheet=U0&amp;row=53&amp;col=7&amp;number=0.0473&amp;sourceID=14","0.0473")</f>
        <v>0.0473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HYPERLINK("http://141.218.60.56/~jnz1568/getInfo.php?workbook=06_01.xlsx&amp;sheet=U0&amp;row=54&amp;col=6&amp;number=4&amp;sourceID=14","4")</f>
        <v>4</v>
      </c>
      <c r="G54" s="4" t="str">
        <f>HYPERLINK("http://141.218.60.56/~jnz1568/getInfo.php?workbook=06_01.xlsx&amp;sheet=U0&amp;row=54&amp;col=7&amp;number=0.0473&amp;sourceID=14","0.0473")</f>
        <v>0.0473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HYPERLINK("http://141.218.60.56/~jnz1568/getInfo.php?workbook=06_01.xlsx&amp;sheet=U0&amp;row=55&amp;col=6&amp;number=4.1&amp;sourceID=14","4.1")</f>
        <v>4.1</v>
      </c>
      <c r="G55" s="4" t="str">
        <f>HYPERLINK("http://141.218.60.56/~jnz1568/getInfo.php?workbook=06_01.xlsx&amp;sheet=U0&amp;row=55&amp;col=7&amp;number=0.0474&amp;sourceID=14","0.0474")</f>
        <v>0.0474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HYPERLINK("http://141.218.60.56/~jnz1568/getInfo.php?workbook=06_01.xlsx&amp;sheet=U0&amp;row=56&amp;col=6&amp;number=4.2&amp;sourceID=14","4.2")</f>
        <v>4.2</v>
      </c>
      <c r="G56" s="4" t="str">
        <f>HYPERLINK("http://141.218.60.56/~jnz1568/getInfo.php?workbook=06_01.xlsx&amp;sheet=U0&amp;row=56&amp;col=7&amp;number=0.0475&amp;sourceID=14","0.0475")</f>
        <v>0.0475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HYPERLINK("http://141.218.60.56/~jnz1568/getInfo.php?workbook=06_01.xlsx&amp;sheet=U0&amp;row=57&amp;col=6&amp;number=4.3&amp;sourceID=14","4.3")</f>
        <v>4.3</v>
      </c>
      <c r="G57" s="4" t="str">
        <f>HYPERLINK("http://141.218.60.56/~jnz1568/getInfo.php?workbook=06_01.xlsx&amp;sheet=U0&amp;row=57&amp;col=7&amp;number=0.0476&amp;sourceID=14","0.0476")</f>
        <v>0.0476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HYPERLINK("http://141.218.60.56/~jnz1568/getInfo.php?workbook=06_01.xlsx&amp;sheet=U0&amp;row=58&amp;col=6&amp;number=4.4&amp;sourceID=14","4.4")</f>
        <v>4.4</v>
      </c>
      <c r="G58" s="4" t="str">
        <f>HYPERLINK("http://141.218.60.56/~jnz1568/getInfo.php?workbook=06_01.xlsx&amp;sheet=U0&amp;row=58&amp;col=7&amp;number=0.0477&amp;sourceID=14","0.0477")</f>
        <v>0.0477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HYPERLINK("http://141.218.60.56/~jnz1568/getInfo.php?workbook=06_01.xlsx&amp;sheet=U0&amp;row=59&amp;col=6&amp;number=4.5&amp;sourceID=14","4.5")</f>
        <v>4.5</v>
      </c>
      <c r="G59" s="4" t="str">
        <f>HYPERLINK("http://141.218.60.56/~jnz1568/getInfo.php?workbook=06_01.xlsx&amp;sheet=U0&amp;row=59&amp;col=7&amp;number=0.0478&amp;sourceID=14","0.0478")</f>
        <v>0.0478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HYPERLINK("http://141.218.60.56/~jnz1568/getInfo.php?workbook=06_01.xlsx&amp;sheet=U0&amp;row=60&amp;col=6&amp;number=4.6&amp;sourceID=14","4.6")</f>
        <v>4.6</v>
      </c>
      <c r="G60" s="4" t="str">
        <f>HYPERLINK("http://141.218.60.56/~jnz1568/getInfo.php?workbook=06_01.xlsx&amp;sheet=U0&amp;row=60&amp;col=7&amp;number=0.048&amp;sourceID=14","0.048")</f>
        <v>0.048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HYPERLINK("http://141.218.60.56/~jnz1568/getInfo.php?workbook=06_01.xlsx&amp;sheet=U0&amp;row=61&amp;col=6&amp;number=4.7&amp;sourceID=14","4.7")</f>
        <v>4.7</v>
      </c>
      <c r="G61" s="4" t="str">
        <f>HYPERLINK("http://141.218.60.56/~jnz1568/getInfo.php?workbook=06_01.xlsx&amp;sheet=U0&amp;row=61&amp;col=7&amp;number=0.0482&amp;sourceID=14","0.0482")</f>
        <v>0.0482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HYPERLINK("http://141.218.60.56/~jnz1568/getInfo.php?workbook=06_01.xlsx&amp;sheet=U0&amp;row=62&amp;col=6&amp;number=4.8&amp;sourceID=14","4.8")</f>
        <v>4.8</v>
      </c>
      <c r="G62" s="4" t="str">
        <f>HYPERLINK("http://141.218.60.56/~jnz1568/getInfo.php?workbook=06_01.xlsx&amp;sheet=U0&amp;row=62&amp;col=7&amp;number=0.0485&amp;sourceID=14","0.0485")</f>
        <v>0.0485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HYPERLINK("http://141.218.60.56/~jnz1568/getInfo.php?workbook=06_01.xlsx&amp;sheet=U0&amp;row=63&amp;col=6&amp;number=4.9&amp;sourceID=14","4.9")</f>
        <v>4.9</v>
      </c>
      <c r="G63" s="4" t="str">
        <f>HYPERLINK("http://141.218.60.56/~jnz1568/getInfo.php?workbook=06_01.xlsx&amp;sheet=U0&amp;row=63&amp;col=7&amp;number=0.0488&amp;sourceID=14","0.0488")</f>
        <v>0.0488</v>
      </c>
    </row>
    <row r="64" spans="1:7">
      <c r="A64" s="3">
        <v>6</v>
      </c>
      <c r="B64" s="3">
        <v>1</v>
      </c>
      <c r="C64" s="3">
        <v>1</v>
      </c>
      <c r="D64" s="3">
        <v>5</v>
      </c>
      <c r="E64" s="3">
        <v>1</v>
      </c>
      <c r="F64" s="4" t="str">
        <f>HYPERLINK("http://141.218.60.56/~jnz1568/getInfo.php?workbook=06_01.xlsx&amp;sheet=U0&amp;row=64&amp;col=6&amp;number=3&amp;sourceID=14","3")</f>
        <v>3</v>
      </c>
      <c r="G64" s="4" t="str">
        <f>HYPERLINK("http://141.218.60.56/~jnz1568/getInfo.php?workbook=06_01.xlsx&amp;sheet=U0&amp;row=64&amp;col=7&amp;number=0.00549&amp;sourceID=14","0.00549")</f>
        <v>0.00549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HYPERLINK("http://141.218.60.56/~jnz1568/getInfo.php?workbook=06_01.xlsx&amp;sheet=U0&amp;row=65&amp;col=6&amp;number=3.1&amp;sourceID=14","3.1")</f>
        <v>3.1</v>
      </c>
      <c r="G65" s="4" t="str">
        <f>HYPERLINK("http://141.218.60.56/~jnz1568/getInfo.php?workbook=06_01.xlsx&amp;sheet=U0&amp;row=65&amp;col=7&amp;number=0.00549&amp;sourceID=14","0.00549")</f>
        <v>0.00549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HYPERLINK("http://141.218.60.56/~jnz1568/getInfo.php?workbook=06_01.xlsx&amp;sheet=U0&amp;row=66&amp;col=6&amp;number=3.2&amp;sourceID=14","3.2")</f>
        <v>3.2</v>
      </c>
      <c r="G66" s="4" t="str">
        <f>HYPERLINK("http://141.218.60.56/~jnz1568/getInfo.php?workbook=06_01.xlsx&amp;sheet=U0&amp;row=66&amp;col=7&amp;number=0.00549&amp;sourceID=14","0.00549")</f>
        <v>0.00549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HYPERLINK("http://141.218.60.56/~jnz1568/getInfo.php?workbook=06_01.xlsx&amp;sheet=U0&amp;row=67&amp;col=6&amp;number=3.3&amp;sourceID=14","3.3")</f>
        <v>3.3</v>
      </c>
      <c r="G67" s="4" t="str">
        <f>HYPERLINK("http://141.218.60.56/~jnz1568/getInfo.php?workbook=06_01.xlsx&amp;sheet=U0&amp;row=67&amp;col=7&amp;number=0.00549&amp;sourceID=14","0.00549")</f>
        <v>0.00549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HYPERLINK("http://141.218.60.56/~jnz1568/getInfo.php?workbook=06_01.xlsx&amp;sheet=U0&amp;row=68&amp;col=6&amp;number=3.4&amp;sourceID=14","3.4")</f>
        <v>3.4</v>
      </c>
      <c r="G68" s="4" t="str">
        <f>HYPERLINK("http://141.218.60.56/~jnz1568/getInfo.php?workbook=06_01.xlsx&amp;sheet=U0&amp;row=68&amp;col=7&amp;number=0.00548&amp;sourceID=14","0.00548")</f>
        <v>0.00548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HYPERLINK("http://141.218.60.56/~jnz1568/getInfo.php?workbook=06_01.xlsx&amp;sheet=U0&amp;row=69&amp;col=6&amp;number=3.5&amp;sourceID=14","3.5")</f>
        <v>3.5</v>
      </c>
      <c r="G69" s="4" t="str">
        <f>HYPERLINK("http://141.218.60.56/~jnz1568/getInfo.php?workbook=06_01.xlsx&amp;sheet=U0&amp;row=69&amp;col=7&amp;number=0.00548&amp;sourceID=14","0.00548")</f>
        <v>0.00548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HYPERLINK("http://141.218.60.56/~jnz1568/getInfo.php?workbook=06_01.xlsx&amp;sheet=U0&amp;row=70&amp;col=6&amp;number=3.6&amp;sourceID=14","3.6")</f>
        <v>3.6</v>
      </c>
      <c r="G70" s="4" t="str">
        <f>HYPERLINK("http://141.218.60.56/~jnz1568/getInfo.php?workbook=06_01.xlsx&amp;sheet=U0&amp;row=70&amp;col=7&amp;number=0.00547&amp;sourceID=14","0.00547")</f>
        <v>0.00547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HYPERLINK("http://141.218.60.56/~jnz1568/getInfo.php?workbook=06_01.xlsx&amp;sheet=U0&amp;row=71&amp;col=6&amp;number=3.7&amp;sourceID=14","3.7")</f>
        <v>3.7</v>
      </c>
      <c r="G71" s="4" t="str">
        <f>HYPERLINK("http://141.218.60.56/~jnz1568/getInfo.php?workbook=06_01.xlsx&amp;sheet=U0&amp;row=71&amp;col=7&amp;number=0.00547&amp;sourceID=14","0.00547")</f>
        <v>0.00547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HYPERLINK("http://141.218.60.56/~jnz1568/getInfo.php?workbook=06_01.xlsx&amp;sheet=U0&amp;row=72&amp;col=6&amp;number=3.8&amp;sourceID=14","3.8")</f>
        <v>3.8</v>
      </c>
      <c r="G72" s="4" t="str">
        <f>HYPERLINK("http://141.218.60.56/~jnz1568/getInfo.php?workbook=06_01.xlsx&amp;sheet=U0&amp;row=72&amp;col=7&amp;number=0.00546&amp;sourceID=14","0.00546")</f>
        <v>0.00546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HYPERLINK("http://141.218.60.56/~jnz1568/getInfo.php?workbook=06_01.xlsx&amp;sheet=U0&amp;row=73&amp;col=6&amp;number=3.9&amp;sourceID=14","3.9")</f>
        <v>3.9</v>
      </c>
      <c r="G73" s="4" t="str">
        <f>HYPERLINK("http://141.218.60.56/~jnz1568/getInfo.php?workbook=06_01.xlsx&amp;sheet=U0&amp;row=73&amp;col=7&amp;number=0.00545&amp;sourceID=14","0.00545")</f>
        <v>0.00545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HYPERLINK("http://141.218.60.56/~jnz1568/getInfo.php?workbook=06_01.xlsx&amp;sheet=U0&amp;row=74&amp;col=6&amp;number=4&amp;sourceID=14","4")</f>
        <v>4</v>
      </c>
      <c r="G74" s="4" t="str">
        <f>HYPERLINK("http://141.218.60.56/~jnz1568/getInfo.php?workbook=06_01.xlsx&amp;sheet=U0&amp;row=74&amp;col=7&amp;number=0.00544&amp;sourceID=14","0.00544")</f>
        <v>0.00544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HYPERLINK("http://141.218.60.56/~jnz1568/getInfo.php?workbook=06_01.xlsx&amp;sheet=U0&amp;row=75&amp;col=6&amp;number=4.1&amp;sourceID=14","4.1")</f>
        <v>4.1</v>
      </c>
      <c r="G75" s="4" t="str">
        <f>HYPERLINK("http://141.218.60.56/~jnz1568/getInfo.php?workbook=06_01.xlsx&amp;sheet=U0&amp;row=75&amp;col=7&amp;number=0.00542&amp;sourceID=14","0.00542")</f>
        <v>0.00542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HYPERLINK("http://141.218.60.56/~jnz1568/getInfo.php?workbook=06_01.xlsx&amp;sheet=U0&amp;row=76&amp;col=6&amp;number=4.2&amp;sourceID=14","4.2")</f>
        <v>4.2</v>
      </c>
      <c r="G76" s="4" t="str">
        <f>HYPERLINK("http://141.218.60.56/~jnz1568/getInfo.php?workbook=06_01.xlsx&amp;sheet=U0&amp;row=76&amp;col=7&amp;number=0.0054&amp;sourceID=14","0.0054")</f>
        <v>0.0054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HYPERLINK("http://141.218.60.56/~jnz1568/getInfo.php?workbook=06_01.xlsx&amp;sheet=U0&amp;row=77&amp;col=6&amp;number=4.3&amp;sourceID=14","4.3")</f>
        <v>4.3</v>
      </c>
      <c r="G77" s="4" t="str">
        <f>HYPERLINK("http://141.218.60.56/~jnz1568/getInfo.php?workbook=06_01.xlsx&amp;sheet=U0&amp;row=77&amp;col=7&amp;number=0.00538&amp;sourceID=14","0.00538")</f>
        <v>0.00538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HYPERLINK("http://141.218.60.56/~jnz1568/getInfo.php?workbook=06_01.xlsx&amp;sheet=U0&amp;row=78&amp;col=6&amp;number=4.4&amp;sourceID=14","4.4")</f>
        <v>4.4</v>
      </c>
      <c r="G78" s="4" t="str">
        <f>HYPERLINK("http://141.218.60.56/~jnz1568/getInfo.php?workbook=06_01.xlsx&amp;sheet=U0&amp;row=78&amp;col=7&amp;number=0.00535&amp;sourceID=14","0.00535")</f>
        <v>0.00535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HYPERLINK("http://141.218.60.56/~jnz1568/getInfo.php?workbook=06_01.xlsx&amp;sheet=U0&amp;row=79&amp;col=6&amp;number=4.5&amp;sourceID=14","4.5")</f>
        <v>4.5</v>
      </c>
      <c r="G79" s="4" t="str">
        <f>HYPERLINK("http://141.218.60.56/~jnz1568/getInfo.php?workbook=06_01.xlsx&amp;sheet=U0&amp;row=79&amp;col=7&amp;number=0.00531&amp;sourceID=14","0.00531")</f>
        <v>0.00531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HYPERLINK("http://141.218.60.56/~jnz1568/getInfo.php?workbook=06_01.xlsx&amp;sheet=U0&amp;row=80&amp;col=6&amp;number=4.6&amp;sourceID=14","4.6")</f>
        <v>4.6</v>
      </c>
      <c r="G80" s="4" t="str">
        <f>HYPERLINK("http://141.218.60.56/~jnz1568/getInfo.php?workbook=06_01.xlsx&amp;sheet=U0&amp;row=80&amp;col=7&amp;number=0.00527&amp;sourceID=14","0.00527")</f>
        <v>0.00527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HYPERLINK("http://141.218.60.56/~jnz1568/getInfo.php?workbook=06_01.xlsx&amp;sheet=U0&amp;row=81&amp;col=6&amp;number=4.7&amp;sourceID=14","4.7")</f>
        <v>4.7</v>
      </c>
      <c r="G81" s="4" t="str">
        <f>HYPERLINK("http://141.218.60.56/~jnz1568/getInfo.php?workbook=06_01.xlsx&amp;sheet=U0&amp;row=81&amp;col=7&amp;number=0.00522&amp;sourceID=14","0.00522")</f>
        <v>0.00522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HYPERLINK("http://141.218.60.56/~jnz1568/getInfo.php?workbook=06_01.xlsx&amp;sheet=U0&amp;row=82&amp;col=6&amp;number=4.8&amp;sourceID=14","4.8")</f>
        <v>4.8</v>
      </c>
      <c r="G82" s="4" t="str">
        <f>HYPERLINK("http://141.218.60.56/~jnz1568/getInfo.php?workbook=06_01.xlsx&amp;sheet=U0&amp;row=82&amp;col=7&amp;number=0.00517&amp;sourceID=14","0.00517")</f>
        <v>0.00517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HYPERLINK("http://141.218.60.56/~jnz1568/getInfo.php?workbook=06_01.xlsx&amp;sheet=U0&amp;row=83&amp;col=6&amp;number=4.9&amp;sourceID=14","4.9")</f>
        <v>4.9</v>
      </c>
      <c r="G83" s="4" t="str">
        <f>HYPERLINK("http://141.218.60.56/~jnz1568/getInfo.php?workbook=06_01.xlsx&amp;sheet=U0&amp;row=83&amp;col=7&amp;number=0.00512&amp;sourceID=14","0.00512")</f>
        <v>0.00512</v>
      </c>
    </row>
    <row r="84" spans="1:7">
      <c r="A84" s="3">
        <v>6</v>
      </c>
      <c r="B84" s="3">
        <v>1</v>
      </c>
      <c r="C84" s="3">
        <v>1</v>
      </c>
      <c r="D84" s="3">
        <v>6</v>
      </c>
      <c r="E84" s="3">
        <v>1</v>
      </c>
      <c r="F84" s="4" t="str">
        <f>HYPERLINK("http://141.218.60.56/~jnz1568/getInfo.php?workbook=06_01.xlsx&amp;sheet=U0&amp;row=84&amp;col=6&amp;number=3&amp;sourceID=14","3")</f>
        <v>3</v>
      </c>
      <c r="G84" s="4" t="str">
        <f>HYPERLINK("http://141.218.60.56/~jnz1568/getInfo.php?workbook=06_01.xlsx&amp;sheet=U0&amp;row=84&amp;col=7&amp;number=0.00534&amp;sourceID=14","0.00534")</f>
        <v>0.00534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HYPERLINK("http://141.218.60.56/~jnz1568/getInfo.php?workbook=06_01.xlsx&amp;sheet=U0&amp;row=85&amp;col=6&amp;number=3.1&amp;sourceID=14","3.1")</f>
        <v>3.1</v>
      </c>
      <c r="G85" s="4" t="str">
        <f>HYPERLINK("http://141.218.60.56/~jnz1568/getInfo.php?workbook=06_01.xlsx&amp;sheet=U0&amp;row=85&amp;col=7&amp;number=0.00534&amp;sourceID=14","0.00534")</f>
        <v>0.00534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HYPERLINK("http://141.218.60.56/~jnz1568/getInfo.php?workbook=06_01.xlsx&amp;sheet=U0&amp;row=86&amp;col=6&amp;number=3.2&amp;sourceID=14","3.2")</f>
        <v>3.2</v>
      </c>
      <c r="G86" s="4" t="str">
        <f>HYPERLINK("http://141.218.60.56/~jnz1568/getInfo.php?workbook=06_01.xlsx&amp;sheet=U0&amp;row=86&amp;col=7&amp;number=0.00534&amp;sourceID=14","0.00534")</f>
        <v>0.00534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HYPERLINK("http://141.218.60.56/~jnz1568/getInfo.php?workbook=06_01.xlsx&amp;sheet=U0&amp;row=87&amp;col=6&amp;number=3.3&amp;sourceID=14","3.3")</f>
        <v>3.3</v>
      </c>
      <c r="G87" s="4" t="str">
        <f>HYPERLINK("http://141.218.60.56/~jnz1568/getInfo.php?workbook=06_01.xlsx&amp;sheet=U0&amp;row=87&amp;col=7&amp;number=0.00534&amp;sourceID=14","0.00534")</f>
        <v>0.00534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HYPERLINK("http://141.218.60.56/~jnz1568/getInfo.php?workbook=06_01.xlsx&amp;sheet=U0&amp;row=88&amp;col=6&amp;number=3.4&amp;sourceID=14","3.4")</f>
        <v>3.4</v>
      </c>
      <c r="G88" s="4" t="str">
        <f>HYPERLINK("http://141.218.60.56/~jnz1568/getInfo.php?workbook=06_01.xlsx&amp;sheet=U0&amp;row=88&amp;col=7&amp;number=0.00534&amp;sourceID=14","0.00534")</f>
        <v>0.00534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HYPERLINK("http://141.218.60.56/~jnz1568/getInfo.php?workbook=06_01.xlsx&amp;sheet=U0&amp;row=89&amp;col=6&amp;number=3.5&amp;sourceID=14","3.5")</f>
        <v>3.5</v>
      </c>
      <c r="G89" s="4" t="str">
        <f>HYPERLINK("http://141.218.60.56/~jnz1568/getInfo.php?workbook=06_01.xlsx&amp;sheet=U0&amp;row=89&amp;col=7&amp;number=0.00534&amp;sourceID=14","0.00534")</f>
        <v>0.00534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HYPERLINK("http://141.218.60.56/~jnz1568/getInfo.php?workbook=06_01.xlsx&amp;sheet=U0&amp;row=90&amp;col=6&amp;number=3.6&amp;sourceID=14","3.6")</f>
        <v>3.6</v>
      </c>
      <c r="G90" s="4" t="str">
        <f>HYPERLINK("http://141.218.60.56/~jnz1568/getInfo.php?workbook=06_01.xlsx&amp;sheet=U0&amp;row=90&amp;col=7&amp;number=0.00534&amp;sourceID=14","0.00534")</f>
        <v>0.00534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HYPERLINK("http://141.218.60.56/~jnz1568/getInfo.php?workbook=06_01.xlsx&amp;sheet=U0&amp;row=91&amp;col=6&amp;number=3.7&amp;sourceID=14","3.7")</f>
        <v>3.7</v>
      </c>
      <c r="G91" s="4" t="str">
        <f>HYPERLINK("http://141.218.60.56/~jnz1568/getInfo.php?workbook=06_01.xlsx&amp;sheet=U0&amp;row=91&amp;col=7&amp;number=0.00534&amp;sourceID=14","0.00534")</f>
        <v>0.00534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HYPERLINK("http://141.218.60.56/~jnz1568/getInfo.php?workbook=06_01.xlsx&amp;sheet=U0&amp;row=92&amp;col=6&amp;number=3.8&amp;sourceID=14","3.8")</f>
        <v>3.8</v>
      </c>
      <c r="G92" s="4" t="str">
        <f>HYPERLINK("http://141.218.60.56/~jnz1568/getInfo.php?workbook=06_01.xlsx&amp;sheet=U0&amp;row=92&amp;col=7&amp;number=0.00534&amp;sourceID=14","0.00534")</f>
        <v>0.00534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HYPERLINK("http://141.218.60.56/~jnz1568/getInfo.php?workbook=06_01.xlsx&amp;sheet=U0&amp;row=93&amp;col=6&amp;number=3.9&amp;sourceID=14","3.9")</f>
        <v>3.9</v>
      </c>
      <c r="G93" s="4" t="str">
        <f>HYPERLINK("http://141.218.60.56/~jnz1568/getInfo.php?workbook=06_01.xlsx&amp;sheet=U0&amp;row=93&amp;col=7&amp;number=0.00535&amp;sourceID=14","0.00535")</f>
        <v>0.00535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HYPERLINK("http://141.218.60.56/~jnz1568/getInfo.php?workbook=06_01.xlsx&amp;sheet=U0&amp;row=94&amp;col=6&amp;number=4&amp;sourceID=14","4")</f>
        <v>4</v>
      </c>
      <c r="G94" s="4" t="str">
        <f>HYPERLINK("http://141.218.60.56/~jnz1568/getInfo.php?workbook=06_01.xlsx&amp;sheet=U0&amp;row=94&amp;col=7&amp;number=0.00535&amp;sourceID=14","0.00535")</f>
        <v>0.00535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HYPERLINK("http://141.218.60.56/~jnz1568/getInfo.php?workbook=06_01.xlsx&amp;sheet=U0&amp;row=95&amp;col=6&amp;number=4.1&amp;sourceID=14","4.1")</f>
        <v>4.1</v>
      </c>
      <c r="G95" s="4" t="str">
        <f>HYPERLINK("http://141.218.60.56/~jnz1568/getInfo.php?workbook=06_01.xlsx&amp;sheet=U0&amp;row=95&amp;col=7&amp;number=0.00535&amp;sourceID=14","0.00535")</f>
        <v>0.00535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HYPERLINK("http://141.218.60.56/~jnz1568/getInfo.php?workbook=06_01.xlsx&amp;sheet=U0&amp;row=96&amp;col=6&amp;number=4.2&amp;sourceID=14","4.2")</f>
        <v>4.2</v>
      </c>
      <c r="G96" s="4" t="str">
        <f>HYPERLINK("http://141.218.60.56/~jnz1568/getInfo.php?workbook=06_01.xlsx&amp;sheet=U0&amp;row=96&amp;col=7&amp;number=0.00535&amp;sourceID=14","0.00535")</f>
        <v>0.00535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HYPERLINK("http://141.218.60.56/~jnz1568/getInfo.php?workbook=06_01.xlsx&amp;sheet=U0&amp;row=97&amp;col=6&amp;number=4.3&amp;sourceID=14","4.3")</f>
        <v>4.3</v>
      </c>
      <c r="G97" s="4" t="str">
        <f>HYPERLINK("http://141.218.60.56/~jnz1568/getInfo.php?workbook=06_01.xlsx&amp;sheet=U0&amp;row=97&amp;col=7&amp;number=0.00536&amp;sourceID=14","0.00536")</f>
        <v>0.00536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HYPERLINK("http://141.218.60.56/~jnz1568/getInfo.php?workbook=06_01.xlsx&amp;sheet=U0&amp;row=98&amp;col=6&amp;number=4.4&amp;sourceID=14","4.4")</f>
        <v>4.4</v>
      </c>
      <c r="G98" s="4" t="str">
        <f>HYPERLINK("http://141.218.60.56/~jnz1568/getInfo.php?workbook=06_01.xlsx&amp;sheet=U0&amp;row=98&amp;col=7&amp;number=0.00536&amp;sourceID=14","0.00536")</f>
        <v>0.00536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HYPERLINK("http://141.218.60.56/~jnz1568/getInfo.php?workbook=06_01.xlsx&amp;sheet=U0&amp;row=99&amp;col=6&amp;number=4.5&amp;sourceID=14","4.5")</f>
        <v>4.5</v>
      </c>
      <c r="G99" s="4" t="str">
        <f>HYPERLINK("http://141.218.60.56/~jnz1568/getInfo.php?workbook=06_01.xlsx&amp;sheet=U0&amp;row=99&amp;col=7&amp;number=0.00537&amp;sourceID=14","0.00537")</f>
        <v>0.00537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HYPERLINK("http://141.218.60.56/~jnz1568/getInfo.php?workbook=06_01.xlsx&amp;sheet=U0&amp;row=100&amp;col=6&amp;number=4.6&amp;sourceID=14","4.6")</f>
        <v>4.6</v>
      </c>
      <c r="G100" s="4" t="str">
        <f>HYPERLINK("http://141.218.60.56/~jnz1568/getInfo.php?workbook=06_01.xlsx&amp;sheet=U0&amp;row=100&amp;col=7&amp;number=0.00537&amp;sourceID=14","0.00537")</f>
        <v>0.00537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HYPERLINK("http://141.218.60.56/~jnz1568/getInfo.php?workbook=06_01.xlsx&amp;sheet=U0&amp;row=101&amp;col=6&amp;number=4.7&amp;sourceID=14","4.7")</f>
        <v>4.7</v>
      </c>
      <c r="G101" s="4" t="str">
        <f>HYPERLINK("http://141.218.60.56/~jnz1568/getInfo.php?workbook=06_01.xlsx&amp;sheet=U0&amp;row=101&amp;col=7&amp;number=0.00538&amp;sourceID=14","0.00538")</f>
        <v>0.00538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HYPERLINK("http://141.218.60.56/~jnz1568/getInfo.php?workbook=06_01.xlsx&amp;sheet=U0&amp;row=102&amp;col=6&amp;number=4.8&amp;sourceID=14","4.8")</f>
        <v>4.8</v>
      </c>
      <c r="G102" s="4" t="str">
        <f>HYPERLINK("http://141.218.60.56/~jnz1568/getInfo.php?workbook=06_01.xlsx&amp;sheet=U0&amp;row=102&amp;col=7&amp;number=0.00539&amp;sourceID=14","0.00539")</f>
        <v>0.00539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HYPERLINK("http://141.218.60.56/~jnz1568/getInfo.php?workbook=06_01.xlsx&amp;sheet=U0&amp;row=103&amp;col=6&amp;number=4.9&amp;sourceID=14","4.9")</f>
        <v>4.9</v>
      </c>
      <c r="G103" s="4" t="str">
        <f>HYPERLINK("http://141.218.60.56/~jnz1568/getInfo.php?workbook=06_01.xlsx&amp;sheet=U0&amp;row=103&amp;col=7&amp;number=0.00541&amp;sourceID=14","0.00541")</f>
        <v>0.00541</v>
      </c>
    </row>
    <row r="104" spans="1:7">
      <c r="A104" s="3">
        <v>6</v>
      </c>
      <c r="B104" s="3">
        <v>1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HYPERLINK("http://141.218.60.56/~jnz1568/getInfo.php?workbook=06_01.xlsx&amp;sheet=U0&amp;row=104&amp;col=6&amp;number=3&amp;sourceID=14","3")</f>
        <v>3</v>
      </c>
      <c r="G104" s="4" t="str">
        <f>HYPERLINK("http://141.218.60.56/~jnz1568/getInfo.php?workbook=06_01.xlsx&amp;sheet=U0&amp;row=104&amp;col=7&amp;number=0.0107&amp;sourceID=14","0.0107")</f>
        <v>0.0107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HYPERLINK("http://141.218.60.56/~jnz1568/getInfo.php?workbook=06_01.xlsx&amp;sheet=U0&amp;row=105&amp;col=6&amp;number=3.1&amp;sourceID=14","3.1")</f>
        <v>3.1</v>
      </c>
      <c r="G105" s="4" t="str">
        <f>HYPERLINK("http://141.218.60.56/~jnz1568/getInfo.php?workbook=06_01.xlsx&amp;sheet=U0&amp;row=105&amp;col=7&amp;number=0.0107&amp;sourceID=14","0.0107")</f>
        <v>0.0107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HYPERLINK("http://141.218.60.56/~jnz1568/getInfo.php?workbook=06_01.xlsx&amp;sheet=U0&amp;row=106&amp;col=6&amp;number=3.2&amp;sourceID=14","3.2")</f>
        <v>3.2</v>
      </c>
      <c r="G106" s="4" t="str">
        <f>HYPERLINK("http://141.218.60.56/~jnz1568/getInfo.php?workbook=06_01.xlsx&amp;sheet=U0&amp;row=106&amp;col=7&amp;number=0.0107&amp;sourceID=14","0.0107")</f>
        <v>0.0107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HYPERLINK("http://141.218.60.56/~jnz1568/getInfo.php?workbook=06_01.xlsx&amp;sheet=U0&amp;row=107&amp;col=6&amp;number=3.3&amp;sourceID=14","3.3")</f>
        <v>3.3</v>
      </c>
      <c r="G107" s="4" t="str">
        <f>HYPERLINK("http://141.218.60.56/~jnz1568/getInfo.php?workbook=06_01.xlsx&amp;sheet=U0&amp;row=107&amp;col=7&amp;number=0.0107&amp;sourceID=14","0.0107")</f>
        <v>0.0107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HYPERLINK("http://141.218.60.56/~jnz1568/getInfo.php?workbook=06_01.xlsx&amp;sheet=U0&amp;row=108&amp;col=6&amp;number=3.4&amp;sourceID=14","3.4")</f>
        <v>3.4</v>
      </c>
      <c r="G108" s="4" t="str">
        <f>HYPERLINK("http://141.218.60.56/~jnz1568/getInfo.php?workbook=06_01.xlsx&amp;sheet=U0&amp;row=108&amp;col=7&amp;number=0.0107&amp;sourceID=14","0.0107")</f>
        <v>0.0107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HYPERLINK("http://141.218.60.56/~jnz1568/getInfo.php?workbook=06_01.xlsx&amp;sheet=U0&amp;row=109&amp;col=6&amp;number=3.5&amp;sourceID=14","3.5")</f>
        <v>3.5</v>
      </c>
      <c r="G109" s="4" t="str">
        <f>HYPERLINK("http://141.218.60.56/~jnz1568/getInfo.php?workbook=06_01.xlsx&amp;sheet=U0&amp;row=109&amp;col=7&amp;number=0.0107&amp;sourceID=14","0.0107")</f>
        <v>0.0107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HYPERLINK("http://141.218.60.56/~jnz1568/getInfo.php?workbook=06_01.xlsx&amp;sheet=U0&amp;row=110&amp;col=6&amp;number=3.6&amp;sourceID=14","3.6")</f>
        <v>3.6</v>
      </c>
      <c r="G110" s="4" t="str">
        <f>HYPERLINK("http://141.218.60.56/~jnz1568/getInfo.php?workbook=06_01.xlsx&amp;sheet=U0&amp;row=110&amp;col=7&amp;number=0.0107&amp;sourceID=14","0.0107")</f>
        <v>0.0107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HYPERLINK("http://141.218.60.56/~jnz1568/getInfo.php?workbook=06_01.xlsx&amp;sheet=U0&amp;row=111&amp;col=6&amp;number=3.7&amp;sourceID=14","3.7")</f>
        <v>3.7</v>
      </c>
      <c r="G111" s="4" t="str">
        <f>HYPERLINK("http://141.218.60.56/~jnz1568/getInfo.php?workbook=06_01.xlsx&amp;sheet=U0&amp;row=111&amp;col=7&amp;number=0.0107&amp;sourceID=14","0.0107")</f>
        <v>0.0107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HYPERLINK("http://141.218.60.56/~jnz1568/getInfo.php?workbook=06_01.xlsx&amp;sheet=U0&amp;row=112&amp;col=6&amp;number=3.8&amp;sourceID=14","3.8")</f>
        <v>3.8</v>
      </c>
      <c r="G112" s="4" t="str">
        <f>HYPERLINK("http://141.218.60.56/~jnz1568/getInfo.php?workbook=06_01.xlsx&amp;sheet=U0&amp;row=112&amp;col=7&amp;number=0.0107&amp;sourceID=14","0.0107")</f>
        <v>0.0107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HYPERLINK("http://141.218.60.56/~jnz1568/getInfo.php?workbook=06_01.xlsx&amp;sheet=U0&amp;row=113&amp;col=6&amp;number=3.9&amp;sourceID=14","3.9")</f>
        <v>3.9</v>
      </c>
      <c r="G113" s="4" t="str">
        <f>HYPERLINK("http://141.218.60.56/~jnz1568/getInfo.php?workbook=06_01.xlsx&amp;sheet=U0&amp;row=113&amp;col=7&amp;number=0.0107&amp;sourceID=14","0.0107")</f>
        <v>0.0107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HYPERLINK("http://141.218.60.56/~jnz1568/getInfo.php?workbook=06_01.xlsx&amp;sheet=U0&amp;row=114&amp;col=6&amp;number=4&amp;sourceID=14","4")</f>
        <v>4</v>
      </c>
      <c r="G114" s="4" t="str">
        <f>HYPERLINK("http://141.218.60.56/~jnz1568/getInfo.php?workbook=06_01.xlsx&amp;sheet=U0&amp;row=114&amp;col=7&amp;number=0.0107&amp;sourceID=14","0.0107")</f>
        <v>0.0107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HYPERLINK("http://141.218.60.56/~jnz1568/getInfo.php?workbook=06_01.xlsx&amp;sheet=U0&amp;row=115&amp;col=6&amp;number=4.1&amp;sourceID=14","4.1")</f>
        <v>4.1</v>
      </c>
      <c r="G115" s="4" t="str">
        <f>HYPERLINK("http://141.218.60.56/~jnz1568/getInfo.php?workbook=06_01.xlsx&amp;sheet=U0&amp;row=115&amp;col=7&amp;number=0.0107&amp;sourceID=14","0.0107")</f>
        <v>0.0107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HYPERLINK("http://141.218.60.56/~jnz1568/getInfo.php?workbook=06_01.xlsx&amp;sheet=U0&amp;row=116&amp;col=6&amp;number=4.2&amp;sourceID=14","4.2")</f>
        <v>4.2</v>
      </c>
      <c r="G116" s="4" t="str">
        <f>HYPERLINK("http://141.218.60.56/~jnz1568/getInfo.php?workbook=06_01.xlsx&amp;sheet=U0&amp;row=116&amp;col=7&amp;number=0.0107&amp;sourceID=14","0.0107")</f>
        <v>0.0107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HYPERLINK("http://141.218.60.56/~jnz1568/getInfo.php?workbook=06_01.xlsx&amp;sheet=U0&amp;row=117&amp;col=6&amp;number=4.3&amp;sourceID=14","4.3")</f>
        <v>4.3</v>
      </c>
      <c r="G117" s="4" t="str">
        <f>HYPERLINK("http://141.218.60.56/~jnz1568/getInfo.php?workbook=06_01.xlsx&amp;sheet=U0&amp;row=117&amp;col=7&amp;number=0.0107&amp;sourceID=14","0.0107")</f>
        <v>0.0107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HYPERLINK("http://141.218.60.56/~jnz1568/getInfo.php?workbook=06_01.xlsx&amp;sheet=U0&amp;row=118&amp;col=6&amp;number=4.4&amp;sourceID=14","4.4")</f>
        <v>4.4</v>
      </c>
      <c r="G118" s="4" t="str">
        <f>HYPERLINK("http://141.218.60.56/~jnz1568/getInfo.php?workbook=06_01.xlsx&amp;sheet=U0&amp;row=118&amp;col=7&amp;number=0.0107&amp;sourceID=14","0.0107")</f>
        <v>0.0107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HYPERLINK("http://141.218.60.56/~jnz1568/getInfo.php?workbook=06_01.xlsx&amp;sheet=U0&amp;row=119&amp;col=6&amp;number=4.5&amp;sourceID=14","4.5")</f>
        <v>4.5</v>
      </c>
      <c r="G119" s="4" t="str">
        <f>HYPERLINK("http://141.218.60.56/~jnz1568/getInfo.php?workbook=06_01.xlsx&amp;sheet=U0&amp;row=119&amp;col=7&amp;number=0.0107&amp;sourceID=14","0.0107")</f>
        <v>0.0107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HYPERLINK("http://141.218.60.56/~jnz1568/getInfo.php?workbook=06_01.xlsx&amp;sheet=U0&amp;row=120&amp;col=6&amp;number=4.6&amp;sourceID=14","4.6")</f>
        <v>4.6</v>
      </c>
      <c r="G120" s="4" t="str">
        <f>HYPERLINK("http://141.218.60.56/~jnz1568/getInfo.php?workbook=06_01.xlsx&amp;sheet=U0&amp;row=120&amp;col=7&amp;number=0.0107&amp;sourceID=14","0.0107")</f>
        <v>0.0107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HYPERLINK("http://141.218.60.56/~jnz1568/getInfo.php?workbook=06_01.xlsx&amp;sheet=U0&amp;row=121&amp;col=6&amp;number=4.7&amp;sourceID=14","4.7")</f>
        <v>4.7</v>
      </c>
      <c r="G121" s="4" t="str">
        <f>HYPERLINK("http://141.218.60.56/~jnz1568/getInfo.php?workbook=06_01.xlsx&amp;sheet=U0&amp;row=121&amp;col=7&amp;number=0.0108&amp;sourceID=14","0.0108")</f>
        <v>0.0108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HYPERLINK("http://141.218.60.56/~jnz1568/getInfo.php?workbook=06_01.xlsx&amp;sheet=U0&amp;row=122&amp;col=6&amp;number=4.8&amp;sourceID=14","4.8")</f>
        <v>4.8</v>
      </c>
      <c r="G122" s="4" t="str">
        <f>HYPERLINK("http://141.218.60.56/~jnz1568/getInfo.php?workbook=06_01.xlsx&amp;sheet=U0&amp;row=122&amp;col=7&amp;number=0.0108&amp;sourceID=14","0.0108")</f>
        <v>0.0108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HYPERLINK("http://141.218.60.56/~jnz1568/getInfo.php?workbook=06_01.xlsx&amp;sheet=U0&amp;row=123&amp;col=6&amp;number=4.9&amp;sourceID=14","4.9")</f>
        <v>4.9</v>
      </c>
      <c r="G123" s="4" t="str">
        <f>HYPERLINK("http://141.218.60.56/~jnz1568/getInfo.php?workbook=06_01.xlsx&amp;sheet=U0&amp;row=123&amp;col=7&amp;number=0.0108&amp;sourceID=14","0.0108")</f>
        <v>0.0108</v>
      </c>
    </row>
    <row r="124" spans="1:7">
      <c r="A124" s="3">
        <v>6</v>
      </c>
      <c r="B124" s="3">
        <v>1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HYPERLINK("http://141.218.60.56/~jnz1568/getInfo.php?workbook=06_01.xlsx&amp;sheet=U0&amp;row=124&amp;col=6&amp;number=3&amp;sourceID=14","3")</f>
        <v>3</v>
      </c>
      <c r="G124" s="4" t="str">
        <f>HYPERLINK("http://141.218.60.56/~jnz1568/getInfo.php?workbook=06_01.xlsx&amp;sheet=U0&amp;row=124&amp;col=7&amp;number=0.00223&amp;sourceID=14","0.00223")</f>
        <v>0.00223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HYPERLINK("http://141.218.60.56/~jnz1568/getInfo.php?workbook=06_01.xlsx&amp;sheet=U0&amp;row=125&amp;col=6&amp;number=3.1&amp;sourceID=14","3.1")</f>
        <v>3.1</v>
      </c>
      <c r="G125" s="4" t="str">
        <f>HYPERLINK("http://141.218.60.56/~jnz1568/getInfo.php?workbook=06_01.xlsx&amp;sheet=U0&amp;row=125&amp;col=7&amp;number=0.00223&amp;sourceID=14","0.00223")</f>
        <v>0.00223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HYPERLINK("http://141.218.60.56/~jnz1568/getInfo.php?workbook=06_01.xlsx&amp;sheet=U0&amp;row=126&amp;col=6&amp;number=3.2&amp;sourceID=14","3.2")</f>
        <v>3.2</v>
      </c>
      <c r="G126" s="4" t="str">
        <f>HYPERLINK("http://141.218.60.56/~jnz1568/getInfo.php?workbook=06_01.xlsx&amp;sheet=U0&amp;row=126&amp;col=7&amp;number=0.00223&amp;sourceID=14","0.00223")</f>
        <v>0.00223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HYPERLINK("http://141.218.60.56/~jnz1568/getInfo.php?workbook=06_01.xlsx&amp;sheet=U0&amp;row=127&amp;col=6&amp;number=3.3&amp;sourceID=14","3.3")</f>
        <v>3.3</v>
      </c>
      <c r="G127" s="4" t="str">
        <f>HYPERLINK("http://141.218.60.56/~jnz1568/getInfo.php?workbook=06_01.xlsx&amp;sheet=U0&amp;row=127&amp;col=7&amp;number=0.00223&amp;sourceID=14","0.00223")</f>
        <v>0.00223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HYPERLINK("http://141.218.60.56/~jnz1568/getInfo.php?workbook=06_01.xlsx&amp;sheet=U0&amp;row=128&amp;col=6&amp;number=3.4&amp;sourceID=14","3.4")</f>
        <v>3.4</v>
      </c>
      <c r="G128" s="4" t="str">
        <f>HYPERLINK("http://141.218.60.56/~jnz1568/getInfo.php?workbook=06_01.xlsx&amp;sheet=U0&amp;row=128&amp;col=7&amp;number=0.00223&amp;sourceID=14","0.00223")</f>
        <v>0.00223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HYPERLINK("http://141.218.60.56/~jnz1568/getInfo.php?workbook=06_01.xlsx&amp;sheet=U0&amp;row=129&amp;col=6&amp;number=3.5&amp;sourceID=14","3.5")</f>
        <v>3.5</v>
      </c>
      <c r="G129" s="4" t="str">
        <f>HYPERLINK("http://141.218.60.56/~jnz1568/getInfo.php?workbook=06_01.xlsx&amp;sheet=U0&amp;row=129&amp;col=7&amp;number=0.00223&amp;sourceID=14","0.00223")</f>
        <v>0.00223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HYPERLINK("http://141.218.60.56/~jnz1568/getInfo.php?workbook=06_01.xlsx&amp;sheet=U0&amp;row=130&amp;col=6&amp;number=3.6&amp;sourceID=14","3.6")</f>
        <v>3.6</v>
      </c>
      <c r="G130" s="4" t="str">
        <f>HYPERLINK("http://141.218.60.56/~jnz1568/getInfo.php?workbook=06_01.xlsx&amp;sheet=U0&amp;row=130&amp;col=7&amp;number=0.00223&amp;sourceID=14","0.00223")</f>
        <v>0.00223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HYPERLINK("http://141.218.60.56/~jnz1568/getInfo.php?workbook=06_01.xlsx&amp;sheet=U0&amp;row=131&amp;col=6&amp;number=3.7&amp;sourceID=14","3.7")</f>
        <v>3.7</v>
      </c>
      <c r="G131" s="4" t="str">
        <f>HYPERLINK("http://141.218.60.56/~jnz1568/getInfo.php?workbook=06_01.xlsx&amp;sheet=U0&amp;row=131&amp;col=7&amp;number=0.00224&amp;sourceID=14","0.00224")</f>
        <v>0.00224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HYPERLINK("http://141.218.60.56/~jnz1568/getInfo.php?workbook=06_01.xlsx&amp;sheet=U0&amp;row=132&amp;col=6&amp;number=3.8&amp;sourceID=14","3.8")</f>
        <v>3.8</v>
      </c>
      <c r="G132" s="4" t="str">
        <f>HYPERLINK("http://141.218.60.56/~jnz1568/getInfo.php?workbook=06_01.xlsx&amp;sheet=U0&amp;row=132&amp;col=7&amp;number=0.00224&amp;sourceID=14","0.00224")</f>
        <v>0.00224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HYPERLINK("http://141.218.60.56/~jnz1568/getInfo.php?workbook=06_01.xlsx&amp;sheet=U0&amp;row=133&amp;col=6&amp;number=3.9&amp;sourceID=14","3.9")</f>
        <v>3.9</v>
      </c>
      <c r="G133" s="4" t="str">
        <f>HYPERLINK("http://141.218.60.56/~jnz1568/getInfo.php?workbook=06_01.xlsx&amp;sheet=U0&amp;row=133&amp;col=7&amp;number=0.00224&amp;sourceID=14","0.00224")</f>
        <v>0.00224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HYPERLINK("http://141.218.60.56/~jnz1568/getInfo.php?workbook=06_01.xlsx&amp;sheet=U0&amp;row=134&amp;col=6&amp;number=4&amp;sourceID=14","4")</f>
        <v>4</v>
      </c>
      <c r="G134" s="4" t="str">
        <f>HYPERLINK("http://141.218.60.56/~jnz1568/getInfo.php?workbook=06_01.xlsx&amp;sheet=U0&amp;row=134&amp;col=7&amp;number=0.00224&amp;sourceID=14","0.00224")</f>
        <v>0.00224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HYPERLINK("http://141.218.60.56/~jnz1568/getInfo.php?workbook=06_01.xlsx&amp;sheet=U0&amp;row=135&amp;col=6&amp;number=4.1&amp;sourceID=14","4.1")</f>
        <v>4.1</v>
      </c>
      <c r="G135" s="4" t="str">
        <f>HYPERLINK("http://141.218.60.56/~jnz1568/getInfo.php?workbook=06_01.xlsx&amp;sheet=U0&amp;row=135&amp;col=7&amp;number=0.00225&amp;sourceID=14","0.00225")</f>
        <v>0.00225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HYPERLINK("http://141.218.60.56/~jnz1568/getInfo.php?workbook=06_01.xlsx&amp;sheet=U0&amp;row=136&amp;col=6&amp;number=4.2&amp;sourceID=14","4.2")</f>
        <v>4.2</v>
      </c>
      <c r="G136" s="4" t="str">
        <f>HYPERLINK("http://141.218.60.56/~jnz1568/getInfo.php?workbook=06_01.xlsx&amp;sheet=U0&amp;row=136&amp;col=7&amp;number=0.00225&amp;sourceID=14","0.00225")</f>
        <v>0.00225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HYPERLINK("http://141.218.60.56/~jnz1568/getInfo.php?workbook=06_01.xlsx&amp;sheet=U0&amp;row=137&amp;col=6&amp;number=4.3&amp;sourceID=14","4.3")</f>
        <v>4.3</v>
      </c>
      <c r="G137" s="4" t="str">
        <f>HYPERLINK("http://141.218.60.56/~jnz1568/getInfo.php?workbook=06_01.xlsx&amp;sheet=U0&amp;row=137&amp;col=7&amp;number=0.00226&amp;sourceID=14","0.00226")</f>
        <v>0.00226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HYPERLINK("http://141.218.60.56/~jnz1568/getInfo.php?workbook=06_01.xlsx&amp;sheet=U0&amp;row=138&amp;col=6&amp;number=4.4&amp;sourceID=14","4.4")</f>
        <v>4.4</v>
      </c>
      <c r="G138" s="4" t="str">
        <f>HYPERLINK("http://141.218.60.56/~jnz1568/getInfo.php?workbook=06_01.xlsx&amp;sheet=U0&amp;row=138&amp;col=7&amp;number=0.00226&amp;sourceID=14","0.00226")</f>
        <v>0.00226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HYPERLINK("http://141.218.60.56/~jnz1568/getInfo.php?workbook=06_01.xlsx&amp;sheet=U0&amp;row=139&amp;col=6&amp;number=4.5&amp;sourceID=14","4.5")</f>
        <v>4.5</v>
      </c>
      <c r="G139" s="4" t="str">
        <f>HYPERLINK("http://141.218.60.56/~jnz1568/getInfo.php?workbook=06_01.xlsx&amp;sheet=U0&amp;row=139&amp;col=7&amp;number=0.00227&amp;sourceID=14","0.00227")</f>
        <v>0.00227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HYPERLINK("http://141.218.60.56/~jnz1568/getInfo.php?workbook=06_01.xlsx&amp;sheet=U0&amp;row=140&amp;col=6&amp;number=4.6&amp;sourceID=14","4.6")</f>
        <v>4.6</v>
      </c>
      <c r="G140" s="4" t="str">
        <f>HYPERLINK("http://141.218.60.56/~jnz1568/getInfo.php?workbook=06_01.xlsx&amp;sheet=U0&amp;row=140&amp;col=7&amp;number=0.00228&amp;sourceID=14","0.00228")</f>
        <v>0.00228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HYPERLINK("http://141.218.60.56/~jnz1568/getInfo.php?workbook=06_01.xlsx&amp;sheet=U0&amp;row=141&amp;col=6&amp;number=4.7&amp;sourceID=14","4.7")</f>
        <v>4.7</v>
      </c>
      <c r="G141" s="4" t="str">
        <f>HYPERLINK("http://141.218.60.56/~jnz1568/getInfo.php?workbook=06_01.xlsx&amp;sheet=U0&amp;row=141&amp;col=7&amp;number=0.00229&amp;sourceID=14","0.00229")</f>
        <v>0.00229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HYPERLINK("http://141.218.60.56/~jnz1568/getInfo.php?workbook=06_01.xlsx&amp;sheet=U0&amp;row=142&amp;col=6&amp;number=4.8&amp;sourceID=14","4.8")</f>
        <v>4.8</v>
      </c>
      <c r="G142" s="4" t="str">
        <f>HYPERLINK("http://141.218.60.56/~jnz1568/getInfo.php?workbook=06_01.xlsx&amp;sheet=U0&amp;row=142&amp;col=7&amp;number=0.0023&amp;sourceID=14","0.0023")</f>
        <v>0.0023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HYPERLINK("http://141.218.60.56/~jnz1568/getInfo.php?workbook=06_01.xlsx&amp;sheet=U0&amp;row=143&amp;col=6&amp;number=4.9&amp;sourceID=14","4.9")</f>
        <v>4.9</v>
      </c>
      <c r="G143" s="4" t="str">
        <f>HYPERLINK("http://141.218.60.56/~jnz1568/getInfo.php?workbook=06_01.xlsx&amp;sheet=U0&amp;row=143&amp;col=7&amp;number=0.0023&amp;sourceID=14","0.0023")</f>
        <v>0.0023</v>
      </c>
    </row>
    <row r="144" spans="1:7">
      <c r="A144" s="3">
        <v>6</v>
      </c>
      <c r="B144" s="3">
        <v>1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HYPERLINK("http://141.218.60.56/~jnz1568/getInfo.php?workbook=06_01.xlsx&amp;sheet=U0&amp;row=144&amp;col=6&amp;number=3&amp;sourceID=14","3")</f>
        <v>3</v>
      </c>
      <c r="G144" s="4" t="str">
        <f>HYPERLINK("http://141.218.60.56/~jnz1568/getInfo.php?workbook=06_01.xlsx&amp;sheet=U0&amp;row=144&amp;col=7&amp;number=0.00335&amp;sourceID=14","0.00335")</f>
        <v>0.00335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HYPERLINK("http://141.218.60.56/~jnz1568/getInfo.php?workbook=06_01.xlsx&amp;sheet=U0&amp;row=145&amp;col=6&amp;number=3.1&amp;sourceID=14","3.1")</f>
        <v>3.1</v>
      </c>
      <c r="G145" s="4" t="str">
        <f>HYPERLINK("http://141.218.60.56/~jnz1568/getInfo.php?workbook=06_01.xlsx&amp;sheet=U0&amp;row=145&amp;col=7&amp;number=0.00335&amp;sourceID=14","0.00335")</f>
        <v>0.00335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HYPERLINK("http://141.218.60.56/~jnz1568/getInfo.php?workbook=06_01.xlsx&amp;sheet=U0&amp;row=146&amp;col=6&amp;number=3.2&amp;sourceID=14","3.2")</f>
        <v>3.2</v>
      </c>
      <c r="G146" s="4" t="str">
        <f>HYPERLINK("http://141.218.60.56/~jnz1568/getInfo.php?workbook=06_01.xlsx&amp;sheet=U0&amp;row=146&amp;col=7&amp;number=0.00335&amp;sourceID=14","0.00335")</f>
        <v>0.00335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HYPERLINK("http://141.218.60.56/~jnz1568/getInfo.php?workbook=06_01.xlsx&amp;sheet=U0&amp;row=147&amp;col=6&amp;number=3.3&amp;sourceID=14","3.3")</f>
        <v>3.3</v>
      </c>
      <c r="G147" s="4" t="str">
        <f>HYPERLINK("http://141.218.60.56/~jnz1568/getInfo.php?workbook=06_01.xlsx&amp;sheet=U0&amp;row=147&amp;col=7&amp;number=0.00335&amp;sourceID=14","0.00335")</f>
        <v>0.00335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HYPERLINK("http://141.218.60.56/~jnz1568/getInfo.php?workbook=06_01.xlsx&amp;sheet=U0&amp;row=148&amp;col=6&amp;number=3.4&amp;sourceID=14","3.4")</f>
        <v>3.4</v>
      </c>
      <c r="G148" s="4" t="str">
        <f>HYPERLINK("http://141.218.60.56/~jnz1568/getInfo.php?workbook=06_01.xlsx&amp;sheet=U0&amp;row=148&amp;col=7&amp;number=0.00335&amp;sourceID=14","0.00335")</f>
        <v>0.00335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HYPERLINK("http://141.218.60.56/~jnz1568/getInfo.php?workbook=06_01.xlsx&amp;sheet=U0&amp;row=149&amp;col=6&amp;number=3.5&amp;sourceID=14","3.5")</f>
        <v>3.5</v>
      </c>
      <c r="G149" s="4" t="str">
        <f>HYPERLINK("http://141.218.60.56/~jnz1568/getInfo.php?workbook=06_01.xlsx&amp;sheet=U0&amp;row=149&amp;col=7&amp;number=0.00335&amp;sourceID=14","0.00335")</f>
        <v>0.00335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HYPERLINK("http://141.218.60.56/~jnz1568/getInfo.php?workbook=06_01.xlsx&amp;sheet=U0&amp;row=150&amp;col=6&amp;number=3.6&amp;sourceID=14","3.6")</f>
        <v>3.6</v>
      </c>
      <c r="G150" s="4" t="str">
        <f>HYPERLINK("http://141.218.60.56/~jnz1568/getInfo.php?workbook=06_01.xlsx&amp;sheet=U0&amp;row=150&amp;col=7&amp;number=0.00335&amp;sourceID=14","0.00335")</f>
        <v>0.00335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HYPERLINK("http://141.218.60.56/~jnz1568/getInfo.php?workbook=06_01.xlsx&amp;sheet=U0&amp;row=151&amp;col=6&amp;number=3.7&amp;sourceID=14","3.7")</f>
        <v>3.7</v>
      </c>
      <c r="G151" s="4" t="str">
        <f>HYPERLINK("http://141.218.60.56/~jnz1568/getInfo.php?workbook=06_01.xlsx&amp;sheet=U0&amp;row=151&amp;col=7&amp;number=0.00335&amp;sourceID=14","0.00335")</f>
        <v>0.00335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HYPERLINK("http://141.218.60.56/~jnz1568/getInfo.php?workbook=06_01.xlsx&amp;sheet=U0&amp;row=152&amp;col=6&amp;number=3.8&amp;sourceID=14","3.8")</f>
        <v>3.8</v>
      </c>
      <c r="G152" s="4" t="str">
        <f>HYPERLINK("http://141.218.60.56/~jnz1568/getInfo.php?workbook=06_01.xlsx&amp;sheet=U0&amp;row=152&amp;col=7&amp;number=0.00336&amp;sourceID=14","0.00336")</f>
        <v>0.00336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HYPERLINK("http://141.218.60.56/~jnz1568/getInfo.php?workbook=06_01.xlsx&amp;sheet=U0&amp;row=153&amp;col=6&amp;number=3.9&amp;sourceID=14","3.9")</f>
        <v>3.9</v>
      </c>
      <c r="G153" s="4" t="str">
        <f>HYPERLINK("http://141.218.60.56/~jnz1568/getInfo.php?workbook=06_01.xlsx&amp;sheet=U0&amp;row=153&amp;col=7&amp;number=0.00336&amp;sourceID=14","0.00336")</f>
        <v>0.00336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HYPERLINK("http://141.218.60.56/~jnz1568/getInfo.php?workbook=06_01.xlsx&amp;sheet=U0&amp;row=154&amp;col=6&amp;number=4&amp;sourceID=14","4")</f>
        <v>4</v>
      </c>
      <c r="G154" s="4" t="str">
        <f>HYPERLINK("http://141.218.60.56/~jnz1568/getInfo.php?workbook=06_01.xlsx&amp;sheet=U0&amp;row=154&amp;col=7&amp;number=0.00337&amp;sourceID=14","0.00337")</f>
        <v>0.00337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HYPERLINK("http://141.218.60.56/~jnz1568/getInfo.php?workbook=06_01.xlsx&amp;sheet=U0&amp;row=155&amp;col=6&amp;number=4.1&amp;sourceID=14","4.1")</f>
        <v>4.1</v>
      </c>
      <c r="G155" s="4" t="str">
        <f>HYPERLINK("http://141.218.60.56/~jnz1568/getInfo.php?workbook=06_01.xlsx&amp;sheet=U0&amp;row=155&amp;col=7&amp;number=0.00337&amp;sourceID=14","0.00337")</f>
        <v>0.00337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HYPERLINK("http://141.218.60.56/~jnz1568/getInfo.php?workbook=06_01.xlsx&amp;sheet=U0&amp;row=156&amp;col=6&amp;number=4.2&amp;sourceID=14","4.2")</f>
        <v>4.2</v>
      </c>
      <c r="G156" s="4" t="str">
        <f>HYPERLINK("http://141.218.60.56/~jnz1568/getInfo.php?workbook=06_01.xlsx&amp;sheet=U0&amp;row=156&amp;col=7&amp;number=0.00338&amp;sourceID=14","0.00338")</f>
        <v>0.00338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HYPERLINK("http://141.218.60.56/~jnz1568/getInfo.php?workbook=06_01.xlsx&amp;sheet=U0&amp;row=157&amp;col=6&amp;number=4.3&amp;sourceID=14","4.3")</f>
        <v>4.3</v>
      </c>
      <c r="G157" s="4" t="str">
        <f>HYPERLINK("http://141.218.60.56/~jnz1568/getInfo.php?workbook=06_01.xlsx&amp;sheet=U0&amp;row=157&amp;col=7&amp;number=0.00339&amp;sourceID=14","0.00339")</f>
        <v>0.00339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HYPERLINK("http://141.218.60.56/~jnz1568/getInfo.php?workbook=06_01.xlsx&amp;sheet=U0&amp;row=158&amp;col=6&amp;number=4.4&amp;sourceID=14","4.4")</f>
        <v>4.4</v>
      </c>
      <c r="G158" s="4" t="str">
        <f>HYPERLINK("http://141.218.60.56/~jnz1568/getInfo.php?workbook=06_01.xlsx&amp;sheet=U0&amp;row=158&amp;col=7&amp;number=0.00339&amp;sourceID=14","0.00339")</f>
        <v>0.00339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HYPERLINK("http://141.218.60.56/~jnz1568/getInfo.php?workbook=06_01.xlsx&amp;sheet=U0&amp;row=159&amp;col=6&amp;number=4.5&amp;sourceID=14","4.5")</f>
        <v>4.5</v>
      </c>
      <c r="G159" s="4" t="str">
        <f>HYPERLINK("http://141.218.60.56/~jnz1568/getInfo.php?workbook=06_01.xlsx&amp;sheet=U0&amp;row=159&amp;col=7&amp;number=0.00341&amp;sourceID=14","0.00341")</f>
        <v>0.00341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HYPERLINK("http://141.218.60.56/~jnz1568/getInfo.php?workbook=06_01.xlsx&amp;sheet=U0&amp;row=160&amp;col=6&amp;number=4.6&amp;sourceID=14","4.6")</f>
        <v>4.6</v>
      </c>
      <c r="G160" s="4" t="str">
        <f>HYPERLINK("http://141.218.60.56/~jnz1568/getInfo.php?workbook=06_01.xlsx&amp;sheet=U0&amp;row=160&amp;col=7&amp;number=0.00342&amp;sourceID=14","0.00342")</f>
        <v>0.00342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HYPERLINK("http://141.218.60.56/~jnz1568/getInfo.php?workbook=06_01.xlsx&amp;sheet=U0&amp;row=161&amp;col=6&amp;number=4.7&amp;sourceID=14","4.7")</f>
        <v>4.7</v>
      </c>
      <c r="G161" s="4" t="str">
        <f>HYPERLINK("http://141.218.60.56/~jnz1568/getInfo.php?workbook=06_01.xlsx&amp;sheet=U0&amp;row=161&amp;col=7&amp;number=0.00343&amp;sourceID=14","0.00343")</f>
        <v>0.00343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HYPERLINK("http://141.218.60.56/~jnz1568/getInfo.php?workbook=06_01.xlsx&amp;sheet=U0&amp;row=162&amp;col=6&amp;number=4.8&amp;sourceID=14","4.8")</f>
        <v>4.8</v>
      </c>
      <c r="G162" s="4" t="str">
        <f>HYPERLINK("http://141.218.60.56/~jnz1568/getInfo.php?workbook=06_01.xlsx&amp;sheet=U0&amp;row=162&amp;col=7&amp;number=0.00344&amp;sourceID=14","0.00344")</f>
        <v>0.00344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HYPERLINK("http://141.218.60.56/~jnz1568/getInfo.php?workbook=06_01.xlsx&amp;sheet=U0&amp;row=163&amp;col=6&amp;number=4.9&amp;sourceID=14","4.9")</f>
        <v>4.9</v>
      </c>
      <c r="G163" s="4" t="str">
        <f>HYPERLINK("http://141.218.60.56/~jnz1568/getInfo.php?workbook=06_01.xlsx&amp;sheet=U0&amp;row=163&amp;col=7&amp;number=0.00345&amp;sourceID=14","0.00345")</f>
        <v>0.00345</v>
      </c>
    </row>
    <row r="164" spans="1:7">
      <c r="A164" s="3">
        <v>6</v>
      </c>
      <c r="B164" s="3">
        <v>1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HYPERLINK("http://141.218.60.56/~jnz1568/getInfo.php?workbook=06_01.xlsx&amp;sheet=U0&amp;row=164&amp;col=6&amp;number=3&amp;sourceID=14","3")</f>
        <v>3</v>
      </c>
      <c r="G164" s="4" t="str">
        <f>HYPERLINK("http://141.218.60.56/~jnz1568/getInfo.php?workbook=06_01.xlsx&amp;sheet=U0&amp;row=164&amp;col=7&amp;number=0.00259&amp;sourceID=14","0.00259")</f>
        <v>0.00259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HYPERLINK("http://141.218.60.56/~jnz1568/getInfo.php?workbook=06_01.xlsx&amp;sheet=U0&amp;row=165&amp;col=6&amp;number=3.1&amp;sourceID=14","3.1")</f>
        <v>3.1</v>
      </c>
      <c r="G165" s="4" t="str">
        <f>HYPERLINK("http://141.218.60.56/~jnz1568/getInfo.php?workbook=06_01.xlsx&amp;sheet=U0&amp;row=165&amp;col=7&amp;number=0.00259&amp;sourceID=14","0.00259")</f>
        <v>0.00259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HYPERLINK("http://141.218.60.56/~jnz1568/getInfo.php?workbook=06_01.xlsx&amp;sheet=U0&amp;row=166&amp;col=6&amp;number=3.2&amp;sourceID=14","3.2")</f>
        <v>3.2</v>
      </c>
      <c r="G166" s="4" t="str">
        <f>HYPERLINK("http://141.218.60.56/~jnz1568/getInfo.php?workbook=06_01.xlsx&amp;sheet=U0&amp;row=166&amp;col=7&amp;number=0.00259&amp;sourceID=14","0.00259")</f>
        <v>0.00259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HYPERLINK("http://141.218.60.56/~jnz1568/getInfo.php?workbook=06_01.xlsx&amp;sheet=U0&amp;row=167&amp;col=6&amp;number=3.3&amp;sourceID=14","3.3")</f>
        <v>3.3</v>
      </c>
      <c r="G167" s="4" t="str">
        <f>HYPERLINK("http://141.218.60.56/~jnz1568/getInfo.php?workbook=06_01.xlsx&amp;sheet=U0&amp;row=167&amp;col=7&amp;number=0.00259&amp;sourceID=14","0.00259")</f>
        <v>0.00259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HYPERLINK("http://141.218.60.56/~jnz1568/getInfo.php?workbook=06_01.xlsx&amp;sheet=U0&amp;row=168&amp;col=6&amp;number=3.4&amp;sourceID=14","3.4")</f>
        <v>3.4</v>
      </c>
      <c r="G168" s="4" t="str">
        <f>HYPERLINK("http://141.218.60.56/~jnz1568/getInfo.php?workbook=06_01.xlsx&amp;sheet=U0&amp;row=168&amp;col=7&amp;number=0.00258&amp;sourceID=14","0.00258")</f>
        <v>0.00258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HYPERLINK("http://141.218.60.56/~jnz1568/getInfo.php?workbook=06_01.xlsx&amp;sheet=U0&amp;row=169&amp;col=6&amp;number=3.5&amp;sourceID=14","3.5")</f>
        <v>3.5</v>
      </c>
      <c r="G169" s="4" t="str">
        <f>HYPERLINK("http://141.218.60.56/~jnz1568/getInfo.php?workbook=06_01.xlsx&amp;sheet=U0&amp;row=169&amp;col=7&amp;number=0.00258&amp;sourceID=14","0.00258")</f>
        <v>0.00258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HYPERLINK("http://141.218.60.56/~jnz1568/getInfo.php?workbook=06_01.xlsx&amp;sheet=U0&amp;row=170&amp;col=6&amp;number=3.6&amp;sourceID=14","3.6")</f>
        <v>3.6</v>
      </c>
      <c r="G170" s="4" t="str">
        <f>HYPERLINK("http://141.218.60.56/~jnz1568/getInfo.php?workbook=06_01.xlsx&amp;sheet=U0&amp;row=170&amp;col=7&amp;number=0.00258&amp;sourceID=14","0.00258")</f>
        <v>0.00258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HYPERLINK("http://141.218.60.56/~jnz1568/getInfo.php?workbook=06_01.xlsx&amp;sheet=U0&amp;row=171&amp;col=6&amp;number=3.7&amp;sourceID=14","3.7")</f>
        <v>3.7</v>
      </c>
      <c r="G171" s="4" t="str">
        <f>HYPERLINK("http://141.218.60.56/~jnz1568/getInfo.php?workbook=06_01.xlsx&amp;sheet=U0&amp;row=171&amp;col=7&amp;number=0.00257&amp;sourceID=14","0.00257")</f>
        <v>0.00257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HYPERLINK("http://141.218.60.56/~jnz1568/getInfo.php?workbook=06_01.xlsx&amp;sheet=U0&amp;row=172&amp;col=6&amp;number=3.8&amp;sourceID=14","3.8")</f>
        <v>3.8</v>
      </c>
      <c r="G172" s="4" t="str">
        <f>HYPERLINK("http://141.218.60.56/~jnz1568/getInfo.php?workbook=06_01.xlsx&amp;sheet=U0&amp;row=172&amp;col=7&amp;number=0.00256&amp;sourceID=14","0.00256")</f>
        <v>0.00256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HYPERLINK("http://141.218.60.56/~jnz1568/getInfo.php?workbook=06_01.xlsx&amp;sheet=U0&amp;row=173&amp;col=6&amp;number=3.9&amp;sourceID=14","3.9")</f>
        <v>3.9</v>
      </c>
      <c r="G173" s="4" t="str">
        <f>HYPERLINK("http://141.218.60.56/~jnz1568/getInfo.php?workbook=06_01.xlsx&amp;sheet=U0&amp;row=173&amp;col=7&amp;number=0.00256&amp;sourceID=14","0.00256")</f>
        <v>0.00256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HYPERLINK("http://141.218.60.56/~jnz1568/getInfo.php?workbook=06_01.xlsx&amp;sheet=U0&amp;row=174&amp;col=6&amp;number=4&amp;sourceID=14","4")</f>
        <v>4</v>
      </c>
      <c r="G174" s="4" t="str">
        <f>HYPERLINK("http://141.218.60.56/~jnz1568/getInfo.php?workbook=06_01.xlsx&amp;sheet=U0&amp;row=174&amp;col=7&amp;number=0.00255&amp;sourceID=14","0.00255")</f>
        <v>0.00255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HYPERLINK("http://141.218.60.56/~jnz1568/getInfo.php?workbook=06_01.xlsx&amp;sheet=U0&amp;row=175&amp;col=6&amp;number=4.1&amp;sourceID=14","4.1")</f>
        <v>4.1</v>
      </c>
      <c r="G175" s="4" t="str">
        <f>HYPERLINK("http://141.218.60.56/~jnz1568/getInfo.php?workbook=06_01.xlsx&amp;sheet=U0&amp;row=175&amp;col=7&amp;number=0.00253&amp;sourceID=14","0.00253")</f>
        <v>0.00253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HYPERLINK("http://141.218.60.56/~jnz1568/getInfo.php?workbook=06_01.xlsx&amp;sheet=U0&amp;row=176&amp;col=6&amp;number=4.2&amp;sourceID=14","4.2")</f>
        <v>4.2</v>
      </c>
      <c r="G176" s="4" t="str">
        <f>HYPERLINK("http://141.218.60.56/~jnz1568/getInfo.php?workbook=06_01.xlsx&amp;sheet=U0&amp;row=176&amp;col=7&amp;number=0.00252&amp;sourceID=14","0.00252")</f>
        <v>0.00252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HYPERLINK("http://141.218.60.56/~jnz1568/getInfo.php?workbook=06_01.xlsx&amp;sheet=U0&amp;row=177&amp;col=6&amp;number=4.3&amp;sourceID=14","4.3")</f>
        <v>4.3</v>
      </c>
      <c r="G177" s="4" t="str">
        <f>HYPERLINK("http://141.218.60.56/~jnz1568/getInfo.php?workbook=06_01.xlsx&amp;sheet=U0&amp;row=177&amp;col=7&amp;number=0.0025&amp;sourceID=14","0.0025")</f>
        <v>0.0025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HYPERLINK("http://141.218.60.56/~jnz1568/getInfo.php?workbook=06_01.xlsx&amp;sheet=U0&amp;row=178&amp;col=6&amp;number=4.4&amp;sourceID=14","4.4")</f>
        <v>4.4</v>
      </c>
      <c r="G178" s="4" t="str">
        <f>HYPERLINK("http://141.218.60.56/~jnz1568/getInfo.php?workbook=06_01.xlsx&amp;sheet=U0&amp;row=178&amp;col=7&amp;number=0.00248&amp;sourceID=14","0.00248")</f>
        <v>0.00248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HYPERLINK("http://141.218.60.56/~jnz1568/getInfo.php?workbook=06_01.xlsx&amp;sheet=U0&amp;row=179&amp;col=6&amp;number=4.5&amp;sourceID=14","4.5")</f>
        <v>4.5</v>
      </c>
      <c r="G179" s="4" t="str">
        <f>HYPERLINK("http://141.218.60.56/~jnz1568/getInfo.php?workbook=06_01.xlsx&amp;sheet=U0&amp;row=179&amp;col=7&amp;number=0.00245&amp;sourceID=14","0.00245")</f>
        <v>0.00245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HYPERLINK("http://141.218.60.56/~jnz1568/getInfo.php?workbook=06_01.xlsx&amp;sheet=U0&amp;row=180&amp;col=6&amp;number=4.6&amp;sourceID=14","4.6")</f>
        <v>4.6</v>
      </c>
      <c r="G180" s="4" t="str">
        <f>HYPERLINK("http://141.218.60.56/~jnz1568/getInfo.php?workbook=06_01.xlsx&amp;sheet=U0&amp;row=180&amp;col=7&amp;number=0.00241&amp;sourceID=14","0.00241")</f>
        <v>0.00241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HYPERLINK("http://141.218.60.56/~jnz1568/getInfo.php?workbook=06_01.xlsx&amp;sheet=U0&amp;row=181&amp;col=6&amp;number=4.7&amp;sourceID=14","4.7")</f>
        <v>4.7</v>
      </c>
      <c r="G181" s="4" t="str">
        <f>HYPERLINK("http://141.218.60.56/~jnz1568/getInfo.php?workbook=06_01.xlsx&amp;sheet=U0&amp;row=181&amp;col=7&amp;number=0.00237&amp;sourceID=14","0.00237")</f>
        <v>0.00237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HYPERLINK("http://141.218.60.56/~jnz1568/getInfo.php?workbook=06_01.xlsx&amp;sheet=U0&amp;row=182&amp;col=6&amp;number=4.8&amp;sourceID=14","4.8")</f>
        <v>4.8</v>
      </c>
      <c r="G182" s="4" t="str">
        <f>HYPERLINK("http://141.218.60.56/~jnz1568/getInfo.php?workbook=06_01.xlsx&amp;sheet=U0&amp;row=182&amp;col=7&amp;number=0.00233&amp;sourceID=14","0.00233")</f>
        <v>0.00233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HYPERLINK("http://141.218.60.56/~jnz1568/getInfo.php?workbook=06_01.xlsx&amp;sheet=U0&amp;row=183&amp;col=6&amp;number=4.9&amp;sourceID=14","4.9")</f>
        <v>4.9</v>
      </c>
      <c r="G183" s="4" t="str">
        <f>HYPERLINK("http://141.218.60.56/~jnz1568/getInfo.php?workbook=06_01.xlsx&amp;sheet=U0&amp;row=183&amp;col=7&amp;number=0.00228&amp;sourceID=14","0.00228")</f>
        <v>0.00228</v>
      </c>
    </row>
    <row r="184" spans="1:7">
      <c r="A184" s="3">
        <v>6</v>
      </c>
      <c r="B184" s="3">
        <v>1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HYPERLINK("http://141.218.60.56/~jnz1568/getInfo.php?workbook=06_01.xlsx&amp;sheet=U0&amp;row=184&amp;col=6&amp;number=3&amp;sourceID=14","3")</f>
        <v>3</v>
      </c>
      <c r="G184" s="4" t="str">
        <f>HYPERLINK("http://141.218.60.56/~jnz1568/getInfo.php?workbook=06_01.xlsx&amp;sheet=U0&amp;row=184&amp;col=7&amp;number=0.00184&amp;sourceID=14","0.00184")</f>
        <v>0.00184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HYPERLINK("http://141.218.60.56/~jnz1568/getInfo.php?workbook=06_01.xlsx&amp;sheet=U0&amp;row=185&amp;col=6&amp;number=3.1&amp;sourceID=14","3.1")</f>
        <v>3.1</v>
      </c>
      <c r="G185" s="4" t="str">
        <f>HYPERLINK("http://141.218.60.56/~jnz1568/getInfo.php?workbook=06_01.xlsx&amp;sheet=U0&amp;row=185&amp;col=7&amp;number=0.00184&amp;sourceID=14","0.00184")</f>
        <v>0.00184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HYPERLINK("http://141.218.60.56/~jnz1568/getInfo.php?workbook=06_01.xlsx&amp;sheet=U0&amp;row=186&amp;col=6&amp;number=3.2&amp;sourceID=14","3.2")</f>
        <v>3.2</v>
      </c>
      <c r="G186" s="4" t="str">
        <f>HYPERLINK("http://141.218.60.56/~jnz1568/getInfo.php?workbook=06_01.xlsx&amp;sheet=U0&amp;row=186&amp;col=7&amp;number=0.00184&amp;sourceID=14","0.00184")</f>
        <v>0.00184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HYPERLINK("http://141.218.60.56/~jnz1568/getInfo.php?workbook=06_01.xlsx&amp;sheet=U0&amp;row=187&amp;col=6&amp;number=3.3&amp;sourceID=14","3.3")</f>
        <v>3.3</v>
      </c>
      <c r="G187" s="4" t="str">
        <f>HYPERLINK("http://141.218.60.56/~jnz1568/getInfo.php?workbook=06_01.xlsx&amp;sheet=U0&amp;row=187&amp;col=7&amp;number=0.00184&amp;sourceID=14","0.00184")</f>
        <v>0.00184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HYPERLINK("http://141.218.60.56/~jnz1568/getInfo.php?workbook=06_01.xlsx&amp;sheet=U0&amp;row=188&amp;col=6&amp;number=3.4&amp;sourceID=14","3.4")</f>
        <v>3.4</v>
      </c>
      <c r="G188" s="4" t="str">
        <f>HYPERLINK("http://141.218.60.56/~jnz1568/getInfo.php?workbook=06_01.xlsx&amp;sheet=U0&amp;row=188&amp;col=7&amp;number=0.00185&amp;sourceID=14","0.00185")</f>
        <v>0.00185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HYPERLINK("http://141.218.60.56/~jnz1568/getInfo.php?workbook=06_01.xlsx&amp;sheet=U0&amp;row=189&amp;col=6&amp;number=3.5&amp;sourceID=14","3.5")</f>
        <v>3.5</v>
      </c>
      <c r="G189" s="4" t="str">
        <f>HYPERLINK("http://141.218.60.56/~jnz1568/getInfo.php?workbook=06_01.xlsx&amp;sheet=U0&amp;row=189&amp;col=7&amp;number=0.00185&amp;sourceID=14","0.00185")</f>
        <v>0.00185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HYPERLINK("http://141.218.60.56/~jnz1568/getInfo.php?workbook=06_01.xlsx&amp;sheet=U0&amp;row=190&amp;col=6&amp;number=3.6&amp;sourceID=14","3.6")</f>
        <v>3.6</v>
      </c>
      <c r="G190" s="4" t="str">
        <f>HYPERLINK("http://141.218.60.56/~jnz1568/getInfo.php?workbook=06_01.xlsx&amp;sheet=U0&amp;row=190&amp;col=7&amp;number=0.00185&amp;sourceID=14","0.00185")</f>
        <v>0.00185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HYPERLINK("http://141.218.60.56/~jnz1568/getInfo.php?workbook=06_01.xlsx&amp;sheet=U0&amp;row=191&amp;col=6&amp;number=3.7&amp;sourceID=14","3.7")</f>
        <v>3.7</v>
      </c>
      <c r="G191" s="4" t="str">
        <f>HYPERLINK("http://141.218.60.56/~jnz1568/getInfo.php?workbook=06_01.xlsx&amp;sheet=U0&amp;row=191&amp;col=7&amp;number=0.00185&amp;sourceID=14","0.00185")</f>
        <v>0.00185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HYPERLINK("http://141.218.60.56/~jnz1568/getInfo.php?workbook=06_01.xlsx&amp;sheet=U0&amp;row=192&amp;col=6&amp;number=3.8&amp;sourceID=14","3.8")</f>
        <v>3.8</v>
      </c>
      <c r="G192" s="4" t="str">
        <f>HYPERLINK("http://141.218.60.56/~jnz1568/getInfo.php?workbook=06_01.xlsx&amp;sheet=U0&amp;row=192&amp;col=7&amp;number=0.00185&amp;sourceID=14","0.00185")</f>
        <v>0.00185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HYPERLINK("http://141.218.60.56/~jnz1568/getInfo.php?workbook=06_01.xlsx&amp;sheet=U0&amp;row=193&amp;col=6&amp;number=3.9&amp;sourceID=14","3.9")</f>
        <v>3.9</v>
      </c>
      <c r="G193" s="4" t="str">
        <f>HYPERLINK("http://141.218.60.56/~jnz1568/getInfo.php?workbook=06_01.xlsx&amp;sheet=U0&amp;row=193&amp;col=7&amp;number=0.00185&amp;sourceID=14","0.00185")</f>
        <v>0.00185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HYPERLINK("http://141.218.60.56/~jnz1568/getInfo.php?workbook=06_01.xlsx&amp;sheet=U0&amp;row=194&amp;col=6&amp;number=4&amp;sourceID=14","4")</f>
        <v>4</v>
      </c>
      <c r="G194" s="4" t="str">
        <f>HYPERLINK("http://141.218.60.56/~jnz1568/getInfo.php?workbook=06_01.xlsx&amp;sheet=U0&amp;row=194&amp;col=7&amp;number=0.00186&amp;sourceID=14","0.00186")</f>
        <v>0.00186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HYPERLINK("http://141.218.60.56/~jnz1568/getInfo.php?workbook=06_01.xlsx&amp;sheet=U0&amp;row=195&amp;col=6&amp;number=4.1&amp;sourceID=14","4.1")</f>
        <v>4.1</v>
      </c>
      <c r="G195" s="4" t="str">
        <f>HYPERLINK("http://141.218.60.56/~jnz1568/getInfo.php?workbook=06_01.xlsx&amp;sheet=U0&amp;row=195&amp;col=7&amp;number=0.00186&amp;sourceID=14","0.00186")</f>
        <v>0.00186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HYPERLINK("http://141.218.60.56/~jnz1568/getInfo.php?workbook=06_01.xlsx&amp;sheet=U0&amp;row=196&amp;col=6&amp;number=4.2&amp;sourceID=14","4.2")</f>
        <v>4.2</v>
      </c>
      <c r="G196" s="4" t="str">
        <f>HYPERLINK("http://141.218.60.56/~jnz1568/getInfo.php?workbook=06_01.xlsx&amp;sheet=U0&amp;row=196&amp;col=7&amp;number=0.00187&amp;sourceID=14","0.00187")</f>
        <v>0.00187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HYPERLINK("http://141.218.60.56/~jnz1568/getInfo.php?workbook=06_01.xlsx&amp;sheet=U0&amp;row=197&amp;col=6&amp;number=4.3&amp;sourceID=14","4.3")</f>
        <v>4.3</v>
      </c>
      <c r="G197" s="4" t="str">
        <f>HYPERLINK("http://141.218.60.56/~jnz1568/getInfo.php?workbook=06_01.xlsx&amp;sheet=U0&amp;row=197&amp;col=7&amp;number=0.00187&amp;sourceID=14","0.00187")</f>
        <v>0.00187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HYPERLINK("http://141.218.60.56/~jnz1568/getInfo.php?workbook=06_01.xlsx&amp;sheet=U0&amp;row=198&amp;col=6&amp;number=4.4&amp;sourceID=14","4.4")</f>
        <v>4.4</v>
      </c>
      <c r="G198" s="4" t="str">
        <f>HYPERLINK("http://141.218.60.56/~jnz1568/getInfo.php?workbook=06_01.xlsx&amp;sheet=U0&amp;row=198&amp;col=7&amp;number=0.00188&amp;sourceID=14","0.00188")</f>
        <v>0.00188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HYPERLINK("http://141.218.60.56/~jnz1568/getInfo.php?workbook=06_01.xlsx&amp;sheet=U0&amp;row=199&amp;col=6&amp;number=4.5&amp;sourceID=14","4.5")</f>
        <v>4.5</v>
      </c>
      <c r="G199" s="4" t="str">
        <f>HYPERLINK("http://141.218.60.56/~jnz1568/getInfo.php?workbook=06_01.xlsx&amp;sheet=U0&amp;row=199&amp;col=7&amp;number=0.00189&amp;sourceID=14","0.00189")</f>
        <v>0.00189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HYPERLINK("http://141.218.60.56/~jnz1568/getInfo.php?workbook=06_01.xlsx&amp;sheet=U0&amp;row=200&amp;col=6&amp;number=4.6&amp;sourceID=14","4.6")</f>
        <v>4.6</v>
      </c>
      <c r="G200" s="4" t="str">
        <f>HYPERLINK("http://141.218.60.56/~jnz1568/getInfo.php?workbook=06_01.xlsx&amp;sheet=U0&amp;row=200&amp;col=7&amp;number=0.0019&amp;sourceID=14","0.0019")</f>
        <v>0.0019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HYPERLINK("http://141.218.60.56/~jnz1568/getInfo.php?workbook=06_01.xlsx&amp;sheet=U0&amp;row=201&amp;col=6&amp;number=4.7&amp;sourceID=14","4.7")</f>
        <v>4.7</v>
      </c>
      <c r="G201" s="4" t="str">
        <f>HYPERLINK("http://141.218.60.56/~jnz1568/getInfo.php?workbook=06_01.xlsx&amp;sheet=U0&amp;row=201&amp;col=7&amp;number=0.00192&amp;sourceID=14","0.00192")</f>
        <v>0.00192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HYPERLINK("http://141.218.60.56/~jnz1568/getInfo.php?workbook=06_01.xlsx&amp;sheet=U0&amp;row=202&amp;col=6&amp;number=4.8&amp;sourceID=14","4.8")</f>
        <v>4.8</v>
      </c>
      <c r="G202" s="4" t="str">
        <f>HYPERLINK("http://141.218.60.56/~jnz1568/getInfo.php?workbook=06_01.xlsx&amp;sheet=U0&amp;row=202&amp;col=7&amp;number=0.00194&amp;sourceID=14","0.00194")</f>
        <v>0.00194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HYPERLINK("http://141.218.60.56/~jnz1568/getInfo.php?workbook=06_01.xlsx&amp;sheet=U0&amp;row=203&amp;col=6&amp;number=4.9&amp;sourceID=14","4.9")</f>
        <v>4.9</v>
      </c>
      <c r="G203" s="4" t="str">
        <f>HYPERLINK("http://141.218.60.56/~jnz1568/getInfo.php?workbook=06_01.xlsx&amp;sheet=U0&amp;row=203&amp;col=7&amp;number=0.00195&amp;sourceID=14","0.00195")</f>
        <v>0.00195</v>
      </c>
    </row>
    <row r="204" spans="1:7">
      <c r="A204" s="3">
        <v>6</v>
      </c>
      <c r="B204" s="3">
        <v>1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HYPERLINK("http://141.218.60.56/~jnz1568/getInfo.php?workbook=06_01.xlsx&amp;sheet=U0&amp;row=204&amp;col=6&amp;number=3&amp;sourceID=14","3")</f>
        <v>3</v>
      </c>
      <c r="G204" s="4" t="str">
        <f>HYPERLINK("http://141.218.60.56/~jnz1568/getInfo.php?workbook=06_01.xlsx&amp;sheet=U0&amp;row=204&amp;col=7&amp;number=0.00369&amp;sourceID=14","0.00369")</f>
        <v>0.00369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HYPERLINK("http://141.218.60.56/~jnz1568/getInfo.php?workbook=06_01.xlsx&amp;sheet=U0&amp;row=205&amp;col=6&amp;number=3.1&amp;sourceID=14","3.1")</f>
        <v>3.1</v>
      </c>
      <c r="G205" s="4" t="str">
        <f>HYPERLINK("http://141.218.60.56/~jnz1568/getInfo.php?workbook=06_01.xlsx&amp;sheet=U0&amp;row=205&amp;col=7&amp;number=0.00369&amp;sourceID=14","0.00369")</f>
        <v>0.00369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HYPERLINK("http://141.218.60.56/~jnz1568/getInfo.php?workbook=06_01.xlsx&amp;sheet=U0&amp;row=206&amp;col=6&amp;number=3.2&amp;sourceID=14","3.2")</f>
        <v>3.2</v>
      </c>
      <c r="G206" s="4" t="str">
        <f>HYPERLINK("http://141.218.60.56/~jnz1568/getInfo.php?workbook=06_01.xlsx&amp;sheet=U0&amp;row=206&amp;col=7&amp;number=0.00369&amp;sourceID=14","0.00369")</f>
        <v>0.00369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HYPERLINK("http://141.218.60.56/~jnz1568/getInfo.php?workbook=06_01.xlsx&amp;sheet=U0&amp;row=207&amp;col=6&amp;number=3.3&amp;sourceID=14","3.3")</f>
        <v>3.3</v>
      </c>
      <c r="G207" s="4" t="str">
        <f>HYPERLINK("http://141.218.60.56/~jnz1568/getInfo.php?workbook=06_01.xlsx&amp;sheet=U0&amp;row=207&amp;col=7&amp;number=0.00369&amp;sourceID=14","0.00369")</f>
        <v>0.00369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HYPERLINK("http://141.218.60.56/~jnz1568/getInfo.php?workbook=06_01.xlsx&amp;sheet=U0&amp;row=208&amp;col=6&amp;number=3.4&amp;sourceID=14","3.4")</f>
        <v>3.4</v>
      </c>
      <c r="G208" s="4" t="str">
        <f>HYPERLINK("http://141.218.60.56/~jnz1568/getInfo.php?workbook=06_01.xlsx&amp;sheet=U0&amp;row=208&amp;col=7&amp;number=0.00369&amp;sourceID=14","0.00369")</f>
        <v>0.00369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HYPERLINK("http://141.218.60.56/~jnz1568/getInfo.php?workbook=06_01.xlsx&amp;sheet=U0&amp;row=209&amp;col=6&amp;number=3.5&amp;sourceID=14","3.5")</f>
        <v>3.5</v>
      </c>
      <c r="G209" s="4" t="str">
        <f>HYPERLINK("http://141.218.60.56/~jnz1568/getInfo.php?workbook=06_01.xlsx&amp;sheet=U0&amp;row=209&amp;col=7&amp;number=0.00369&amp;sourceID=14","0.00369")</f>
        <v>0.00369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HYPERLINK("http://141.218.60.56/~jnz1568/getInfo.php?workbook=06_01.xlsx&amp;sheet=U0&amp;row=210&amp;col=6&amp;number=3.6&amp;sourceID=14","3.6")</f>
        <v>3.6</v>
      </c>
      <c r="G210" s="4" t="str">
        <f>HYPERLINK("http://141.218.60.56/~jnz1568/getInfo.php?workbook=06_01.xlsx&amp;sheet=U0&amp;row=210&amp;col=7&amp;number=0.0037&amp;sourceID=14","0.0037")</f>
        <v>0.0037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HYPERLINK("http://141.218.60.56/~jnz1568/getInfo.php?workbook=06_01.xlsx&amp;sheet=U0&amp;row=211&amp;col=6&amp;number=3.7&amp;sourceID=14","3.7")</f>
        <v>3.7</v>
      </c>
      <c r="G211" s="4" t="str">
        <f>HYPERLINK("http://141.218.60.56/~jnz1568/getInfo.php?workbook=06_01.xlsx&amp;sheet=U0&amp;row=211&amp;col=7&amp;number=0.0037&amp;sourceID=14","0.0037")</f>
        <v>0.0037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HYPERLINK("http://141.218.60.56/~jnz1568/getInfo.php?workbook=06_01.xlsx&amp;sheet=U0&amp;row=212&amp;col=6&amp;number=3.8&amp;sourceID=14","3.8")</f>
        <v>3.8</v>
      </c>
      <c r="G212" s="4" t="str">
        <f>HYPERLINK("http://141.218.60.56/~jnz1568/getInfo.php?workbook=06_01.xlsx&amp;sheet=U0&amp;row=212&amp;col=7&amp;number=0.00371&amp;sourceID=14","0.00371")</f>
        <v>0.00371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HYPERLINK("http://141.218.60.56/~jnz1568/getInfo.php?workbook=06_01.xlsx&amp;sheet=U0&amp;row=213&amp;col=6&amp;number=3.9&amp;sourceID=14","3.9")</f>
        <v>3.9</v>
      </c>
      <c r="G213" s="4" t="str">
        <f>HYPERLINK("http://141.218.60.56/~jnz1568/getInfo.php?workbook=06_01.xlsx&amp;sheet=U0&amp;row=213&amp;col=7&amp;number=0.00371&amp;sourceID=14","0.00371")</f>
        <v>0.00371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HYPERLINK("http://141.218.60.56/~jnz1568/getInfo.php?workbook=06_01.xlsx&amp;sheet=U0&amp;row=214&amp;col=6&amp;number=4&amp;sourceID=14","4")</f>
        <v>4</v>
      </c>
      <c r="G214" s="4" t="str">
        <f>HYPERLINK("http://141.218.60.56/~jnz1568/getInfo.php?workbook=06_01.xlsx&amp;sheet=U0&amp;row=214&amp;col=7&amp;number=0.00372&amp;sourceID=14","0.00372")</f>
        <v>0.00372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HYPERLINK("http://141.218.60.56/~jnz1568/getInfo.php?workbook=06_01.xlsx&amp;sheet=U0&amp;row=215&amp;col=6&amp;number=4.1&amp;sourceID=14","4.1")</f>
        <v>4.1</v>
      </c>
      <c r="G215" s="4" t="str">
        <f>HYPERLINK("http://141.218.60.56/~jnz1568/getInfo.php?workbook=06_01.xlsx&amp;sheet=U0&amp;row=215&amp;col=7&amp;number=0.00373&amp;sourceID=14","0.00373")</f>
        <v>0.00373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HYPERLINK("http://141.218.60.56/~jnz1568/getInfo.php?workbook=06_01.xlsx&amp;sheet=U0&amp;row=216&amp;col=6&amp;number=4.2&amp;sourceID=14","4.2")</f>
        <v>4.2</v>
      </c>
      <c r="G216" s="4" t="str">
        <f>HYPERLINK("http://141.218.60.56/~jnz1568/getInfo.php?workbook=06_01.xlsx&amp;sheet=U0&amp;row=216&amp;col=7&amp;number=0.00374&amp;sourceID=14","0.00374")</f>
        <v>0.00374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HYPERLINK("http://141.218.60.56/~jnz1568/getInfo.php?workbook=06_01.xlsx&amp;sheet=U0&amp;row=217&amp;col=6&amp;number=4.3&amp;sourceID=14","4.3")</f>
        <v>4.3</v>
      </c>
      <c r="G217" s="4" t="str">
        <f>HYPERLINK("http://141.218.60.56/~jnz1568/getInfo.php?workbook=06_01.xlsx&amp;sheet=U0&amp;row=217&amp;col=7&amp;number=0.00375&amp;sourceID=14","0.00375")</f>
        <v>0.00375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HYPERLINK("http://141.218.60.56/~jnz1568/getInfo.php?workbook=06_01.xlsx&amp;sheet=U0&amp;row=218&amp;col=6&amp;number=4.4&amp;sourceID=14","4.4")</f>
        <v>4.4</v>
      </c>
      <c r="G218" s="4" t="str">
        <f>HYPERLINK("http://141.218.60.56/~jnz1568/getInfo.php?workbook=06_01.xlsx&amp;sheet=U0&amp;row=218&amp;col=7&amp;number=0.00377&amp;sourceID=14","0.00377")</f>
        <v>0.00377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HYPERLINK("http://141.218.60.56/~jnz1568/getInfo.php?workbook=06_01.xlsx&amp;sheet=U0&amp;row=219&amp;col=6&amp;number=4.5&amp;sourceID=14","4.5")</f>
        <v>4.5</v>
      </c>
      <c r="G219" s="4" t="str">
        <f>HYPERLINK("http://141.218.60.56/~jnz1568/getInfo.php?workbook=06_01.xlsx&amp;sheet=U0&amp;row=219&amp;col=7&amp;number=0.00379&amp;sourceID=14","0.00379")</f>
        <v>0.00379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HYPERLINK("http://141.218.60.56/~jnz1568/getInfo.php?workbook=06_01.xlsx&amp;sheet=U0&amp;row=220&amp;col=6&amp;number=4.6&amp;sourceID=14","4.6")</f>
        <v>4.6</v>
      </c>
      <c r="G220" s="4" t="str">
        <f>HYPERLINK("http://141.218.60.56/~jnz1568/getInfo.php?workbook=06_01.xlsx&amp;sheet=U0&amp;row=220&amp;col=7&amp;number=0.00381&amp;sourceID=14","0.00381")</f>
        <v>0.00381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HYPERLINK("http://141.218.60.56/~jnz1568/getInfo.php?workbook=06_01.xlsx&amp;sheet=U0&amp;row=221&amp;col=6&amp;number=4.7&amp;sourceID=14","4.7")</f>
        <v>4.7</v>
      </c>
      <c r="G221" s="4" t="str">
        <f>HYPERLINK("http://141.218.60.56/~jnz1568/getInfo.php?workbook=06_01.xlsx&amp;sheet=U0&amp;row=221&amp;col=7&amp;number=0.00384&amp;sourceID=14","0.00384")</f>
        <v>0.00384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HYPERLINK("http://141.218.60.56/~jnz1568/getInfo.php?workbook=06_01.xlsx&amp;sheet=U0&amp;row=222&amp;col=6&amp;number=4.8&amp;sourceID=14","4.8")</f>
        <v>4.8</v>
      </c>
      <c r="G222" s="4" t="str">
        <f>HYPERLINK("http://141.218.60.56/~jnz1568/getInfo.php?workbook=06_01.xlsx&amp;sheet=U0&amp;row=222&amp;col=7&amp;number=0.00387&amp;sourceID=14","0.00387")</f>
        <v>0.00387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HYPERLINK("http://141.218.60.56/~jnz1568/getInfo.php?workbook=06_01.xlsx&amp;sheet=U0&amp;row=223&amp;col=6&amp;number=4.9&amp;sourceID=14","4.9")</f>
        <v>4.9</v>
      </c>
      <c r="G223" s="4" t="str">
        <f>HYPERLINK("http://141.218.60.56/~jnz1568/getInfo.php?workbook=06_01.xlsx&amp;sheet=U0&amp;row=223&amp;col=7&amp;number=0.00391&amp;sourceID=14","0.00391")</f>
        <v>0.00391</v>
      </c>
    </row>
    <row r="224" spans="1:7">
      <c r="A224" s="3">
        <v>6</v>
      </c>
      <c r="B224" s="3">
        <v>1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HYPERLINK("http://141.218.60.56/~jnz1568/getInfo.php?workbook=06_01.xlsx&amp;sheet=U0&amp;row=224&amp;col=6&amp;number=3&amp;sourceID=14","3")</f>
        <v>3</v>
      </c>
      <c r="G224" s="4" t="str">
        <f>HYPERLINK("http://141.218.60.56/~jnz1568/getInfo.php?workbook=06_01.xlsx&amp;sheet=U0&amp;row=224&amp;col=7&amp;number=0.00142&amp;sourceID=14","0.00142")</f>
        <v>0.00142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HYPERLINK("http://141.218.60.56/~jnz1568/getInfo.php?workbook=06_01.xlsx&amp;sheet=U0&amp;row=225&amp;col=6&amp;number=3.1&amp;sourceID=14","3.1")</f>
        <v>3.1</v>
      </c>
      <c r="G225" s="4" t="str">
        <f>HYPERLINK("http://141.218.60.56/~jnz1568/getInfo.php?workbook=06_01.xlsx&amp;sheet=U0&amp;row=225&amp;col=7&amp;number=0.00142&amp;sourceID=14","0.00142")</f>
        <v>0.00142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HYPERLINK("http://141.218.60.56/~jnz1568/getInfo.php?workbook=06_01.xlsx&amp;sheet=U0&amp;row=226&amp;col=6&amp;number=3.2&amp;sourceID=14","3.2")</f>
        <v>3.2</v>
      </c>
      <c r="G226" s="4" t="str">
        <f>HYPERLINK("http://141.218.60.56/~jnz1568/getInfo.php?workbook=06_01.xlsx&amp;sheet=U0&amp;row=226&amp;col=7&amp;number=0.00142&amp;sourceID=14","0.00142")</f>
        <v>0.00142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HYPERLINK("http://141.218.60.56/~jnz1568/getInfo.php?workbook=06_01.xlsx&amp;sheet=U0&amp;row=227&amp;col=6&amp;number=3.3&amp;sourceID=14","3.3")</f>
        <v>3.3</v>
      </c>
      <c r="G227" s="4" t="str">
        <f>HYPERLINK("http://141.218.60.56/~jnz1568/getInfo.php?workbook=06_01.xlsx&amp;sheet=U0&amp;row=227&amp;col=7&amp;number=0.00142&amp;sourceID=14","0.00142")</f>
        <v>0.00142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HYPERLINK("http://141.218.60.56/~jnz1568/getInfo.php?workbook=06_01.xlsx&amp;sheet=U0&amp;row=228&amp;col=6&amp;number=3.4&amp;sourceID=14","3.4")</f>
        <v>3.4</v>
      </c>
      <c r="G228" s="4" t="str">
        <f>HYPERLINK("http://141.218.60.56/~jnz1568/getInfo.php?workbook=06_01.xlsx&amp;sheet=U0&amp;row=228&amp;col=7&amp;number=0.00142&amp;sourceID=14","0.00142")</f>
        <v>0.00142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HYPERLINK("http://141.218.60.56/~jnz1568/getInfo.php?workbook=06_01.xlsx&amp;sheet=U0&amp;row=229&amp;col=6&amp;number=3.5&amp;sourceID=14","3.5")</f>
        <v>3.5</v>
      </c>
      <c r="G229" s="4" t="str">
        <f>HYPERLINK("http://141.218.60.56/~jnz1568/getInfo.php?workbook=06_01.xlsx&amp;sheet=U0&amp;row=229&amp;col=7&amp;number=0.00142&amp;sourceID=14","0.00142")</f>
        <v>0.00142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HYPERLINK("http://141.218.60.56/~jnz1568/getInfo.php?workbook=06_01.xlsx&amp;sheet=U0&amp;row=230&amp;col=6&amp;number=3.6&amp;sourceID=14","3.6")</f>
        <v>3.6</v>
      </c>
      <c r="G230" s="4" t="str">
        <f>HYPERLINK("http://141.218.60.56/~jnz1568/getInfo.php?workbook=06_01.xlsx&amp;sheet=U0&amp;row=230&amp;col=7&amp;number=0.00141&amp;sourceID=14","0.00141")</f>
        <v>0.00141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HYPERLINK("http://141.218.60.56/~jnz1568/getInfo.php?workbook=06_01.xlsx&amp;sheet=U0&amp;row=231&amp;col=6&amp;number=3.7&amp;sourceID=14","3.7")</f>
        <v>3.7</v>
      </c>
      <c r="G231" s="4" t="str">
        <f>HYPERLINK("http://141.218.60.56/~jnz1568/getInfo.php?workbook=06_01.xlsx&amp;sheet=U0&amp;row=231&amp;col=7&amp;number=0.00141&amp;sourceID=14","0.00141")</f>
        <v>0.00141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HYPERLINK("http://141.218.60.56/~jnz1568/getInfo.php?workbook=06_01.xlsx&amp;sheet=U0&amp;row=232&amp;col=6&amp;number=3.8&amp;sourceID=14","3.8")</f>
        <v>3.8</v>
      </c>
      <c r="G232" s="4" t="str">
        <f>HYPERLINK("http://141.218.60.56/~jnz1568/getInfo.php?workbook=06_01.xlsx&amp;sheet=U0&amp;row=232&amp;col=7&amp;number=0.00141&amp;sourceID=14","0.00141")</f>
        <v>0.00141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HYPERLINK("http://141.218.60.56/~jnz1568/getInfo.php?workbook=06_01.xlsx&amp;sheet=U0&amp;row=233&amp;col=6&amp;number=3.9&amp;sourceID=14","3.9")</f>
        <v>3.9</v>
      </c>
      <c r="G233" s="4" t="str">
        <f>HYPERLINK("http://141.218.60.56/~jnz1568/getInfo.php?workbook=06_01.xlsx&amp;sheet=U0&amp;row=233&amp;col=7&amp;number=0.0014&amp;sourceID=14","0.0014")</f>
        <v>0.0014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HYPERLINK("http://141.218.60.56/~jnz1568/getInfo.php?workbook=06_01.xlsx&amp;sheet=U0&amp;row=234&amp;col=6&amp;number=4&amp;sourceID=14","4")</f>
        <v>4</v>
      </c>
      <c r="G234" s="4" t="str">
        <f>HYPERLINK("http://141.218.60.56/~jnz1568/getInfo.php?workbook=06_01.xlsx&amp;sheet=U0&amp;row=234&amp;col=7&amp;number=0.0014&amp;sourceID=14","0.0014")</f>
        <v>0.0014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HYPERLINK("http://141.218.60.56/~jnz1568/getInfo.php?workbook=06_01.xlsx&amp;sheet=U0&amp;row=235&amp;col=6&amp;number=4.1&amp;sourceID=14","4.1")</f>
        <v>4.1</v>
      </c>
      <c r="G235" s="4" t="str">
        <f>HYPERLINK("http://141.218.60.56/~jnz1568/getInfo.php?workbook=06_01.xlsx&amp;sheet=U0&amp;row=235&amp;col=7&amp;number=0.00139&amp;sourceID=14","0.00139")</f>
        <v>0.00139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HYPERLINK("http://141.218.60.56/~jnz1568/getInfo.php?workbook=06_01.xlsx&amp;sheet=U0&amp;row=236&amp;col=6&amp;number=4.2&amp;sourceID=14","4.2")</f>
        <v>4.2</v>
      </c>
      <c r="G236" s="4" t="str">
        <f>HYPERLINK("http://141.218.60.56/~jnz1568/getInfo.php?workbook=06_01.xlsx&amp;sheet=U0&amp;row=236&amp;col=7&amp;number=0.00138&amp;sourceID=14","0.00138")</f>
        <v>0.00138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HYPERLINK("http://141.218.60.56/~jnz1568/getInfo.php?workbook=06_01.xlsx&amp;sheet=U0&amp;row=237&amp;col=6&amp;number=4.3&amp;sourceID=14","4.3")</f>
        <v>4.3</v>
      </c>
      <c r="G237" s="4" t="str">
        <f>HYPERLINK("http://141.218.60.56/~jnz1568/getInfo.php?workbook=06_01.xlsx&amp;sheet=U0&amp;row=237&amp;col=7&amp;number=0.00137&amp;sourceID=14","0.00137")</f>
        <v>0.00137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HYPERLINK("http://141.218.60.56/~jnz1568/getInfo.php?workbook=06_01.xlsx&amp;sheet=U0&amp;row=238&amp;col=6&amp;number=4.4&amp;sourceID=14","4.4")</f>
        <v>4.4</v>
      </c>
      <c r="G238" s="4" t="str">
        <f>HYPERLINK("http://141.218.60.56/~jnz1568/getInfo.php?workbook=06_01.xlsx&amp;sheet=U0&amp;row=238&amp;col=7&amp;number=0.00136&amp;sourceID=14","0.00136")</f>
        <v>0.00136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HYPERLINK("http://141.218.60.56/~jnz1568/getInfo.php?workbook=06_01.xlsx&amp;sheet=U0&amp;row=239&amp;col=6&amp;number=4.5&amp;sourceID=14","4.5")</f>
        <v>4.5</v>
      </c>
      <c r="G239" s="4" t="str">
        <f>HYPERLINK("http://141.218.60.56/~jnz1568/getInfo.php?workbook=06_01.xlsx&amp;sheet=U0&amp;row=239&amp;col=7&amp;number=0.00134&amp;sourceID=14","0.00134")</f>
        <v>0.00134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HYPERLINK("http://141.218.60.56/~jnz1568/getInfo.php?workbook=06_01.xlsx&amp;sheet=U0&amp;row=240&amp;col=6&amp;number=4.6&amp;sourceID=14","4.6")</f>
        <v>4.6</v>
      </c>
      <c r="G240" s="4" t="str">
        <f>HYPERLINK("http://141.218.60.56/~jnz1568/getInfo.php?workbook=06_01.xlsx&amp;sheet=U0&amp;row=240&amp;col=7&amp;number=0.00132&amp;sourceID=14","0.00132")</f>
        <v>0.00132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HYPERLINK("http://141.218.60.56/~jnz1568/getInfo.php?workbook=06_01.xlsx&amp;sheet=U0&amp;row=241&amp;col=6&amp;number=4.7&amp;sourceID=14","4.7")</f>
        <v>4.7</v>
      </c>
      <c r="G241" s="4" t="str">
        <f>HYPERLINK("http://141.218.60.56/~jnz1568/getInfo.php?workbook=06_01.xlsx&amp;sheet=U0&amp;row=241&amp;col=7&amp;number=0.0013&amp;sourceID=14","0.0013")</f>
        <v>0.0013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HYPERLINK("http://141.218.60.56/~jnz1568/getInfo.php?workbook=06_01.xlsx&amp;sheet=U0&amp;row=242&amp;col=6&amp;number=4.8&amp;sourceID=14","4.8")</f>
        <v>4.8</v>
      </c>
      <c r="G242" s="4" t="str">
        <f>HYPERLINK("http://141.218.60.56/~jnz1568/getInfo.php?workbook=06_01.xlsx&amp;sheet=U0&amp;row=242&amp;col=7&amp;number=0.00127&amp;sourceID=14","0.00127")</f>
        <v>0.00127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HYPERLINK("http://141.218.60.56/~jnz1568/getInfo.php?workbook=06_01.xlsx&amp;sheet=U0&amp;row=243&amp;col=6&amp;number=4.9&amp;sourceID=14","4.9")</f>
        <v>4.9</v>
      </c>
      <c r="G243" s="4" t="str">
        <f>HYPERLINK("http://141.218.60.56/~jnz1568/getInfo.php?workbook=06_01.xlsx&amp;sheet=U0&amp;row=243&amp;col=7&amp;number=0.00124&amp;sourceID=14","0.00124")</f>
        <v>0.00124</v>
      </c>
    </row>
    <row r="244" spans="1:7">
      <c r="A244" s="3">
        <v>6</v>
      </c>
      <c r="B244" s="3">
        <v>1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HYPERLINK("http://141.218.60.56/~jnz1568/getInfo.php?workbook=06_01.xlsx&amp;sheet=U0&amp;row=244&amp;col=6&amp;number=3&amp;sourceID=14","3")</f>
        <v>3</v>
      </c>
      <c r="G244" s="4" t="str">
        <f>HYPERLINK("http://141.218.60.56/~jnz1568/getInfo.php?workbook=06_01.xlsx&amp;sheet=U0&amp;row=244&amp;col=7&amp;number=0.00213&amp;sourceID=14","0.00213")</f>
        <v>0.00213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HYPERLINK("http://141.218.60.56/~jnz1568/getInfo.php?workbook=06_01.xlsx&amp;sheet=U0&amp;row=245&amp;col=6&amp;number=3.1&amp;sourceID=14","3.1")</f>
        <v>3.1</v>
      </c>
      <c r="G245" s="4" t="str">
        <f>HYPERLINK("http://141.218.60.56/~jnz1568/getInfo.php?workbook=06_01.xlsx&amp;sheet=U0&amp;row=245&amp;col=7&amp;number=0.00213&amp;sourceID=14","0.00213")</f>
        <v>0.00213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HYPERLINK("http://141.218.60.56/~jnz1568/getInfo.php?workbook=06_01.xlsx&amp;sheet=U0&amp;row=246&amp;col=6&amp;number=3.2&amp;sourceID=14","3.2")</f>
        <v>3.2</v>
      </c>
      <c r="G246" s="4" t="str">
        <f>HYPERLINK("http://141.218.60.56/~jnz1568/getInfo.php?workbook=06_01.xlsx&amp;sheet=U0&amp;row=246&amp;col=7&amp;number=0.00213&amp;sourceID=14","0.00213")</f>
        <v>0.00213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HYPERLINK("http://141.218.60.56/~jnz1568/getInfo.php?workbook=06_01.xlsx&amp;sheet=U0&amp;row=247&amp;col=6&amp;number=3.3&amp;sourceID=14","3.3")</f>
        <v>3.3</v>
      </c>
      <c r="G247" s="4" t="str">
        <f>HYPERLINK("http://141.218.60.56/~jnz1568/getInfo.php?workbook=06_01.xlsx&amp;sheet=U0&amp;row=247&amp;col=7&amp;number=0.00213&amp;sourceID=14","0.00213")</f>
        <v>0.00213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HYPERLINK("http://141.218.60.56/~jnz1568/getInfo.php?workbook=06_01.xlsx&amp;sheet=U0&amp;row=248&amp;col=6&amp;number=3.4&amp;sourceID=14","3.4")</f>
        <v>3.4</v>
      </c>
      <c r="G248" s="4" t="str">
        <f>HYPERLINK("http://141.218.60.56/~jnz1568/getInfo.php?workbook=06_01.xlsx&amp;sheet=U0&amp;row=248&amp;col=7&amp;number=0.00212&amp;sourceID=14","0.00212")</f>
        <v>0.00212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HYPERLINK("http://141.218.60.56/~jnz1568/getInfo.php?workbook=06_01.xlsx&amp;sheet=U0&amp;row=249&amp;col=6&amp;number=3.5&amp;sourceID=14","3.5")</f>
        <v>3.5</v>
      </c>
      <c r="G249" s="4" t="str">
        <f>HYPERLINK("http://141.218.60.56/~jnz1568/getInfo.php?workbook=06_01.xlsx&amp;sheet=U0&amp;row=249&amp;col=7&amp;number=0.00212&amp;sourceID=14","0.00212")</f>
        <v>0.00212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HYPERLINK("http://141.218.60.56/~jnz1568/getInfo.php?workbook=06_01.xlsx&amp;sheet=U0&amp;row=250&amp;col=6&amp;number=3.6&amp;sourceID=14","3.6")</f>
        <v>3.6</v>
      </c>
      <c r="G250" s="4" t="str">
        <f>HYPERLINK("http://141.218.60.56/~jnz1568/getInfo.php?workbook=06_01.xlsx&amp;sheet=U0&amp;row=250&amp;col=7&amp;number=0.00212&amp;sourceID=14","0.00212")</f>
        <v>0.00212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HYPERLINK("http://141.218.60.56/~jnz1568/getInfo.php?workbook=06_01.xlsx&amp;sheet=U0&amp;row=251&amp;col=6&amp;number=3.7&amp;sourceID=14","3.7")</f>
        <v>3.7</v>
      </c>
      <c r="G251" s="4" t="str">
        <f>HYPERLINK("http://141.218.60.56/~jnz1568/getInfo.php?workbook=06_01.xlsx&amp;sheet=U0&amp;row=251&amp;col=7&amp;number=0.00211&amp;sourceID=14","0.00211")</f>
        <v>0.00211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HYPERLINK("http://141.218.60.56/~jnz1568/getInfo.php?workbook=06_01.xlsx&amp;sheet=U0&amp;row=252&amp;col=6&amp;number=3.8&amp;sourceID=14","3.8")</f>
        <v>3.8</v>
      </c>
      <c r="G252" s="4" t="str">
        <f>HYPERLINK("http://141.218.60.56/~jnz1568/getInfo.php?workbook=06_01.xlsx&amp;sheet=U0&amp;row=252&amp;col=7&amp;number=0.00211&amp;sourceID=14","0.00211")</f>
        <v>0.00211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HYPERLINK("http://141.218.60.56/~jnz1568/getInfo.php?workbook=06_01.xlsx&amp;sheet=U0&amp;row=253&amp;col=6&amp;number=3.9&amp;sourceID=14","3.9")</f>
        <v>3.9</v>
      </c>
      <c r="G253" s="4" t="str">
        <f>HYPERLINK("http://141.218.60.56/~jnz1568/getInfo.php?workbook=06_01.xlsx&amp;sheet=U0&amp;row=253&amp;col=7&amp;number=0.0021&amp;sourceID=14","0.0021")</f>
        <v>0.0021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HYPERLINK("http://141.218.60.56/~jnz1568/getInfo.php?workbook=06_01.xlsx&amp;sheet=U0&amp;row=254&amp;col=6&amp;number=4&amp;sourceID=14","4")</f>
        <v>4</v>
      </c>
      <c r="G254" s="4" t="str">
        <f>HYPERLINK("http://141.218.60.56/~jnz1568/getInfo.php?workbook=06_01.xlsx&amp;sheet=U0&amp;row=254&amp;col=7&amp;number=0.00209&amp;sourceID=14","0.00209")</f>
        <v>0.00209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HYPERLINK("http://141.218.60.56/~jnz1568/getInfo.php?workbook=06_01.xlsx&amp;sheet=U0&amp;row=255&amp;col=6&amp;number=4.1&amp;sourceID=14","4.1")</f>
        <v>4.1</v>
      </c>
      <c r="G255" s="4" t="str">
        <f>HYPERLINK("http://141.218.60.56/~jnz1568/getInfo.php?workbook=06_01.xlsx&amp;sheet=U0&amp;row=255&amp;col=7&amp;number=0.00208&amp;sourceID=14","0.00208")</f>
        <v>0.00208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HYPERLINK("http://141.218.60.56/~jnz1568/getInfo.php?workbook=06_01.xlsx&amp;sheet=U0&amp;row=256&amp;col=6&amp;number=4.2&amp;sourceID=14","4.2")</f>
        <v>4.2</v>
      </c>
      <c r="G256" s="4" t="str">
        <f>HYPERLINK("http://141.218.60.56/~jnz1568/getInfo.php?workbook=06_01.xlsx&amp;sheet=U0&amp;row=256&amp;col=7&amp;number=0.00207&amp;sourceID=14","0.00207")</f>
        <v>0.00207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HYPERLINK("http://141.218.60.56/~jnz1568/getInfo.php?workbook=06_01.xlsx&amp;sheet=U0&amp;row=257&amp;col=6&amp;number=4.3&amp;sourceID=14","4.3")</f>
        <v>4.3</v>
      </c>
      <c r="G257" s="4" t="str">
        <f>HYPERLINK("http://141.218.60.56/~jnz1568/getInfo.php?workbook=06_01.xlsx&amp;sheet=U0&amp;row=257&amp;col=7&amp;number=0.00206&amp;sourceID=14","0.00206")</f>
        <v>0.00206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HYPERLINK("http://141.218.60.56/~jnz1568/getInfo.php?workbook=06_01.xlsx&amp;sheet=U0&amp;row=258&amp;col=6&amp;number=4.4&amp;sourceID=14","4.4")</f>
        <v>4.4</v>
      </c>
      <c r="G258" s="4" t="str">
        <f>HYPERLINK("http://141.218.60.56/~jnz1568/getInfo.php?workbook=06_01.xlsx&amp;sheet=U0&amp;row=258&amp;col=7&amp;number=0.00204&amp;sourceID=14","0.00204")</f>
        <v>0.00204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HYPERLINK("http://141.218.60.56/~jnz1568/getInfo.php?workbook=06_01.xlsx&amp;sheet=U0&amp;row=259&amp;col=6&amp;number=4.5&amp;sourceID=14","4.5")</f>
        <v>4.5</v>
      </c>
      <c r="G259" s="4" t="str">
        <f>HYPERLINK("http://141.218.60.56/~jnz1568/getInfo.php?workbook=06_01.xlsx&amp;sheet=U0&amp;row=259&amp;col=7&amp;number=0.00201&amp;sourceID=14","0.00201")</f>
        <v>0.00201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HYPERLINK("http://141.218.60.56/~jnz1568/getInfo.php?workbook=06_01.xlsx&amp;sheet=U0&amp;row=260&amp;col=6&amp;number=4.6&amp;sourceID=14","4.6")</f>
        <v>4.6</v>
      </c>
      <c r="G260" s="4" t="str">
        <f>HYPERLINK("http://141.218.60.56/~jnz1568/getInfo.php?workbook=06_01.xlsx&amp;sheet=U0&amp;row=260&amp;col=7&amp;number=0.00198&amp;sourceID=14","0.00198")</f>
        <v>0.00198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HYPERLINK("http://141.218.60.56/~jnz1568/getInfo.php?workbook=06_01.xlsx&amp;sheet=U0&amp;row=261&amp;col=6&amp;number=4.7&amp;sourceID=14","4.7")</f>
        <v>4.7</v>
      </c>
      <c r="G261" s="4" t="str">
        <f>HYPERLINK("http://141.218.60.56/~jnz1568/getInfo.php?workbook=06_01.xlsx&amp;sheet=U0&amp;row=261&amp;col=7&amp;number=0.00195&amp;sourceID=14","0.00195")</f>
        <v>0.00195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HYPERLINK("http://141.218.60.56/~jnz1568/getInfo.php?workbook=06_01.xlsx&amp;sheet=U0&amp;row=262&amp;col=6&amp;number=4.8&amp;sourceID=14","4.8")</f>
        <v>4.8</v>
      </c>
      <c r="G262" s="4" t="str">
        <f>HYPERLINK("http://141.218.60.56/~jnz1568/getInfo.php?workbook=06_01.xlsx&amp;sheet=U0&amp;row=262&amp;col=7&amp;number=0.0019&amp;sourceID=14","0.0019")</f>
        <v>0.0019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HYPERLINK("http://141.218.60.56/~jnz1568/getInfo.php?workbook=06_01.xlsx&amp;sheet=U0&amp;row=263&amp;col=6&amp;number=4.9&amp;sourceID=14","4.9")</f>
        <v>4.9</v>
      </c>
      <c r="G263" s="4" t="str">
        <f>HYPERLINK("http://141.218.60.56/~jnz1568/getInfo.php?workbook=06_01.xlsx&amp;sheet=U0&amp;row=263&amp;col=7&amp;number=0.00185&amp;sourceID=14","0.00185")</f>
        <v>0.00185</v>
      </c>
    </row>
    <row r="264" spans="1:7">
      <c r="A264" s="3">
        <v>6</v>
      </c>
      <c r="B264" s="3">
        <v>1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HYPERLINK("http://141.218.60.56/~jnz1568/getInfo.php?workbook=06_01.xlsx&amp;sheet=U0&amp;row=264&amp;col=6&amp;number=3&amp;sourceID=14","3")</f>
        <v>3</v>
      </c>
      <c r="G264" s="4" t="str">
        <f>HYPERLINK("http://141.218.60.56/~jnz1568/getInfo.php?workbook=06_01.xlsx&amp;sheet=U0&amp;row=264&amp;col=7&amp;number=0.000819&amp;sourceID=14","0.000819")</f>
        <v>0.000819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HYPERLINK("http://141.218.60.56/~jnz1568/getInfo.php?workbook=06_01.xlsx&amp;sheet=U0&amp;row=265&amp;col=6&amp;number=3.1&amp;sourceID=14","3.1")</f>
        <v>3.1</v>
      </c>
      <c r="G265" s="4" t="str">
        <f>HYPERLINK("http://141.218.60.56/~jnz1568/getInfo.php?workbook=06_01.xlsx&amp;sheet=U0&amp;row=265&amp;col=7&amp;number=0.000819&amp;sourceID=14","0.000819")</f>
        <v>0.000819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HYPERLINK("http://141.218.60.56/~jnz1568/getInfo.php?workbook=06_01.xlsx&amp;sheet=U0&amp;row=266&amp;col=6&amp;number=3.2&amp;sourceID=14","3.2")</f>
        <v>3.2</v>
      </c>
      <c r="G266" s="4" t="str">
        <f>HYPERLINK("http://141.218.60.56/~jnz1568/getInfo.php?workbook=06_01.xlsx&amp;sheet=U0&amp;row=266&amp;col=7&amp;number=0.000818&amp;sourceID=14","0.000818")</f>
        <v>0.000818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HYPERLINK("http://141.218.60.56/~jnz1568/getInfo.php?workbook=06_01.xlsx&amp;sheet=U0&amp;row=267&amp;col=6&amp;number=3.3&amp;sourceID=14","3.3")</f>
        <v>3.3</v>
      </c>
      <c r="G267" s="4" t="str">
        <f>HYPERLINK("http://141.218.60.56/~jnz1568/getInfo.php?workbook=06_01.xlsx&amp;sheet=U0&amp;row=267&amp;col=7&amp;number=0.000817&amp;sourceID=14","0.000817")</f>
        <v>0.000817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HYPERLINK("http://141.218.60.56/~jnz1568/getInfo.php?workbook=06_01.xlsx&amp;sheet=U0&amp;row=268&amp;col=6&amp;number=3.4&amp;sourceID=14","3.4")</f>
        <v>3.4</v>
      </c>
      <c r="G268" s="4" t="str">
        <f>HYPERLINK("http://141.218.60.56/~jnz1568/getInfo.php?workbook=06_01.xlsx&amp;sheet=U0&amp;row=268&amp;col=7&amp;number=0.000815&amp;sourceID=14","0.000815")</f>
        <v>0.000815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HYPERLINK("http://141.218.60.56/~jnz1568/getInfo.php?workbook=06_01.xlsx&amp;sheet=U0&amp;row=269&amp;col=6&amp;number=3.5&amp;sourceID=14","3.5")</f>
        <v>3.5</v>
      </c>
      <c r="G269" s="4" t="str">
        <f>HYPERLINK("http://141.218.60.56/~jnz1568/getInfo.php?workbook=06_01.xlsx&amp;sheet=U0&amp;row=269&amp;col=7&amp;number=0.000814&amp;sourceID=14","0.000814")</f>
        <v>0.000814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HYPERLINK("http://141.218.60.56/~jnz1568/getInfo.php?workbook=06_01.xlsx&amp;sheet=U0&amp;row=270&amp;col=6&amp;number=3.6&amp;sourceID=14","3.6")</f>
        <v>3.6</v>
      </c>
      <c r="G270" s="4" t="str">
        <f>HYPERLINK("http://141.218.60.56/~jnz1568/getInfo.php?workbook=06_01.xlsx&amp;sheet=U0&amp;row=270&amp;col=7&amp;number=0.000812&amp;sourceID=14","0.000812")</f>
        <v>0.000812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HYPERLINK("http://141.218.60.56/~jnz1568/getInfo.php?workbook=06_01.xlsx&amp;sheet=U0&amp;row=271&amp;col=6&amp;number=3.7&amp;sourceID=14","3.7")</f>
        <v>3.7</v>
      </c>
      <c r="G271" s="4" t="str">
        <f>HYPERLINK("http://141.218.60.56/~jnz1568/getInfo.php?workbook=06_01.xlsx&amp;sheet=U0&amp;row=271&amp;col=7&amp;number=0.000809&amp;sourceID=14","0.000809")</f>
        <v>0.000809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HYPERLINK("http://141.218.60.56/~jnz1568/getInfo.php?workbook=06_01.xlsx&amp;sheet=U0&amp;row=272&amp;col=6&amp;number=3.8&amp;sourceID=14","3.8")</f>
        <v>3.8</v>
      </c>
      <c r="G272" s="4" t="str">
        <f>HYPERLINK("http://141.218.60.56/~jnz1568/getInfo.php?workbook=06_01.xlsx&amp;sheet=U0&amp;row=272&amp;col=7&amp;number=0.000806&amp;sourceID=14","0.000806")</f>
        <v>0.000806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HYPERLINK("http://141.218.60.56/~jnz1568/getInfo.php?workbook=06_01.xlsx&amp;sheet=U0&amp;row=273&amp;col=6&amp;number=3.9&amp;sourceID=14","3.9")</f>
        <v>3.9</v>
      </c>
      <c r="G273" s="4" t="str">
        <f>HYPERLINK("http://141.218.60.56/~jnz1568/getInfo.php?workbook=06_01.xlsx&amp;sheet=U0&amp;row=273&amp;col=7&amp;number=0.000801&amp;sourceID=14","0.000801")</f>
        <v>0.000801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HYPERLINK("http://141.218.60.56/~jnz1568/getInfo.php?workbook=06_01.xlsx&amp;sheet=U0&amp;row=274&amp;col=6&amp;number=4&amp;sourceID=14","4")</f>
        <v>4</v>
      </c>
      <c r="G274" s="4" t="str">
        <f>HYPERLINK("http://141.218.60.56/~jnz1568/getInfo.php?workbook=06_01.xlsx&amp;sheet=U0&amp;row=274&amp;col=7&amp;number=0.000796&amp;sourceID=14","0.000796")</f>
        <v>0.000796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HYPERLINK("http://141.218.60.56/~jnz1568/getInfo.php?workbook=06_01.xlsx&amp;sheet=U0&amp;row=275&amp;col=6&amp;number=4.1&amp;sourceID=14","4.1")</f>
        <v>4.1</v>
      </c>
      <c r="G275" s="4" t="str">
        <f>HYPERLINK("http://141.218.60.56/~jnz1568/getInfo.php?workbook=06_01.xlsx&amp;sheet=U0&amp;row=275&amp;col=7&amp;number=0.00079&amp;sourceID=14","0.00079")</f>
        <v>0.00079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HYPERLINK("http://141.218.60.56/~jnz1568/getInfo.php?workbook=06_01.xlsx&amp;sheet=U0&amp;row=276&amp;col=6&amp;number=4.2&amp;sourceID=14","4.2")</f>
        <v>4.2</v>
      </c>
      <c r="G276" s="4" t="str">
        <f>HYPERLINK("http://141.218.60.56/~jnz1568/getInfo.php?workbook=06_01.xlsx&amp;sheet=U0&amp;row=276&amp;col=7&amp;number=0.000781&amp;sourceID=14","0.000781")</f>
        <v>0.000781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HYPERLINK("http://141.218.60.56/~jnz1568/getInfo.php?workbook=06_01.xlsx&amp;sheet=U0&amp;row=277&amp;col=6&amp;number=4.3&amp;sourceID=14","4.3")</f>
        <v>4.3</v>
      </c>
      <c r="G277" s="4" t="str">
        <f>HYPERLINK("http://141.218.60.56/~jnz1568/getInfo.php?workbook=06_01.xlsx&amp;sheet=U0&amp;row=277&amp;col=7&amp;number=0.000771&amp;sourceID=14","0.000771")</f>
        <v>0.000771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HYPERLINK("http://141.218.60.56/~jnz1568/getInfo.php?workbook=06_01.xlsx&amp;sheet=U0&amp;row=278&amp;col=6&amp;number=4.4&amp;sourceID=14","4.4")</f>
        <v>4.4</v>
      </c>
      <c r="G278" s="4" t="str">
        <f>HYPERLINK("http://141.218.60.56/~jnz1568/getInfo.php?workbook=06_01.xlsx&amp;sheet=U0&amp;row=278&amp;col=7&amp;number=0.000759&amp;sourceID=14","0.000759")</f>
        <v>0.000759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HYPERLINK("http://141.218.60.56/~jnz1568/getInfo.php?workbook=06_01.xlsx&amp;sheet=U0&amp;row=279&amp;col=6&amp;number=4.5&amp;sourceID=14","4.5")</f>
        <v>4.5</v>
      </c>
      <c r="G279" s="4" t="str">
        <f>HYPERLINK("http://141.218.60.56/~jnz1568/getInfo.php?workbook=06_01.xlsx&amp;sheet=U0&amp;row=279&amp;col=7&amp;number=0.000743&amp;sourceID=14","0.000743")</f>
        <v>0.000743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HYPERLINK("http://141.218.60.56/~jnz1568/getInfo.php?workbook=06_01.xlsx&amp;sheet=U0&amp;row=280&amp;col=6&amp;number=4.6&amp;sourceID=14","4.6")</f>
        <v>4.6</v>
      </c>
      <c r="G280" s="4" t="str">
        <f>HYPERLINK("http://141.218.60.56/~jnz1568/getInfo.php?workbook=06_01.xlsx&amp;sheet=U0&amp;row=280&amp;col=7&amp;number=0.000724&amp;sourceID=14","0.000724")</f>
        <v>0.000724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HYPERLINK("http://141.218.60.56/~jnz1568/getInfo.php?workbook=06_01.xlsx&amp;sheet=U0&amp;row=281&amp;col=6&amp;number=4.7&amp;sourceID=14","4.7")</f>
        <v>4.7</v>
      </c>
      <c r="G281" s="4" t="str">
        <f>HYPERLINK("http://141.218.60.56/~jnz1568/getInfo.php?workbook=06_01.xlsx&amp;sheet=U0&amp;row=281&amp;col=7&amp;number=0.000702&amp;sourceID=14","0.000702")</f>
        <v>0.000702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HYPERLINK("http://141.218.60.56/~jnz1568/getInfo.php?workbook=06_01.xlsx&amp;sheet=U0&amp;row=282&amp;col=6&amp;number=4.8&amp;sourceID=14","4.8")</f>
        <v>4.8</v>
      </c>
      <c r="G282" s="4" t="str">
        <f>HYPERLINK("http://141.218.60.56/~jnz1568/getInfo.php?workbook=06_01.xlsx&amp;sheet=U0&amp;row=282&amp;col=7&amp;number=0.000674&amp;sourceID=14","0.000674")</f>
        <v>0.000674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HYPERLINK("http://141.218.60.56/~jnz1568/getInfo.php?workbook=06_01.xlsx&amp;sheet=U0&amp;row=283&amp;col=6&amp;number=4.9&amp;sourceID=14","4.9")</f>
        <v>4.9</v>
      </c>
      <c r="G283" s="4" t="str">
        <f>HYPERLINK("http://141.218.60.56/~jnz1568/getInfo.php?workbook=06_01.xlsx&amp;sheet=U0&amp;row=283&amp;col=7&amp;number=0.000641&amp;sourceID=14","0.000641")</f>
        <v>0.000641</v>
      </c>
    </row>
    <row r="284" spans="1:7">
      <c r="A284" s="3">
        <v>6</v>
      </c>
      <c r="B284" s="3">
        <v>1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HYPERLINK("http://141.218.60.56/~jnz1568/getInfo.php?workbook=06_01.xlsx&amp;sheet=U0&amp;row=284&amp;col=6&amp;number=3&amp;sourceID=14","3")</f>
        <v>3</v>
      </c>
      <c r="G284" s="4" t="str">
        <f>HYPERLINK("http://141.218.60.56/~jnz1568/getInfo.php?workbook=06_01.xlsx&amp;sheet=U0&amp;row=284&amp;col=7&amp;number=0.00109&amp;sourceID=14","0.00109")</f>
        <v>0.00109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HYPERLINK("http://141.218.60.56/~jnz1568/getInfo.php?workbook=06_01.xlsx&amp;sheet=U0&amp;row=285&amp;col=6&amp;number=3.1&amp;sourceID=14","3.1")</f>
        <v>3.1</v>
      </c>
      <c r="G285" s="4" t="str">
        <f>HYPERLINK("http://141.218.60.56/~jnz1568/getInfo.php?workbook=06_01.xlsx&amp;sheet=U0&amp;row=285&amp;col=7&amp;number=0.00109&amp;sourceID=14","0.00109")</f>
        <v>0.00109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HYPERLINK("http://141.218.60.56/~jnz1568/getInfo.php?workbook=06_01.xlsx&amp;sheet=U0&amp;row=286&amp;col=6&amp;number=3.2&amp;sourceID=14","3.2")</f>
        <v>3.2</v>
      </c>
      <c r="G286" s="4" t="str">
        <f>HYPERLINK("http://141.218.60.56/~jnz1568/getInfo.php?workbook=06_01.xlsx&amp;sheet=U0&amp;row=286&amp;col=7&amp;number=0.00109&amp;sourceID=14","0.00109")</f>
        <v>0.00109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HYPERLINK("http://141.218.60.56/~jnz1568/getInfo.php?workbook=06_01.xlsx&amp;sheet=U0&amp;row=287&amp;col=6&amp;number=3.3&amp;sourceID=14","3.3")</f>
        <v>3.3</v>
      </c>
      <c r="G287" s="4" t="str">
        <f>HYPERLINK("http://141.218.60.56/~jnz1568/getInfo.php?workbook=06_01.xlsx&amp;sheet=U0&amp;row=287&amp;col=7&amp;number=0.00109&amp;sourceID=14","0.00109")</f>
        <v>0.00109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HYPERLINK("http://141.218.60.56/~jnz1568/getInfo.php?workbook=06_01.xlsx&amp;sheet=U0&amp;row=288&amp;col=6&amp;number=3.4&amp;sourceID=14","3.4")</f>
        <v>3.4</v>
      </c>
      <c r="G288" s="4" t="str">
        <f>HYPERLINK("http://141.218.60.56/~jnz1568/getInfo.php?workbook=06_01.xlsx&amp;sheet=U0&amp;row=288&amp;col=7&amp;number=0.00109&amp;sourceID=14","0.00109")</f>
        <v>0.00109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HYPERLINK("http://141.218.60.56/~jnz1568/getInfo.php?workbook=06_01.xlsx&amp;sheet=U0&amp;row=289&amp;col=6&amp;number=3.5&amp;sourceID=14","3.5")</f>
        <v>3.5</v>
      </c>
      <c r="G289" s="4" t="str">
        <f>HYPERLINK("http://141.218.60.56/~jnz1568/getInfo.php?workbook=06_01.xlsx&amp;sheet=U0&amp;row=289&amp;col=7&amp;number=0.00108&amp;sourceID=14","0.00108")</f>
        <v>0.00108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HYPERLINK("http://141.218.60.56/~jnz1568/getInfo.php?workbook=06_01.xlsx&amp;sheet=U0&amp;row=290&amp;col=6&amp;number=3.6&amp;sourceID=14","3.6")</f>
        <v>3.6</v>
      </c>
      <c r="G290" s="4" t="str">
        <f>HYPERLINK("http://141.218.60.56/~jnz1568/getInfo.php?workbook=06_01.xlsx&amp;sheet=U0&amp;row=290&amp;col=7&amp;number=0.00108&amp;sourceID=14","0.00108")</f>
        <v>0.00108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HYPERLINK("http://141.218.60.56/~jnz1568/getInfo.php?workbook=06_01.xlsx&amp;sheet=U0&amp;row=291&amp;col=6&amp;number=3.7&amp;sourceID=14","3.7")</f>
        <v>3.7</v>
      </c>
      <c r="G291" s="4" t="str">
        <f>HYPERLINK("http://141.218.60.56/~jnz1568/getInfo.php?workbook=06_01.xlsx&amp;sheet=U0&amp;row=291&amp;col=7&amp;number=0.00108&amp;sourceID=14","0.00108")</f>
        <v>0.00108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HYPERLINK("http://141.218.60.56/~jnz1568/getInfo.php?workbook=06_01.xlsx&amp;sheet=U0&amp;row=292&amp;col=6&amp;number=3.8&amp;sourceID=14","3.8")</f>
        <v>3.8</v>
      </c>
      <c r="G292" s="4" t="str">
        <f>HYPERLINK("http://141.218.60.56/~jnz1568/getInfo.php?workbook=06_01.xlsx&amp;sheet=U0&amp;row=292&amp;col=7&amp;number=0.00107&amp;sourceID=14","0.00107")</f>
        <v>0.00107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HYPERLINK("http://141.218.60.56/~jnz1568/getInfo.php?workbook=06_01.xlsx&amp;sheet=U0&amp;row=293&amp;col=6&amp;number=3.9&amp;sourceID=14","3.9")</f>
        <v>3.9</v>
      </c>
      <c r="G293" s="4" t="str">
        <f>HYPERLINK("http://141.218.60.56/~jnz1568/getInfo.php?workbook=06_01.xlsx&amp;sheet=U0&amp;row=293&amp;col=7&amp;number=0.00107&amp;sourceID=14","0.00107")</f>
        <v>0.00107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HYPERLINK("http://141.218.60.56/~jnz1568/getInfo.php?workbook=06_01.xlsx&amp;sheet=U0&amp;row=294&amp;col=6&amp;number=4&amp;sourceID=14","4")</f>
        <v>4</v>
      </c>
      <c r="G294" s="4" t="str">
        <f>HYPERLINK("http://141.218.60.56/~jnz1568/getInfo.php?workbook=06_01.xlsx&amp;sheet=U0&amp;row=294&amp;col=7&amp;number=0.00106&amp;sourceID=14","0.00106")</f>
        <v>0.00106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HYPERLINK("http://141.218.60.56/~jnz1568/getInfo.php?workbook=06_01.xlsx&amp;sheet=U0&amp;row=295&amp;col=6&amp;number=4.1&amp;sourceID=14","4.1")</f>
        <v>4.1</v>
      </c>
      <c r="G295" s="4" t="str">
        <f>HYPERLINK("http://141.218.60.56/~jnz1568/getInfo.php?workbook=06_01.xlsx&amp;sheet=U0&amp;row=295&amp;col=7&amp;number=0.00105&amp;sourceID=14","0.00105")</f>
        <v>0.00105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HYPERLINK("http://141.218.60.56/~jnz1568/getInfo.php?workbook=06_01.xlsx&amp;sheet=U0&amp;row=296&amp;col=6&amp;number=4.2&amp;sourceID=14","4.2")</f>
        <v>4.2</v>
      </c>
      <c r="G296" s="4" t="str">
        <f>HYPERLINK("http://141.218.60.56/~jnz1568/getInfo.php?workbook=06_01.xlsx&amp;sheet=U0&amp;row=296&amp;col=7&amp;number=0.00104&amp;sourceID=14","0.00104")</f>
        <v>0.00104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HYPERLINK("http://141.218.60.56/~jnz1568/getInfo.php?workbook=06_01.xlsx&amp;sheet=U0&amp;row=297&amp;col=6&amp;number=4.3&amp;sourceID=14","4.3")</f>
        <v>4.3</v>
      </c>
      <c r="G297" s="4" t="str">
        <f>HYPERLINK("http://141.218.60.56/~jnz1568/getInfo.php?workbook=06_01.xlsx&amp;sheet=U0&amp;row=297&amp;col=7&amp;number=0.00103&amp;sourceID=14","0.00103")</f>
        <v>0.00103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HYPERLINK("http://141.218.60.56/~jnz1568/getInfo.php?workbook=06_01.xlsx&amp;sheet=U0&amp;row=298&amp;col=6&amp;number=4.4&amp;sourceID=14","4.4")</f>
        <v>4.4</v>
      </c>
      <c r="G298" s="4" t="str">
        <f>HYPERLINK("http://141.218.60.56/~jnz1568/getInfo.php?workbook=06_01.xlsx&amp;sheet=U0&amp;row=298&amp;col=7&amp;number=0.00101&amp;sourceID=14","0.00101")</f>
        <v>0.00101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HYPERLINK("http://141.218.60.56/~jnz1568/getInfo.php?workbook=06_01.xlsx&amp;sheet=U0&amp;row=299&amp;col=6&amp;number=4.5&amp;sourceID=14","4.5")</f>
        <v>4.5</v>
      </c>
      <c r="G299" s="4" t="str">
        <f>HYPERLINK("http://141.218.60.56/~jnz1568/getInfo.php?workbook=06_01.xlsx&amp;sheet=U0&amp;row=299&amp;col=7&amp;number=0.000991&amp;sourceID=14","0.000991")</f>
        <v>0.000991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HYPERLINK("http://141.218.60.56/~jnz1568/getInfo.php?workbook=06_01.xlsx&amp;sheet=U0&amp;row=300&amp;col=6&amp;number=4.6&amp;sourceID=14","4.6")</f>
        <v>4.6</v>
      </c>
      <c r="G300" s="4" t="str">
        <f>HYPERLINK("http://141.218.60.56/~jnz1568/getInfo.php?workbook=06_01.xlsx&amp;sheet=U0&amp;row=300&amp;col=7&amp;number=0.000966&amp;sourceID=14","0.000966")</f>
        <v>0.000966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HYPERLINK("http://141.218.60.56/~jnz1568/getInfo.php?workbook=06_01.xlsx&amp;sheet=U0&amp;row=301&amp;col=6&amp;number=4.7&amp;sourceID=14","4.7")</f>
        <v>4.7</v>
      </c>
      <c r="G301" s="4" t="str">
        <f>HYPERLINK("http://141.218.60.56/~jnz1568/getInfo.php?workbook=06_01.xlsx&amp;sheet=U0&amp;row=301&amp;col=7&amp;number=0.000936&amp;sourceID=14","0.000936")</f>
        <v>0.000936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HYPERLINK("http://141.218.60.56/~jnz1568/getInfo.php?workbook=06_01.xlsx&amp;sheet=U0&amp;row=302&amp;col=6&amp;number=4.8&amp;sourceID=14","4.8")</f>
        <v>4.8</v>
      </c>
      <c r="G302" s="4" t="str">
        <f>HYPERLINK("http://141.218.60.56/~jnz1568/getInfo.php?workbook=06_01.xlsx&amp;sheet=U0&amp;row=302&amp;col=7&amp;number=0.000899&amp;sourceID=14","0.000899")</f>
        <v>0.000899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HYPERLINK("http://141.218.60.56/~jnz1568/getInfo.php?workbook=06_01.xlsx&amp;sheet=U0&amp;row=303&amp;col=6&amp;number=4.9&amp;sourceID=14","4.9")</f>
        <v>4.9</v>
      </c>
      <c r="G303" s="4" t="str">
        <f>HYPERLINK("http://141.218.60.56/~jnz1568/getInfo.php?workbook=06_01.xlsx&amp;sheet=U0&amp;row=303&amp;col=7&amp;number=0.000855&amp;sourceID=14","0.000855")</f>
        <v>0.000855</v>
      </c>
    </row>
    <row r="304" spans="1:7">
      <c r="A304" s="3">
        <v>6</v>
      </c>
      <c r="B304" s="3">
        <v>1</v>
      </c>
      <c r="C304" s="3">
        <v>1</v>
      </c>
      <c r="D304" s="3">
        <v>17</v>
      </c>
      <c r="E304" s="3">
        <v>1</v>
      </c>
      <c r="F304" s="4" t="str">
        <f>HYPERLINK("http://141.218.60.56/~jnz1568/getInfo.php?workbook=06_01.xlsx&amp;sheet=U0&amp;row=304&amp;col=6&amp;number=3&amp;sourceID=14","3")</f>
        <v>3</v>
      </c>
      <c r="G304" s="4" t="str">
        <f>HYPERLINK("http://141.218.60.56/~jnz1568/getInfo.php?workbook=06_01.xlsx&amp;sheet=U0&amp;row=304&amp;col=7&amp;number=0.00137&amp;sourceID=14","0.00137")</f>
        <v>0.00137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HYPERLINK("http://141.218.60.56/~jnz1568/getInfo.php?workbook=06_01.xlsx&amp;sheet=U0&amp;row=305&amp;col=6&amp;number=3.1&amp;sourceID=14","3.1")</f>
        <v>3.1</v>
      </c>
      <c r="G305" s="4" t="str">
        <f>HYPERLINK("http://141.218.60.56/~jnz1568/getInfo.php?workbook=06_01.xlsx&amp;sheet=U0&amp;row=305&amp;col=7&amp;number=0.00137&amp;sourceID=14","0.00137")</f>
        <v>0.00137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HYPERLINK("http://141.218.60.56/~jnz1568/getInfo.php?workbook=06_01.xlsx&amp;sheet=U0&amp;row=306&amp;col=6&amp;number=3.2&amp;sourceID=14","3.2")</f>
        <v>3.2</v>
      </c>
      <c r="G306" s="4" t="str">
        <f>HYPERLINK("http://141.218.60.56/~jnz1568/getInfo.php?workbook=06_01.xlsx&amp;sheet=U0&amp;row=306&amp;col=7&amp;number=0.00137&amp;sourceID=14","0.00137")</f>
        <v>0.00137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HYPERLINK("http://141.218.60.56/~jnz1568/getInfo.php?workbook=06_01.xlsx&amp;sheet=U0&amp;row=307&amp;col=6&amp;number=3.3&amp;sourceID=14","3.3")</f>
        <v>3.3</v>
      </c>
      <c r="G307" s="4" t="str">
        <f>HYPERLINK("http://141.218.60.56/~jnz1568/getInfo.php?workbook=06_01.xlsx&amp;sheet=U0&amp;row=307&amp;col=7&amp;number=0.00137&amp;sourceID=14","0.00137")</f>
        <v>0.00137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HYPERLINK("http://141.218.60.56/~jnz1568/getInfo.php?workbook=06_01.xlsx&amp;sheet=U0&amp;row=308&amp;col=6&amp;number=3.4&amp;sourceID=14","3.4")</f>
        <v>3.4</v>
      </c>
      <c r="G308" s="4" t="str">
        <f>HYPERLINK("http://141.218.60.56/~jnz1568/getInfo.php?workbook=06_01.xlsx&amp;sheet=U0&amp;row=308&amp;col=7&amp;number=0.00137&amp;sourceID=14","0.00137")</f>
        <v>0.00137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HYPERLINK("http://141.218.60.56/~jnz1568/getInfo.php?workbook=06_01.xlsx&amp;sheet=U0&amp;row=309&amp;col=6&amp;number=3.5&amp;sourceID=14","3.5")</f>
        <v>3.5</v>
      </c>
      <c r="G309" s="4" t="str">
        <f>HYPERLINK("http://141.218.60.56/~jnz1568/getInfo.php?workbook=06_01.xlsx&amp;sheet=U0&amp;row=309&amp;col=7&amp;number=0.00137&amp;sourceID=14","0.00137")</f>
        <v>0.00137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HYPERLINK("http://141.218.60.56/~jnz1568/getInfo.php?workbook=06_01.xlsx&amp;sheet=U0&amp;row=310&amp;col=6&amp;number=3.6&amp;sourceID=14","3.6")</f>
        <v>3.6</v>
      </c>
      <c r="G310" s="4" t="str">
        <f>HYPERLINK("http://141.218.60.56/~jnz1568/getInfo.php?workbook=06_01.xlsx&amp;sheet=U0&amp;row=310&amp;col=7&amp;number=0.00137&amp;sourceID=14","0.00137")</f>
        <v>0.00137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HYPERLINK("http://141.218.60.56/~jnz1568/getInfo.php?workbook=06_01.xlsx&amp;sheet=U0&amp;row=311&amp;col=6&amp;number=3.7&amp;sourceID=14","3.7")</f>
        <v>3.7</v>
      </c>
      <c r="G311" s="4" t="str">
        <f>HYPERLINK("http://141.218.60.56/~jnz1568/getInfo.php?workbook=06_01.xlsx&amp;sheet=U0&amp;row=311&amp;col=7&amp;number=0.00137&amp;sourceID=14","0.00137")</f>
        <v>0.00137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HYPERLINK("http://141.218.60.56/~jnz1568/getInfo.php?workbook=06_01.xlsx&amp;sheet=U0&amp;row=312&amp;col=6&amp;number=3.8&amp;sourceID=14","3.8")</f>
        <v>3.8</v>
      </c>
      <c r="G312" s="4" t="str">
        <f>HYPERLINK("http://141.218.60.56/~jnz1568/getInfo.php?workbook=06_01.xlsx&amp;sheet=U0&amp;row=312&amp;col=7&amp;number=0.00137&amp;sourceID=14","0.00137")</f>
        <v>0.00137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HYPERLINK("http://141.218.60.56/~jnz1568/getInfo.php?workbook=06_01.xlsx&amp;sheet=U0&amp;row=313&amp;col=6&amp;number=3.9&amp;sourceID=14","3.9")</f>
        <v>3.9</v>
      </c>
      <c r="G313" s="4" t="str">
        <f>HYPERLINK("http://141.218.60.56/~jnz1568/getInfo.php?workbook=06_01.xlsx&amp;sheet=U0&amp;row=313&amp;col=7&amp;number=0.00136&amp;sourceID=14","0.00136")</f>
        <v>0.00136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HYPERLINK("http://141.218.60.56/~jnz1568/getInfo.php?workbook=06_01.xlsx&amp;sheet=U0&amp;row=314&amp;col=6&amp;number=4&amp;sourceID=14","4")</f>
        <v>4</v>
      </c>
      <c r="G314" s="4" t="str">
        <f>HYPERLINK("http://141.218.60.56/~jnz1568/getInfo.php?workbook=06_01.xlsx&amp;sheet=U0&amp;row=314&amp;col=7&amp;number=0.00136&amp;sourceID=14","0.00136")</f>
        <v>0.00136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HYPERLINK("http://141.218.60.56/~jnz1568/getInfo.php?workbook=06_01.xlsx&amp;sheet=U0&amp;row=315&amp;col=6&amp;number=4.1&amp;sourceID=14","4.1")</f>
        <v>4.1</v>
      </c>
      <c r="G315" s="4" t="str">
        <f>HYPERLINK("http://141.218.60.56/~jnz1568/getInfo.php?workbook=06_01.xlsx&amp;sheet=U0&amp;row=315&amp;col=7&amp;number=0.00136&amp;sourceID=14","0.00136")</f>
        <v>0.00136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HYPERLINK("http://141.218.60.56/~jnz1568/getInfo.php?workbook=06_01.xlsx&amp;sheet=U0&amp;row=316&amp;col=6&amp;number=4.2&amp;sourceID=14","4.2")</f>
        <v>4.2</v>
      </c>
      <c r="G316" s="4" t="str">
        <f>HYPERLINK("http://141.218.60.56/~jnz1568/getInfo.php?workbook=06_01.xlsx&amp;sheet=U0&amp;row=316&amp;col=7&amp;number=0.00136&amp;sourceID=14","0.00136")</f>
        <v>0.00136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HYPERLINK("http://141.218.60.56/~jnz1568/getInfo.php?workbook=06_01.xlsx&amp;sheet=U0&amp;row=317&amp;col=6&amp;number=4.3&amp;sourceID=14","4.3")</f>
        <v>4.3</v>
      </c>
      <c r="G317" s="4" t="str">
        <f>HYPERLINK("http://141.218.60.56/~jnz1568/getInfo.php?workbook=06_01.xlsx&amp;sheet=U0&amp;row=317&amp;col=7&amp;number=0.00136&amp;sourceID=14","0.00136")</f>
        <v>0.00136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HYPERLINK("http://141.218.60.56/~jnz1568/getInfo.php?workbook=06_01.xlsx&amp;sheet=U0&amp;row=318&amp;col=6&amp;number=4.4&amp;sourceID=14","4.4")</f>
        <v>4.4</v>
      </c>
      <c r="G318" s="4" t="str">
        <f>HYPERLINK("http://141.218.60.56/~jnz1568/getInfo.php?workbook=06_01.xlsx&amp;sheet=U0&amp;row=318&amp;col=7&amp;number=0.00135&amp;sourceID=14","0.00135")</f>
        <v>0.00135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HYPERLINK("http://141.218.60.56/~jnz1568/getInfo.php?workbook=06_01.xlsx&amp;sheet=U0&amp;row=319&amp;col=6&amp;number=4.5&amp;sourceID=14","4.5")</f>
        <v>4.5</v>
      </c>
      <c r="G319" s="4" t="str">
        <f>HYPERLINK("http://141.218.60.56/~jnz1568/getInfo.php?workbook=06_01.xlsx&amp;sheet=U0&amp;row=319&amp;col=7&amp;number=0.00135&amp;sourceID=14","0.00135")</f>
        <v>0.00135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HYPERLINK("http://141.218.60.56/~jnz1568/getInfo.php?workbook=06_01.xlsx&amp;sheet=U0&amp;row=320&amp;col=6&amp;number=4.6&amp;sourceID=14","4.6")</f>
        <v>4.6</v>
      </c>
      <c r="G320" s="4" t="str">
        <f>HYPERLINK("http://141.218.60.56/~jnz1568/getInfo.php?workbook=06_01.xlsx&amp;sheet=U0&amp;row=320&amp;col=7&amp;number=0.00134&amp;sourceID=14","0.00134")</f>
        <v>0.00134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HYPERLINK("http://141.218.60.56/~jnz1568/getInfo.php?workbook=06_01.xlsx&amp;sheet=U0&amp;row=321&amp;col=6&amp;number=4.7&amp;sourceID=14","4.7")</f>
        <v>4.7</v>
      </c>
      <c r="G321" s="4" t="str">
        <f>HYPERLINK("http://141.218.60.56/~jnz1568/getInfo.php?workbook=06_01.xlsx&amp;sheet=U0&amp;row=321&amp;col=7&amp;number=0.00133&amp;sourceID=14","0.00133")</f>
        <v>0.00133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HYPERLINK("http://141.218.60.56/~jnz1568/getInfo.php?workbook=06_01.xlsx&amp;sheet=U0&amp;row=322&amp;col=6&amp;number=4.8&amp;sourceID=14","4.8")</f>
        <v>4.8</v>
      </c>
      <c r="G322" s="4" t="str">
        <f>HYPERLINK("http://141.218.60.56/~jnz1568/getInfo.php?workbook=06_01.xlsx&amp;sheet=U0&amp;row=322&amp;col=7&amp;number=0.00132&amp;sourceID=14","0.00132")</f>
        <v>0.00132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HYPERLINK("http://141.218.60.56/~jnz1568/getInfo.php?workbook=06_01.xlsx&amp;sheet=U0&amp;row=323&amp;col=6&amp;number=4.9&amp;sourceID=14","4.9")</f>
        <v>4.9</v>
      </c>
      <c r="G323" s="4" t="str">
        <f>HYPERLINK("http://141.218.60.56/~jnz1568/getInfo.php?workbook=06_01.xlsx&amp;sheet=U0&amp;row=323&amp;col=7&amp;number=0.00131&amp;sourceID=14","0.00131")</f>
        <v>0.00131</v>
      </c>
    </row>
    <row r="324" spans="1:7">
      <c r="A324" s="3">
        <v>6</v>
      </c>
      <c r="B324" s="3">
        <v>1</v>
      </c>
      <c r="C324" s="3">
        <v>1</v>
      </c>
      <c r="D324" s="3">
        <v>18</v>
      </c>
      <c r="E324" s="3">
        <v>1</v>
      </c>
      <c r="F324" s="4" t="str">
        <f>HYPERLINK("http://141.218.60.56/~jnz1568/getInfo.php?workbook=06_01.xlsx&amp;sheet=U0&amp;row=324&amp;col=6&amp;number=3&amp;sourceID=14","3")</f>
        <v>3</v>
      </c>
      <c r="G324" s="4" t="str">
        <f>HYPERLINK("http://141.218.60.56/~jnz1568/getInfo.php?workbook=06_01.xlsx&amp;sheet=U0&amp;row=324&amp;col=7&amp;number=0.000799&amp;sourceID=14","0.000799")</f>
        <v>0.000799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HYPERLINK("http://141.218.60.56/~jnz1568/getInfo.php?workbook=06_01.xlsx&amp;sheet=U0&amp;row=325&amp;col=6&amp;number=3.1&amp;sourceID=14","3.1")</f>
        <v>3.1</v>
      </c>
      <c r="G325" s="4" t="str">
        <f>HYPERLINK("http://141.218.60.56/~jnz1568/getInfo.php?workbook=06_01.xlsx&amp;sheet=U0&amp;row=325&amp;col=7&amp;number=0.0008&amp;sourceID=14","0.0008")</f>
        <v>0.0008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HYPERLINK("http://141.218.60.56/~jnz1568/getInfo.php?workbook=06_01.xlsx&amp;sheet=U0&amp;row=326&amp;col=6&amp;number=3.2&amp;sourceID=14","3.2")</f>
        <v>3.2</v>
      </c>
      <c r="G326" s="4" t="str">
        <f>HYPERLINK("http://141.218.60.56/~jnz1568/getInfo.php?workbook=06_01.xlsx&amp;sheet=U0&amp;row=326&amp;col=7&amp;number=0.000801&amp;sourceID=14","0.000801")</f>
        <v>0.000801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HYPERLINK("http://141.218.60.56/~jnz1568/getInfo.php?workbook=06_01.xlsx&amp;sheet=U0&amp;row=327&amp;col=6&amp;number=3.3&amp;sourceID=14","3.3")</f>
        <v>3.3</v>
      </c>
      <c r="G327" s="4" t="str">
        <f>HYPERLINK("http://141.218.60.56/~jnz1568/getInfo.php?workbook=06_01.xlsx&amp;sheet=U0&amp;row=327&amp;col=7&amp;number=0.000802&amp;sourceID=14","0.000802")</f>
        <v>0.000802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HYPERLINK("http://141.218.60.56/~jnz1568/getInfo.php?workbook=06_01.xlsx&amp;sheet=U0&amp;row=328&amp;col=6&amp;number=3.4&amp;sourceID=14","3.4")</f>
        <v>3.4</v>
      </c>
      <c r="G328" s="4" t="str">
        <f>HYPERLINK("http://141.218.60.56/~jnz1568/getInfo.php?workbook=06_01.xlsx&amp;sheet=U0&amp;row=328&amp;col=7&amp;number=0.000803&amp;sourceID=14","0.000803")</f>
        <v>0.000803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HYPERLINK("http://141.218.60.56/~jnz1568/getInfo.php?workbook=06_01.xlsx&amp;sheet=U0&amp;row=329&amp;col=6&amp;number=3.5&amp;sourceID=14","3.5")</f>
        <v>3.5</v>
      </c>
      <c r="G329" s="4" t="str">
        <f>HYPERLINK("http://141.218.60.56/~jnz1568/getInfo.php?workbook=06_01.xlsx&amp;sheet=U0&amp;row=329&amp;col=7&amp;number=0.000805&amp;sourceID=14","0.000805")</f>
        <v>0.000805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HYPERLINK("http://141.218.60.56/~jnz1568/getInfo.php?workbook=06_01.xlsx&amp;sheet=U0&amp;row=330&amp;col=6&amp;number=3.6&amp;sourceID=14","3.6")</f>
        <v>3.6</v>
      </c>
      <c r="G330" s="4" t="str">
        <f>HYPERLINK("http://141.218.60.56/~jnz1568/getInfo.php?workbook=06_01.xlsx&amp;sheet=U0&amp;row=330&amp;col=7&amp;number=0.000807&amp;sourceID=14","0.000807")</f>
        <v>0.000807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HYPERLINK("http://141.218.60.56/~jnz1568/getInfo.php?workbook=06_01.xlsx&amp;sheet=U0&amp;row=331&amp;col=6&amp;number=3.7&amp;sourceID=14","3.7")</f>
        <v>3.7</v>
      </c>
      <c r="G331" s="4" t="str">
        <f>HYPERLINK("http://141.218.60.56/~jnz1568/getInfo.php?workbook=06_01.xlsx&amp;sheet=U0&amp;row=331&amp;col=7&amp;number=0.00081&amp;sourceID=14","0.00081")</f>
        <v>0.00081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HYPERLINK("http://141.218.60.56/~jnz1568/getInfo.php?workbook=06_01.xlsx&amp;sheet=U0&amp;row=332&amp;col=6&amp;number=3.8&amp;sourceID=14","3.8")</f>
        <v>3.8</v>
      </c>
      <c r="G332" s="4" t="str">
        <f>HYPERLINK("http://141.218.60.56/~jnz1568/getInfo.php?workbook=06_01.xlsx&amp;sheet=U0&amp;row=332&amp;col=7&amp;number=0.000813&amp;sourceID=14","0.000813")</f>
        <v>0.000813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HYPERLINK("http://141.218.60.56/~jnz1568/getInfo.php?workbook=06_01.xlsx&amp;sheet=U0&amp;row=333&amp;col=6&amp;number=3.9&amp;sourceID=14","3.9")</f>
        <v>3.9</v>
      </c>
      <c r="G333" s="4" t="str">
        <f>HYPERLINK("http://141.218.60.56/~jnz1568/getInfo.php?workbook=06_01.xlsx&amp;sheet=U0&amp;row=333&amp;col=7&amp;number=0.000817&amp;sourceID=14","0.000817")</f>
        <v>0.000817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HYPERLINK("http://141.218.60.56/~jnz1568/getInfo.php?workbook=06_01.xlsx&amp;sheet=U0&amp;row=334&amp;col=6&amp;number=4&amp;sourceID=14","4")</f>
        <v>4</v>
      </c>
      <c r="G334" s="4" t="str">
        <f>HYPERLINK("http://141.218.60.56/~jnz1568/getInfo.php?workbook=06_01.xlsx&amp;sheet=U0&amp;row=334&amp;col=7&amp;number=0.000822&amp;sourceID=14","0.000822")</f>
        <v>0.000822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HYPERLINK("http://141.218.60.56/~jnz1568/getInfo.php?workbook=06_01.xlsx&amp;sheet=U0&amp;row=335&amp;col=6&amp;number=4.1&amp;sourceID=14","4.1")</f>
        <v>4.1</v>
      </c>
      <c r="G335" s="4" t="str">
        <f>HYPERLINK("http://141.218.60.56/~jnz1568/getInfo.php?workbook=06_01.xlsx&amp;sheet=U0&amp;row=335&amp;col=7&amp;number=0.000829&amp;sourceID=14","0.000829")</f>
        <v>0.000829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HYPERLINK("http://141.218.60.56/~jnz1568/getInfo.php?workbook=06_01.xlsx&amp;sheet=U0&amp;row=336&amp;col=6&amp;number=4.2&amp;sourceID=14","4.2")</f>
        <v>4.2</v>
      </c>
      <c r="G336" s="4" t="str">
        <f>HYPERLINK("http://141.218.60.56/~jnz1568/getInfo.php?workbook=06_01.xlsx&amp;sheet=U0&amp;row=336&amp;col=7&amp;number=0.000837&amp;sourceID=14","0.000837")</f>
        <v>0.000837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HYPERLINK("http://141.218.60.56/~jnz1568/getInfo.php?workbook=06_01.xlsx&amp;sheet=U0&amp;row=337&amp;col=6&amp;number=4.3&amp;sourceID=14","4.3")</f>
        <v>4.3</v>
      </c>
      <c r="G337" s="4" t="str">
        <f>HYPERLINK("http://141.218.60.56/~jnz1568/getInfo.php?workbook=06_01.xlsx&amp;sheet=U0&amp;row=337&amp;col=7&amp;number=0.000847&amp;sourceID=14","0.000847")</f>
        <v>0.000847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HYPERLINK("http://141.218.60.56/~jnz1568/getInfo.php?workbook=06_01.xlsx&amp;sheet=U0&amp;row=338&amp;col=6&amp;number=4.4&amp;sourceID=14","4.4")</f>
        <v>4.4</v>
      </c>
      <c r="G338" s="4" t="str">
        <f>HYPERLINK("http://141.218.60.56/~jnz1568/getInfo.php?workbook=06_01.xlsx&amp;sheet=U0&amp;row=338&amp;col=7&amp;number=0.000859&amp;sourceID=14","0.000859")</f>
        <v>0.000859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HYPERLINK("http://141.218.60.56/~jnz1568/getInfo.php?workbook=06_01.xlsx&amp;sheet=U0&amp;row=339&amp;col=6&amp;number=4.5&amp;sourceID=14","4.5")</f>
        <v>4.5</v>
      </c>
      <c r="G339" s="4" t="str">
        <f>HYPERLINK("http://141.218.60.56/~jnz1568/getInfo.php?workbook=06_01.xlsx&amp;sheet=U0&amp;row=339&amp;col=7&amp;number=0.000873&amp;sourceID=14","0.000873")</f>
        <v>0.000873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HYPERLINK("http://141.218.60.56/~jnz1568/getInfo.php?workbook=06_01.xlsx&amp;sheet=U0&amp;row=340&amp;col=6&amp;number=4.6&amp;sourceID=14","4.6")</f>
        <v>4.6</v>
      </c>
      <c r="G340" s="4" t="str">
        <f>HYPERLINK("http://141.218.60.56/~jnz1568/getInfo.php?workbook=06_01.xlsx&amp;sheet=U0&amp;row=340&amp;col=7&amp;number=0.000891&amp;sourceID=14","0.000891")</f>
        <v>0.000891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HYPERLINK("http://141.218.60.56/~jnz1568/getInfo.php?workbook=06_01.xlsx&amp;sheet=U0&amp;row=341&amp;col=6&amp;number=4.7&amp;sourceID=14","4.7")</f>
        <v>4.7</v>
      </c>
      <c r="G341" s="4" t="str">
        <f>HYPERLINK("http://141.218.60.56/~jnz1568/getInfo.php?workbook=06_01.xlsx&amp;sheet=U0&amp;row=341&amp;col=7&amp;number=0.000911&amp;sourceID=14","0.000911")</f>
        <v>0.000911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HYPERLINK("http://141.218.60.56/~jnz1568/getInfo.php?workbook=06_01.xlsx&amp;sheet=U0&amp;row=342&amp;col=6&amp;number=4.8&amp;sourceID=14","4.8")</f>
        <v>4.8</v>
      </c>
      <c r="G342" s="4" t="str">
        <f>HYPERLINK("http://141.218.60.56/~jnz1568/getInfo.php?workbook=06_01.xlsx&amp;sheet=U0&amp;row=342&amp;col=7&amp;number=0.000933&amp;sourceID=14","0.000933")</f>
        <v>0.000933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HYPERLINK("http://141.218.60.56/~jnz1568/getInfo.php?workbook=06_01.xlsx&amp;sheet=U0&amp;row=343&amp;col=6&amp;number=4.9&amp;sourceID=14","4.9")</f>
        <v>4.9</v>
      </c>
      <c r="G343" s="4" t="str">
        <f>HYPERLINK("http://141.218.60.56/~jnz1568/getInfo.php?workbook=06_01.xlsx&amp;sheet=U0&amp;row=343&amp;col=7&amp;number=0.000956&amp;sourceID=14","0.000956")</f>
        <v>0.000956</v>
      </c>
    </row>
    <row r="344" spans="1:7">
      <c r="A344" s="3">
        <v>6</v>
      </c>
      <c r="B344" s="3">
        <v>1</v>
      </c>
      <c r="C344" s="3">
        <v>1</v>
      </c>
      <c r="D344" s="3">
        <v>19</v>
      </c>
      <c r="E344" s="3">
        <v>1</v>
      </c>
      <c r="F344" s="4" t="str">
        <f>HYPERLINK("http://141.218.60.56/~jnz1568/getInfo.php?workbook=06_01.xlsx&amp;sheet=U0&amp;row=344&amp;col=6&amp;number=3&amp;sourceID=14","3")</f>
        <v>3</v>
      </c>
      <c r="G344" s="4" t="str">
        <f>HYPERLINK("http://141.218.60.56/~jnz1568/getInfo.php?workbook=06_01.xlsx&amp;sheet=U0&amp;row=344&amp;col=7&amp;number=0.0016&amp;sourceID=14","0.0016")</f>
        <v>0.0016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HYPERLINK("http://141.218.60.56/~jnz1568/getInfo.php?workbook=06_01.xlsx&amp;sheet=U0&amp;row=345&amp;col=6&amp;number=3.1&amp;sourceID=14","3.1")</f>
        <v>3.1</v>
      </c>
      <c r="G345" s="4" t="str">
        <f>HYPERLINK("http://141.218.60.56/~jnz1568/getInfo.php?workbook=06_01.xlsx&amp;sheet=U0&amp;row=345&amp;col=7&amp;number=0.0016&amp;sourceID=14","0.0016")</f>
        <v>0.0016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HYPERLINK("http://141.218.60.56/~jnz1568/getInfo.php?workbook=06_01.xlsx&amp;sheet=U0&amp;row=346&amp;col=6&amp;number=3.2&amp;sourceID=14","3.2")</f>
        <v>3.2</v>
      </c>
      <c r="G346" s="4" t="str">
        <f>HYPERLINK("http://141.218.60.56/~jnz1568/getInfo.php?workbook=06_01.xlsx&amp;sheet=U0&amp;row=346&amp;col=7&amp;number=0.0016&amp;sourceID=14","0.0016")</f>
        <v>0.0016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HYPERLINK("http://141.218.60.56/~jnz1568/getInfo.php?workbook=06_01.xlsx&amp;sheet=U0&amp;row=347&amp;col=6&amp;number=3.3&amp;sourceID=14","3.3")</f>
        <v>3.3</v>
      </c>
      <c r="G347" s="4" t="str">
        <f>HYPERLINK("http://141.218.60.56/~jnz1568/getInfo.php?workbook=06_01.xlsx&amp;sheet=U0&amp;row=347&amp;col=7&amp;number=0.0016&amp;sourceID=14","0.0016")</f>
        <v>0.0016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HYPERLINK("http://141.218.60.56/~jnz1568/getInfo.php?workbook=06_01.xlsx&amp;sheet=U0&amp;row=348&amp;col=6&amp;number=3.4&amp;sourceID=14","3.4")</f>
        <v>3.4</v>
      </c>
      <c r="G348" s="4" t="str">
        <f>HYPERLINK("http://141.218.60.56/~jnz1568/getInfo.php?workbook=06_01.xlsx&amp;sheet=U0&amp;row=348&amp;col=7&amp;number=0.00161&amp;sourceID=14","0.00161")</f>
        <v>0.00161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HYPERLINK("http://141.218.60.56/~jnz1568/getInfo.php?workbook=06_01.xlsx&amp;sheet=U0&amp;row=349&amp;col=6&amp;number=3.5&amp;sourceID=14","3.5")</f>
        <v>3.5</v>
      </c>
      <c r="G349" s="4" t="str">
        <f>HYPERLINK("http://141.218.60.56/~jnz1568/getInfo.php?workbook=06_01.xlsx&amp;sheet=U0&amp;row=349&amp;col=7&amp;number=0.00161&amp;sourceID=14","0.00161")</f>
        <v>0.00161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HYPERLINK("http://141.218.60.56/~jnz1568/getInfo.php?workbook=06_01.xlsx&amp;sheet=U0&amp;row=350&amp;col=6&amp;number=3.6&amp;sourceID=14","3.6")</f>
        <v>3.6</v>
      </c>
      <c r="G350" s="4" t="str">
        <f>HYPERLINK("http://141.218.60.56/~jnz1568/getInfo.php?workbook=06_01.xlsx&amp;sheet=U0&amp;row=350&amp;col=7&amp;number=0.00161&amp;sourceID=14","0.00161")</f>
        <v>0.00161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HYPERLINK("http://141.218.60.56/~jnz1568/getInfo.php?workbook=06_01.xlsx&amp;sheet=U0&amp;row=351&amp;col=6&amp;number=3.7&amp;sourceID=14","3.7")</f>
        <v>3.7</v>
      </c>
      <c r="G351" s="4" t="str">
        <f>HYPERLINK("http://141.218.60.56/~jnz1568/getInfo.php?workbook=06_01.xlsx&amp;sheet=U0&amp;row=351&amp;col=7&amp;number=0.00162&amp;sourceID=14","0.00162")</f>
        <v>0.00162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HYPERLINK("http://141.218.60.56/~jnz1568/getInfo.php?workbook=06_01.xlsx&amp;sheet=U0&amp;row=352&amp;col=6&amp;number=3.8&amp;sourceID=14","3.8")</f>
        <v>3.8</v>
      </c>
      <c r="G352" s="4" t="str">
        <f>HYPERLINK("http://141.218.60.56/~jnz1568/getInfo.php?workbook=06_01.xlsx&amp;sheet=U0&amp;row=352&amp;col=7&amp;number=0.00163&amp;sourceID=14","0.00163")</f>
        <v>0.00163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HYPERLINK("http://141.218.60.56/~jnz1568/getInfo.php?workbook=06_01.xlsx&amp;sheet=U0&amp;row=353&amp;col=6&amp;number=3.9&amp;sourceID=14","3.9")</f>
        <v>3.9</v>
      </c>
      <c r="G353" s="4" t="str">
        <f>HYPERLINK("http://141.218.60.56/~jnz1568/getInfo.php?workbook=06_01.xlsx&amp;sheet=U0&amp;row=353&amp;col=7&amp;number=0.00163&amp;sourceID=14","0.00163")</f>
        <v>0.00163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HYPERLINK("http://141.218.60.56/~jnz1568/getInfo.php?workbook=06_01.xlsx&amp;sheet=U0&amp;row=354&amp;col=6&amp;number=4&amp;sourceID=14","4")</f>
        <v>4</v>
      </c>
      <c r="G354" s="4" t="str">
        <f>HYPERLINK("http://141.218.60.56/~jnz1568/getInfo.php?workbook=06_01.xlsx&amp;sheet=U0&amp;row=354&amp;col=7&amp;number=0.00165&amp;sourceID=14","0.00165")</f>
        <v>0.00165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HYPERLINK("http://141.218.60.56/~jnz1568/getInfo.php?workbook=06_01.xlsx&amp;sheet=U0&amp;row=355&amp;col=6&amp;number=4.1&amp;sourceID=14","4.1")</f>
        <v>4.1</v>
      </c>
      <c r="G355" s="4" t="str">
        <f>HYPERLINK("http://141.218.60.56/~jnz1568/getInfo.php?workbook=06_01.xlsx&amp;sheet=U0&amp;row=355&amp;col=7&amp;number=0.00166&amp;sourceID=14","0.00166")</f>
        <v>0.00166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HYPERLINK("http://141.218.60.56/~jnz1568/getInfo.php?workbook=06_01.xlsx&amp;sheet=U0&amp;row=356&amp;col=6&amp;number=4.2&amp;sourceID=14","4.2")</f>
        <v>4.2</v>
      </c>
      <c r="G356" s="4" t="str">
        <f>HYPERLINK("http://141.218.60.56/~jnz1568/getInfo.php?workbook=06_01.xlsx&amp;sheet=U0&amp;row=356&amp;col=7&amp;number=0.00167&amp;sourceID=14","0.00167")</f>
        <v>0.00167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HYPERLINK("http://141.218.60.56/~jnz1568/getInfo.php?workbook=06_01.xlsx&amp;sheet=U0&amp;row=357&amp;col=6&amp;number=4.3&amp;sourceID=14","4.3")</f>
        <v>4.3</v>
      </c>
      <c r="G357" s="4" t="str">
        <f>HYPERLINK("http://141.218.60.56/~jnz1568/getInfo.php?workbook=06_01.xlsx&amp;sheet=U0&amp;row=357&amp;col=7&amp;number=0.00169&amp;sourceID=14","0.00169")</f>
        <v>0.00169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HYPERLINK("http://141.218.60.56/~jnz1568/getInfo.php?workbook=06_01.xlsx&amp;sheet=U0&amp;row=358&amp;col=6&amp;number=4.4&amp;sourceID=14","4.4")</f>
        <v>4.4</v>
      </c>
      <c r="G358" s="4" t="str">
        <f>HYPERLINK("http://141.218.60.56/~jnz1568/getInfo.php?workbook=06_01.xlsx&amp;sheet=U0&amp;row=358&amp;col=7&amp;number=0.00172&amp;sourceID=14","0.00172")</f>
        <v>0.00172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HYPERLINK("http://141.218.60.56/~jnz1568/getInfo.php?workbook=06_01.xlsx&amp;sheet=U0&amp;row=359&amp;col=6&amp;number=4.5&amp;sourceID=14","4.5")</f>
        <v>4.5</v>
      </c>
      <c r="G359" s="4" t="str">
        <f>HYPERLINK("http://141.218.60.56/~jnz1568/getInfo.php?workbook=06_01.xlsx&amp;sheet=U0&amp;row=359&amp;col=7&amp;number=0.00175&amp;sourceID=14","0.00175")</f>
        <v>0.00175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HYPERLINK("http://141.218.60.56/~jnz1568/getInfo.php?workbook=06_01.xlsx&amp;sheet=U0&amp;row=360&amp;col=6&amp;number=4.6&amp;sourceID=14","4.6")</f>
        <v>4.6</v>
      </c>
      <c r="G360" s="4" t="str">
        <f>HYPERLINK("http://141.218.60.56/~jnz1568/getInfo.php?workbook=06_01.xlsx&amp;sheet=U0&amp;row=360&amp;col=7&amp;number=0.00178&amp;sourceID=14","0.00178")</f>
        <v>0.00178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HYPERLINK("http://141.218.60.56/~jnz1568/getInfo.php?workbook=06_01.xlsx&amp;sheet=U0&amp;row=361&amp;col=6&amp;number=4.7&amp;sourceID=14","4.7")</f>
        <v>4.7</v>
      </c>
      <c r="G361" s="4" t="str">
        <f>HYPERLINK("http://141.218.60.56/~jnz1568/getInfo.php?workbook=06_01.xlsx&amp;sheet=U0&amp;row=361&amp;col=7&amp;number=0.00182&amp;sourceID=14","0.00182")</f>
        <v>0.00182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HYPERLINK("http://141.218.60.56/~jnz1568/getInfo.php?workbook=06_01.xlsx&amp;sheet=U0&amp;row=362&amp;col=6&amp;number=4.8&amp;sourceID=14","4.8")</f>
        <v>4.8</v>
      </c>
      <c r="G362" s="4" t="str">
        <f>HYPERLINK("http://141.218.60.56/~jnz1568/getInfo.php?workbook=06_01.xlsx&amp;sheet=U0&amp;row=362&amp;col=7&amp;number=0.00187&amp;sourceID=14","0.00187")</f>
        <v>0.00187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HYPERLINK("http://141.218.60.56/~jnz1568/getInfo.php?workbook=06_01.xlsx&amp;sheet=U0&amp;row=363&amp;col=6&amp;number=4.9&amp;sourceID=14","4.9")</f>
        <v>4.9</v>
      </c>
      <c r="G363" s="4" t="str">
        <f>HYPERLINK("http://141.218.60.56/~jnz1568/getInfo.php?workbook=06_01.xlsx&amp;sheet=U0&amp;row=363&amp;col=7&amp;number=0.00191&amp;sourceID=14","0.00191")</f>
        <v>0.00191</v>
      </c>
    </row>
    <row r="364" spans="1:7">
      <c r="A364" s="3">
        <v>6</v>
      </c>
      <c r="B364" s="3">
        <v>1</v>
      </c>
      <c r="C364" s="3">
        <v>1</v>
      </c>
      <c r="D364" s="3">
        <v>20</v>
      </c>
      <c r="E364" s="3">
        <v>1</v>
      </c>
      <c r="F364" s="4" t="str">
        <f>HYPERLINK("http://141.218.60.56/~jnz1568/getInfo.php?workbook=06_01.xlsx&amp;sheet=U0&amp;row=364&amp;col=6&amp;number=3&amp;sourceID=14","3")</f>
        <v>3</v>
      </c>
      <c r="G364" s="4" t="str">
        <f>HYPERLINK("http://141.218.60.56/~jnz1568/getInfo.php?workbook=06_01.xlsx&amp;sheet=U0&amp;row=364&amp;col=7&amp;number=0.00075&amp;sourceID=14","0.00075")</f>
        <v>0.00075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HYPERLINK("http://141.218.60.56/~jnz1568/getInfo.php?workbook=06_01.xlsx&amp;sheet=U0&amp;row=365&amp;col=6&amp;number=3.1&amp;sourceID=14","3.1")</f>
        <v>3.1</v>
      </c>
      <c r="G365" s="4" t="str">
        <f>HYPERLINK("http://141.218.60.56/~jnz1568/getInfo.php?workbook=06_01.xlsx&amp;sheet=U0&amp;row=365&amp;col=7&amp;number=0.00075&amp;sourceID=14","0.00075")</f>
        <v>0.00075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HYPERLINK("http://141.218.60.56/~jnz1568/getInfo.php?workbook=06_01.xlsx&amp;sheet=U0&amp;row=366&amp;col=6&amp;number=3.2&amp;sourceID=14","3.2")</f>
        <v>3.2</v>
      </c>
      <c r="G366" s="4" t="str">
        <f>HYPERLINK("http://141.218.60.56/~jnz1568/getInfo.php?workbook=06_01.xlsx&amp;sheet=U0&amp;row=366&amp;col=7&amp;number=0.00075&amp;sourceID=14","0.00075")</f>
        <v>0.00075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HYPERLINK("http://141.218.60.56/~jnz1568/getInfo.php?workbook=06_01.xlsx&amp;sheet=U0&amp;row=367&amp;col=6&amp;number=3.3&amp;sourceID=14","3.3")</f>
        <v>3.3</v>
      </c>
      <c r="G367" s="4" t="str">
        <f>HYPERLINK("http://141.218.60.56/~jnz1568/getInfo.php?workbook=06_01.xlsx&amp;sheet=U0&amp;row=367&amp;col=7&amp;number=0.000749&amp;sourceID=14","0.000749")</f>
        <v>0.000749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HYPERLINK("http://141.218.60.56/~jnz1568/getInfo.php?workbook=06_01.xlsx&amp;sheet=U0&amp;row=368&amp;col=6&amp;number=3.4&amp;sourceID=14","3.4")</f>
        <v>3.4</v>
      </c>
      <c r="G368" s="4" t="str">
        <f>HYPERLINK("http://141.218.60.56/~jnz1568/getInfo.php?workbook=06_01.xlsx&amp;sheet=U0&amp;row=368&amp;col=7&amp;number=0.000748&amp;sourceID=14","0.000748")</f>
        <v>0.000748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HYPERLINK("http://141.218.60.56/~jnz1568/getInfo.php?workbook=06_01.xlsx&amp;sheet=U0&amp;row=369&amp;col=6&amp;number=3.5&amp;sourceID=14","3.5")</f>
        <v>3.5</v>
      </c>
      <c r="G369" s="4" t="str">
        <f>HYPERLINK("http://141.218.60.56/~jnz1568/getInfo.php?workbook=06_01.xlsx&amp;sheet=U0&amp;row=369&amp;col=7&amp;number=0.000747&amp;sourceID=14","0.000747")</f>
        <v>0.000747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HYPERLINK("http://141.218.60.56/~jnz1568/getInfo.php?workbook=06_01.xlsx&amp;sheet=U0&amp;row=370&amp;col=6&amp;number=3.6&amp;sourceID=14","3.6")</f>
        <v>3.6</v>
      </c>
      <c r="G370" s="4" t="str">
        <f>HYPERLINK("http://141.218.60.56/~jnz1568/getInfo.php?workbook=06_01.xlsx&amp;sheet=U0&amp;row=370&amp;col=7&amp;number=0.000746&amp;sourceID=14","0.000746")</f>
        <v>0.000746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HYPERLINK("http://141.218.60.56/~jnz1568/getInfo.php?workbook=06_01.xlsx&amp;sheet=U0&amp;row=371&amp;col=6&amp;number=3.7&amp;sourceID=14","3.7")</f>
        <v>3.7</v>
      </c>
      <c r="G371" s="4" t="str">
        <f>HYPERLINK("http://141.218.60.56/~jnz1568/getInfo.php?workbook=06_01.xlsx&amp;sheet=U0&amp;row=371&amp;col=7&amp;number=0.000745&amp;sourceID=14","0.000745")</f>
        <v>0.000745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HYPERLINK("http://141.218.60.56/~jnz1568/getInfo.php?workbook=06_01.xlsx&amp;sheet=U0&amp;row=372&amp;col=6&amp;number=3.8&amp;sourceID=14","3.8")</f>
        <v>3.8</v>
      </c>
      <c r="G372" s="4" t="str">
        <f>HYPERLINK("http://141.218.60.56/~jnz1568/getInfo.php?workbook=06_01.xlsx&amp;sheet=U0&amp;row=372&amp;col=7&amp;number=0.000743&amp;sourceID=14","0.000743")</f>
        <v>0.000743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HYPERLINK("http://141.218.60.56/~jnz1568/getInfo.php?workbook=06_01.xlsx&amp;sheet=U0&amp;row=373&amp;col=6&amp;number=3.9&amp;sourceID=14","3.9")</f>
        <v>3.9</v>
      </c>
      <c r="G373" s="4" t="str">
        <f>HYPERLINK("http://141.218.60.56/~jnz1568/getInfo.php?workbook=06_01.xlsx&amp;sheet=U0&amp;row=373&amp;col=7&amp;number=0.000741&amp;sourceID=14","0.000741")</f>
        <v>0.000741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HYPERLINK("http://141.218.60.56/~jnz1568/getInfo.php?workbook=06_01.xlsx&amp;sheet=U0&amp;row=374&amp;col=6&amp;number=4&amp;sourceID=14","4")</f>
        <v>4</v>
      </c>
      <c r="G374" s="4" t="str">
        <f>HYPERLINK("http://141.218.60.56/~jnz1568/getInfo.php?workbook=06_01.xlsx&amp;sheet=U0&amp;row=374&amp;col=7&amp;number=0.000738&amp;sourceID=14","0.000738")</f>
        <v>0.000738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HYPERLINK("http://141.218.60.56/~jnz1568/getInfo.php?workbook=06_01.xlsx&amp;sheet=U0&amp;row=375&amp;col=6&amp;number=4.1&amp;sourceID=14","4.1")</f>
        <v>4.1</v>
      </c>
      <c r="G375" s="4" t="str">
        <f>HYPERLINK("http://141.218.60.56/~jnz1568/getInfo.php?workbook=06_01.xlsx&amp;sheet=U0&amp;row=375&amp;col=7&amp;number=0.000734&amp;sourceID=14","0.000734")</f>
        <v>0.000734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HYPERLINK("http://141.218.60.56/~jnz1568/getInfo.php?workbook=06_01.xlsx&amp;sheet=U0&amp;row=376&amp;col=6&amp;number=4.2&amp;sourceID=14","4.2")</f>
        <v>4.2</v>
      </c>
      <c r="G376" s="4" t="str">
        <f>HYPERLINK("http://141.218.60.56/~jnz1568/getInfo.php?workbook=06_01.xlsx&amp;sheet=U0&amp;row=376&amp;col=7&amp;number=0.00073&amp;sourceID=14","0.00073")</f>
        <v>0.00073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HYPERLINK("http://141.218.60.56/~jnz1568/getInfo.php?workbook=06_01.xlsx&amp;sheet=U0&amp;row=377&amp;col=6&amp;number=4.3&amp;sourceID=14","4.3")</f>
        <v>4.3</v>
      </c>
      <c r="G377" s="4" t="str">
        <f>HYPERLINK("http://141.218.60.56/~jnz1568/getInfo.php?workbook=06_01.xlsx&amp;sheet=U0&amp;row=377&amp;col=7&amp;number=0.000724&amp;sourceID=14","0.000724")</f>
        <v>0.000724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HYPERLINK("http://141.218.60.56/~jnz1568/getInfo.php?workbook=06_01.xlsx&amp;sheet=U0&amp;row=378&amp;col=6&amp;number=4.4&amp;sourceID=14","4.4")</f>
        <v>4.4</v>
      </c>
      <c r="G378" s="4" t="str">
        <f>HYPERLINK("http://141.218.60.56/~jnz1568/getInfo.php?workbook=06_01.xlsx&amp;sheet=U0&amp;row=378&amp;col=7&amp;number=0.000717&amp;sourceID=14","0.000717")</f>
        <v>0.000717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HYPERLINK("http://141.218.60.56/~jnz1568/getInfo.php?workbook=06_01.xlsx&amp;sheet=U0&amp;row=379&amp;col=6&amp;number=4.5&amp;sourceID=14","4.5")</f>
        <v>4.5</v>
      </c>
      <c r="G379" s="4" t="str">
        <f>HYPERLINK("http://141.218.60.56/~jnz1568/getInfo.php?workbook=06_01.xlsx&amp;sheet=U0&amp;row=379&amp;col=7&amp;number=0.000709&amp;sourceID=14","0.000709")</f>
        <v>0.000709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HYPERLINK("http://141.218.60.56/~jnz1568/getInfo.php?workbook=06_01.xlsx&amp;sheet=U0&amp;row=380&amp;col=6&amp;number=4.6&amp;sourceID=14","4.6")</f>
        <v>4.6</v>
      </c>
      <c r="G380" s="4" t="str">
        <f>HYPERLINK("http://141.218.60.56/~jnz1568/getInfo.php?workbook=06_01.xlsx&amp;sheet=U0&amp;row=380&amp;col=7&amp;number=0.000698&amp;sourceID=14","0.000698")</f>
        <v>0.000698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HYPERLINK("http://141.218.60.56/~jnz1568/getInfo.php?workbook=06_01.xlsx&amp;sheet=U0&amp;row=381&amp;col=6&amp;number=4.7&amp;sourceID=14","4.7")</f>
        <v>4.7</v>
      </c>
      <c r="G381" s="4" t="str">
        <f>HYPERLINK("http://141.218.60.56/~jnz1568/getInfo.php?workbook=06_01.xlsx&amp;sheet=U0&amp;row=381&amp;col=7&amp;number=0.000685&amp;sourceID=14","0.000685")</f>
        <v>0.000685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HYPERLINK("http://141.218.60.56/~jnz1568/getInfo.php?workbook=06_01.xlsx&amp;sheet=U0&amp;row=382&amp;col=6&amp;number=4.8&amp;sourceID=14","4.8")</f>
        <v>4.8</v>
      </c>
      <c r="G382" s="4" t="str">
        <f>HYPERLINK("http://141.218.60.56/~jnz1568/getInfo.php?workbook=06_01.xlsx&amp;sheet=U0&amp;row=382&amp;col=7&amp;number=0.00067&amp;sourceID=14","0.00067")</f>
        <v>0.00067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HYPERLINK("http://141.218.60.56/~jnz1568/getInfo.php?workbook=06_01.xlsx&amp;sheet=U0&amp;row=383&amp;col=6&amp;number=4.9&amp;sourceID=14","4.9")</f>
        <v>4.9</v>
      </c>
      <c r="G383" s="4" t="str">
        <f>HYPERLINK("http://141.218.60.56/~jnz1568/getInfo.php?workbook=06_01.xlsx&amp;sheet=U0&amp;row=383&amp;col=7&amp;number=0.000652&amp;sourceID=14","0.000652")</f>
        <v>0.000652</v>
      </c>
    </row>
    <row r="384" spans="1:7">
      <c r="A384" s="3">
        <v>6</v>
      </c>
      <c r="B384" s="3">
        <v>1</v>
      </c>
      <c r="C384" s="3">
        <v>1</v>
      </c>
      <c r="D384" s="3">
        <v>21</v>
      </c>
      <c r="E384" s="3">
        <v>1</v>
      </c>
      <c r="F384" s="4" t="str">
        <f>HYPERLINK("http://141.218.60.56/~jnz1568/getInfo.php?workbook=06_01.xlsx&amp;sheet=U0&amp;row=384&amp;col=6&amp;number=3&amp;sourceID=14","3")</f>
        <v>3</v>
      </c>
      <c r="G384" s="4" t="str">
        <f>HYPERLINK("http://141.218.60.56/~jnz1568/getInfo.php?workbook=06_01.xlsx&amp;sheet=U0&amp;row=384&amp;col=7&amp;number=0.00113&amp;sourceID=14","0.00113")</f>
        <v>0.00113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HYPERLINK("http://141.218.60.56/~jnz1568/getInfo.php?workbook=06_01.xlsx&amp;sheet=U0&amp;row=385&amp;col=6&amp;number=3.1&amp;sourceID=14","3.1")</f>
        <v>3.1</v>
      </c>
      <c r="G385" s="4" t="str">
        <f>HYPERLINK("http://141.218.60.56/~jnz1568/getInfo.php?workbook=06_01.xlsx&amp;sheet=U0&amp;row=385&amp;col=7&amp;number=0.00113&amp;sourceID=14","0.00113")</f>
        <v>0.00113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HYPERLINK("http://141.218.60.56/~jnz1568/getInfo.php?workbook=06_01.xlsx&amp;sheet=U0&amp;row=386&amp;col=6&amp;number=3.2&amp;sourceID=14","3.2")</f>
        <v>3.2</v>
      </c>
      <c r="G386" s="4" t="str">
        <f>HYPERLINK("http://141.218.60.56/~jnz1568/getInfo.php?workbook=06_01.xlsx&amp;sheet=U0&amp;row=386&amp;col=7&amp;number=0.00112&amp;sourceID=14","0.00112")</f>
        <v>0.00112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HYPERLINK("http://141.218.60.56/~jnz1568/getInfo.php?workbook=06_01.xlsx&amp;sheet=U0&amp;row=387&amp;col=6&amp;number=3.3&amp;sourceID=14","3.3")</f>
        <v>3.3</v>
      </c>
      <c r="G387" s="4" t="str">
        <f>HYPERLINK("http://141.218.60.56/~jnz1568/getInfo.php?workbook=06_01.xlsx&amp;sheet=U0&amp;row=387&amp;col=7&amp;number=0.00112&amp;sourceID=14","0.00112")</f>
        <v>0.00112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HYPERLINK("http://141.218.60.56/~jnz1568/getInfo.php?workbook=06_01.xlsx&amp;sheet=U0&amp;row=388&amp;col=6&amp;number=3.4&amp;sourceID=14","3.4")</f>
        <v>3.4</v>
      </c>
      <c r="G388" s="4" t="str">
        <f>HYPERLINK("http://141.218.60.56/~jnz1568/getInfo.php?workbook=06_01.xlsx&amp;sheet=U0&amp;row=388&amp;col=7&amp;number=0.00112&amp;sourceID=14","0.00112")</f>
        <v>0.00112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HYPERLINK("http://141.218.60.56/~jnz1568/getInfo.php?workbook=06_01.xlsx&amp;sheet=U0&amp;row=389&amp;col=6&amp;number=3.5&amp;sourceID=14","3.5")</f>
        <v>3.5</v>
      </c>
      <c r="G389" s="4" t="str">
        <f>HYPERLINK("http://141.218.60.56/~jnz1568/getInfo.php?workbook=06_01.xlsx&amp;sheet=U0&amp;row=389&amp;col=7&amp;number=0.00112&amp;sourceID=14","0.00112")</f>
        <v>0.00112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HYPERLINK("http://141.218.60.56/~jnz1568/getInfo.php?workbook=06_01.xlsx&amp;sheet=U0&amp;row=390&amp;col=6&amp;number=3.6&amp;sourceID=14","3.6")</f>
        <v>3.6</v>
      </c>
      <c r="G390" s="4" t="str">
        <f>HYPERLINK("http://141.218.60.56/~jnz1568/getInfo.php?workbook=06_01.xlsx&amp;sheet=U0&amp;row=390&amp;col=7&amp;number=0.00112&amp;sourceID=14","0.00112")</f>
        <v>0.00112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HYPERLINK("http://141.218.60.56/~jnz1568/getInfo.php?workbook=06_01.xlsx&amp;sheet=U0&amp;row=391&amp;col=6&amp;number=3.7&amp;sourceID=14","3.7")</f>
        <v>3.7</v>
      </c>
      <c r="G391" s="4" t="str">
        <f>HYPERLINK("http://141.218.60.56/~jnz1568/getInfo.php?workbook=06_01.xlsx&amp;sheet=U0&amp;row=391&amp;col=7&amp;number=0.00112&amp;sourceID=14","0.00112")</f>
        <v>0.00112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HYPERLINK("http://141.218.60.56/~jnz1568/getInfo.php?workbook=06_01.xlsx&amp;sheet=U0&amp;row=392&amp;col=6&amp;number=3.8&amp;sourceID=14","3.8")</f>
        <v>3.8</v>
      </c>
      <c r="G392" s="4" t="str">
        <f>HYPERLINK("http://141.218.60.56/~jnz1568/getInfo.php?workbook=06_01.xlsx&amp;sheet=U0&amp;row=392&amp;col=7&amp;number=0.00111&amp;sourceID=14","0.00111")</f>
        <v>0.00111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HYPERLINK("http://141.218.60.56/~jnz1568/getInfo.php?workbook=06_01.xlsx&amp;sheet=U0&amp;row=393&amp;col=6&amp;number=3.9&amp;sourceID=14","3.9")</f>
        <v>3.9</v>
      </c>
      <c r="G393" s="4" t="str">
        <f>HYPERLINK("http://141.218.60.56/~jnz1568/getInfo.php?workbook=06_01.xlsx&amp;sheet=U0&amp;row=393&amp;col=7&amp;number=0.00111&amp;sourceID=14","0.00111")</f>
        <v>0.00111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HYPERLINK("http://141.218.60.56/~jnz1568/getInfo.php?workbook=06_01.xlsx&amp;sheet=U0&amp;row=394&amp;col=6&amp;number=4&amp;sourceID=14","4")</f>
        <v>4</v>
      </c>
      <c r="G394" s="4" t="str">
        <f>HYPERLINK("http://141.218.60.56/~jnz1568/getInfo.php?workbook=06_01.xlsx&amp;sheet=U0&amp;row=394&amp;col=7&amp;number=0.00111&amp;sourceID=14","0.00111")</f>
        <v>0.00111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HYPERLINK("http://141.218.60.56/~jnz1568/getInfo.php?workbook=06_01.xlsx&amp;sheet=U0&amp;row=395&amp;col=6&amp;number=4.1&amp;sourceID=14","4.1")</f>
        <v>4.1</v>
      </c>
      <c r="G395" s="4" t="str">
        <f>HYPERLINK("http://141.218.60.56/~jnz1568/getInfo.php?workbook=06_01.xlsx&amp;sheet=U0&amp;row=395&amp;col=7&amp;number=0.0011&amp;sourceID=14","0.0011")</f>
        <v>0.0011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HYPERLINK("http://141.218.60.56/~jnz1568/getInfo.php?workbook=06_01.xlsx&amp;sheet=U0&amp;row=396&amp;col=6&amp;number=4.2&amp;sourceID=14","4.2")</f>
        <v>4.2</v>
      </c>
      <c r="G396" s="4" t="str">
        <f>HYPERLINK("http://141.218.60.56/~jnz1568/getInfo.php?workbook=06_01.xlsx&amp;sheet=U0&amp;row=396&amp;col=7&amp;number=0.00109&amp;sourceID=14","0.00109")</f>
        <v>0.00109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HYPERLINK("http://141.218.60.56/~jnz1568/getInfo.php?workbook=06_01.xlsx&amp;sheet=U0&amp;row=397&amp;col=6&amp;number=4.3&amp;sourceID=14","4.3")</f>
        <v>4.3</v>
      </c>
      <c r="G397" s="4" t="str">
        <f>HYPERLINK("http://141.218.60.56/~jnz1568/getInfo.php?workbook=06_01.xlsx&amp;sheet=U0&amp;row=397&amp;col=7&amp;number=0.00109&amp;sourceID=14","0.00109")</f>
        <v>0.00109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HYPERLINK("http://141.218.60.56/~jnz1568/getInfo.php?workbook=06_01.xlsx&amp;sheet=U0&amp;row=398&amp;col=6&amp;number=4.4&amp;sourceID=14","4.4")</f>
        <v>4.4</v>
      </c>
      <c r="G398" s="4" t="str">
        <f>HYPERLINK("http://141.218.60.56/~jnz1568/getInfo.php?workbook=06_01.xlsx&amp;sheet=U0&amp;row=398&amp;col=7&amp;number=0.00108&amp;sourceID=14","0.00108")</f>
        <v>0.00108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HYPERLINK("http://141.218.60.56/~jnz1568/getInfo.php?workbook=06_01.xlsx&amp;sheet=U0&amp;row=399&amp;col=6&amp;number=4.5&amp;sourceID=14","4.5")</f>
        <v>4.5</v>
      </c>
      <c r="G399" s="4" t="str">
        <f>HYPERLINK("http://141.218.60.56/~jnz1568/getInfo.php?workbook=06_01.xlsx&amp;sheet=U0&amp;row=399&amp;col=7&amp;number=0.00106&amp;sourceID=14","0.00106")</f>
        <v>0.00106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HYPERLINK("http://141.218.60.56/~jnz1568/getInfo.php?workbook=06_01.xlsx&amp;sheet=U0&amp;row=400&amp;col=6&amp;number=4.6&amp;sourceID=14","4.6")</f>
        <v>4.6</v>
      </c>
      <c r="G400" s="4" t="str">
        <f>HYPERLINK("http://141.218.60.56/~jnz1568/getInfo.php?workbook=06_01.xlsx&amp;sheet=U0&amp;row=400&amp;col=7&amp;number=0.00105&amp;sourceID=14","0.00105")</f>
        <v>0.00105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HYPERLINK("http://141.218.60.56/~jnz1568/getInfo.php?workbook=06_01.xlsx&amp;sheet=U0&amp;row=401&amp;col=6&amp;number=4.7&amp;sourceID=14","4.7")</f>
        <v>4.7</v>
      </c>
      <c r="G401" s="4" t="str">
        <f>HYPERLINK("http://141.218.60.56/~jnz1568/getInfo.php?workbook=06_01.xlsx&amp;sheet=U0&amp;row=401&amp;col=7&amp;number=0.00103&amp;sourceID=14","0.00103")</f>
        <v>0.00103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HYPERLINK("http://141.218.60.56/~jnz1568/getInfo.php?workbook=06_01.xlsx&amp;sheet=U0&amp;row=402&amp;col=6&amp;number=4.8&amp;sourceID=14","4.8")</f>
        <v>4.8</v>
      </c>
      <c r="G402" s="4" t="str">
        <f>HYPERLINK("http://141.218.60.56/~jnz1568/getInfo.php?workbook=06_01.xlsx&amp;sheet=U0&amp;row=402&amp;col=7&amp;number=0.001&amp;sourceID=14","0.001")</f>
        <v>0.001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HYPERLINK("http://141.218.60.56/~jnz1568/getInfo.php?workbook=06_01.xlsx&amp;sheet=U0&amp;row=403&amp;col=6&amp;number=4.9&amp;sourceID=14","4.9")</f>
        <v>4.9</v>
      </c>
      <c r="G403" s="4" t="str">
        <f>HYPERLINK("http://141.218.60.56/~jnz1568/getInfo.php?workbook=06_01.xlsx&amp;sheet=U0&amp;row=403&amp;col=7&amp;number=0.000978&amp;sourceID=14","0.000978")</f>
        <v>0.000978</v>
      </c>
    </row>
    <row r="404" spans="1:7">
      <c r="A404" s="3">
        <v>6</v>
      </c>
      <c r="B404" s="3">
        <v>1</v>
      </c>
      <c r="C404" s="3">
        <v>1</v>
      </c>
      <c r="D404" s="3">
        <v>22</v>
      </c>
      <c r="E404" s="3">
        <v>1</v>
      </c>
      <c r="F404" s="4" t="str">
        <f>HYPERLINK("http://141.218.60.56/~jnz1568/getInfo.php?workbook=06_01.xlsx&amp;sheet=U0&amp;row=404&amp;col=6&amp;number=3&amp;sourceID=14","3")</f>
        <v>3</v>
      </c>
      <c r="G404" s="4" t="str">
        <f>HYPERLINK("http://141.218.60.56/~jnz1568/getInfo.php?workbook=06_01.xlsx&amp;sheet=U0&amp;row=404&amp;col=7&amp;number=0.00048&amp;sourceID=14","0.00048")</f>
        <v>0.00048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HYPERLINK("http://141.218.60.56/~jnz1568/getInfo.php?workbook=06_01.xlsx&amp;sheet=U0&amp;row=405&amp;col=6&amp;number=3.1&amp;sourceID=14","3.1")</f>
        <v>3.1</v>
      </c>
      <c r="G405" s="4" t="str">
        <f>HYPERLINK("http://141.218.60.56/~jnz1568/getInfo.php?workbook=06_01.xlsx&amp;sheet=U0&amp;row=405&amp;col=7&amp;number=0.000479&amp;sourceID=14","0.000479")</f>
        <v>0.000479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HYPERLINK("http://141.218.60.56/~jnz1568/getInfo.php?workbook=06_01.xlsx&amp;sheet=U0&amp;row=406&amp;col=6&amp;number=3.2&amp;sourceID=14","3.2")</f>
        <v>3.2</v>
      </c>
      <c r="G406" s="4" t="str">
        <f>HYPERLINK("http://141.218.60.56/~jnz1568/getInfo.php?workbook=06_01.xlsx&amp;sheet=U0&amp;row=406&amp;col=7&amp;number=0.000478&amp;sourceID=14","0.000478")</f>
        <v>0.000478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HYPERLINK("http://141.218.60.56/~jnz1568/getInfo.php?workbook=06_01.xlsx&amp;sheet=U0&amp;row=407&amp;col=6&amp;number=3.3&amp;sourceID=14","3.3")</f>
        <v>3.3</v>
      </c>
      <c r="G407" s="4" t="str">
        <f>HYPERLINK("http://141.218.60.56/~jnz1568/getInfo.php?workbook=06_01.xlsx&amp;sheet=U0&amp;row=407&amp;col=7&amp;number=0.000477&amp;sourceID=14","0.000477")</f>
        <v>0.000477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HYPERLINK("http://141.218.60.56/~jnz1568/getInfo.php?workbook=06_01.xlsx&amp;sheet=U0&amp;row=408&amp;col=6&amp;number=3.4&amp;sourceID=14","3.4")</f>
        <v>3.4</v>
      </c>
      <c r="G408" s="4" t="str">
        <f>HYPERLINK("http://141.218.60.56/~jnz1568/getInfo.php?workbook=06_01.xlsx&amp;sheet=U0&amp;row=408&amp;col=7&amp;number=0.000476&amp;sourceID=14","0.000476")</f>
        <v>0.000476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HYPERLINK("http://141.218.60.56/~jnz1568/getInfo.php?workbook=06_01.xlsx&amp;sheet=U0&amp;row=409&amp;col=6&amp;number=3.5&amp;sourceID=14","3.5")</f>
        <v>3.5</v>
      </c>
      <c r="G409" s="4" t="str">
        <f>HYPERLINK("http://141.218.60.56/~jnz1568/getInfo.php?workbook=06_01.xlsx&amp;sheet=U0&amp;row=409&amp;col=7&amp;number=0.000474&amp;sourceID=14","0.000474")</f>
        <v>0.000474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HYPERLINK("http://141.218.60.56/~jnz1568/getInfo.php?workbook=06_01.xlsx&amp;sheet=U0&amp;row=410&amp;col=6&amp;number=3.6&amp;sourceID=14","3.6")</f>
        <v>3.6</v>
      </c>
      <c r="G410" s="4" t="str">
        <f>HYPERLINK("http://141.218.60.56/~jnz1568/getInfo.php?workbook=06_01.xlsx&amp;sheet=U0&amp;row=410&amp;col=7&amp;number=0.000471&amp;sourceID=14","0.000471")</f>
        <v>0.000471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HYPERLINK("http://141.218.60.56/~jnz1568/getInfo.php?workbook=06_01.xlsx&amp;sheet=U0&amp;row=411&amp;col=6&amp;number=3.7&amp;sourceID=14","3.7")</f>
        <v>3.7</v>
      </c>
      <c r="G411" s="4" t="str">
        <f>HYPERLINK("http://141.218.60.56/~jnz1568/getInfo.php?workbook=06_01.xlsx&amp;sheet=U0&amp;row=411&amp;col=7&amp;number=0.000468&amp;sourceID=14","0.000468")</f>
        <v>0.000468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HYPERLINK("http://141.218.60.56/~jnz1568/getInfo.php?workbook=06_01.xlsx&amp;sheet=U0&amp;row=412&amp;col=6&amp;number=3.8&amp;sourceID=14","3.8")</f>
        <v>3.8</v>
      </c>
      <c r="G412" s="4" t="str">
        <f>HYPERLINK("http://141.218.60.56/~jnz1568/getInfo.php?workbook=06_01.xlsx&amp;sheet=U0&amp;row=412&amp;col=7&amp;number=0.000465&amp;sourceID=14","0.000465")</f>
        <v>0.000465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HYPERLINK("http://141.218.60.56/~jnz1568/getInfo.php?workbook=06_01.xlsx&amp;sheet=U0&amp;row=413&amp;col=6&amp;number=3.9&amp;sourceID=14","3.9")</f>
        <v>3.9</v>
      </c>
      <c r="G413" s="4" t="str">
        <f>HYPERLINK("http://141.218.60.56/~jnz1568/getInfo.php?workbook=06_01.xlsx&amp;sheet=U0&amp;row=413&amp;col=7&amp;number=0.00046&amp;sourceID=14","0.00046")</f>
        <v>0.00046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HYPERLINK("http://141.218.60.56/~jnz1568/getInfo.php?workbook=06_01.xlsx&amp;sheet=U0&amp;row=414&amp;col=6&amp;number=4&amp;sourceID=14","4")</f>
        <v>4</v>
      </c>
      <c r="G414" s="4" t="str">
        <f>HYPERLINK("http://141.218.60.56/~jnz1568/getInfo.php?workbook=06_01.xlsx&amp;sheet=U0&amp;row=414&amp;col=7&amp;number=0.000454&amp;sourceID=14","0.000454")</f>
        <v>0.000454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HYPERLINK("http://141.218.60.56/~jnz1568/getInfo.php?workbook=06_01.xlsx&amp;sheet=U0&amp;row=415&amp;col=6&amp;number=4.1&amp;sourceID=14","4.1")</f>
        <v>4.1</v>
      </c>
      <c r="G415" s="4" t="str">
        <f>HYPERLINK("http://141.218.60.56/~jnz1568/getInfo.php?workbook=06_01.xlsx&amp;sheet=U0&amp;row=415&amp;col=7&amp;number=0.000447&amp;sourceID=14","0.000447")</f>
        <v>0.000447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HYPERLINK("http://141.218.60.56/~jnz1568/getInfo.php?workbook=06_01.xlsx&amp;sheet=U0&amp;row=416&amp;col=6&amp;number=4.2&amp;sourceID=14","4.2")</f>
        <v>4.2</v>
      </c>
      <c r="G416" s="4" t="str">
        <f>HYPERLINK("http://141.218.60.56/~jnz1568/getInfo.php?workbook=06_01.xlsx&amp;sheet=U0&amp;row=416&amp;col=7&amp;number=0.000438&amp;sourceID=14","0.000438")</f>
        <v>0.000438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HYPERLINK("http://141.218.60.56/~jnz1568/getInfo.php?workbook=06_01.xlsx&amp;sheet=U0&amp;row=417&amp;col=6&amp;number=4.3&amp;sourceID=14","4.3")</f>
        <v>4.3</v>
      </c>
      <c r="G417" s="4" t="str">
        <f>HYPERLINK("http://141.218.60.56/~jnz1568/getInfo.php?workbook=06_01.xlsx&amp;sheet=U0&amp;row=417&amp;col=7&amp;number=0.000427&amp;sourceID=14","0.000427")</f>
        <v>0.000427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HYPERLINK("http://141.218.60.56/~jnz1568/getInfo.php?workbook=06_01.xlsx&amp;sheet=U0&amp;row=418&amp;col=6&amp;number=4.4&amp;sourceID=14","4.4")</f>
        <v>4.4</v>
      </c>
      <c r="G418" s="4" t="str">
        <f>HYPERLINK("http://141.218.60.56/~jnz1568/getInfo.php?workbook=06_01.xlsx&amp;sheet=U0&amp;row=418&amp;col=7&amp;number=0.000414&amp;sourceID=14","0.000414")</f>
        <v>0.000414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HYPERLINK("http://141.218.60.56/~jnz1568/getInfo.php?workbook=06_01.xlsx&amp;sheet=U0&amp;row=419&amp;col=6&amp;number=4.5&amp;sourceID=14","4.5")</f>
        <v>4.5</v>
      </c>
      <c r="G419" s="4" t="str">
        <f>HYPERLINK("http://141.218.60.56/~jnz1568/getInfo.php?workbook=06_01.xlsx&amp;sheet=U0&amp;row=419&amp;col=7&amp;number=0.000397&amp;sourceID=14","0.000397")</f>
        <v>0.000397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HYPERLINK("http://141.218.60.56/~jnz1568/getInfo.php?workbook=06_01.xlsx&amp;sheet=U0&amp;row=420&amp;col=6&amp;number=4.6&amp;sourceID=14","4.6")</f>
        <v>4.6</v>
      </c>
      <c r="G420" s="4" t="str">
        <f>HYPERLINK("http://141.218.60.56/~jnz1568/getInfo.php?workbook=06_01.xlsx&amp;sheet=U0&amp;row=420&amp;col=7&amp;number=0.000378&amp;sourceID=14","0.000378")</f>
        <v>0.000378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HYPERLINK("http://141.218.60.56/~jnz1568/getInfo.php?workbook=06_01.xlsx&amp;sheet=U0&amp;row=421&amp;col=6&amp;number=4.7&amp;sourceID=14","4.7")</f>
        <v>4.7</v>
      </c>
      <c r="G421" s="4" t="str">
        <f>HYPERLINK("http://141.218.60.56/~jnz1568/getInfo.php?workbook=06_01.xlsx&amp;sheet=U0&amp;row=421&amp;col=7&amp;number=0.000355&amp;sourceID=14","0.000355")</f>
        <v>0.000355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HYPERLINK("http://141.218.60.56/~jnz1568/getInfo.php?workbook=06_01.xlsx&amp;sheet=U0&amp;row=422&amp;col=6&amp;number=4.8&amp;sourceID=14","4.8")</f>
        <v>4.8</v>
      </c>
      <c r="G422" s="4" t="str">
        <f>HYPERLINK("http://141.218.60.56/~jnz1568/getInfo.php?workbook=06_01.xlsx&amp;sheet=U0&amp;row=422&amp;col=7&amp;number=0.00033&amp;sourceID=14","0.00033")</f>
        <v>0.00033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HYPERLINK("http://141.218.60.56/~jnz1568/getInfo.php?workbook=06_01.xlsx&amp;sheet=U0&amp;row=423&amp;col=6&amp;number=4.9&amp;sourceID=14","4.9")</f>
        <v>4.9</v>
      </c>
      <c r="G423" s="4" t="str">
        <f>HYPERLINK("http://141.218.60.56/~jnz1568/getInfo.php?workbook=06_01.xlsx&amp;sheet=U0&amp;row=423&amp;col=7&amp;number=0.000302&amp;sourceID=14","0.000302")</f>
        <v>0.000302</v>
      </c>
    </row>
    <row r="424" spans="1:7">
      <c r="A424" s="3">
        <v>6</v>
      </c>
      <c r="B424" s="3">
        <v>1</v>
      </c>
      <c r="C424" s="3">
        <v>1</v>
      </c>
      <c r="D424" s="3">
        <v>23</v>
      </c>
      <c r="E424" s="3">
        <v>1</v>
      </c>
      <c r="F424" s="4" t="str">
        <f>HYPERLINK("http://141.218.60.56/~jnz1568/getInfo.php?workbook=06_01.xlsx&amp;sheet=U0&amp;row=424&amp;col=6&amp;number=3&amp;sourceID=14","3")</f>
        <v>3</v>
      </c>
      <c r="G424" s="4" t="str">
        <f>HYPERLINK("http://141.218.60.56/~jnz1568/getInfo.php?workbook=06_01.xlsx&amp;sheet=U0&amp;row=424&amp;col=7&amp;number=0.00064&amp;sourceID=14","0.00064")</f>
        <v>0.00064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HYPERLINK("http://141.218.60.56/~jnz1568/getInfo.php?workbook=06_01.xlsx&amp;sheet=U0&amp;row=425&amp;col=6&amp;number=3.1&amp;sourceID=14","3.1")</f>
        <v>3.1</v>
      </c>
      <c r="G425" s="4" t="str">
        <f>HYPERLINK("http://141.218.60.56/~jnz1568/getInfo.php?workbook=06_01.xlsx&amp;sheet=U0&amp;row=425&amp;col=7&amp;number=0.000639&amp;sourceID=14","0.000639")</f>
        <v>0.000639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HYPERLINK("http://141.218.60.56/~jnz1568/getInfo.php?workbook=06_01.xlsx&amp;sheet=U0&amp;row=426&amp;col=6&amp;number=3.2&amp;sourceID=14","3.2")</f>
        <v>3.2</v>
      </c>
      <c r="G426" s="4" t="str">
        <f>HYPERLINK("http://141.218.60.56/~jnz1568/getInfo.php?workbook=06_01.xlsx&amp;sheet=U0&amp;row=426&amp;col=7&amp;number=0.000637&amp;sourceID=14","0.000637")</f>
        <v>0.000637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HYPERLINK("http://141.218.60.56/~jnz1568/getInfo.php?workbook=06_01.xlsx&amp;sheet=U0&amp;row=427&amp;col=6&amp;number=3.3&amp;sourceID=14","3.3")</f>
        <v>3.3</v>
      </c>
      <c r="G427" s="4" t="str">
        <f>HYPERLINK("http://141.218.60.56/~jnz1568/getInfo.php?workbook=06_01.xlsx&amp;sheet=U0&amp;row=427&amp;col=7&amp;number=0.000636&amp;sourceID=14","0.000636")</f>
        <v>0.000636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HYPERLINK("http://141.218.60.56/~jnz1568/getInfo.php?workbook=06_01.xlsx&amp;sheet=U0&amp;row=428&amp;col=6&amp;number=3.4&amp;sourceID=14","3.4")</f>
        <v>3.4</v>
      </c>
      <c r="G428" s="4" t="str">
        <f>HYPERLINK("http://141.218.60.56/~jnz1568/getInfo.php?workbook=06_01.xlsx&amp;sheet=U0&amp;row=428&amp;col=7&amp;number=0.000634&amp;sourceID=14","0.000634")</f>
        <v>0.000634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HYPERLINK("http://141.218.60.56/~jnz1568/getInfo.php?workbook=06_01.xlsx&amp;sheet=U0&amp;row=429&amp;col=6&amp;number=3.5&amp;sourceID=14","3.5")</f>
        <v>3.5</v>
      </c>
      <c r="G429" s="4" t="str">
        <f>HYPERLINK("http://141.218.60.56/~jnz1568/getInfo.php?workbook=06_01.xlsx&amp;sheet=U0&amp;row=429&amp;col=7&amp;number=0.000631&amp;sourceID=14","0.000631")</f>
        <v>0.000631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HYPERLINK("http://141.218.60.56/~jnz1568/getInfo.php?workbook=06_01.xlsx&amp;sheet=U0&amp;row=430&amp;col=6&amp;number=3.6&amp;sourceID=14","3.6")</f>
        <v>3.6</v>
      </c>
      <c r="G430" s="4" t="str">
        <f>HYPERLINK("http://141.218.60.56/~jnz1568/getInfo.php?workbook=06_01.xlsx&amp;sheet=U0&amp;row=430&amp;col=7&amp;number=0.000628&amp;sourceID=14","0.000628")</f>
        <v>0.000628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HYPERLINK("http://141.218.60.56/~jnz1568/getInfo.php?workbook=06_01.xlsx&amp;sheet=U0&amp;row=431&amp;col=6&amp;number=3.7&amp;sourceID=14","3.7")</f>
        <v>3.7</v>
      </c>
      <c r="G431" s="4" t="str">
        <f>HYPERLINK("http://141.218.60.56/~jnz1568/getInfo.php?workbook=06_01.xlsx&amp;sheet=U0&amp;row=431&amp;col=7&amp;number=0.000624&amp;sourceID=14","0.000624")</f>
        <v>0.000624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HYPERLINK("http://141.218.60.56/~jnz1568/getInfo.php?workbook=06_01.xlsx&amp;sheet=U0&amp;row=432&amp;col=6&amp;number=3.8&amp;sourceID=14","3.8")</f>
        <v>3.8</v>
      </c>
      <c r="G432" s="4" t="str">
        <f>HYPERLINK("http://141.218.60.56/~jnz1568/getInfo.php?workbook=06_01.xlsx&amp;sheet=U0&amp;row=432&amp;col=7&amp;number=0.000619&amp;sourceID=14","0.000619")</f>
        <v>0.000619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HYPERLINK("http://141.218.60.56/~jnz1568/getInfo.php?workbook=06_01.xlsx&amp;sheet=U0&amp;row=433&amp;col=6&amp;number=3.9&amp;sourceID=14","3.9")</f>
        <v>3.9</v>
      </c>
      <c r="G433" s="4" t="str">
        <f>HYPERLINK("http://141.218.60.56/~jnz1568/getInfo.php?workbook=06_01.xlsx&amp;sheet=U0&amp;row=433&amp;col=7&amp;number=0.000613&amp;sourceID=14","0.000613")</f>
        <v>0.000613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HYPERLINK("http://141.218.60.56/~jnz1568/getInfo.php?workbook=06_01.xlsx&amp;sheet=U0&amp;row=434&amp;col=6&amp;number=4&amp;sourceID=14","4")</f>
        <v>4</v>
      </c>
      <c r="G434" s="4" t="str">
        <f>HYPERLINK("http://141.218.60.56/~jnz1568/getInfo.php?workbook=06_01.xlsx&amp;sheet=U0&amp;row=434&amp;col=7&amp;number=0.000605&amp;sourceID=14","0.000605")</f>
        <v>0.000605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HYPERLINK("http://141.218.60.56/~jnz1568/getInfo.php?workbook=06_01.xlsx&amp;sheet=U0&amp;row=435&amp;col=6&amp;number=4.1&amp;sourceID=14","4.1")</f>
        <v>4.1</v>
      </c>
      <c r="G435" s="4" t="str">
        <f>HYPERLINK("http://141.218.60.56/~jnz1568/getInfo.php?workbook=06_01.xlsx&amp;sheet=U0&amp;row=435&amp;col=7&amp;number=0.000596&amp;sourceID=14","0.000596")</f>
        <v>0.000596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HYPERLINK("http://141.218.60.56/~jnz1568/getInfo.php?workbook=06_01.xlsx&amp;sheet=U0&amp;row=436&amp;col=6&amp;number=4.2&amp;sourceID=14","4.2")</f>
        <v>4.2</v>
      </c>
      <c r="G436" s="4" t="str">
        <f>HYPERLINK("http://141.218.60.56/~jnz1568/getInfo.php?workbook=06_01.xlsx&amp;sheet=U0&amp;row=436&amp;col=7&amp;number=0.000584&amp;sourceID=14","0.000584")</f>
        <v>0.000584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HYPERLINK("http://141.218.60.56/~jnz1568/getInfo.php?workbook=06_01.xlsx&amp;sheet=U0&amp;row=437&amp;col=6&amp;number=4.3&amp;sourceID=14","4.3")</f>
        <v>4.3</v>
      </c>
      <c r="G437" s="4" t="str">
        <f>HYPERLINK("http://141.218.60.56/~jnz1568/getInfo.php?workbook=06_01.xlsx&amp;sheet=U0&amp;row=437&amp;col=7&amp;number=0.000569&amp;sourceID=14","0.000569")</f>
        <v>0.000569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HYPERLINK("http://141.218.60.56/~jnz1568/getInfo.php?workbook=06_01.xlsx&amp;sheet=U0&amp;row=438&amp;col=6&amp;number=4.4&amp;sourceID=14","4.4")</f>
        <v>4.4</v>
      </c>
      <c r="G438" s="4" t="str">
        <f>HYPERLINK("http://141.218.60.56/~jnz1568/getInfo.php?workbook=06_01.xlsx&amp;sheet=U0&amp;row=438&amp;col=7&amp;number=0.000551&amp;sourceID=14","0.000551")</f>
        <v>0.000551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HYPERLINK("http://141.218.60.56/~jnz1568/getInfo.php?workbook=06_01.xlsx&amp;sheet=U0&amp;row=439&amp;col=6&amp;number=4.5&amp;sourceID=14","4.5")</f>
        <v>4.5</v>
      </c>
      <c r="G439" s="4" t="str">
        <f>HYPERLINK("http://141.218.60.56/~jnz1568/getInfo.php?workbook=06_01.xlsx&amp;sheet=U0&amp;row=439&amp;col=7&amp;number=0.00053&amp;sourceID=14","0.00053")</f>
        <v>0.00053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HYPERLINK("http://141.218.60.56/~jnz1568/getInfo.php?workbook=06_01.xlsx&amp;sheet=U0&amp;row=440&amp;col=6&amp;number=4.6&amp;sourceID=14","4.6")</f>
        <v>4.6</v>
      </c>
      <c r="G440" s="4" t="str">
        <f>HYPERLINK("http://141.218.60.56/~jnz1568/getInfo.php?workbook=06_01.xlsx&amp;sheet=U0&amp;row=440&amp;col=7&amp;number=0.000504&amp;sourceID=14","0.000504")</f>
        <v>0.000504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HYPERLINK("http://141.218.60.56/~jnz1568/getInfo.php?workbook=06_01.xlsx&amp;sheet=U0&amp;row=441&amp;col=6&amp;number=4.7&amp;sourceID=14","4.7")</f>
        <v>4.7</v>
      </c>
      <c r="G441" s="4" t="str">
        <f>HYPERLINK("http://141.218.60.56/~jnz1568/getInfo.php?workbook=06_01.xlsx&amp;sheet=U0&amp;row=441&amp;col=7&amp;number=0.000474&amp;sourceID=14","0.000474")</f>
        <v>0.000474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HYPERLINK("http://141.218.60.56/~jnz1568/getInfo.php?workbook=06_01.xlsx&amp;sheet=U0&amp;row=442&amp;col=6&amp;number=4.8&amp;sourceID=14","4.8")</f>
        <v>4.8</v>
      </c>
      <c r="G442" s="4" t="str">
        <f>HYPERLINK("http://141.218.60.56/~jnz1568/getInfo.php?workbook=06_01.xlsx&amp;sheet=U0&amp;row=442&amp;col=7&amp;number=0.00044&amp;sourceID=14","0.00044")</f>
        <v>0.00044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HYPERLINK("http://141.218.60.56/~jnz1568/getInfo.php?workbook=06_01.xlsx&amp;sheet=U0&amp;row=443&amp;col=6&amp;number=4.9&amp;sourceID=14","4.9")</f>
        <v>4.9</v>
      </c>
      <c r="G443" s="4" t="str">
        <f>HYPERLINK("http://141.218.60.56/~jnz1568/getInfo.php?workbook=06_01.xlsx&amp;sheet=U0&amp;row=443&amp;col=7&amp;number=0.000403&amp;sourceID=14","0.000403")</f>
        <v>0.000403</v>
      </c>
    </row>
    <row r="444" spans="1:7">
      <c r="A444" s="3">
        <v>6</v>
      </c>
      <c r="B444" s="3">
        <v>1</v>
      </c>
      <c r="C444" s="3">
        <v>1</v>
      </c>
      <c r="D444" s="3">
        <v>24</v>
      </c>
      <c r="E444" s="3">
        <v>1</v>
      </c>
      <c r="F444" s="4" t="str">
        <f>HYPERLINK("http://141.218.60.56/~jnz1568/getInfo.php?workbook=06_01.xlsx&amp;sheet=U0&amp;row=444&amp;col=6&amp;number=3&amp;sourceID=14","3")</f>
        <v>3</v>
      </c>
      <c r="G444" s="4" t="str">
        <f>HYPERLINK("http://141.218.60.56/~jnz1568/getInfo.php?workbook=06_01.xlsx&amp;sheet=U0&amp;row=444&amp;col=7&amp;number=0.000365&amp;sourceID=14","0.000365")</f>
        <v>0.000365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HYPERLINK("http://141.218.60.56/~jnz1568/getInfo.php?workbook=06_01.xlsx&amp;sheet=U0&amp;row=445&amp;col=6&amp;number=3.1&amp;sourceID=14","3.1")</f>
        <v>3.1</v>
      </c>
      <c r="G445" s="4" t="str">
        <f>HYPERLINK("http://141.218.60.56/~jnz1568/getInfo.php?workbook=06_01.xlsx&amp;sheet=U0&amp;row=445&amp;col=7&amp;number=0.000364&amp;sourceID=14","0.000364")</f>
        <v>0.000364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HYPERLINK("http://141.218.60.56/~jnz1568/getInfo.php?workbook=06_01.xlsx&amp;sheet=U0&amp;row=446&amp;col=6&amp;number=3.2&amp;sourceID=14","3.2")</f>
        <v>3.2</v>
      </c>
      <c r="G446" s="4" t="str">
        <f>HYPERLINK("http://141.218.60.56/~jnz1568/getInfo.php?workbook=06_01.xlsx&amp;sheet=U0&amp;row=446&amp;col=7&amp;number=0.000363&amp;sourceID=14","0.000363")</f>
        <v>0.000363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HYPERLINK("http://141.218.60.56/~jnz1568/getInfo.php?workbook=06_01.xlsx&amp;sheet=U0&amp;row=447&amp;col=6&amp;number=3.3&amp;sourceID=14","3.3")</f>
        <v>3.3</v>
      </c>
      <c r="G447" s="4" t="str">
        <f>HYPERLINK("http://141.218.60.56/~jnz1568/getInfo.php?workbook=06_01.xlsx&amp;sheet=U0&amp;row=447&amp;col=7&amp;number=0.000362&amp;sourceID=14","0.000362")</f>
        <v>0.000362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HYPERLINK("http://141.218.60.56/~jnz1568/getInfo.php?workbook=06_01.xlsx&amp;sheet=U0&amp;row=448&amp;col=6&amp;number=3.4&amp;sourceID=14","3.4")</f>
        <v>3.4</v>
      </c>
      <c r="G448" s="4" t="str">
        <f>HYPERLINK("http://141.218.60.56/~jnz1568/getInfo.php?workbook=06_01.xlsx&amp;sheet=U0&amp;row=448&amp;col=7&amp;number=0.000361&amp;sourceID=14","0.000361")</f>
        <v>0.000361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HYPERLINK("http://141.218.60.56/~jnz1568/getInfo.php?workbook=06_01.xlsx&amp;sheet=U0&amp;row=449&amp;col=6&amp;number=3.5&amp;sourceID=14","3.5")</f>
        <v>3.5</v>
      </c>
      <c r="G449" s="4" t="str">
        <f>HYPERLINK("http://141.218.60.56/~jnz1568/getInfo.php?workbook=06_01.xlsx&amp;sheet=U0&amp;row=449&amp;col=7&amp;number=0.00036&amp;sourceID=14","0.00036")</f>
        <v>0.00036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HYPERLINK("http://141.218.60.56/~jnz1568/getInfo.php?workbook=06_01.xlsx&amp;sheet=U0&amp;row=450&amp;col=6&amp;number=3.6&amp;sourceID=14","3.6")</f>
        <v>3.6</v>
      </c>
      <c r="G450" s="4" t="str">
        <f>HYPERLINK("http://141.218.60.56/~jnz1568/getInfo.php?workbook=06_01.xlsx&amp;sheet=U0&amp;row=450&amp;col=7&amp;number=0.000358&amp;sourceID=14","0.000358")</f>
        <v>0.000358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HYPERLINK("http://141.218.60.56/~jnz1568/getInfo.php?workbook=06_01.xlsx&amp;sheet=U0&amp;row=451&amp;col=6&amp;number=3.7&amp;sourceID=14","3.7")</f>
        <v>3.7</v>
      </c>
      <c r="G451" s="4" t="str">
        <f>HYPERLINK("http://141.218.60.56/~jnz1568/getInfo.php?workbook=06_01.xlsx&amp;sheet=U0&amp;row=451&amp;col=7&amp;number=0.000355&amp;sourceID=14","0.000355")</f>
        <v>0.000355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HYPERLINK("http://141.218.60.56/~jnz1568/getInfo.php?workbook=06_01.xlsx&amp;sheet=U0&amp;row=452&amp;col=6&amp;number=3.8&amp;sourceID=14","3.8")</f>
        <v>3.8</v>
      </c>
      <c r="G452" s="4" t="str">
        <f>HYPERLINK("http://141.218.60.56/~jnz1568/getInfo.php?workbook=06_01.xlsx&amp;sheet=U0&amp;row=452&amp;col=7&amp;number=0.000352&amp;sourceID=14","0.000352")</f>
        <v>0.000352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HYPERLINK("http://141.218.60.56/~jnz1568/getInfo.php?workbook=06_01.xlsx&amp;sheet=U0&amp;row=453&amp;col=6&amp;number=3.9&amp;sourceID=14","3.9")</f>
        <v>3.9</v>
      </c>
      <c r="G453" s="4" t="str">
        <f>HYPERLINK("http://141.218.60.56/~jnz1568/getInfo.php?workbook=06_01.xlsx&amp;sheet=U0&amp;row=453&amp;col=7&amp;number=0.000349&amp;sourceID=14","0.000349")</f>
        <v>0.000349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HYPERLINK("http://141.218.60.56/~jnz1568/getInfo.php?workbook=06_01.xlsx&amp;sheet=U0&amp;row=454&amp;col=6&amp;number=4&amp;sourceID=14","4")</f>
        <v>4</v>
      </c>
      <c r="G454" s="4" t="str">
        <f>HYPERLINK("http://141.218.60.56/~jnz1568/getInfo.php?workbook=06_01.xlsx&amp;sheet=U0&amp;row=454&amp;col=7&amp;number=0.000344&amp;sourceID=14","0.000344")</f>
        <v>0.000344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HYPERLINK("http://141.218.60.56/~jnz1568/getInfo.php?workbook=06_01.xlsx&amp;sheet=U0&amp;row=455&amp;col=6&amp;number=4.1&amp;sourceID=14","4.1")</f>
        <v>4.1</v>
      </c>
      <c r="G455" s="4" t="str">
        <f>HYPERLINK("http://141.218.60.56/~jnz1568/getInfo.php?workbook=06_01.xlsx&amp;sheet=U0&amp;row=455&amp;col=7&amp;number=0.000338&amp;sourceID=14","0.000338")</f>
        <v>0.000338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HYPERLINK("http://141.218.60.56/~jnz1568/getInfo.php?workbook=06_01.xlsx&amp;sheet=U0&amp;row=456&amp;col=6&amp;number=4.2&amp;sourceID=14","4.2")</f>
        <v>4.2</v>
      </c>
      <c r="G456" s="4" t="str">
        <f>HYPERLINK("http://141.218.60.56/~jnz1568/getInfo.php?workbook=06_01.xlsx&amp;sheet=U0&amp;row=456&amp;col=7&amp;number=0.000331&amp;sourceID=14","0.000331")</f>
        <v>0.000331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HYPERLINK("http://141.218.60.56/~jnz1568/getInfo.php?workbook=06_01.xlsx&amp;sheet=U0&amp;row=457&amp;col=6&amp;number=4.3&amp;sourceID=14","4.3")</f>
        <v>4.3</v>
      </c>
      <c r="G457" s="4" t="str">
        <f>HYPERLINK("http://141.218.60.56/~jnz1568/getInfo.php?workbook=06_01.xlsx&amp;sheet=U0&amp;row=457&amp;col=7&amp;number=0.000322&amp;sourceID=14","0.000322")</f>
        <v>0.000322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HYPERLINK("http://141.218.60.56/~jnz1568/getInfo.php?workbook=06_01.xlsx&amp;sheet=U0&amp;row=458&amp;col=6&amp;number=4.4&amp;sourceID=14","4.4")</f>
        <v>4.4</v>
      </c>
      <c r="G458" s="4" t="str">
        <f>HYPERLINK("http://141.218.60.56/~jnz1568/getInfo.php?workbook=06_01.xlsx&amp;sheet=U0&amp;row=458&amp;col=7&amp;number=0.000311&amp;sourceID=14","0.000311")</f>
        <v>0.000311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HYPERLINK("http://141.218.60.56/~jnz1568/getInfo.php?workbook=06_01.xlsx&amp;sheet=U0&amp;row=459&amp;col=6&amp;number=4.5&amp;sourceID=14","4.5")</f>
        <v>4.5</v>
      </c>
      <c r="G459" s="4" t="str">
        <f>HYPERLINK("http://141.218.60.56/~jnz1568/getInfo.php?workbook=06_01.xlsx&amp;sheet=U0&amp;row=459&amp;col=7&amp;number=0.000298&amp;sourceID=14","0.000298")</f>
        <v>0.000298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HYPERLINK("http://141.218.60.56/~jnz1568/getInfo.php?workbook=06_01.xlsx&amp;sheet=U0&amp;row=460&amp;col=6&amp;number=4.6&amp;sourceID=14","4.6")</f>
        <v>4.6</v>
      </c>
      <c r="G460" s="4" t="str">
        <f>HYPERLINK("http://141.218.60.56/~jnz1568/getInfo.php?workbook=06_01.xlsx&amp;sheet=U0&amp;row=460&amp;col=7&amp;number=0.000282&amp;sourceID=14","0.000282")</f>
        <v>0.000282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HYPERLINK("http://141.218.60.56/~jnz1568/getInfo.php?workbook=06_01.xlsx&amp;sheet=U0&amp;row=461&amp;col=6&amp;number=4.7&amp;sourceID=14","4.7")</f>
        <v>4.7</v>
      </c>
      <c r="G461" s="4" t="str">
        <f>HYPERLINK("http://141.218.60.56/~jnz1568/getInfo.php?workbook=06_01.xlsx&amp;sheet=U0&amp;row=461&amp;col=7&amp;number=0.000263&amp;sourceID=14","0.000263")</f>
        <v>0.000263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HYPERLINK("http://141.218.60.56/~jnz1568/getInfo.php?workbook=06_01.xlsx&amp;sheet=U0&amp;row=462&amp;col=6&amp;number=4.8&amp;sourceID=14","4.8")</f>
        <v>4.8</v>
      </c>
      <c r="G462" s="4" t="str">
        <f>HYPERLINK("http://141.218.60.56/~jnz1568/getInfo.php?workbook=06_01.xlsx&amp;sheet=U0&amp;row=462&amp;col=7&amp;number=0.000241&amp;sourceID=14","0.000241")</f>
        <v>0.000241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HYPERLINK("http://141.218.60.56/~jnz1568/getInfo.php?workbook=06_01.xlsx&amp;sheet=U0&amp;row=463&amp;col=6&amp;number=4.9&amp;sourceID=14","4.9")</f>
        <v>4.9</v>
      </c>
      <c r="G463" s="4" t="str">
        <f>HYPERLINK("http://141.218.60.56/~jnz1568/getInfo.php?workbook=06_01.xlsx&amp;sheet=U0&amp;row=463&amp;col=7&amp;number=0.000216&amp;sourceID=14","0.000216")</f>
        <v>0.000216</v>
      </c>
    </row>
    <row r="464" spans="1:7">
      <c r="A464" s="3">
        <v>6</v>
      </c>
      <c r="B464" s="3">
        <v>1</v>
      </c>
      <c r="C464" s="3">
        <v>1</v>
      </c>
      <c r="D464" s="3">
        <v>25</v>
      </c>
      <c r="E464" s="3">
        <v>1</v>
      </c>
      <c r="F464" s="4" t="str">
        <f>HYPERLINK("http://141.218.60.56/~jnz1568/getInfo.php?workbook=06_01.xlsx&amp;sheet=U0&amp;row=464&amp;col=6&amp;number=3&amp;sourceID=14","3")</f>
        <v>3</v>
      </c>
      <c r="G464" s="4" t="str">
        <f>HYPERLINK("http://141.218.60.56/~jnz1568/getInfo.php?workbook=06_01.xlsx&amp;sheet=U0&amp;row=464&amp;col=7&amp;number=0.000456&amp;sourceID=14","0.000456")</f>
        <v>0.000456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HYPERLINK("http://141.218.60.56/~jnz1568/getInfo.php?workbook=06_01.xlsx&amp;sheet=U0&amp;row=465&amp;col=6&amp;number=3.1&amp;sourceID=14","3.1")</f>
        <v>3.1</v>
      </c>
      <c r="G465" s="4" t="str">
        <f>HYPERLINK("http://141.218.60.56/~jnz1568/getInfo.php?workbook=06_01.xlsx&amp;sheet=U0&amp;row=465&amp;col=7&amp;number=0.000455&amp;sourceID=14","0.000455")</f>
        <v>0.000455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HYPERLINK("http://141.218.60.56/~jnz1568/getInfo.php?workbook=06_01.xlsx&amp;sheet=U0&amp;row=466&amp;col=6&amp;number=3.2&amp;sourceID=14","3.2")</f>
        <v>3.2</v>
      </c>
      <c r="G466" s="4" t="str">
        <f>HYPERLINK("http://141.218.60.56/~jnz1568/getInfo.php?workbook=06_01.xlsx&amp;sheet=U0&amp;row=466&amp;col=7&amp;number=0.000454&amp;sourceID=14","0.000454")</f>
        <v>0.000454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HYPERLINK("http://141.218.60.56/~jnz1568/getInfo.php?workbook=06_01.xlsx&amp;sheet=U0&amp;row=467&amp;col=6&amp;number=3.3&amp;sourceID=14","3.3")</f>
        <v>3.3</v>
      </c>
      <c r="G467" s="4" t="str">
        <f>HYPERLINK("http://141.218.60.56/~jnz1568/getInfo.php?workbook=06_01.xlsx&amp;sheet=U0&amp;row=467&amp;col=7&amp;number=0.000453&amp;sourceID=14","0.000453")</f>
        <v>0.000453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HYPERLINK("http://141.218.60.56/~jnz1568/getInfo.php?workbook=06_01.xlsx&amp;sheet=U0&amp;row=468&amp;col=6&amp;number=3.4&amp;sourceID=14","3.4")</f>
        <v>3.4</v>
      </c>
      <c r="G468" s="4" t="str">
        <f>HYPERLINK("http://141.218.60.56/~jnz1568/getInfo.php?workbook=06_01.xlsx&amp;sheet=U0&amp;row=468&amp;col=7&amp;number=0.000451&amp;sourceID=14","0.000451")</f>
        <v>0.000451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HYPERLINK("http://141.218.60.56/~jnz1568/getInfo.php?workbook=06_01.xlsx&amp;sheet=U0&amp;row=469&amp;col=6&amp;number=3.5&amp;sourceID=14","3.5")</f>
        <v>3.5</v>
      </c>
      <c r="G469" s="4" t="str">
        <f>HYPERLINK("http://141.218.60.56/~jnz1568/getInfo.php?workbook=06_01.xlsx&amp;sheet=U0&amp;row=469&amp;col=7&amp;number=0.000449&amp;sourceID=14","0.000449")</f>
        <v>0.000449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HYPERLINK("http://141.218.60.56/~jnz1568/getInfo.php?workbook=06_01.xlsx&amp;sheet=U0&amp;row=470&amp;col=6&amp;number=3.6&amp;sourceID=14","3.6")</f>
        <v>3.6</v>
      </c>
      <c r="G470" s="4" t="str">
        <f>HYPERLINK("http://141.218.60.56/~jnz1568/getInfo.php?workbook=06_01.xlsx&amp;sheet=U0&amp;row=470&amp;col=7&amp;number=0.000446&amp;sourceID=14","0.000446")</f>
        <v>0.000446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HYPERLINK("http://141.218.60.56/~jnz1568/getInfo.php?workbook=06_01.xlsx&amp;sheet=U0&amp;row=471&amp;col=6&amp;number=3.7&amp;sourceID=14","3.7")</f>
        <v>3.7</v>
      </c>
      <c r="G471" s="4" t="str">
        <f>HYPERLINK("http://141.218.60.56/~jnz1568/getInfo.php?workbook=06_01.xlsx&amp;sheet=U0&amp;row=471&amp;col=7&amp;number=0.000443&amp;sourceID=14","0.000443")</f>
        <v>0.000443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HYPERLINK("http://141.218.60.56/~jnz1568/getInfo.php?workbook=06_01.xlsx&amp;sheet=U0&amp;row=472&amp;col=6&amp;number=3.8&amp;sourceID=14","3.8")</f>
        <v>3.8</v>
      </c>
      <c r="G472" s="4" t="str">
        <f>HYPERLINK("http://141.218.60.56/~jnz1568/getInfo.php?workbook=06_01.xlsx&amp;sheet=U0&amp;row=472&amp;col=7&amp;number=0.000439&amp;sourceID=14","0.000439")</f>
        <v>0.000439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HYPERLINK("http://141.218.60.56/~jnz1568/getInfo.php?workbook=06_01.xlsx&amp;sheet=U0&amp;row=473&amp;col=6&amp;number=3.9&amp;sourceID=14","3.9")</f>
        <v>3.9</v>
      </c>
      <c r="G473" s="4" t="str">
        <f>HYPERLINK("http://141.218.60.56/~jnz1568/getInfo.php?workbook=06_01.xlsx&amp;sheet=U0&amp;row=473&amp;col=7&amp;number=0.000435&amp;sourceID=14","0.000435")</f>
        <v>0.000435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HYPERLINK("http://141.218.60.56/~jnz1568/getInfo.php?workbook=06_01.xlsx&amp;sheet=U0&amp;row=474&amp;col=6&amp;number=4&amp;sourceID=14","4")</f>
        <v>4</v>
      </c>
      <c r="G474" s="4" t="str">
        <f>HYPERLINK("http://141.218.60.56/~jnz1568/getInfo.php?workbook=06_01.xlsx&amp;sheet=U0&amp;row=474&amp;col=7&amp;number=0.000428&amp;sourceID=14","0.000428")</f>
        <v>0.000428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HYPERLINK("http://141.218.60.56/~jnz1568/getInfo.php?workbook=06_01.xlsx&amp;sheet=U0&amp;row=475&amp;col=6&amp;number=4.1&amp;sourceID=14","4.1")</f>
        <v>4.1</v>
      </c>
      <c r="G475" s="4" t="str">
        <f>HYPERLINK("http://141.218.60.56/~jnz1568/getInfo.php?workbook=06_01.xlsx&amp;sheet=U0&amp;row=475&amp;col=7&amp;number=0.000421&amp;sourceID=14","0.000421")</f>
        <v>0.000421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HYPERLINK("http://141.218.60.56/~jnz1568/getInfo.php?workbook=06_01.xlsx&amp;sheet=U0&amp;row=476&amp;col=6&amp;number=4.2&amp;sourceID=14","4.2")</f>
        <v>4.2</v>
      </c>
      <c r="G476" s="4" t="str">
        <f>HYPERLINK("http://141.218.60.56/~jnz1568/getInfo.php?workbook=06_01.xlsx&amp;sheet=U0&amp;row=476&amp;col=7&amp;number=0.000411&amp;sourceID=14","0.000411")</f>
        <v>0.000411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HYPERLINK("http://141.218.60.56/~jnz1568/getInfo.php?workbook=06_01.xlsx&amp;sheet=U0&amp;row=477&amp;col=6&amp;number=4.3&amp;sourceID=14","4.3")</f>
        <v>4.3</v>
      </c>
      <c r="G477" s="4" t="str">
        <f>HYPERLINK("http://141.218.60.56/~jnz1568/getInfo.php?workbook=06_01.xlsx&amp;sheet=U0&amp;row=477&amp;col=7&amp;number=0.0004&amp;sourceID=14","0.0004")</f>
        <v>0.0004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HYPERLINK("http://141.218.60.56/~jnz1568/getInfo.php?workbook=06_01.xlsx&amp;sheet=U0&amp;row=478&amp;col=6&amp;number=4.4&amp;sourceID=14","4.4")</f>
        <v>4.4</v>
      </c>
      <c r="G478" s="4" t="str">
        <f>HYPERLINK("http://141.218.60.56/~jnz1568/getInfo.php?workbook=06_01.xlsx&amp;sheet=U0&amp;row=478&amp;col=7&amp;number=0.000385&amp;sourceID=14","0.000385")</f>
        <v>0.000385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HYPERLINK("http://141.218.60.56/~jnz1568/getInfo.php?workbook=06_01.xlsx&amp;sheet=U0&amp;row=479&amp;col=6&amp;number=4.5&amp;sourceID=14","4.5")</f>
        <v>4.5</v>
      </c>
      <c r="G479" s="4" t="str">
        <f>HYPERLINK("http://141.218.60.56/~jnz1568/getInfo.php?workbook=06_01.xlsx&amp;sheet=U0&amp;row=479&amp;col=7&amp;number=0.000368&amp;sourceID=14","0.000368")</f>
        <v>0.000368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HYPERLINK("http://141.218.60.56/~jnz1568/getInfo.php?workbook=06_01.xlsx&amp;sheet=U0&amp;row=480&amp;col=6&amp;number=4.6&amp;sourceID=14","4.6")</f>
        <v>4.6</v>
      </c>
      <c r="G480" s="4" t="str">
        <f>HYPERLINK("http://141.218.60.56/~jnz1568/getInfo.php?workbook=06_01.xlsx&amp;sheet=U0&amp;row=480&amp;col=7&amp;number=0.000347&amp;sourceID=14","0.000347")</f>
        <v>0.000347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HYPERLINK("http://141.218.60.56/~jnz1568/getInfo.php?workbook=06_01.xlsx&amp;sheet=U0&amp;row=481&amp;col=6&amp;number=4.7&amp;sourceID=14","4.7")</f>
        <v>4.7</v>
      </c>
      <c r="G481" s="4" t="str">
        <f>HYPERLINK("http://141.218.60.56/~jnz1568/getInfo.php?workbook=06_01.xlsx&amp;sheet=U0&amp;row=481&amp;col=7&amp;number=0.000323&amp;sourceID=14","0.000323")</f>
        <v>0.000323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HYPERLINK("http://141.218.60.56/~jnz1568/getInfo.php?workbook=06_01.xlsx&amp;sheet=U0&amp;row=482&amp;col=6&amp;number=4.8&amp;sourceID=14","4.8")</f>
        <v>4.8</v>
      </c>
      <c r="G482" s="4" t="str">
        <f>HYPERLINK("http://141.218.60.56/~jnz1568/getInfo.php?workbook=06_01.xlsx&amp;sheet=U0&amp;row=482&amp;col=7&amp;number=0.000296&amp;sourceID=14","0.000296")</f>
        <v>0.000296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HYPERLINK("http://141.218.60.56/~jnz1568/getInfo.php?workbook=06_01.xlsx&amp;sheet=U0&amp;row=483&amp;col=6&amp;number=4.9&amp;sourceID=14","4.9")</f>
        <v>4.9</v>
      </c>
      <c r="G483" s="4" t="str">
        <f>HYPERLINK("http://141.218.60.56/~jnz1568/getInfo.php?workbook=06_01.xlsx&amp;sheet=U0&amp;row=483&amp;col=7&amp;number=0.000267&amp;sourceID=14","0.000267")</f>
        <v>0.000267</v>
      </c>
    </row>
    <row r="484" spans="1:7">
      <c r="A484" s="3">
        <v>6</v>
      </c>
      <c r="B484" s="3">
        <v>1</v>
      </c>
      <c r="C484" s="3">
        <v>2</v>
      </c>
      <c r="D484" s="3">
        <v>5</v>
      </c>
      <c r="E484" s="3">
        <v>1</v>
      </c>
      <c r="F484" s="4" t="str">
        <f>HYPERLINK("http://141.218.60.56/~jnz1568/getInfo.php?workbook=06_01.xlsx&amp;sheet=U0&amp;row=484&amp;col=6&amp;number=3&amp;sourceID=14","3")</f>
        <v>3</v>
      </c>
      <c r="G484" s="4" t="str">
        <f>HYPERLINK("http://141.218.60.56/~jnz1568/getInfo.php?workbook=06_01.xlsx&amp;sheet=U0&amp;row=484&amp;col=7&amp;number=0.162&amp;sourceID=14","0.162")</f>
        <v>0.162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HYPERLINK("http://141.218.60.56/~jnz1568/getInfo.php?workbook=06_01.xlsx&amp;sheet=U0&amp;row=485&amp;col=6&amp;number=3.1&amp;sourceID=14","3.1")</f>
        <v>3.1</v>
      </c>
      <c r="G485" s="4" t="str">
        <f>HYPERLINK("http://141.218.60.56/~jnz1568/getInfo.php?workbook=06_01.xlsx&amp;sheet=U0&amp;row=485&amp;col=7&amp;number=0.162&amp;sourceID=14","0.162")</f>
        <v>0.162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HYPERLINK("http://141.218.60.56/~jnz1568/getInfo.php?workbook=06_01.xlsx&amp;sheet=U0&amp;row=486&amp;col=6&amp;number=3.2&amp;sourceID=14","3.2")</f>
        <v>3.2</v>
      </c>
      <c r="G486" s="4" t="str">
        <f>HYPERLINK("http://141.218.60.56/~jnz1568/getInfo.php?workbook=06_01.xlsx&amp;sheet=U0&amp;row=486&amp;col=7&amp;number=0.162&amp;sourceID=14","0.162")</f>
        <v>0.162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HYPERLINK("http://141.218.60.56/~jnz1568/getInfo.php?workbook=06_01.xlsx&amp;sheet=U0&amp;row=487&amp;col=6&amp;number=3.3&amp;sourceID=14","3.3")</f>
        <v>3.3</v>
      </c>
      <c r="G487" s="4" t="str">
        <f>HYPERLINK("http://141.218.60.56/~jnz1568/getInfo.php?workbook=06_01.xlsx&amp;sheet=U0&amp;row=487&amp;col=7&amp;number=0.162&amp;sourceID=14","0.162")</f>
        <v>0.162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HYPERLINK("http://141.218.60.56/~jnz1568/getInfo.php?workbook=06_01.xlsx&amp;sheet=U0&amp;row=488&amp;col=6&amp;number=3.4&amp;sourceID=14","3.4")</f>
        <v>3.4</v>
      </c>
      <c r="G488" s="4" t="str">
        <f>HYPERLINK("http://141.218.60.56/~jnz1568/getInfo.php?workbook=06_01.xlsx&amp;sheet=U0&amp;row=488&amp;col=7&amp;number=0.162&amp;sourceID=14","0.162")</f>
        <v>0.162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HYPERLINK("http://141.218.60.56/~jnz1568/getInfo.php?workbook=06_01.xlsx&amp;sheet=U0&amp;row=489&amp;col=6&amp;number=3.5&amp;sourceID=14","3.5")</f>
        <v>3.5</v>
      </c>
      <c r="G489" s="4" t="str">
        <f>HYPERLINK("http://141.218.60.56/~jnz1568/getInfo.php?workbook=06_01.xlsx&amp;sheet=U0&amp;row=489&amp;col=7&amp;number=0.162&amp;sourceID=14","0.162")</f>
        <v>0.162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HYPERLINK("http://141.218.60.56/~jnz1568/getInfo.php?workbook=06_01.xlsx&amp;sheet=U0&amp;row=490&amp;col=6&amp;number=3.6&amp;sourceID=14","3.6")</f>
        <v>3.6</v>
      </c>
      <c r="G490" s="4" t="str">
        <f>HYPERLINK("http://141.218.60.56/~jnz1568/getInfo.php?workbook=06_01.xlsx&amp;sheet=U0&amp;row=490&amp;col=7&amp;number=0.162&amp;sourceID=14","0.162")</f>
        <v>0.162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HYPERLINK("http://141.218.60.56/~jnz1568/getInfo.php?workbook=06_01.xlsx&amp;sheet=U0&amp;row=491&amp;col=6&amp;number=3.7&amp;sourceID=14","3.7")</f>
        <v>3.7</v>
      </c>
      <c r="G491" s="4" t="str">
        <f>HYPERLINK("http://141.218.60.56/~jnz1568/getInfo.php?workbook=06_01.xlsx&amp;sheet=U0&amp;row=491&amp;col=7&amp;number=0.162&amp;sourceID=14","0.162")</f>
        <v>0.162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HYPERLINK("http://141.218.60.56/~jnz1568/getInfo.php?workbook=06_01.xlsx&amp;sheet=U0&amp;row=492&amp;col=6&amp;number=3.8&amp;sourceID=14","3.8")</f>
        <v>3.8</v>
      </c>
      <c r="G492" s="4" t="str">
        <f>HYPERLINK("http://141.218.60.56/~jnz1568/getInfo.php?workbook=06_01.xlsx&amp;sheet=U0&amp;row=492&amp;col=7&amp;number=0.162&amp;sourceID=14","0.162")</f>
        <v>0.162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HYPERLINK("http://141.218.60.56/~jnz1568/getInfo.php?workbook=06_01.xlsx&amp;sheet=U0&amp;row=493&amp;col=6&amp;number=3.9&amp;sourceID=14","3.9")</f>
        <v>3.9</v>
      </c>
      <c r="G493" s="4" t="str">
        <f>HYPERLINK("http://141.218.60.56/~jnz1568/getInfo.php?workbook=06_01.xlsx&amp;sheet=U0&amp;row=493&amp;col=7&amp;number=0.162&amp;sourceID=14","0.162")</f>
        <v>0.162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HYPERLINK("http://141.218.60.56/~jnz1568/getInfo.php?workbook=06_01.xlsx&amp;sheet=U0&amp;row=494&amp;col=6&amp;number=4&amp;sourceID=14","4")</f>
        <v>4</v>
      </c>
      <c r="G494" s="4" t="str">
        <f>HYPERLINK("http://141.218.60.56/~jnz1568/getInfo.php?workbook=06_01.xlsx&amp;sheet=U0&amp;row=494&amp;col=7&amp;number=0.162&amp;sourceID=14","0.162")</f>
        <v>0.162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HYPERLINK("http://141.218.60.56/~jnz1568/getInfo.php?workbook=06_01.xlsx&amp;sheet=U0&amp;row=495&amp;col=6&amp;number=4.1&amp;sourceID=14","4.1")</f>
        <v>4.1</v>
      </c>
      <c r="G495" s="4" t="str">
        <f>HYPERLINK("http://141.218.60.56/~jnz1568/getInfo.php?workbook=06_01.xlsx&amp;sheet=U0&amp;row=495&amp;col=7&amp;number=0.162&amp;sourceID=14","0.162")</f>
        <v>0.162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HYPERLINK("http://141.218.60.56/~jnz1568/getInfo.php?workbook=06_01.xlsx&amp;sheet=U0&amp;row=496&amp;col=6&amp;number=4.2&amp;sourceID=14","4.2")</f>
        <v>4.2</v>
      </c>
      <c r="G496" s="4" t="str">
        <f>HYPERLINK("http://141.218.60.56/~jnz1568/getInfo.php?workbook=06_01.xlsx&amp;sheet=U0&amp;row=496&amp;col=7&amp;number=0.162&amp;sourceID=14","0.162")</f>
        <v>0.162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HYPERLINK("http://141.218.60.56/~jnz1568/getInfo.php?workbook=06_01.xlsx&amp;sheet=U0&amp;row=497&amp;col=6&amp;number=4.3&amp;sourceID=14","4.3")</f>
        <v>4.3</v>
      </c>
      <c r="G497" s="4" t="str">
        <f>HYPERLINK("http://141.218.60.56/~jnz1568/getInfo.php?workbook=06_01.xlsx&amp;sheet=U0&amp;row=497&amp;col=7&amp;number=0.162&amp;sourceID=14","0.162")</f>
        <v>0.162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HYPERLINK("http://141.218.60.56/~jnz1568/getInfo.php?workbook=06_01.xlsx&amp;sheet=U0&amp;row=498&amp;col=6&amp;number=4.4&amp;sourceID=14","4.4")</f>
        <v>4.4</v>
      </c>
      <c r="G498" s="4" t="str">
        <f>HYPERLINK("http://141.218.60.56/~jnz1568/getInfo.php?workbook=06_01.xlsx&amp;sheet=U0&amp;row=498&amp;col=7&amp;number=0.163&amp;sourceID=14","0.163")</f>
        <v>0.163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HYPERLINK("http://141.218.60.56/~jnz1568/getInfo.php?workbook=06_01.xlsx&amp;sheet=U0&amp;row=499&amp;col=6&amp;number=4.5&amp;sourceID=14","4.5")</f>
        <v>4.5</v>
      </c>
      <c r="G499" s="4" t="str">
        <f>HYPERLINK("http://141.218.60.56/~jnz1568/getInfo.php?workbook=06_01.xlsx&amp;sheet=U0&amp;row=499&amp;col=7&amp;number=0.163&amp;sourceID=14","0.163")</f>
        <v>0.163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HYPERLINK("http://141.218.60.56/~jnz1568/getInfo.php?workbook=06_01.xlsx&amp;sheet=U0&amp;row=500&amp;col=6&amp;number=4.6&amp;sourceID=14","4.6")</f>
        <v>4.6</v>
      </c>
      <c r="G500" s="4" t="str">
        <f>HYPERLINK("http://141.218.60.56/~jnz1568/getInfo.php?workbook=06_01.xlsx&amp;sheet=U0&amp;row=500&amp;col=7&amp;number=0.163&amp;sourceID=14","0.163")</f>
        <v>0.163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HYPERLINK("http://141.218.60.56/~jnz1568/getInfo.php?workbook=06_01.xlsx&amp;sheet=U0&amp;row=501&amp;col=6&amp;number=4.7&amp;sourceID=14","4.7")</f>
        <v>4.7</v>
      </c>
      <c r="G501" s="4" t="str">
        <f>HYPERLINK("http://141.218.60.56/~jnz1568/getInfo.php?workbook=06_01.xlsx&amp;sheet=U0&amp;row=501&amp;col=7&amp;number=0.164&amp;sourceID=14","0.164")</f>
        <v>0.164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HYPERLINK("http://141.218.60.56/~jnz1568/getInfo.php?workbook=06_01.xlsx&amp;sheet=U0&amp;row=502&amp;col=6&amp;number=4.8&amp;sourceID=14","4.8")</f>
        <v>4.8</v>
      </c>
      <c r="G502" s="4" t="str">
        <f>HYPERLINK("http://141.218.60.56/~jnz1568/getInfo.php?workbook=06_01.xlsx&amp;sheet=U0&amp;row=502&amp;col=7&amp;number=0.165&amp;sourceID=14","0.165")</f>
        <v>0.165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HYPERLINK("http://141.218.60.56/~jnz1568/getInfo.php?workbook=06_01.xlsx&amp;sheet=U0&amp;row=503&amp;col=6&amp;number=4.9&amp;sourceID=14","4.9")</f>
        <v>4.9</v>
      </c>
      <c r="G503" s="4" t="str">
        <f>HYPERLINK("http://141.218.60.56/~jnz1568/getInfo.php?workbook=06_01.xlsx&amp;sheet=U0&amp;row=503&amp;col=7&amp;number=0.166&amp;sourceID=14","0.166")</f>
        <v>0.166</v>
      </c>
    </row>
    <row r="504" spans="1:7">
      <c r="A504" s="3">
        <v>6</v>
      </c>
      <c r="B504" s="3">
        <v>1</v>
      </c>
      <c r="C504" s="3">
        <v>2</v>
      </c>
      <c r="D504" s="3">
        <v>6</v>
      </c>
      <c r="E504" s="3">
        <v>1</v>
      </c>
      <c r="F504" s="4" t="str">
        <f>HYPERLINK("http://141.218.60.56/~jnz1568/getInfo.php?workbook=06_01.xlsx&amp;sheet=U0&amp;row=504&amp;col=6&amp;number=3&amp;sourceID=14","3")</f>
        <v>3</v>
      </c>
      <c r="G504" s="4" t="str">
        <f>HYPERLINK("http://141.218.60.56/~jnz1568/getInfo.php?workbook=06_01.xlsx&amp;sheet=U0&amp;row=504&amp;col=7&amp;number=0.111&amp;sourceID=14","0.111")</f>
        <v>0.111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HYPERLINK("http://141.218.60.56/~jnz1568/getInfo.php?workbook=06_01.xlsx&amp;sheet=U0&amp;row=505&amp;col=6&amp;number=3.1&amp;sourceID=14","3.1")</f>
        <v>3.1</v>
      </c>
      <c r="G505" s="4" t="str">
        <f>HYPERLINK("http://141.218.60.56/~jnz1568/getInfo.php?workbook=06_01.xlsx&amp;sheet=U0&amp;row=505&amp;col=7&amp;number=0.111&amp;sourceID=14","0.111")</f>
        <v>0.111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HYPERLINK("http://141.218.60.56/~jnz1568/getInfo.php?workbook=06_01.xlsx&amp;sheet=U0&amp;row=506&amp;col=6&amp;number=3.2&amp;sourceID=14","3.2")</f>
        <v>3.2</v>
      </c>
      <c r="G506" s="4" t="str">
        <f>HYPERLINK("http://141.218.60.56/~jnz1568/getInfo.php?workbook=06_01.xlsx&amp;sheet=U0&amp;row=506&amp;col=7&amp;number=0.11&amp;sourceID=14","0.11")</f>
        <v>0.11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HYPERLINK("http://141.218.60.56/~jnz1568/getInfo.php?workbook=06_01.xlsx&amp;sheet=U0&amp;row=507&amp;col=6&amp;number=3.3&amp;sourceID=14","3.3")</f>
        <v>3.3</v>
      </c>
      <c r="G507" s="4" t="str">
        <f>HYPERLINK("http://141.218.60.56/~jnz1568/getInfo.php?workbook=06_01.xlsx&amp;sheet=U0&amp;row=507&amp;col=7&amp;number=0.11&amp;sourceID=14","0.11")</f>
        <v>0.11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HYPERLINK("http://141.218.60.56/~jnz1568/getInfo.php?workbook=06_01.xlsx&amp;sheet=U0&amp;row=508&amp;col=6&amp;number=3.4&amp;sourceID=14","3.4")</f>
        <v>3.4</v>
      </c>
      <c r="G508" s="4" t="str">
        <f>HYPERLINK("http://141.218.60.56/~jnz1568/getInfo.php?workbook=06_01.xlsx&amp;sheet=U0&amp;row=508&amp;col=7&amp;number=0.11&amp;sourceID=14","0.11")</f>
        <v>0.11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HYPERLINK("http://141.218.60.56/~jnz1568/getInfo.php?workbook=06_01.xlsx&amp;sheet=U0&amp;row=509&amp;col=6&amp;number=3.5&amp;sourceID=14","3.5")</f>
        <v>3.5</v>
      </c>
      <c r="G509" s="4" t="str">
        <f>HYPERLINK("http://141.218.60.56/~jnz1568/getInfo.php?workbook=06_01.xlsx&amp;sheet=U0&amp;row=509&amp;col=7&amp;number=0.11&amp;sourceID=14","0.11")</f>
        <v>0.11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HYPERLINK("http://141.218.60.56/~jnz1568/getInfo.php?workbook=06_01.xlsx&amp;sheet=U0&amp;row=510&amp;col=6&amp;number=3.6&amp;sourceID=14","3.6")</f>
        <v>3.6</v>
      </c>
      <c r="G510" s="4" t="str">
        <f>HYPERLINK("http://141.218.60.56/~jnz1568/getInfo.php?workbook=06_01.xlsx&amp;sheet=U0&amp;row=510&amp;col=7&amp;number=0.11&amp;sourceID=14","0.11")</f>
        <v>0.11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HYPERLINK("http://141.218.60.56/~jnz1568/getInfo.php?workbook=06_01.xlsx&amp;sheet=U0&amp;row=511&amp;col=6&amp;number=3.7&amp;sourceID=14","3.7")</f>
        <v>3.7</v>
      </c>
      <c r="G511" s="4" t="str">
        <f>HYPERLINK("http://141.218.60.56/~jnz1568/getInfo.php?workbook=06_01.xlsx&amp;sheet=U0&amp;row=511&amp;col=7&amp;number=0.109&amp;sourceID=14","0.109")</f>
        <v>0.109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HYPERLINK("http://141.218.60.56/~jnz1568/getInfo.php?workbook=06_01.xlsx&amp;sheet=U0&amp;row=512&amp;col=6&amp;number=3.8&amp;sourceID=14","3.8")</f>
        <v>3.8</v>
      </c>
      <c r="G512" s="4" t="str">
        <f>HYPERLINK("http://141.218.60.56/~jnz1568/getInfo.php?workbook=06_01.xlsx&amp;sheet=U0&amp;row=512&amp;col=7&amp;number=0.109&amp;sourceID=14","0.109")</f>
        <v>0.109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HYPERLINK("http://141.218.60.56/~jnz1568/getInfo.php?workbook=06_01.xlsx&amp;sheet=U0&amp;row=513&amp;col=6&amp;number=3.9&amp;sourceID=14","3.9")</f>
        <v>3.9</v>
      </c>
      <c r="G513" s="4" t="str">
        <f>HYPERLINK("http://141.218.60.56/~jnz1568/getInfo.php?workbook=06_01.xlsx&amp;sheet=U0&amp;row=513&amp;col=7&amp;number=0.108&amp;sourceID=14","0.108")</f>
        <v>0.108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HYPERLINK("http://141.218.60.56/~jnz1568/getInfo.php?workbook=06_01.xlsx&amp;sheet=U0&amp;row=514&amp;col=6&amp;number=4&amp;sourceID=14","4")</f>
        <v>4</v>
      </c>
      <c r="G514" s="4" t="str">
        <f>HYPERLINK("http://141.218.60.56/~jnz1568/getInfo.php?workbook=06_01.xlsx&amp;sheet=U0&amp;row=514&amp;col=7&amp;number=0.108&amp;sourceID=14","0.108")</f>
        <v>0.108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HYPERLINK("http://141.218.60.56/~jnz1568/getInfo.php?workbook=06_01.xlsx&amp;sheet=U0&amp;row=515&amp;col=6&amp;number=4.1&amp;sourceID=14","4.1")</f>
        <v>4.1</v>
      </c>
      <c r="G515" s="4" t="str">
        <f>HYPERLINK("http://141.218.60.56/~jnz1568/getInfo.php?workbook=06_01.xlsx&amp;sheet=U0&amp;row=515&amp;col=7&amp;number=0.107&amp;sourceID=14","0.107")</f>
        <v>0.107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HYPERLINK("http://141.218.60.56/~jnz1568/getInfo.php?workbook=06_01.xlsx&amp;sheet=U0&amp;row=516&amp;col=6&amp;number=4.2&amp;sourceID=14","4.2")</f>
        <v>4.2</v>
      </c>
      <c r="G516" s="4" t="str">
        <f>HYPERLINK("http://141.218.60.56/~jnz1568/getInfo.php?workbook=06_01.xlsx&amp;sheet=U0&amp;row=516&amp;col=7&amp;number=0.106&amp;sourceID=14","0.106")</f>
        <v>0.106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HYPERLINK("http://141.218.60.56/~jnz1568/getInfo.php?workbook=06_01.xlsx&amp;sheet=U0&amp;row=517&amp;col=6&amp;number=4.3&amp;sourceID=14","4.3")</f>
        <v>4.3</v>
      </c>
      <c r="G517" s="4" t="str">
        <f>HYPERLINK("http://141.218.60.56/~jnz1568/getInfo.php?workbook=06_01.xlsx&amp;sheet=U0&amp;row=517&amp;col=7&amp;number=0.104&amp;sourceID=14","0.104")</f>
        <v>0.104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HYPERLINK("http://141.218.60.56/~jnz1568/getInfo.php?workbook=06_01.xlsx&amp;sheet=U0&amp;row=518&amp;col=6&amp;number=4.4&amp;sourceID=14","4.4")</f>
        <v>4.4</v>
      </c>
      <c r="G518" s="4" t="str">
        <f>HYPERLINK("http://141.218.60.56/~jnz1568/getInfo.php?workbook=06_01.xlsx&amp;sheet=U0&amp;row=518&amp;col=7&amp;number=0.103&amp;sourceID=14","0.103")</f>
        <v>0.103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HYPERLINK("http://141.218.60.56/~jnz1568/getInfo.php?workbook=06_01.xlsx&amp;sheet=U0&amp;row=519&amp;col=6&amp;number=4.5&amp;sourceID=14","4.5")</f>
        <v>4.5</v>
      </c>
      <c r="G519" s="4" t="str">
        <f>HYPERLINK("http://141.218.60.56/~jnz1568/getInfo.php?workbook=06_01.xlsx&amp;sheet=U0&amp;row=519&amp;col=7&amp;number=0.101&amp;sourceID=14","0.101")</f>
        <v>0.101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HYPERLINK("http://141.218.60.56/~jnz1568/getInfo.php?workbook=06_01.xlsx&amp;sheet=U0&amp;row=520&amp;col=6&amp;number=4.6&amp;sourceID=14","4.6")</f>
        <v>4.6</v>
      </c>
      <c r="G520" s="4" t="str">
        <f>HYPERLINK("http://141.218.60.56/~jnz1568/getInfo.php?workbook=06_01.xlsx&amp;sheet=U0&amp;row=520&amp;col=7&amp;number=0.0996&amp;sourceID=14","0.0996")</f>
        <v>0.0996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HYPERLINK("http://141.218.60.56/~jnz1568/getInfo.php?workbook=06_01.xlsx&amp;sheet=U0&amp;row=521&amp;col=6&amp;number=4.7&amp;sourceID=14","4.7")</f>
        <v>4.7</v>
      </c>
      <c r="G521" s="4" t="str">
        <f>HYPERLINK("http://141.218.60.56/~jnz1568/getInfo.php?workbook=06_01.xlsx&amp;sheet=U0&amp;row=521&amp;col=7&amp;number=0.098&amp;sourceID=14","0.098")</f>
        <v>0.098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HYPERLINK("http://141.218.60.56/~jnz1568/getInfo.php?workbook=06_01.xlsx&amp;sheet=U0&amp;row=522&amp;col=6&amp;number=4.8&amp;sourceID=14","4.8")</f>
        <v>4.8</v>
      </c>
      <c r="G522" s="4" t="str">
        <f>HYPERLINK("http://141.218.60.56/~jnz1568/getInfo.php?workbook=06_01.xlsx&amp;sheet=U0&amp;row=522&amp;col=7&amp;number=0.0968&amp;sourceID=14","0.0968")</f>
        <v>0.0968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HYPERLINK("http://141.218.60.56/~jnz1568/getInfo.php?workbook=06_01.xlsx&amp;sheet=U0&amp;row=523&amp;col=6&amp;number=4.9&amp;sourceID=14","4.9")</f>
        <v>4.9</v>
      </c>
      <c r="G523" s="4" t="str">
        <f>HYPERLINK("http://141.218.60.56/~jnz1568/getInfo.php?workbook=06_01.xlsx&amp;sheet=U0&amp;row=523&amp;col=7&amp;number=0.0964&amp;sourceID=14","0.0964")</f>
        <v>0.0964</v>
      </c>
    </row>
    <row r="524" spans="1:7">
      <c r="A524" s="3">
        <v>6</v>
      </c>
      <c r="B524" s="3">
        <v>1</v>
      </c>
      <c r="C524" s="3">
        <v>2</v>
      </c>
      <c r="D524" s="3">
        <v>7</v>
      </c>
      <c r="E524" s="3">
        <v>1</v>
      </c>
      <c r="F524" s="4" t="str">
        <f>HYPERLINK("http://141.218.60.56/~jnz1568/getInfo.php?workbook=06_01.xlsx&amp;sheet=U0&amp;row=524&amp;col=6&amp;number=3&amp;sourceID=14","3")</f>
        <v>3</v>
      </c>
      <c r="G524" s="4" t="str">
        <f>HYPERLINK("http://141.218.60.56/~jnz1568/getInfo.php?workbook=06_01.xlsx&amp;sheet=U0&amp;row=524&amp;col=7&amp;number=0.221&amp;sourceID=14","0.221")</f>
        <v>0.221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HYPERLINK("http://141.218.60.56/~jnz1568/getInfo.php?workbook=06_01.xlsx&amp;sheet=U0&amp;row=525&amp;col=6&amp;number=3.1&amp;sourceID=14","3.1")</f>
        <v>3.1</v>
      </c>
      <c r="G525" s="4" t="str">
        <f>HYPERLINK("http://141.218.60.56/~jnz1568/getInfo.php?workbook=06_01.xlsx&amp;sheet=U0&amp;row=525&amp;col=7&amp;number=0.221&amp;sourceID=14","0.221")</f>
        <v>0.221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HYPERLINK("http://141.218.60.56/~jnz1568/getInfo.php?workbook=06_01.xlsx&amp;sheet=U0&amp;row=526&amp;col=6&amp;number=3.2&amp;sourceID=14","3.2")</f>
        <v>3.2</v>
      </c>
      <c r="G526" s="4" t="str">
        <f>HYPERLINK("http://141.218.60.56/~jnz1568/getInfo.php?workbook=06_01.xlsx&amp;sheet=U0&amp;row=526&amp;col=7&amp;number=0.221&amp;sourceID=14","0.221")</f>
        <v>0.221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HYPERLINK("http://141.218.60.56/~jnz1568/getInfo.php?workbook=06_01.xlsx&amp;sheet=U0&amp;row=527&amp;col=6&amp;number=3.3&amp;sourceID=14","3.3")</f>
        <v>3.3</v>
      </c>
      <c r="G527" s="4" t="str">
        <f>HYPERLINK("http://141.218.60.56/~jnz1568/getInfo.php?workbook=06_01.xlsx&amp;sheet=U0&amp;row=527&amp;col=7&amp;number=0.221&amp;sourceID=14","0.221")</f>
        <v>0.221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HYPERLINK("http://141.218.60.56/~jnz1568/getInfo.php?workbook=06_01.xlsx&amp;sheet=U0&amp;row=528&amp;col=6&amp;number=3.4&amp;sourceID=14","3.4")</f>
        <v>3.4</v>
      </c>
      <c r="G528" s="4" t="str">
        <f>HYPERLINK("http://141.218.60.56/~jnz1568/getInfo.php?workbook=06_01.xlsx&amp;sheet=U0&amp;row=528&amp;col=7&amp;number=0.22&amp;sourceID=14","0.22")</f>
        <v>0.22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HYPERLINK("http://141.218.60.56/~jnz1568/getInfo.php?workbook=06_01.xlsx&amp;sheet=U0&amp;row=529&amp;col=6&amp;number=3.5&amp;sourceID=14","3.5")</f>
        <v>3.5</v>
      </c>
      <c r="G529" s="4" t="str">
        <f>HYPERLINK("http://141.218.60.56/~jnz1568/getInfo.php?workbook=06_01.xlsx&amp;sheet=U0&amp;row=529&amp;col=7&amp;number=0.22&amp;sourceID=14","0.22")</f>
        <v>0.22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HYPERLINK("http://141.218.60.56/~jnz1568/getInfo.php?workbook=06_01.xlsx&amp;sheet=U0&amp;row=530&amp;col=6&amp;number=3.6&amp;sourceID=14","3.6")</f>
        <v>3.6</v>
      </c>
      <c r="G530" s="4" t="str">
        <f>HYPERLINK("http://141.218.60.56/~jnz1568/getInfo.php?workbook=06_01.xlsx&amp;sheet=U0&amp;row=530&amp;col=7&amp;number=0.219&amp;sourceID=14","0.219")</f>
        <v>0.219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HYPERLINK("http://141.218.60.56/~jnz1568/getInfo.php?workbook=06_01.xlsx&amp;sheet=U0&amp;row=531&amp;col=6&amp;number=3.7&amp;sourceID=14","3.7")</f>
        <v>3.7</v>
      </c>
      <c r="G531" s="4" t="str">
        <f>HYPERLINK("http://141.218.60.56/~jnz1568/getInfo.php?workbook=06_01.xlsx&amp;sheet=U0&amp;row=531&amp;col=7&amp;number=0.218&amp;sourceID=14","0.218")</f>
        <v>0.218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HYPERLINK("http://141.218.60.56/~jnz1568/getInfo.php?workbook=06_01.xlsx&amp;sheet=U0&amp;row=532&amp;col=6&amp;number=3.8&amp;sourceID=14","3.8")</f>
        <v>3.8</v>
      </c>
      <c r="G532" s="4" t="str">
        <f>HYPERLINK("http://141.218.60.56/~jnz1568/getInfo.php?workbook=06_01.xlsx&amp;sheet=U0&amp;row=532&amp;col=7&amp;number=0.218&amp;sourceID=14","0.218")</f>
        <v>0.218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HYPERLINK("http://141.218.60.56/~jnz1568/getInfo.php?workbook=06_01.xlsx&amp;sheet=U0&amp;row=533&amp;col=6&amp;number=3.9&amp;sourceID=14","3.9")</f>
        <v>3.9</v>
      </c>
      <c r="G533" s="4" t="str">
        <f>HYPERLINK("http://141.218.60.56/~jnz1568/getInfo.php?workbook=06_01.xlsx&amp;sheet=U0&amp;row=533&amp;col=7&amp;number=0.216&amp;sourceID=14","0.216")</f>
        <v>0.216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HYPERLINK("http://141.218.60.56/~jnz1568/getInfo.php?workbook=06_01.xlsx&amp;sheet=U0&amp;row=534&amp;col=6&amp;number=4&amp;sourceID=14","4")</f>
        <v>4</v>
      </c>
      <c r="G534" s="4" t="str">
        <f>HYPERLINK("http://141.218.60.56/~jnz1568/getInfo.php?workbook=06_01.xlsx&amp;sheet=U0&amp;row=534&amp;col=7&amp;number=0.215&amp;sourceID=14","0.215")</f>
        <v>0.215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HYPERLINK("http://141.218.60.56/~jnz1568/getInfo.php?workbook=06_01.xlsx&amp;sheet=U0&amp;row=535&amp;col=6&amp;number=4.1&amp;sourceID=14","4.1")</f>
        <v>4.1</v>
      </c>
      <c r="G535" s="4" t="str">
        <f>HYPERLINK("http://141.218.60.56/~jnz1568/getInfo.php?workbook=06_01.xlsx&amp;sheet=U0&amp;row=535&amp;col=7&amp;number=0.213&amp;sourceID=14","0.213")</f>
        <v>0.213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HYPERLINK("http://141.218.60.56/~jnz1568/getInfo.php?workbook=06_01.xlsx&amp;sheet=U0&amp;row=536&amp;col=6&amp;number=4.2&amp;sourceID=14","4.2")</f>
        <v>4.2</v>
      </c>
      <c r="G536" s="4" t="str">
        <f>HYPERLINK("http://141.218.60.56/~jnz1568/getInfo.php?workbook=06_01.xlsx&amp;sheet=U0&amp;row=536&amp;col=7&amp;number=0.211&amp;sourceID=14","0.211")</f>
        <v>0.211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HYPERLINK("http://141.218.60.56/~jnz1568/getInfo.php?workbook=06_01.xlsx&amp;sheet=U0&amp;row=537&amp;col=6&amp;number=4.3&amp;sourceID=14","4.3")</f>
        <v>4.3</v>
      </c>
      <c r="G537" s="4" t="str">
        <f>HYPERLINK("http://141.218.60.56/~jnz1568/getInfo.php?workbook=06_01.xlsx&amp;sheet=U0&amp;row=537&amp;col=7&amp;number=0.209&amp;sourceID=14","0.209")</f>
        <v>0.209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HYPERLINK("http://141.218.60.56/~jnz1568/getInfo.php?workbook=06_01.xlsx&amp;sheet=U0&amp;row=538&amp;col=6&amp;number=4.4&amp;sourceID=14","4.4")</f>
        <v>4.4</v>
      </c>
      <c r="G538" s="4" t="str">
        <f>HYPERLINK("http://141.218.60.56/~jnz1568/getInfo.php?workbook=06_01.xlsx&amp;sheet=U0&amp;row=538&amp;col=7&amp;number=0.206&amp;sourceID=14","0.206")</f>
        <v>0.206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HYPERLINK("http://141.218.60.56/~jnz1568/getInfo.php?workbook=06_01.xlsx&amp;sheet=U0&amp;row=539&amp;col=6&amp;number=4.5&amp;sourceID=14","4.5")</f>
        <v>4.5</v>
      </c>
      <c r="G539" s="4" t="str">
        <f>HYPERLINK("http://141.218.60.56/~jnz1568/getInfo.php?workbook=06_01.xlsx&amp;sheet=U0&amp;row=539&amp;col=7&amp;number=0.203&amp;sourceID=14","0.203")</f>
        <v>0.203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HYPERLINK("http://141.218.60.56/~jnz1568/getInfo.php?workbook=06_01.xlsx&amp;sheet=U0&amp;row=540&amp;col=6&amp;number=4.6&amp;sourceID=14","4.6")</f>
        <v>4.6</v>
      </c>
      <c r="G540" s="4" t="str">
        <f>HYPERLINK("http://141.218.60.56/~jnz1568/getInfo.php?workbook=06_01.xlsx&amp;sheet=U0&amp;row=540&amp;col=7&amp;number=0.199&amp;sourceID=14","0.199")</f>
        <v>0.199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HYPERLINK("http://141.218.60.56/~jnz1568/getInfo.php?workbook=06_01.xlsx&amp;sheet=U0&amp;row=541&amp;col=6&amp;number=4.7&amp;sourceID=14","4.7")</f>
        <v>4.7</v>
      </c>
      <c r="G541" s="4" t="str">
        <f>HYPERLINK("http://141.218.60.56/~jnz1568/getInfo.php?workbook=06_01.xlsx&amp;sheet=U0&amp;row=541&amp;col=7&amp;number=0.196&amp;sourceID=14","0.196")</f>
        <v>0.196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HYPERLINK("http://141.218.60.56/~jnz1568/getInfo.php?workbook=06_01.xlsx&amp;sheet=U0&amp;row=542&amp;col=6&amp;number=4.8&amp;sourceID=14","4.8")</f>
        <v>4.8</v>
      </c>
      <c r="G542" s="4" t="str">
        <f>HYPERLINK("http://141.218.60.56/~jnz1568/getInfo.php?workbook=06_01.xlsx&amp;sheet=U0&amp;row=542&amp;col=7&amp;number=0.194&amp;sourceID=14","0.194")</f>
        <v>0.194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HYPERLINK("http://141.218.60.56/~jnz1568/getInfo.php?workbook=06_01.xlsx&amp;sheet=U0&amp;row=543&amp;col=6&amp;number=4.9&amp;sourceID=14","4.9")</f>
        <v>4.9</v>
      </c>
      <c r="G543" s="4" t="str">
        <f>HYPERLINK("http://141.218.60.56/~jnz1568/getInfo.php?workbook=06_01.xlsx&amp;sheet=U0&amp;row=543&amp;col=7&amp;number=0.193&amp;sourceID=14","0.193")</f>
        <v>0.193</v>
      </c>
    </row>
    <row r="544" spans="1:7">
      <c r="A544" s="3">
        <v>6</v>
      </c>
      <c r="B544" s="3">
        <v>1</v>
      </c>
      <c r="C544" s="3">
        <v>2</v>
      </c>
      <c r="D544" s="3">
        <v>8</v>
      </c>
      <c r="E544" s="3">
        <v>1</v>
      </c>
      <c r="F544" s="4" t="str">
        <f>HYPERLINK("http://141.218.60.56/~jnz1568/getInfo.php?workbook=06_01.xlsx&amp;sheet=U0&amp;row=544&amp;col=6&amp;number=3&amp;sourceID=14","3")</f>
        <v>3</v>
      </c>
      <c r="G544" s="4" t="str">
        <f>HYPERLINK("http://141.218.60.56/~jnz1568/getInfo.php?workbook=06_01.xlsx&amp;sheet=U0&amp;row=544&amp;col=7&amp;number=0.174&amp;sourceID=14","0.174")</f>
        <v>0.174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HYPERLINK("http://141.218.60.56/~jnz1568/getInfo.php?workbook=06_01.xlsx&amp;sheet=U0&amp;row=545&amp;col=6&amp;number=3.1&amp;sourceID=14","3.1")</f>
        <v>3.1</v>
      </c>
      <c r="G545" s="4" t="str">
        <f>HYPERLINK("http://141.218.60.56/~jnz1568/getInfo.php?workbook=06_01.xlsx&amp;sheet=U0&amp;row=545&amp;col=7&amp;number=0.174&amp;sourceID=14","0.174")</f>
        <v>0.174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HYPERLINK("http://141.218.60.56/~jnz1568/getInfo.php?workbook=06_01.xlsx&amp;sheet=U0&amp;row=546&amp;col=6&amp;number=3.2&amp;sourceID=14","3.2")</f>
        <v>3.2</v>
      </c>
      <c r="G546" s="4" t="str">
        <f>HYPERLINK("http://141.218.60.56/~jnz1568/getInfo.php?workbook=06_01.xlsx&amp;sheet=U0&amp;row=546&amp;col=7&amp;number=0.174&amp;sourceID=14","0.174")</f>
        <v>0.174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HYPERLINK("http://141.218.60.56/~jnz1568/getInfo.php?workbook=06_01.xlsx&amp;sheet=U0&amp;row=547&amp;col=6&amp;number=3.3&amp;sourceID=14","3.3")</f>
        <v>3.3</v>
      </c>
      <c r="G547" s="4" t="str">
        <f>HYPERLINK("http://141.218.60.56/~jnz1568/getInfo.php?workbook=06_01.xlsx&amp;sheet=U0&amp;row=547&amp;col=7&amp;number=0.174&amp;sourceID=14","0.174")</f>
        <v>0.174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HYPERLINK("http://141.218.60.56/~jnz1568/getInfo.php?workbook=06_01.xlsx&amp;sheet=U0&amp;row=548&amp;col=6&amp;number=3.4&amp;sourceID=14","3.4")</f>
        <v>3.4</v>
      </c>
      <c r="G548" s="4" t="str">
        <f>HYPERLINK("http://141.218.60.56/~jnz1568/getInfo.php?workbook=06_01.xlsx&amp;sheet=U0&amp;row=548&amp;col=7&amp;number=0.174&amp;sourceID=14","0.174")</f>
        <v>0.174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HYPERLINK("http://141.218.60.56/~jnz1568/getInfo.php?workbook=06_01.xlsx&amp;sheet=U0&amp;row=549&amp;col=6&amp;number=3.5&amp;sourceID=14","3.5")</f>
        <v>3.5</v>
      </c>
      <c r="G549" s="4" t="str">
        <f>HYPERLINK("http://141.218.60.56/~jnz1568/getInfo.php?workbook=06_01.xlsx&amp;sheet=U0&amp;row=549&amp;col=7&amp;number=0.174&amp;sourceID=14","0.174")</f>
        <v>0.174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HYPERLINK("http://141.218.60.56/~jnz1568/getInfo.php?workbook=06_01.xlsx&amp;sheet=U0&amp;row=550&amp;col=6&amp;number=3.6&amp;sourceID=14","3.6")</f>
        <v>3.6</v>
      </c>
      <c r="G550" s="4" t="str">
        <f>HYPERLINK("http://141.218.60.56/~jnz1568/getInfo.php?workbook=06_01.xlsx&amp;sheet=U0&amp;row=550&amp;col=7&amp;number=0.173&amp;sourceID=14","0.173")</f>
        <v>0.173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HYPERLINK("http://141.218.60.56/~jnz1568/getInfo.php?workbook=06_01.xlsx&amp;sheet=U0&amp;row=551&amp;col=6&amp;number=3.7&amp;sourceID=14","3.7")</f>
        <v>3.7</v>
      </c>
      <c r="G551" s="4" t="str">
        <f>HYPERLINK("http://141.218.60.56/~jnz1568/getInfo.php?workbook=06_01.xlsx&amp;sheet=U0&amp;row=551&amp;col=7&amp;number=0.173&amp;sourceID=14","0.173")</f>
        <v>0.173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HYPERLINK("http://141.218.60.56/~jnz1568/getInfo.php?workbook=06_01.xlsx&amp;sheet=U0&amp;row=552&amp;col=6&amp;number=3.8&amp;sourceID=14","3.8")</f>
        <v>3.8</v>
      </c>
      <c r="G552" s="4" t="str">
        <f>HYPERLINK("http://141.218.60.56/~jnz1568/getInfo.php?workbook=06_01.xlsx&amp;sheet=U0&amp;row=552&amp;col=7&amp;number=0.173&amp;sourceID=14","0.173")</f>
        <v>0.173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HYPERLINK("http://141.218.60.56/~jnz1568/getInfo.php?workbook=06_01.xlsx&amp;sheet=U0&amp;row=553&amp;col=6&amp;number=3.9&amp;sourceID=14","3.9")</f>
        <v>3.9</v>
      </c>
      <c r="G553" s="4" t="str">
        <f>HYPERLINK("http://141.218.60.56/~jnz1568/getInfo.php?workbook=06_01.xlsx&amp;sheet=U0&amp;row=553&amp;col=7&amp;number=0.173&amp;sourceID=14","0.173")</f>
        <v>0.173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HYPERLINK("http://141.218.60.56/~jnz1568/getInfo.php?workbook=06_01.xlsx&amp;sheet=U0&amp;row=554&amp;col=6&amp;number=4&amp;sourceID=14","4")</f>
        <v>4</v>
      </c>
      <c r="G554" s="4" t="str">
        <f>HYPERLINK("http://141.218.60.56/~jnz1568/getInfo.php?workbook=06_01.xlsx&amp;sheet=U0&amp;row=554&amp;col=7&amp;number=0.172&amp;sourceID=14","0.172")</f>
        <v>0.172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HYPERLINK("http://141.218.60.56/~jnz1568/getInfo.php?workbook=06_01.xlsx&amp;sheet=U0&amp;row=555&amp;col=6&amp;number=4.1&amp;sourceID=14","4.1")</f>
        <v>4.1</v>
      </c>
      <c r="G555" s="4" t="str">
        <f>HYPERLINK("http://141.218.60.56/~jnz1568/getInfo.php?workbook=06_01.xlsx&amp;sheet=U0&amp;row=555&amp;col=7&amp;number=0.172&amp;sourceID=14","0.172")</f>
        <v>0.172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HYPERLINK("http://141.218.60.56/~jnz1568/getInfo.php?workbook=06_01.xlsx&amp;sheet=U0&amp;row=556&amp;col=6&amp;number=4.2&amp;sourceID=14","4.2")</f>
        <v>4.2</v>
      </c>
      <c r="G556" s="4" t="str">
        <f>HYPERLINK("http://141.218.60.56/~jnz1568/getInfo.php?workbook=06_01.xlsx&amp;sheet=U0&amp;row=556&amp;col=7&amp;number=0.172&amp;sourceID=14","0.172")</f>
        <v>0.172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HYPERLINK("http://141.218.60.56/~jnz1568/getInfo.php?workbook=06_01.xlsx&amp;sheet=U0&amp;row=557&amp;col=6&amp;number=4.3&amp;sourceID=14","4.3")</f>
        <v>4.3</v>
      </c>
      <c r="G557" s="4" t="str">
        <f>HYPERLINK("http://141.218.60.56/~jnz1568/getInfo.php?workbook=06_01.xlsx&amp;sheet=U0&amp;row=557&amp;col=7&amp;number=0.171&amp;sourceID=14","0.171")</f>
        <v>0.171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HYPERLINK("http://141.218.60.56/~jnz1568/getInfo.php?workbook=06_01.xlsx&amp;sheet=U0&amp;row=558&amp;col=6&amp;number=4.4&amp;sourceID=14","4.4")</f>
        <v>4.4</v>
      </c>
      <c r="G558" s="4" t="str">
        <f>HYPERLINK("http://141.218.60.56/~jnz1568/getInfo.php?workbook=06_01.xlsx&amp;sheet=U0&amp;row=558&amp;col=7&amp;number=0.171&amp;sourceID=14","0.171")</f>
        <v>0.171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HYPERLINK("http://141.218.60.56/~jnz1568/getInfo.php?workbook=06_01.xlsx&amp;sheet=U0&amp;row=559&amp;col=6&amp;number=4.5&amp;sourceID=14","4.5")</f>
        <v>4.5</v>
      </c>
      <c r="G559" s="4" t="str">
        <f>HYPERLINK("http://141.218.60.56/~jnz1568/getInfo.php?workbook=06_01.xlsx&amp;sheet=U0&amp;row=559&amp;col=7&amp;number=0.17&amp;sourceID=14","0.17")</f>
        <v>0.17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HYPERLINK("http://141.218.60.56/~jnz1568/getInfo.php?workbook=06_01.xlsx&amp;sheet=U0&amp;row=560&amp;col=6&amp;number=4.6&amp;sourceID=14","4.6")</f>
        <v>4.6</v>
      </c>
      <c r="G560" s="4" t="str">
        <f>HYPERLINK("http://141.218.60.56/~jnz1568/getInfo.php?workbook=06_01.xlsx&amp;sheet=U0&amp;row=560&amp;col=7&amp;number=0.169&amp;sourceID=14","0.169")</f>
        <v>0.169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HYPERLINK("http://141.218.60.56/~jnz1568/getInfo.php?workbook=06_01.xlsx&amp;sheet=U0&amp;row=561&amp;col=6&amp;number=4.7&amp;sourceID=14","4.7")</f>
        <v>4.7</v>
      </c>
      <c r="G561" s="4" t="str">
        <f>HYPERLINK("http://141.218.60.56/~jnz1568/getInfo.php?workbook=06_01.xlsx&amp;sheet=U0&amp;row=561&amp;col=7&amp;number=0.169&amp;sourceID=14","0.169")</f>
        <v>0.169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HYPERLINK("http://141.218.60.56/~jnz1568/getInfo.php?workbook=06_01.xlsx&amp;sheet=U0&amp;row=562&amp;col=6&amp;number=4.8&amp;sourceID=14","4.8")</f>
        <v>4.8</v>
      </c>
      <c r="G562" s="4" t="str">
        <f>HYPERLINK("http://141.218.60.56/~jnz1568/getInfo.php?workbook=06_01.xlsx&amp;sheet=U0&amp;row=562&amp;col=7&amp;number=0.169&amp;sourceID=14","0.169")</f>
        <v>0.169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HYPERLINK("http://141.218.60.56/~jnz1568/getInfo.php?workbook=06_01.xlsx&amp;sheet=U0&amp;row=563&amp;col=6&amp;number=4.9&amp;sourceID=14","4.9")</f>
        <v>4.9</v>
      </c>
      <c r="G563" s="4" t="str">
        <f>HYPERLINK("http://141.218.60.56/~jnz1568/getInfo.php?workbook=06_01.xlsx&amp;sheet=U0&amp;row=563&amp;col=7&amp;number=0.17&amp;sourceID=14","0.17")</f>
        <v>0.17</v>
      </c>
    </row>
    <row r="564" spans="1:7">
      <c r="A564" s="3">
        <v>6</v>
      </c>
      <c r="B564" s="3">
        <v>1</v>
      </c>
      <c r="C564" s="3">
        <v>2</v>
      </c>
      <c r="D564" s="3">
        <v>9</v>
      </c>
      <c r="E564" s="3">
        <v>1</v>
      </c>
      <c r="F564" s="4" t="str">
        <f>HYPERLINK("http://141.218.60.56/~jnz1568/getInfo.php?workbook=06_01.xlsx&amp;sheet=U0&amp;row=564&amp;col=6&amp;number=3&amp;sourceID=14","3")</f>
        <v>3</v>
      </c>
      <c r="G564" s="4" t="str">
        <f>HYPERLINK("http://141.218.60.56/~jnz1568/getInfo.php?workbook=06_01.xlsx&amp;sheet=U0&amp;row=564&amp;col=7&amp;number=0.261&amp;sourceID=14","0.261")</f>
        <v>0.261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HYPERLINK("http://141.218.60.56/~jnz1568/getInfo.php?workbook=06_01.xlsx&amp;sheet=U0&amp;row=565&amp;col=6&amp;number=3.1&amp;sourceID=14","3.1")</f>
        <v>3.1</v>
      </c>
      <c r="G565" s="4" t="str">
        <f>HYPERLINK("http://141.218.60.56/~jnz1568/getInfo.php?workbook=06_01.xlsx&amp;sheet=U0&amp;row=565&amp;col=7&amp;number=0.261&amp;sourceID=14","0.261")</f>
        <v>0.261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HYPERLINK("http://141.218.60.56/~jnz1568/getInfo.php?workbook=06_01.xlsx&amp;sheet=U0&amp;row=566&amp;col=6&amp;number=3.2&amp;sourceID=14","3.2")</f>
        <v>3.2</v>
      </c>
      <c r="G566" s="4" t="str">
        <f>HYPERLINK("http://141.218.60.56/~jnz1568/getInfo.php?workbook=06_01.xlsx&amp;sheet=U0&amp;row=566&amp;col=7&amp;number=0.261&amp;sourceID=14","0.261")</f>
        <v>0.261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HYPERLINK("http://141.218.60.56/~jnz1568/getInfo.php?workbook=06_01.xlsx&amp;sheet=U0&amp;row=567&amp;col=6&amp;number=3.3&amp;sourceID=14","3.3")</f>
        <v>3.3</v>
      </c>
      <c r="G567" s="4" t="str">
        <f>HYPERLINK("http://141.218.60.56/~jnz1568/getInfo.php?workbook=06_01.xlsx&amp;sheet=U0&amp;row=567&amp;col=7&amp;number=0.26&amp;sourceID=14","0.26")</f>
        <v>0.26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HYPERLINK("http://141.218.60.56/~jnz1568/getInfo.php?workbook=06_01.xlsx&amp;sheet=U0&amp;row=568&amp;col=6&amp;number=3.4&amp;sourceID=14","3.4")</f>
        <v>3.4</v>
      </c>
      <c r="G568" s="4" t="str">
        <f>HYPERLINK("http://141.218.60.56/~jnz1568/getInfo.php?workbook=06_01.xlsx&amp;sheet=U0&amp;row=568&amp;col=7&amp;number=0.26&amp;sourceID=14","0.26")</f>
        <v>0.26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HYPERLINK("http://141.218.60.56/~jnz1568/getInfo.php?workbook=06_01.xlsx&amp;sheet=U0&amp;row=569&amp;col=6&amp;number=3.5&amp;sourceID=14","3.5")</f>
        <v>3.5</v>
      </c>
      <c r="G569" s="4" t="str">
        <f>HYPERLINK("http://141.218.60.56/~jnz1568/getInfo.php?workbook=06_01.xlsx&amp;sheet=U0&amp;row=569&amp;col=7&amp;number=0.26&amp;sourceID=14","0.26")</f>
        <v>0.26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HYPERLINK("http://141.218.60.56/~jnz1568/getInfo.php?workbook=06_01.xlsx&amp;sheet=U0&amp;row=570&amp;col=6&amp;number=3.6&amp;sourceID=14","3.6")</f>
        <v>3.6</v>
      </c>
      <c r="G570" s="4" t="str">
        <f>HYPERLINK("http://141.218.60.56/~jnz1568/getInfo.php?workbook=06_01.xlsx&amp;sheet=U0&amp;row=570&amp;col=7&amp;number=0.26&amp;sourceID=14","0.26")</f>
        <v>0.26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HYPERLINK("http://141.218.60.56/~jnz1568/getInfo.php?workbook=06_01.xlsx&amp;sheet=U0&amp;row=571&amp;col=6&amp;number=3.7&amp;sourceID=14","3.7")</f>
        <v>3.7</v>
      </c>
      <c r="G571" s="4" t="str">
        <f>HYPERLINK("http://141.218.60.56/~jnz1568/getInfo.php?workbook=06_01.xlsx&amp;sheet=U0&amp;row=571&amp;col=7&amp;number=0.26&amp;sourceID=14","0.26")</f>
        <v>0.26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HYPERLINK("http://141.218.60.56/~jnz1568/getInfo.php?workbook=06_01.xlsx&amp;sheet=U0&amp;row=572&amp;col=6&amp;number=3.8&amp;sourceID=14","3.8")</f>
        <v>3.8</v>
      </c>
      <c r="G572" s="4" t="str">
        <f>HYPERLINK("http://141.218.60.56/~jnz1568/getInfo.php?workbook=06_01.xlsx&amp;sheet=U0&amp;row=572&amp;col=7&amp;number=0.259&amp;sourceID=14","0.259")</f>
        <v>0.259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HYPERLINK("http://141.218.60.56/~jnz1568/getInfo.php?workbook=06_01.xlsx&amp;sheet=U0&amp;row=573&amp;col=6&amp;number=3.9&amp;sourceID=14","3.9")</f>
        <v>3.9</v>
      </c>
      <c r="G573" s="4" t="str">
        <f>HYPERLINK("http://141.218.60.56/~jnz1568/getInfo.php?workbook=06_01.xlsx&amp;sheet=U0&amp;row=573&amp;col=7&amp;number=0.259&amp;sourceID=14","0.259")</f>
        <v>0.259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HYPERLINK("http://141.218.60.56/~jnz1568/getInfo.php?workbook=06_01.xlsx&amp;sheet=U0&amp;row=574&amp;col=6&amp;number=4&amp;sourceID=14","4")</f>
        <v>4</v>
      </c>
      <c r="G574" s="4" t="str">
        <f>HYPERLINK("http://141.218.60.56/~jnz1568/getInfo.php?workbook=06_01.xlsx&amp;sheet=U0&amp;row=574&amp;col=7&amp;number=0.259&amp;sourceID=14","0.259")</f>
        <v>0.259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HYPERLINK("http://141.218.60.56/~jnz1568/getInfo.php?workbook=06_01.xlsx&amp;sheet=U0&amp;row=575&amp;col=6&amp;number=4.1&amp;sourceID=14","4.1")</f>
        <v>4.1</v>
      </c>
      <c r="G575" s="4" t="str">
        <f>HYPERLINK("http://141.218.60.56/~jnz1568/getInfo.php?workbook=06_01.xlsx&amp;sheet=U0&amp;row=575&amp;col=7&amp;number=0.258&amp;sourceID=14","0.258")</f>
        <v>0.258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HYPERLINK("http://141.218.60.56/~jnz1568/getInfo.php?workbook=06_01.xlsx&amp;sheet=U0&amp;row=576&amp;col=6&amp;number=4.2&amp;sourceID=14","4.2")</f>
        <v>4.2</v>
      </c>
      <c r="G576" s="4" t="str">
        <f>HYPERLINK("http://141.218.60.56/~jnz1568/getInfo.php?workbook=06_01.xlsx&amp;sheet=U0&amp;row=576&amp;col=7&amp;number=0.257&amp;sourceID=14","0.257")</f>
        <v>0.257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HYPERLINK("http://141.218.60.56/~jnz1568/getInfo.php?workbook=06_01.xlsx&amp;sheet=U0&amp;row=577&amp;col=6&amp;number=4.3&amp;sourceID=14","4.3")</f>
        <v>4.3</v>
      </c>
      <c r="G577" s="4" t="str">
        <f>HYPERLINK("http://141.218.60.56/~jnz1568/getInfo.php?workbook=06_01.xlsx&amp;sheet=U0&amp;row=577&amp;col=7&amp;number=0.257&amp;sourceID=14","0.257")</f>
        <v>0.257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HYPERLINK("http://141.218.60.56/~jnz1568/getInfo.php?workbook=06_01.xlsx&amp;sheet=U0&amp;row=578&amp;col=6&amp;number=4.4&amp;sourceID=14","4.4")</f>
        <v>4.4</v>
      </c>
      <c r="G578" s="4" t="str">
        <f>HYPERLINK("http://141.218.60.56/~jnz1568/getInfo.php?workbook=06_01.xlsx&amp;sheet=U0&amp;row=578&amp;col=7&amp;number=0.256&amp;sourceID=14","0.256")</f>
        <v>0.256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HYPERLINK("http://141.218.60.56/~jnz1568/getInfo.php?workbook=06_01.xlsx&amp;sheet=U0&amp;row=579&amp;col=6&amp;number=4.5&amp;sourceID=14","4.5")</f>
        <v>4.5</v>
      </c>
      <c r="G579" s="4" t="str">
        <f>HYPERLINK("http://141.218.60.56/~jnz1568/getInfo.php?workbook=06_01.xlsx&amp;sheet=U0&amp;row=579&amp;col=7&amp;number=0.255&amp;sourceID=14","0.255")</f>
        <v>0.255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HYPERLINK("http://141.218.60.56/~jnz1568/getInfo.php?workbook=06_01.xlsx&amp;sheet=U0&amp;row=580&amp;col=6&amp;number=4.6&amp;sourceID=14","4.6")</f>
        <v>4.6</v>
      </c>
      <c r="G580" s="4" t="str">
        <f>HYPERLINK("http://141.218.60.56/~jnz1568/getInfo.php?workbook=06_01.xlsx&amp;sheet=U0&amp;row=580&amp;col=7&amp;number=0.254&amp;sourceID=14","0.254")</f>
        <v>0.254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HYPERLINK("http://141.218.60.56/~jnz1568/getInfo.php?workbook=06_01.xlsx&amp;sheet=U0&amp;row=581&amp;col=6&amp;number=4.7&amp;sourceID=14","4.7")</f>
        <v>4.7</v>
      </c>
      <c r="G581" s="4" t="str">
        <f>HYPERLINK("http://141.218.60.56/~jnz1568/getInfo.php?workbook=06_01.xlsx&amp;sheet=U0&amp;row=581&amp;col=7&amp;number=0.254&amp;sourceID=14","0.254")</f>
        <v>0.254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HYPERLINK("http://141.218.60.56/~jnz1568/getInfo.php?workbook=06_01.xlsx&amp;sheet=U0&amp;row=582&amp;col=6&amp;number=4.8&amp;sourceID=14","4.8")</f>
        <v>4.8</v>
      </c>
      <c r="G582" s="4" t="str">
        <f>HYPERLINK("http://141.218.60.56/~jnz1568/getInfo.php?workbook=06_01.xlsx&amp;sheet=U0&amp;row=582&amp;col=7&amp;number=0.254&amp;sourceID=14","0.254")</f>
        <v>0.254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HYPERLINK("http://141.218.60.56/~jnz1568/getInfo.php?workbook=06_01.xlsx&amp;sheet=U0&amp;row=583&amp;col=6&amp;number=4.9&amp;sourceID=14","4.9")</f>
        <v>4.9</v>
      </c>
      <c r="G583" s="4" t="str">
        <f>HYPERLINK("http://141.218.60.56/~jnz1568/getInfo.php?workbook=06_01.xlsx&amp;sheet=U0&amp;row=583&amp;col=7&amp;number=0.255&amp;sourceID=14","0.255")</f>
        <v>0.255</v>
      </c>
    </row>
    <row r="584" spans="1:7">
      <c r="A584" s="3">
        <v>6</v>
      </c>
      <c r="B584" s="3">
        <v>1</v>
      </c>
      <c r="C584" s="3">
        <v>2</v>
      </c>
      <c r="D584" s="3">
        <v>10</v>
      </c>
      <c r="E584" s="3">
        <v>1</v>
      </c>
      <c r="F584" s="4" t="str">
        <f>HYPERLINK("http://141.218.60.56/~jnz1568/getInfo.php?workbook=06_01.xlsx&amp;sheet=U0&amp;row=584&amp;col=6&amp;number=3&amp;sourceID=14","3")</f>
        <v>3</v>
      </c>
      <c r="G584" s="4" t="str">
        <f>HYPERLINK("http://141.218.60.56/~jnz1568/getInfo.php?workbook=06_01.xlsx&amp;sheet=U0&amp;row=584&amp;col=7&amp;number=0.042&amp;sourceID=14","0.042")</f>
        <v>0.042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HYPERLINK("http://141.218.60.56/~jnz1568/getInfo.php?workbook=06_01.xlsx&amp;sheet=U0&amp;row=585&amp;col=6&amp;number=3.1&amp;sourceID=14","3.1")</f>
        <v>3.1</v>
      </c>
      <c r="G585" s="4" t="str">
        <f>HYPERLINK("http://141.218.60.56/~jnz1568/getInfo.php?workbook=06_01.xlsx&amp;sheet=U0&amp;row=585&amp;col=7&amp;number=0.042&amp;sourceID=14","0.042")</f>
        <v>0.042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HYPERLINK("http://141.218.60.56/~jnz1568/getInfo.php?workbook=06_01.xlsx&amp;sheet=U0&amp;row=586&amp;col=6&amp;number=3.2&amp;sourceID=14","3.2")</f>
        <v>3.2</v>
      </c>
      <c r="G586" s="4" t="str">
        <f>HYPERLINK("http://141.218.60.56/~jnz1568/getInfo.php?workbook=06_01.xlsx&amp;sheet=U0&amp;row=586&amp;col=7&amp;number=0.0419&amp;sourceID=14","0.0419")</f>
        <v>0.0419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HYPERLINK("http://141.218.60.56/~jnz1568/getInfo.php?workbook=06_01.xlsx&amp;sheet=U0&amp;row=587&amp;col=6&amp;number=3.3&amp;sourceID=14","3.3")</f>
        <v>3.3</v>
      </c>
      <c r="G587" s="4" t="str">
        <f>HYPERLINK("http://141.218.60.56/~jnz1568/getInfo.php?workbook=06_01.xlsx&amp;sheet=U0&amp;row=587&amp;col=7&amp;number=0.0419&amp;sourceID=14","0.0419")</f>
        <v>0.0419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HYPERLINK("http://141.218.60.56/~jnz1568/getInfo.php?workbook=06_01.xlsx&amp;sheet=U0&amp;row=588&amp;col=6&amp;number=3.4&amp;sourceID=14","3.4")</f>
        <v>3.4</v>
      </c>
      <c r="G588" s="4" t="str">
        <f>HYPERLINK("http://141.218.60.56/~jnz1568/getInfo.php?workbook=06_01.xlsx&amp;sheet=U0&amp;row=588&amp;col=7&amp;number=0.0418&amp;sourceID=14","0.0418")</f>
        <v>0.0418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HYPERLINK("http://141.218.60.56/~jnz1568/getInfo.php?workbook=06_01.xlsx&amp;sheet=U0&amp;row=589&amp;col=6&amp;number=3.5&amp;sourceID=14","3.5")</f>
        <v>3.5</v>
      </c>
      <c r="G589" s="4" t="str">
        <f>HYPERLINK("http://141.218.60.56/~jnz1568/getInfo.php?workbook=06_01.xlsx&amp;sheet=U0&amp;row=589&amp;col=7&amp;number=0.0417&amp;sourceID=14","0.0417")</f>
        <v>0.0417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HYPERLINK("http://141.218.60.56/~jnz1568/getInfo.php?workbook=06_01.xlsx&amp;sheet=U0&amp;row=590&amp;col=6&amp;number=3.6&amp;sourceID=14","3.6")</f>
        <v>3.6</v>
      </c>
      <c r="G590" s="4" t="str">
        <f>HYPERLINK("http://141.218.60.56/~jnz1568/getInfo.php?workbook=06_01.xlsx&amp;sheet=U0&amp;row=590&amp;col=7&amp;number=0.0416&amp;sourceID=14","0.0416")</f>
        <v>0.0416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HYPERLINK("http://141.218.60.56/~jnz1568/getInfo.php?workbook=06_01.xlsx&amp;sheet=U0&amp;row=591&amp;col=6&amp;number=3.7&amp;sourceID=14","3.7")</f>
        <v>3.7</v>
      </c>
      <c r="G591" s="4" t="str">
        <f>HYPERLINK("http://141.218.60.56/~jnz1568/getInfo.php?workbook=06_01.xlsx&amp;sheet=U0&amp;row=591&amp;col=7&amp;number=0.0415&amp;sourceID=14","0.0415")</f>
        <v>0.0415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HYPERLINK("http://141.218.60.56/~jnz1568/getInfo.php?workbook=06_01.xlsx&amp;sheet=U0&amp;row=592&amp;col=6&amp;number=3.8&amp;sourceID=14","3.8")</f>
        <v>3.8</v>
      </c>
      <c r="G592" s="4" t="str">
        <f>HYPERLINK("http://141.218.60.56/~jnz1568/getInfo.php?workbook=06_01.xlsx&amp;sheet=U0&amp;row=592&amp;col=7&amp;number=0.0413&amp;sourceID=14","0.0413")</f>
        <v>0.0413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HYPERLINK("http://141.218.60.56/~jnz1568/getInfo.php?workbook=06_01.xlsx&amp;sheet=U0&amp;row=593&amp;col=6&amp;number=3.9&amp;sourceID=14","3.9")</f>
        <v>3.9</v>
      </c>
      <c r="G593" s="4" t="str">
        <f>HYPERLINK("http://141.218.60.56/~jnz1568/getInfo.php?workbook=06_01.xlsx&amp;sheet=U0&amp;row=593&amp;col=7&amp;number=0.041&amp;sourceID=14","0.041")</f>
        <v>0.041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HYPERLINK("http://141.218.60.56/~jnz1568/getInfo.php?workbook=06_01.xlsx&amp;sheet=U0&amp;row=594&amp;col=6&amp;number=4&amp;sourceID=14","4")</f>
        <v>4</v>
      </c>
      <c r="G594" s="4" t="str">
        <f>HYPERLINK("http://141.218.60.56/~jnz1568/getInfo.php?workbook=06_01.xlsx&amp;sheet=U0&amp;row=594&amp;col=7&amp;number=0.0407&amp;sourceID=14","0.0407")</f>
        <v>0.0407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HYPERLINK("http://141.218.60.56/~jnz1568/getInfo.php?workbook=06_01.xlsx&amp;sheet=U0&amp;row=595&amp;col=6&amp;number=4.1&amp;sourceID=14","4.1")</f>
        <v>4.1</v>
      </c>
      <c r="G595" s="4" t="str">
        <f>HYPERLINK("http://141.218.60.56/~jnz1568/getInfo.php?workbook=06_01.xlsx&amp;sheet=U0&amp;row=595&amp;col=7&amp;number=0.0404&amp;sourceID=14","0.0404")</f>
        <v>0.0404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HYPERLINK("http://141.218.60.56/~jnz1568/getInfo.php?workbook=06_01.xlsx&amp;sheet=U0&amp;row=596&amp;col=6&amp;number=4.2&amp;sourceID=14","4.2")</f>
        <v>4.2</v>
      </c>
      <c r="G596" s="4" t="str">
        <f>HYPERLINK("http://141.218.60.56/~jnz1568/getInfo.php?workbook=06_01.xlsx&amp;sheet=U0&amp;row=596&amp;col=7&amp;number=0.04&amp;sourceID=14","0.04")</f>
        <v>0.04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HYPERLINK("http://141.218.60.56/~jnz1568/getInfo.php?workbook=06_01.xlsx&amp;sheet=U0&amp;row=597&amp;col=6&amp;number=4.3&amp;sourceID=14","4.3")</f>
        <v>4.3</v>
      </c>
      <c r="G597" s="4" t="str">
        <f>HYPERLINK("http://141.218.60.56/~jnz1568/getInfo.php?workbook=06_01.xlsx&amp;sheet=U0&amp;row=597&amp;col=7&amp;number=0.0394&amp;sourceID=14","0.0394")</f>
        <v>0.0394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HYPERLINK("http://141.218.60.56/~jnz1568/getInfo.php?workbook=06_01.xlsx&amp;sheet=U0&amp;row=598&amp;col=6&amp;number=4.4&amp;sourceID=14","4.4")</f>
        <v>4.4</v>
      </c>
      <c r="G598" s="4" t="str">
        <f>HYPERLINK("http://141.218.60.56/~jnz1568/getInfo.php?workbook=06_01.xlsx&amp;sheet=U0&amp;row=598&amp;col=7&amp;number=0.0388&amp;sourceID=14","0.0388")</f>
        <v>0.0388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HYPERLINK("http://141.218.60.56/~jnz1568/getInfo.php?workbook=06_01.xlsx&amp;sheet=U0&amp;row=599&amp;col=6&amp;number=4.5&amp;sourceID=14","4.5")</f>
        <v>4.5</v>
      </c>
      <c r="G599" s="4" t="str">
        <f>HYPERLINK("http://141.218.60.56/~jnz1568/getInfo.php?workbook=06_01.xlsx&amp;sheet=U0&amp;row=599&amp;col=7&amp;number=0.0381&amp;sourceID=14","0.0381")</f>
        <v>0.0381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HYPERLINK("http://141.218.60.56/~jnz1568/getInfo.php?workbook=06_01.xlsx&amp;sheet=U0&amp;row=600&amp;col=6&amp;number=4.6&amp;sourceID=14","4.6")</f>
        <v>4.6</v>
      </c>
      <c r="G600" s="4" t="str">
        <f>HYPERLINK("http://141.218.60.56/~jnz1568/getInfo.php?workbook=06_01.xlsx&amp;sheet=U0&amp;row=600&amp;col=7&amp;number=0.0373&amp;sourceID=14","0.0373")</f>
        <v>0.0373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HYPERLINK("http://141.218.60.56/~jnz1568/getInfo.php?workbook=06_01.xlsx&amp;sheet=U0&amp;row=601&amp;col=6&amp;number=4.7&amp;sourceID=14","4.7")</f>
        <v>4.7</v>
      </c>
      <c r="G601" s="4" t="str">
        <f>HYPERLINK("http://141.218.60.56/~jnz1568/getInfo.php?workbook=06_01.xlsx&amp;sheet=U0&amp;row=601&amp;col=7&amp;number=0.0365&amp;sourceID=14","0.0365")</f>
        <v>0.0365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HYPERLINK("http://141.218.60.56/~jnz1568/getInfo.php?workbook=06_01.xlsx&amp;sheet=U0&amp;row=602&amp;col=6&amp;number=4.8&amp;sourceID=14","4.8")</f>
        <v>4.8</v>
      </c>
      <c r="G602" s="4" t="str">
        <f>HYPERLINK("http://141.218.60.56/~jnz1568/getInfo.php?workbook=06_01.xlsx&amp;sheet=U0&amp;row=602&amp;col=7&amp;number=0.0358&amp;sourceID=14","0.0358")</f>
        <v>0.0358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HYPERLINK("http://141.218.60.56/~jnz1568/getInfo.php?workbook=06_01.xlsx&amp;sheet=U0&amp;row=603&amp;col=6&amp;number=4.9&amp;sourceID=14","4.9")</f>
        <v>4.9</v>
      </c>
      <c r="G603" s="4" t="str">
        <f>HYPERLINK("http://141.218.60.56/~jnz1568/getInfo.php?workbook=06_01.xlsx&amp;sheet=U0&amp;row=603&amp;col=7&amp;number=0.0354&amp;sourceID=14","0.0354")</f>
        <v>0.0354</v>
      </c>
    </row>
    <row r="604" spans="1:7">
      <c r="A604" s="3">
        <v>6</v>
      </c>
      <c r="B604" s="3">
        <v>1</v>
      </c>
      <c r="C604" s="3">
        <v>2</v>
      </c>
      <c r="D604" s="3">
        <v>11</v>
      </c>
      <c r="E604" s="3">
        <v>1</v>
      </c>
      <c r="F604" s="4" t="str">
        <f>HYPERLINK("http://141.218.60.56/~jnz1568/getInfo.php?workbook=06_01.xlsx&amp;sheet=U0&amp;row=604&amp;col=6&amp;number=3&amp;sourceID=14","3")</f>
        <v>3</v>
      </c>
      <c r="G604" s="4" t="str">
        <f>HYPERLINK("http://141.218.60.56/~jnz1568/getInfo.php?workbook=06_01.xlsx&amp;sheet=U0&amp;row=604&amp;col=7&amp;number=0.0352&amp;sourceID=14","0.0352")</f>
        <v>0.0352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HYPERLINK("http://141.218.60.56/~jnz1568/getInfo.php?workbook=06_01.xlsx&amp;sheet=U0&amp;row=605&amp;col=6&amp;number=3.1&amp;sourceID=14","3.1")</f>
        <v>3.1</v>
      </c>
      <c r="G605" s="4" t="str">
        <f>HYPERLINK("http://141.218.60.56/~jnz1568/getInfo.php?workbook=06_01.xlsx&amp;sheet=U0&amp;row=605&amp;col=7&amp;number=0.0352&amp;sourceID=14","0.0352")</f>
        <v>0.0352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HYPERLINK("http://141.218.60.56/~jnz1568/getInfo.php?workbook=06_01.xlsx&amp;sheet=U0&amp;row=606&amp;col=6&amp;number=3.2&amp;sourceID=14","3.2")</f>
        <v>3.2</v>
      </c>
      <c r="G606" s="4" t="str">
        <f>HYPERLINK("http://141.218.60.56/~jnz1568/getInfo.php?workbook=06_01.xlsx&amp;sheet=U0&amp;row=606&amp;col=7&amp;number=0.0351&amp;sourceID=14","0.0351")</f>
        <v>0.0351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HYPERLINK("http://141.218.60.56/~jnz1568/getInfo.php?workbook=06_01.xlsx&amp;sheet=U0&amp;row=607&amp;col=6&amp;number=3.3&amp;sourceID=14","3.3")</f>
        <v>3.3</v>
      </c>
      <c r="G607" s="4" t="str">
        <f>HYPERLINK("http://141.218.60.56/~jnz1568/getInfo.php?workbook=06_01.xlsx&amp;sheet=U0&amp;row=607&amp;col=7&amp;number=0.0351&amp;sourceID=14","0.0351")</f>
        <v>0.0351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HYPERLINK("http://141.218.60.56/~jnz1568/getInfo.php?workbook=06_01.xlsx&amp;sheet=U0&amp;row=608&amp;col=6&amp;number=3.4&amp;sourceID=14","3.4")</f>
        <v>3.4</v>
      </c>
      <c r="G608" s="4" t="str">
        <f>HYPERLINK("http://141.218.60.56/~jnz1568/getInfo.php?workbook=06_01.xlsx&amp;sheet=U0&amp;row=608&amp;col=7&amp;number=0.035&amp;sourceID=14","0.035")</f>
        <v>0.035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HYPERLINK("http://141.218.60.56/~jnz1568/getInfo.php?workbook=06_01.xlsx&amp;sheet=U0&amp;row=609&amp;col=6&amp;number=3.5&amp;sourceID=14","3.5")</f>
        <v>3.5</v>
      </c>
      <c r="G609" s="4" t="str">
        <f>HYPERLINK("http://141.218.60.56/~jnz1568/getInfo.php?workbook=06_01.xlsx&amp;sheet=U0&amp;row=609&amp;col=7&amp;number=0.0349&amp;sourceID=14","0.0349")</f>
        <v>0.0349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HYPERLINK("http://141.218.60.56/~jnz1568/getInfo.php?workbook=06_01.xlsx&amp;sheet=U0&amp;row=610&amp;col=6&amp;number=3.6&amp;sourceID=14","3.6")</f>
        <v>3.6</v>
      </c>
      <c r="G610" s="4" t="str">
        <f>HYPERLINK("http://141.218.60.56/~jnz1568/getInfo.php?workbook=06_01.xlsx&amp;sheet=U0&amp;row=610&amp;col=7&amp;number=0.0349&amp;sourceID=14","0.0349")</f>
        <v>0.0349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HYPERLINK("http://141.218.60.56/~jnz1568/getInfo.php?workbook=06_01.xlsx&amp;sheet=U0&amp;row=611&amp;col=6&amp;number=3.7&amp;sourceID=14","3.7")</f>
        <v>3.7</v>
      </c>
      <c r="G611" s="4" t="str">
        <f>HYPERLINK("http://141.218.60.56/~jnz1568/getInfo.php?workbook=06_01.xlsx&amp;sheet=U0&amp;row=611&amp;col=7&amp;number=0.0347&amp;sourceID=14","0.0347")</f>
        <v>0.0347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HYPERLINK("http://141.218.60.56/~jnz1568/getInfo.php?workbook=06_01.xlsx&amp;sheet=U0&amp;row=612&amp;col=6&amp;number=3.8&amp;sourceID=14","3.8")</f>
        <v>3.8</v>
      </c>
      <c r="G612" s="4" t="str">
        <f>HYPERLINK("http://141.218.60.56/~jnz1568/getInfo.php?workbook=06_01.xlsx&amp;sheet=U0&amp;row=612&amp;col=7&amp;number=0.0346&amp;sourceID=14","0.0346")</f>
        <v>0.0346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HYPERLINK("http://141.218.60.56/~jnz1568/getInfo.php?workbook=06_01.xlsx&amp;sheet=U0&amp;row=613&amp;col=6&amp;number=3.9&amp;sourceID=14","3.9")</f>
        <v>3.9</v>
      </c>
      <c r="G613" s="4" t="str">
        <f>HYPERLINK("http://141.218.60.56/~jnz1568/getInfo.php?workbook=06_01.xlsx&amp;sheet=U0&amp;row=613&amp;col=7&amp;number=0.0344&amp;sourceID=14","0.0344")</f>
        <v>0.0344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HYPERLINK("http://141.218.60.56/~jnz1568/getInfo.php?workbook=06_01.xlsx&amp;sheet=U0&amp;row=614&amp;col=6&amp;number=4&amp;sourceID=14","4")</f>
        <v>4</v>
      </c>
      <c r="G614" s="4" t="str">
        <f>HYPERLINK("http://141.218.60.56/~jnz1568/getInfo.php?workbook=06_01.xlsx&amp;sheet=U0&amp;row=614&amp;col=7&amp;number=0.0342&amp;sourceID=14","0.0342")</f>
        <v>0.0342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HYPERLINK("http://141.218.60.56/~jnz1568/getInfo.php?workbook=06_01.xlsx&amp;sheet=U0&amp;row=615&amp;col=6&amp;number=4.1&amp;sourceID=14","4.1")</f>
        <v>4.1</v>
      </c>
      <c r="G615" s="4" t="str">
        <f>HYPERLINK("http://141.218.60.56/~jnz1568/getInfo.php?workbook=06_01.xlsx&amp;sheet=U0&amp;row=615&amp;col=7&amp;number=0.0339&amp;sourceID=14","0.0339")</f>
        <v>0.0339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HYPERLINK("http://141.218.60.56/~jnz1568/getInfo.php?workbook=06_01.xlsx&amp;sheet=U0&amp;row=616&amp;col=6&amp;number=4.2&amp;sourceID=14","4.2")</f>
        <v>4.2</v>
      </c>
      <c r="G616" s="4" t="str">
        <f>HYPERLINK("http://141.218.60.56/~jnz1568/getInfo.php?workbook=06_01.xlsx&amp;sheet=U0&amp;row=616&amp;col=7&amp;number=0.0336&amp;sourceID=14","0.0336")</f>
        <v>0.0336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HYPERLINK("http://141.218.60.56/~jnz1568/getInfo.php?workbook=06_01.xlsx&amp;sheet=U0&amp;row=617&amp;col=6&amp;number=4.3&amp;sourceID=14","4.3")</f>
        <v>4.3</v>
      </c>
      <c r="G617" s="4" t="str">
        <f>HYPERLINK("http://141.218.60.56/~jnz1568/getInfo.php?workbook=06_01.xlsx&amp;sheet=U0&amp;row=617&amp;col=7&amp;number=0.0331&amp;sourceID=14","0.0331")</f>
        <v>0.0331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HYPERLINK("http://141.218.60.56/~jnz1568/getInfo.php?workbook=06_01.xlsx&amp;sheet=U0&amp;row=618&amp;col=6&amp;number=4.4&amp;sourceID=14","4.4")</f>
        <v>4.4</v>
      </c>
      <c r="G618" s="4" t="str">
        <f>HYPERLINK("http://141.218.60.56/~jnz1568/getInfo.php?workbook=06_01.xlsx&amp;sheet=U0&amp;row=618&amp;col=7&amp;number=0.0326&amp;sourceID=14","0.0326")</f>
        <v>0.0326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HYPERLINK("http://141.218.60.56/~jnz1568/getInfo.php?workbook=06_01.xlsx&amp;sheet=U0&amp;row=619&amp;col=6&amp;number=4.5&amp;sourceID=14","4.5")</f>
        <v>4.5</v>
      </c>
      <c r="G619" s="4" t="str">
        <f>HYPERLINK("http://141.218.60.56/~jnz1568/getInfo.php?workbook=06_01.xlsx&amp;sheet=U0&amp;row=619&amp;col=7&amp;number=0.032&amp;sourceID=14","0.032")</f>
        <v>0.032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HYPERLINK("http://141.218.60.56/~jnz1568/getInfo.php?workbook=06_01.xlsx&amp;sheet=U0&amp;row=620&amp;col=6&amp;number=4.6&amp;sourceID=14","4.6")</f>
        <v>4.6</v>
      </c>
      <c r="G620" s="4" t="str">
        <f>HYPERLINK("http://141.218.60.56/~jnz1568/getInfo.php?workbook=06_01.xlsx&amp;sheet=U0&amp;row=620&amp;col=7&amp;number=0.0313&amp;sourceID=14","0.0313")</f>
        <v>0.0313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HYPERLINK("http://141.218.60.56/~jnz1568/getInfo.php?workbook=06_01.xlsx&amp;sheet=U0&amp;row=621&amp;col=6&amp;number=4.7&amp;sourceID=14","4.7")</f>
        <v>4.7</v>
      </c>
      <c r="G621" s="4" t="str">
        <f>HYPERLINK("http://141.218.60.56/~jnz1568/getInfo.php?workbook=06_01.xlsx&amp;sheet=U0&amp;row=621&amp;col=7&amp;number=0.0305&amp;sourceID=14","0.0305")</f>
        <v>0.0305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HYPERLINK("http://141.218.60.56/~jnz1568/getInfo.php?workbook=06_01.xlsx&amp;sheet=U0&amp;row=622&amp;col=6&amp;number=4.8&amp;sourceID=14","4.8")</f>
        <v>4.8</v>
      </c>
      <c r="G622" s="4" t="str">
        <f>HYPERLINK("http://141.218.60.56/~jnz1568/getInfo.php?workbook=06_01.xlsx&amp;sheet=U0&amp;row=622&amp;col=7&amp;number=0.0297&amp;sourceID=14","0.0297")</f>
        <v>0.0297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HYPERLINK("http://141.218.60.56/~jnz1568/getInfo.php?workbook=06_01.xlsx&amp;sheet=U0&amp;row=623&amp;col=6&amp;number=4.9&amp;sourceID=14","4.9")</f>
        <v>4.9</v>
      </c>
      <c r="G623" s="4" t="str">
        <f>HYPERLINK("http://141.218.60.56/~jnz1568/getInfo.php?workbook=06_01.xlsx&amp;sheet=U0&amp;row=623&amp;col=7&amp;number=0.0289&amp;sourceID=14","0.0289")</f>
        <v>0.0289</v>
      </c>
    </row>
    <row r="624" spans="1:7">
      <c r="A624" s="3">
        <v>6</v>
      </c>
      <c r="B624" s="3">
        <v>1</v>
      </c>
      <c r="C624" s="3">
        <v>2</v>
      </c>
      <c r="D624" s="3">
        <v>12</v>
      </c>
      <c r="E624" s="3">
        <v>1</v>
      </c>
      <c r="F624" s="4" t="str">
        <f>HYPERLINK("http://141.218.60.56/~jnz1568/getInfo.php?workbook=06_01.xlsx&amp;sheet=U0&amp;row=624&amp;col=6&amp;number=3&amp;sourceID=14","3")</f>
        <v>3</v>
      </c>
      <c r="G624" s="4" t="str">
        <f>HYPERLINK("http://141.218.60.56/~jnz1568/getInfo.php?workbook=06_01.xlsx&amp;sheet=U0&amp;row=624&amp;col=7&amp;number=0.0704&amp;sourceID=14","0.0704")</f>
        <v>0.0704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HYPERLINK("http://141.218.60.56/~jnz1568/getInfo.php?workbook=06_01.xlsx&amp;sheet=U0&amp;row=625&amp;col=6&amp;number=3.1&amp;sourceID=14","3.1")</f>
        <v>3.1</v>
      </c>
      <c r="G625" s="4" t="str">
        <f>HYPERLINK("http://141.218.60.56/~jnz1568/getInfo.php?workbook=06_01.xlsx&amp;sheet=U0&amp;row=625&amp;col=7&amp;number=0.0704&amp;sourceID=14","0.0704")</f>
        <v>0.0704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HYPERLINK("http://141.218.60.56/~jnz1568/getInfo.php?workbook=06_01.xlsx&amp;sheet=U0&amp;row=626&amp;col=6&amp;number=3.2&amp;sourceID=14","3.2")</f>
        <v>3.2</v>
      </c>
      <c r="G626" s="4" t="str">
        <f>HYPERLINK("http://141.218.60.56/~jnz1568/getInfo.php?workbook=06_01.xlsx&amp;sheet=U0&amp;row=626&amp;col=7&amp;number=0.0703&amp;sourceID=14","0.0703")</f>
        <v>0.0703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HYPERLINK("http://141.218.60.56/~jnz1568/getInfo.php?workbook=06_01.xlsx&amp;sheet=U0&amp;row=627&amp;col=6&amp;number=3.3&amp;sourceID=14","3.3")</f>
        <v>3.3</v>
      </c>
      <c r="G627" s="4" t="str">
        <f>HYPERLINK("http://141.218.60.56/~jnz1568/getInfo.php?workbook=06_01.xlsx&amp;sheet=U0&amp;row=627&amp;col=7&amp;number=0.0702&amp;sourceID=14","0.0702")</f>
        <v>0.0702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HYPERLINK("http://141.218.60.56/~jnz1568/getInfo.php?workbook=06_01.xlsx&amp;sheet=U0&amp;row=628&amp;col=6&amp;number=3.4&amp;sourceID=14","3.4")</f>
        <v>3.4</v>
      </c>
      <c r="G628" s="4" t="str">
        <f>HYPERLINK("http://141.218.60.56/~jnz1568/getInfo.php?workbook=06_01.xlsx&amp;sheet=U0&amp;row=628&amp;col=7&amp;number=0.0701&amp;sourceID=14","0.0701")</f>
        <v>0.0701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HYPERLINK("http://141.218.60.56/~jnz1568/getInfo.php?workbook=06_01.xlsx&amp;sheet=U0&amp;row=629&amp;col=6&amp;number=3.5&amp;sourceID=14","3.5")</f>
        <v>3.5</v>
      </c>
      <c r="G629" s="4" t="str">
        <f>HYPERLINK("http://141.218.60.56/~jnz1568/getInfo.php?workbook=06_01.xlsx&amp;sheet=U0&amp;row=629&amp;col=7&amp;number=0.0699&amp;sourceID=14","0.0699")</f>
        <v>0.0699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HYPERLINK("http://141.218.60.56/~jnz1568/getInfo.php?workbook=06_01.xlsx&amp;sheet=U0&amp;row=630&amp;col=6&amp;number=3.6&amp;sourceID=14","3.6")</f>
        <v>3.6</v>
      </c>
      <c r="G630" s="4" t="str">
        <f>HYPERLINK("http://141.218.60.56/~jnz1568/getInfo.php?workbook=06_01.xlsx&amp;sheet=U0&amp;row=630&amp;col=7&amp;number=0.0697&amp;sourceID=14","0.0697")</f>
        <v>0.0697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HYPERLINK("http://141.218.60.56/~jnz1568/getInfo.php?workbook=06_01.xlsx&amp;sheet=U0&amp;row=631&amp;col=6&amp;number=3.7&amp;sourceID=14","3.7")</f>
        <v>3.7</v>
      </c>
      <c r="G631" s="4" t="str">
        <f>HYPERLINK("http://141.218.60.56/~jnz1568/getInfo.php?workbook=06_01.xlsx&amp;sheet=U0&amp;row=631&amp;col=7&amp;number=0.0695&amp;sourceID=14","0.0695")</f>
        <v>0.0695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HYPERLINK("http://141.218.60.56/~jnz1568/getInfo.php?workbook=06_01.xlsx&amp;sheet=U0&amp;row=632&amp;col=6&amp;number=3.8&amp;sourceID=14","3.8")</f>
        <v>3.8</v>
      </c>
      <c r="G632" s="4" t="str">
        <f>HYPERLINK("http://141.218.60.56/~jnz1568/getInfo.php?workbook=06_01.xlsx&amp;sheet=U0&amp;row=632&amp;col=7&amp;number=0.0692&amp;sourceID=14","0.0692")</f>
        <v>0.0692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HYPERLINK("http://141.218.60.56/~jnz1568/getInfo.php?workbook=06_01.xlsx&amp;sheet=U0&amp;row=633&amp;col=6&amp;number=3.9&amp;sourceID=14","3.9")</f>
        <v>3.9</v>
      </c>
      <c r="G633" s="4" t="str">
        <f>HYPERLINK("http://141.218.60.56/~jnz1568/getInfo.php?workbook=06_01.xlsx&amp;sheet=U0&amp;row=633&amp;col=7&amp;number=0.0688&amp;sourceID=14","0.0688")</f>
        <v>0.0688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HYPERLINK("http://141.218.60.56/~jnz1568/getInfo.php?workbook=06_01.xlsx&amp;sheet=U0&amp;row=634&amp;col=6&amp;number=4&amp;sourceID=14","4")</f>
        <v>4</v>
      </c>
      <c r="G634" s="4" t="str">
        <f>HYPERLINK("http://141.218.60.56/~jnz1568/getInfo.php?workbook=06_01.xlsx&amp;sheet=U0&amp;row=634&amp;col=7&amp;number=0.0684&amp;sourceID=14","0.0684")</f>
        <v>0.0684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HYPERLINK("http://141.218.60.56/~jnz1568/getInfo.php?workbook=06_01.xlsx&amp;sheet=U0&amp;row=635&amp;col=6&amp;number=4.1&amp;sourceID=14","4.1")</f>
        <v>4.1</v>
      </c>
      <c r="G635" s="4" t="str">
        <f>HYPERLINK("http://141.218.60.56/~jnz1568/getInfo.php?workbook=06_01.xlsx&amp;sheet=U0&amp;row=635&amp;col=7&amp;number=0.0678&amp;sourceID=14","0.0678")</f>
        <v>0.0678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HYPERLINK("http://141.218.60.56/~jnz1568/getInfo.php?workbook=06_01.xlsx&amp;sheet=U0&amp;row=636&amp;col=6&amp;number=4.2&amp;sourceID=14","4.2")</f>
        <v>4.2</v>
      </c>
      <c r="G636" s="4" t="str">
        <f>HYPERLINK("http://141.218.60.56/~jnz1568/getInfo.php?workbook=06_01.xlsx&amp;sheet=U0&amp;row=636&amp;col=7&amp;number=0.0671&amp;sourceID=14","0.0671")</f>
        <v>0.0671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HYPERLINK("http://141.218.60.56/~jnz1568/getInfo.php?workbook=06_01.xlsx&amp;sheet=U0&amp;row=637&amp;col=6&amp;number=4.3&amp;sourceID=14","4.3")</f>
        <v>4.3</v>
      </c>
      <c r="G637" s="4" t="str">
        <f>HYPERLINK("http://141.218.60.56/~jnz1568/getInfo.php?workbook=06_01.xlsx&amp;sheet=U0&amp;row=637&amp;col=7&amp;number=0.0663&amp;sourceID=14","0.0663")</f>
        <v>0.0663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HYPERLINK("http://141.218.60.56/~jnz1568/getInfo.php?workbook=06_01.xlsx&amp;sheet=U0&amp;row=638&amp;col=6&amp;number=4.4&amp;sourceID=14","4.4")</f>
        <v>4.4</v>
      </c>
      <c r="G638" s="4" t="str">
        <f>HYPERLINK("http://141.218.60.56/~jnz1568/getInfo.php?workbook=06_01.xlsx&amp;sheet=U0&amp;row=638&amp;col=7&amp;number=0.0653&amp;sourceID=14","0.0653")</f>
        <v>0.0653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HYPERLINK("http://141.218.60.56/~jnz1568/getInfo.php?workbook=06_01.xlsx&amp;sheet=U0&amp;row=639&amp;col=6&amp;number=4.5&amp;sourceID=14","4.5")</f>
        <v>4.5</v>
      </c>
      <c r="G639" s="4" t="str">
        <f>HYPERLINK("http://141.218.60.56/~jnz1568/getInfo.php?workbook=06_01.xlsx&amp;sheet=U0&amp;row=639&amp;col=7&amp;number=0.064&amp;sourceID=14","0.064")</f>
        <v>0.064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HYPERLINK("http://141.218.60.56/~jnz1568/getInfo.php?workbook=06_01.xlsx&amp;sheet=U0&amp;row=640&amp;col=6&amp;number=4.6&amp;sourceID=14","4.6")</f>
        <v>4.6</v>
      </c>
      <c r="G640" s="4" t="str">
        <f>HYPERLINK("http://141.218.60.56/~jnz1568/getInfo.php?workbook=06_01.xlsx&amp;sheet=U0&amp;row=640&amp;col=7&amp;number=0.0626&amp;sourceID=14","0.0626")</f>
        <v>0.0626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HYPERLINK("http://141.218.60.56/~jnz1568/getInfo.php?workbook=06_01.xlsx&amp;sheet=U0&amp;row=641&amp;col=6&amp;number=4.7&amp;sourceID=14","4.7")</f>
        <v>4.7</v>
      </c>
      <c r="G641" s="4" t="str">
        <f>HYPERLINK("http://141.218.60.56/~jnz1568/getInfo.php?workbook=06_01.xlsx&amp;sheet=U0&amp;row=641&amp;col=7&amp;number=0.061&amp;sourceID=14","0.061")</f>
        <v>0.061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HYPERLINK("http://141.218.60.56/~jnz1568/getInfo.php?workbook=06_01.xlsx&amp;sheet=U0&amp;row=642&amp;col=6&amp;number=4.8&amp;sourceID=14","4.8")</f>
        <v>4.8</v>
      </c>
      <c r="G642" s="4" t="str">
        <f>HYPERLINK("http://141.218.60.56/~jnz1568/getInfo.php?workbook=06_01.xlsx&amp;sheet=U0&amp;row=642&amp;col=7&amp;number=0.0593&amp;sourceID=14","0.0593")</f>
        <v>0.0593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HYPERLINK("http://141.218.60.56/~jnz1568/getInfo.php?workbook=06_01.xlsx&amp;sheet=U0&amp;row=643&amp;col=6&amp;number=4.9&amp;sourceID=14","4.9")</f>
        <v>4.9</v>
      </c>
      <c r="G643" s="4" t="str">
        <f>HYPERLINK("http://141.218.60.56/~jnz1568/getInfo.php?workbook=06_01.xlsx&amp;sheet=U0&amp;row=643&amp;col=7&amp;number=0.0578&amp;sourceID=14","0.0578")</f>
        <v>0.0578</v>
      </c>
    </row>
    <row r="644" spans="1:7">
      <c r="A644" s="3">
        <v>6</v>
      </c>
      <c r="B644" s="3">
        <v>1</v>
      </c>
      <c r="C644" s="3">
        <v>2</v>
      </c>
      <c r="D644" s="3">
        <v>13</v>
      </c>
      <c r="E644" s="3">
        <v>1</v>
      </c>
      <c r="F644" s="4" t="str">
        <f>HYPERLINK("http://141.218.60.56/~jnz1568/getInfo.php?workbook=06_01.xlsx&amp;sheet=U0&amp;row=644&amp;col=6&amp;number=3&amp;sourceID=14","3")</f>
        <v>3</v>
      </c>
      <c r="G644" s="4" t="str">
        <f>HYPERLINK("http://141.218.60.56/~jnz1568/getInfo.php?workbook=06_01.xlsx&amp;sheet=U0&amp;row=644&amp;col=7&amp;number=0.0514&amp;sourceID=14","0.0514")</f>
        <v>0.0514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HYPERLINK("http://141.218.60.56/~jnz1568/getInfo.php?workbook=06_01.xlsx&amp;sheet=U0&amp;row=645&amp;col=6&amp;number=3.1&amp;sourceID=14","3.1")</f>
        <v>3.1</v>
      </c>
      <c r="G645" s="4" t="str">
        <f>HYPERLINK("http://141.218.60.56/~jnz1568/getInfo.php?workbook=06_01.xlsx&amp;sheet=U0&amp;row=645&amp;col=7&amp;number=0.0513&amp;sourceID=14","0.0513")</f>
        <v>0.0513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HYPERLINK("http://141.218.60.56/~jnz1568/getInfo.php?workbook=06_01.xlsx&amp;sheet=U0&amp;row=646&amp;col=6&amp;number=3.2&amp;sourceID=14","3.2")</f>
        <v>3.2</v>
      </c>
      <c r="G646" s="4" t="str">
        <f>HYPERLINK("http://141.218.60.56/~jnz1568/getInfo.php?workbook=06_01.xlsx&amp;sheet=U0&amp;row=646&amp;col=7&amp;number=0.0513&amp;sourceID=14","0.0513")</f>
        <v>0.0513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HYPERLINK("http://141.218.60.56/~jnz1568/getInfo.php?workbook=06_01.xlsx&amp;sheet=U0&amp;row=647&amp;col=6&amp;number=3.3&amp;sourceID=14","3.3")</f>
        <v>3.3</v>
      </c>
      <c r="G647" s="4" t="str">
        <f>HYPERLINK("http://141.218.60.56/~jnz1568/getInfo.php?workbook=06_01.xlsx&amp;sheet=U0&amp;row=647&amp;col=7&amp;number=0.0512&amp;sourceID=14","0.0512")</f>
        <v>0.0512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HYPERLINK("http://141.218.60.56/~jnz1568/getInfo.php?workbook=06_01.xlsx&amp;sheet=U0&amp;row=648&amp;col=6&amp;number=3.4&amp;sourceID=14","3.4")</f>
        <v>3.4</v>
      </c>
      <c r="G648" s="4" t="str">
        <f>HYPERLINK("http://141.218.60.56/~jnz1568/getInfo.php?workbook=06_01.xlsx&amp;sheet=U0&amp;row=648&amp;col=7&amp;number=0.0511&amp;sourceID=14","0.0511")</f>
        <v>0.0511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HYPERLINK("http://141.218.60.56/~jnz1568/getInfo.php?workbook=06_01.xlsx&amp;sheet=U0&amp;row=649&amp;col=6&amp;number=3.5&amp;sourceID=14","3.5")</f>
        <v>3.5</v>
      </c>
      <c r="G649" s="4" t="str">
        <f>HYPERLINK("http://141.218.60.56/~jnz1568/getInfo.php?workbook=06_01.xlsx&amp;sheet=U0&amp;row=649&amp;col=7&amp;number=0.0509&amp;sourceID=14","0.0509")</f>
        <v>0.0509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HYPERLINK("http://141.218.60.56/~jnz1568/getInfo.php?workbook=06_01.xlsx&amp;sheet=U0&amp;row=650&amp;col=6&amp;number=3.6&amp;sourceID=14","3.6")</f>
        <v>3.6</v>
      </c>
      <c r="G650" s="4" t="str">
        <f>HYPERLINK("http://141.218.60.56/~jnz1568/getInfo.php?workbook=06_01.xlsx&amp;sheet=U0&amp;row=650&amp;col=7&amp;number=0.0507&amp;sourceID=14","0.0507")</f>
        <v>0.0507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HYPERLINK("http://141.218.60.56/~jnz1568/getInfo.php?workbook=06_01.xlsx&amp;sheet=U0&amp;row=651&amp;col=6&amp;number=3.7&amp;sourceID=14","3.7")</f>
        <v>3.7</v>
      </c>
      <c r="G651" s="4" t="str">
        <f>HYPERLINK("http://141.218.60.56/~jnz1568/getInfo.php?workbook=06_01.xlsx&amp;sheet=U0&amp;row=651&amp;col=7&amp;number=0.0505&amp;sourceID=14","0.0505")</f>
        <v>0.0505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HYPERLINK("http://141.218.60.56/~jnz1568/getInfo.php?workbook=06_01.xlsx&amp;sheet=U0&amp;row=652&amp;col=6&amp;number=3.8&amp;sourceID=14","3.8")</f>
        <v>3.8</v>
      </c>
      <c r="G652" s="4" t="str">
        <f>HYPERLINK("http://141.218.60.56/~jnz1568/getInfo.php?workbook=06_01.xlsx&amp;sheet=U0&amp;row=652&amp;col=7&amp;number=0.0502&amp;sourceID=14","0.0502")</f>
        <v>0.0502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HYPERLINK("http://141.218.60.56/~jnz1568/getInfo.php?workbook=06_01.xlsx&amp;sheet=U0&amp;row=653&amp;col=6&amp;number=3.9&amp;sourceID=14","3.9")</f>
        <v>3.9</v>
      </c>
      <c r="G653" s="4" t="str">
        <f>HYPERLINK("http://141.218.60.56/~jnz1568/getInfo.php?workbook=06_01.xlsx&amp;sheet=U0&amp;row=653&amp;col=7&amp;number=0.0498&amp;sourceID=14","0.0498")</f>
        <v>0.0498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HYPERLINK("http://141.218.60.56/~jnz1568/getInfo.php?workbook=06_01.xlsx&amp;sheet=U0&amp;row=654&amp;col=6&amp;number=4&amp;sourceID=14","4")</f>
        <v>4</v>
      </c>
      <c r="G654" s="4" t="str">
        <f>HYPERLINK("http://141.218.60.56/~jnz1568/getInfo.php?workbook=06_01.xlsx&amp;sheet=U0&amp;row=654&amp;col=7&amp;number=0.0493&amp;sourceID=14","0.0493")</f>
        <v>0.0493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HYPERLINK("http://141.218.60.56/~jnz1568/getInfo.php?workbook=06_01.xlsx&amp;sheet=U0&amp;row=655&amp;col=6&amp;number=4.1&amp;sourceID=14","4.1")</f>
        <v>4.1</v>
      </c>
      <c r="G655" s="4" t="str">
        <f>HYPERLINK("http://141.218.60.56/~jnz1568/getInfo.php?workbook=06_01.xlsx&amp;sheet=U0&amp;row=655&amp;col=7&amp;number=0.0487&amp;sourceID=14","0.0487")</f>
        <v>0.0487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HYPERLINK("http://141.218.60.56/~jnz1568/getInfo.php?workbook=06_01.xlsx&amp;sheet=U0&amp;row=656&amp;col=6&amp;number=4.2&amp;sourceID=14","4.2")</f>
        <v>4.2</v>
      </c>
      <c r="G656" s="4" t="str">
        <f>HYPERLINK("http://141.218.60.56/~jnz1568/getInfo.php?workbook=06_01.xlsx&amp;sheet=U0&amp;row=656&amp;col=7&amp;number=0.048&amp;sourceID=14","0.048")</f>
        <v>0.048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HYPERLINK("http://141.218.60.56/~jnz1568/getInfo.php?workbook=06_01.xlsx&amp;sheet=U0&amp;row=657&amp;col=6&amp;number=4.3&amp;sourceID=14","4.3")</f>
        <v>4.3</v>
      </c>
      <c r="G657" s="4" t="str">
        <f>HYPERLINK("http://141.218.60.56/~jnz1568/getInfo.php?workbook=06_01.xlsx&amp;sheet=U0&amp;row=657&amp;col=7&amp;number=0.0472&amp;sourceID=14","0.0472")</f>
        <v>0.0472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HYPERLINK("http://141.218.60.56/~jnz1568/getInfo.php?workbook=06_01.xlsx&amp;sheet=U0&amp;row=658&amp;col=6&amp;number=4.4&amp;sourceID=14","4.4")</f>
        <v>4.4</v>
      </c>
      <c r="G658" s="4" t="str">
        <f>HYPERLINK("http://141.218.60.56/~jnz1568/getInfo.php?workbook=06_01.xlsx&amp;sheet=U0&amp;row=658&amp;col=7&amp;number=0.0462&amp;sourceID=14","0.0462")</f>
        <v>0.0462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HYPERLINK("http://141.218.60.56/~jnz1568/getInfo.php?workbook=06_01.xlsx&amp;sheet=U0&amp;row=659&amp;col=6&amp;number=4.5&amp;sourceID=14","4.5")</f>
        <v>4.5</v>
      </c>
      <c r="G659" s="4" t="str">
        <f>HYPERLINK("http://141.218.60.56/~jnz1568/getInfo.php?workbook=06_01.xlsx&amp;sheet=U0&amp;row=659&amp;col=7&amp;number=0.045&amp;sourceID=14","0.045")</f>
        <v>0.045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HYPERLINK("http://141.218.60.56/~jnz1568/getInfo.php?workbook=06_01.xlsx&amp;sheet=U0&amp;row=660&amp;col=6&amp;number=4.6&amp;sourceID=14","4.6")</f>
        <v>4.6</v>
      </c>
      <c r="G660" s="4" t="str">
        <f>HYPERLINK("http://141.218.60.56/~jnz1568/getInfo.php?workbook=06_01.xlsx&amp;sheet=U0&amp;row=660&amp;col=7&amp;number=0.0436&amp;sourceID=14","0.0436")</f>
        <v>0.0436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HYPERLINK("http://141.218.60.56/~jnz1568/getInfo.php?workbook=06_01.xlsx&amp;sheet=U0&amp;row=661&amp;col=6&amp;number=4.7&amp;sourceID=14","4.7")</f>
        <v>4.7</v>
      </c>
      <c r="G661" s="4" t="str">
        <f>HYPERLINK("http://141.218.60.56/~jnz1568/getInfo.php?workbook=06_01.xlsx&amp;sheet=U0&amp;row=661&amp;col=7&amp;number=0.0422&amp;sourceID=14","0.0422")</f>
        <v>0.0422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HYPERLINK("http://141.218.60.56/~jnz1568/getInfo.php?workbook=06_01.xlsx&amp;sheet=U0&amp;row=662&amp;col=6&amp;number=4.8&amp;sourceID=14","4.8")</f>
        <v>4.8</v>
      </c>
      <c r="G662" s="4" t="str">
        <f>HYPERLINK("http://141.218.60.56/~jnz1568/getInfo.php?workbook=06_01.xlsx&amp;sheet=U0&amp;row=662&amp;col=7&amp;number=0.0408&amp;sourceID=14","0.0408")</f>
        <v>0.0408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HYPERLINK("http://141.218.60.56/~jnz1568/getInfo.php?workbook=06_01.xlsx&amp;sheet=U0&amp;row=663&amp;col=6&amp;number=4.9&amp;sourceID=14","4.9")</f>
        <v>4.9</v>
      </c>
      <c r="G663" s="4" t="str">
        <f>HYPERLINK("http://141.218.60.56/~jnz1568/getInfo.php?workbook=06_01.xlsx&amp;sheet=U0&amp;row=663&amp;col=7&amp;number=0.0396&amp;sourceID=14","0.0396")</f>
        <v>0.0396</v>
      </c>
    </row>
    <row r="664" spans="1:7">
      <c r="A664" s="3">
        <v>6</v>
      </c>
      <c r="B664" s="3">
        <v>1</v>
      </c>
      <c r="C664" s="3">
        <v>2</v>
      </c>
      <c r="D664" s="3">
        <v>14</v>
      </c>
      <c r="E664" s="3">
        <v>1</v>
      </c>
      <c r="F664" s="4" t="str">
        <f>HYPERLINK("http://141.218.60.56/~jnz1568/getInfo.php?workbook=06_01.xlsx&amp;sheet=U0&amp;row=664&amp;col=6&amp;number=3&amp;sourceID=14","3")</f>
        <v>3</v>
      </c>
      <c r="G664" s="4" t="str">
        <f>HYPERLINK("http://141.218.60.56/~jnz1568/getInfo.php?workbook=06_01.xlsx&amp;sheet=U0&amp;row=664&amp;col=7&amp;number=0.0771&amp;sourceID=14","0.0771")</f>
        <v>0.0771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HYPERLINK("http://141.218.60.56/~jnz1568/getInfo.php?workbook=06_01.xlsx&amp;sheet=U0&amp;row=665&amp;col=6&amp;number=3.1&amp;sourceID=14","3.1")</f>
        <v>3.1</v>
      </c>
      <c r="G665" s="4" t="str">
        <f>HYPERLINK("http://141.218.60.56/~jnz1568/getInfo.php?workbook=06_01.xlsx&amp;sheet=U0&amp;row=665&amp;col=7&amp;number=0.077&amp;sourceID=14","0.077")</f>
        <v>0.077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HYPERLINK("http://141.218.60.56/~jnz1568/getInfo.php?workbook=06_01.xlsx&amp;sheet=U0&amp;row=666&amp;col=6&amp;number=3.2&amp;sourceID=14","3.2")</f>
        <v>3.2</v>
      </c>
      <c r="G666" s="4" t="str">
        <f>HYPERLINK("http://141.218.60.56/~jnz1568/getInfo.php?workbook=06_01.xlsx&amp;sheet=U0&amp;row=666&amp;col=7&amp;number=0.0769&amp;sourceID=14","0.0769")</f>
        <v>0.0769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HYPERLINK("http://141.218.60.56/~jnz1568/getInfo.php?workbook=06_01.xlsx&amp;sheet=U0&amp;row=667&amp;col=6&amp;number=3.3&amp;sourceID=14","3.3")</f>
        <v>3.3</v>
      </c>
      <c r="G667" s="4" t="str">
        <f>HYPERLINK("http://141.218.60.56/~jnz1568/getInfo.php?workbook=06_01.xlsx&amp;sheet=U0&amp;row=667&amp;col=7&amp;number=0.0768&amp;sourceID=14","0.0768")</f>
        <v>0.0768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HYPERLINK("http://141.218.60.56/~jnz1568/getInfo.php?workbook=06_01.xlsx&amp;sheet=U0&amp;row=668&amp;col=6&amp;number=3.4&amp;sourceID=14","3.4")</f>
        <v>3.4</v>
      </c>
      <c r="G668" s="4" t="str">
        <f>HYPERLINK("http://141.218.60.56/~jnz1568/getInfo.php?workbook=06_01.xlsx&amp;sheet=U0&amp;row=668&amp;col=7&amp;number=0.0766&amp;sourceID=14","0.0766")</f>
        <v>0.0766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HYPERLINK("http://141.218.60.56/~jnz1568/getInfo.php?workbook=06_01.xlsx&amp;sheet=U0&amp;row=669&amp;col=6&amp;number=3.5&amp;sourceID=14","3.5")</f>
        <v>3.5</v>
      </c>
      <c r="G669" s="4" t="str">
        <f>HYPERLINK("http://141.218.60.56/~jnz1568/getInfo.php?workbook=06_01.xlsx&amp;sheet=U0&amp;row=669&amp;col=7&amp;number=0.0764&amp;sourceID=14","0.0764")</f>
        <v>0.0764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HYPERLINK("http://141.218.60.56/~jnz1568/getInfo.php?workbook=06_01.xlsx&amp;sheet=U0&amp;row=670&amp;col=6&amp;number=3.6&amp;sourceID=14","3.6")</f>
        <v>3.6</v>
      </c>
      <c r="G670" s="4" t="str">
        <f>HYPERLINK("http://141.218.60.56/~jnz1568/getInfo.php?workbook=06_01.xlsx&amp;sheet=U0&amp;row=670&amp;col=7&amp;number=0.0761&amp;sourceID=14","0.0761")</f>
        <v>0.0761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HYPERLINK("http://141.218.60.56/~jnz1568/getInfo.php?workbook=06_01.xlsx&amp;sheet=U0&amp;row=671&amp;col=6&amp;number=3.7&amp;sourceID=14","3.7")</f>
        <v>3.7</v>
      </c>
      <c r="G671" s="4" t="str">
        <f>HYPERLINK("http://141.218.60.56/~jnz1568/getInfo.php?workbook=06_01.xlsx&amp;sheet=U0&amp;row=671&amp;col=7&amp;number=0.0757&amp;sourceID=14","0.0757")</f>
        <v>0.0757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HYPERLINK("http://141.218.60.56/~jnz1568/getInfo.php?workbook=06_01.xlsx&amp;sheet=U0&amp;row=672&amp;col=6&amp;number=3.8&amp;sourceID=14","3.8")</f>
        <v>3.8</v>
      </c>
      <c r="G672" s="4" t="str">
        <f>HYPERLINK("http://141.218.60.56/~jnz1568/getInfo.php?workbook=06_01.xlsx&amp;sheet=U0&amp;row=672&amp;col=7&amp;number=0.0753&amp;sourceID=14","0.0753")</f>
        <v>0.0753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HYPERLINK("http://141.218.60.56/~jnz1568/getInfo.php?workbook=06_01.xlsx&amp;sheet=U0&amp;row=673&amp;col=6&amp;number=3.9&amp;sourceID=14","3.9")</f>
        <v>3.9</v>
      </c>
      <c r="G673" s="4" t="str">
        <f>HYPERLINK("http://141.218.60.56/~jnz1568/getInfo.php?workbook=06_01.xlsx&amp;sheet=U0&amp;row=673&amp;col=7&amp;number=0.0747&amp;sourceID=14","0.0747")</f>
        <v>0.0747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HYPERLINK("http://141.218.60.56/~jnz1568/getInfo.php?workbook=06_01.xlsx&amp;sheet=U0&amp;row=674&amp;col=6&amp;number=4&amp;sourceID=14","4")</f>
        <v>4</v>
      </c>
      <c r="G674" s="4" t="str">
        <f>HYPERLINK("http://141.218.60.56/~jnz1568/getInfo.php?workbook=06_01.xlsx&amp;sheet=U0&amp;row=674&amp;col=7&amp;number=0.074&amp;sourceID=14","0.074")</f>
        <v>0.074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HYPERLINK("http://141.218.60.56/~jnz1568/getInfo.php?workbook=06_01.xlsx&amp;sheet=U0&amp;row=675&amp;col=6&amp;number=4.1&amp;sourceID=14","4.1")</f>
        <v>4.1</v>
      </c>
      <c r="G675" s="4" t="str">
        <f>HYPERLINK("http://141.218.60.56/~jnz1568/getInfo.php?workbook=06_01.xlsx&amp;sheet=U0&amp;row=675&amp;col=7&amp;number=0.0731&amp;sourceID=14","0.0731")</f>
        <v>0.0731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HYPERLINK("http://141.218.60.56/~jnz1568/getInfo.php?workbook=06_01.xlsx&amp;sheet=U0&amp;row=676&amp;col=6&amp;number=4.2&amp;sourceID=14","4.2")</f>
        <v>4.2</v>
      </c>
      <c r="G676" s="4" t="str">
        <f>HYPERLINK("http://141.218.60.56/~jnz1568/getInfo.php?workbook=06_01.xlsx&amp;sheet=U0&amp;row=676&amp;col=7&amp;number=0.0721&amp;sourceID=14","0.0721")</f>
        <v>0.0721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HYPERLINK("http://141.218.60.56/~jnz1568/getInfo.php?workbook=06_01.xlsx&amp;sheet=U0&amp;row=677&amp;col=6&amp;number=4.3&amp;sourceID=14","4.3")</f>
        <v>4.3</v>
      </c>
      <c r="G677" s="4" t="str">
        <f>HYPERLINK("http://141.218.60.56/~jnz1568/getInfo.php?workbook=06_01.xlsx&amp;sheet=U0&amp;row=677&amp;col=7&amp;number=0.0708&amp;sourceID=14","0.0708")</f>
        <v>0.0708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HYPERLINK("http://141.218.60.56/~jnz1568/getInfo.php?workbook=06_01.xlsx&amp;sheet=U0&amp;row=678&amp;col=6&amp;number=4.4&amp;sourceID=14","4.4")</f>
        <v>4.4</v>
      </c>
      <c r="G678" s="4" t="str">
        <f>HYPERLINK("http://141.218.60.56/~jnz1568/getInfo.php?workbook=06_01.xlsx&amp;sheet=U0&amp;row=678&amp;col=7&amp;number=0.0692&amp;sourceID=14","0.0692")</f>
        <v>0.0692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HYPERLINK("http://141.218.60.56/~jnz1568/getInfo.php?workbook=06_01.xlsx&amp;sheet=U0&amp;row=679&amp;col=6&amp;number=4.5&amp;sourceID=14","4.5")</f>
        <v>4.5</v>
      </c>
      <c r="G679" s="4" t="str">
        <f>HYPERLINK("http://141.218.60.56/~jnz1568/getInfo.php?workbook=06_01.xlsx&amp;sheet=U0&amp;row=679&amp;col=7&amp;number=0.0674&amp;sourceID=14","0.0674")</f>
        <v>0.0674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HYPERLINK("http://141.218.60.56/~jnz1568/getInfo.php?workbook=06_01.xlsx&amp;sheet=U0&amp;row=680&amp;col=6&amp;number=4.6&amp;sourceID=14","4.6")</f>
        <v>4.6</v>
      </c>
      <c r="G680" s="4" t="str">
        <f>HYPERLINK("http://141.218.60.56/~jnz1568/getInfo.php?workbook=06_01.xlsx&amp;sheet=U0&amp;row=680&amp;col=7&amp;number=0.0654&amp;sourceID=14","0.0654")</f>
        <v>0.0654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HYPERLINK("http://141.218.60.56/~jnz1568/getInfo.php?workbook=06_01.xlsx&amp;sheet=U0&amp;row=681&amp;col=6&amp;number=4.7&amp;sourceID=14","4.7")</f>
        <v>4.7</v>
      </c>
      <c r="G681" s="4" t="str">
        <f>HYPERLINK("http://141.218.60.56/~jnz1568/getInfo.php?workbook=06_01.xlsx&amp;sheet=U0&amp;row=681&amp;col=7&amp;number=0.0632&amp;sourceID=14","0.0632")</f>
        <v>0.0632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HYPERLINK("http://141.218.60.56/~jnz1568/getInfo.php?workbook=06_01.xlsx&amp;sheet=U0&amp;row=682&amp;col=6&amp;number=4.8&amp;sourceID=14","4.8")</f>
        <v>4.8</v>
      </c>
      <c r="G682" s="4" t="str">
        <f>HYPERLINK("http://141.218.60.56/~jnz1568/getInfo.php?workbook=06_01.xlsx&amp;sheet=U0&amp;row=682&amp;col=7&amp;number=0.0612&amp;sourceID=14","0.0612")</f>
        <v>0.0612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HYPERLINK("http://141.218.60.56/~jnz1568/getInfo.php?workbook=06_01.xlsx&amp;sheet=U0&amp;row=683&amp;col=6&amp;number=4.9&amp;sourceID=14","4.9")</f>
        <v>4.9</v>
      </c>
      <c r="G683" s="4" t="str">
        <f>HYPERLINK("http://141.218.60.56/~jnz1568/getInfo.php?workbook=06_01.xlsx&amp;sheet=U0&amp;row=683&amp;col=7&amp;number=0.0595&amp;sourceID=14","0.0595")</f>
        <v>0.0595</v>
      </c>
    </row>
    <row r="684" spans="1:7">
      <c r="A684" s="3">
        <v>6</v>
      </c>
      <c r="B684" s="3">
        <v>1</v>
      </c>
      <c r="C684" s="3">
        <v>2</v>
      </c>
      <c r="D684" s="3">
        <v>15</v>
      </c>
      <c r="E684" s="3">
        <v>1</v>
      </c>
      <c r="F684" s="4" t="str">
        <f>HYPERLINK("http://141.218.60.56/~jnz1568/getInfo.php?workbook=06_01.xlsx&amp;sheet=U0&amp;row=684&amp;col=6&amp;number=3&amp;sourceID=14","3")</f>
        <v>3</v>
      </c>
      <c r="G684" s="4" t="str">
        <f>HYPERLINK("http://141.218.60.56/~jnz1568/getInfo.php?workbook=06_01.xlsx&amp;sheet=U0&amp;row=684&amp;col=7&amp;number=0.0431&amp;sourceID=14","0.0431")</f>
        <v>0.0431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HYPERLINK("http://141.218.60.56/~jnz1568/getInfo.php?workbook=06_01.xlsx&amp;sheet=U0&amp;row=685&amp;col=6&amp;number=3.1&amp;sourceID=14","3.1")</f>
        <v>3.1</v>
      </c>
      <c r="G685" s="4" t="str">
        <f>HYPERLINK("http://141.218.60.56/~jnz1568/getInfo.php?workbook=06_01.xlsx&amp;sheet=U0&amp;row=685&amp;col=7&amp;number=0.0431&amp;sourceID=14","0.0431")</f>
        <v>0.0431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HYPERLINK("http://141.218.60.56/~jnz1568/getInfo.php?workbook=06_01.xlsx&amp;sheet=U0&amp;row=686&amp;col=6&amp;number=3.2&amp;sourceID=14","3.2")</f>
        <v>3.2</v>
      </c>
      <c r="G686" s="4" t="str">
        <f>HYPERLINK("http://141.218.60.56/~jnz1568/getInfo.php?workbook=06_01.xlsx&amp;sheet=U0&amp;row=686&amp;col=7&amp;number=0.043&amp;sourceID=14","0.043")</f>
        <v>0.043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HYPERLINK("http://141.218.60.56/~jnz1568/getInfo.php?workbook=06_01.xlsx&amp;sheet=U0&amp;row=687&amp;col=6&amp;number=3.3&amp;sourceID=14","3.3")</f>
        <v>3.3</v>
      </c>
      <c r="G687" s="4" t="str">
        <f>HYPERLINK("http://141.218.60.56/~jnz1568/getInfo.php?workbook=06_01.xlsx&amp;sheet=U0&amp;row=687&amp;col=7&amp;number=0.0429&amp;sourceID=14","0.0429")</f>
        <v>0.0429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HYPERLINK("http://141.218.60.56/~jnz1568/getInfo.php?workbook=06_01.xlsx&amp;sheet=U0&amp;row=688&amp;col=6&amp;number=3.4&amp;sourceID=14","3.4")</f>
        <v>3.4</v>
      </c>
      <c r="G688" s="4" t="str">
        <f>HYPERLINK("http://141.218.60.56/~jnz1568/getInfo.php?workbook=06_01.xlsx&amp;sheet=U0&amp;row=688&amp;col=7&amp;number=0.0428&amp;sourceID=14","0.0428")</f>
        <v>0.0428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HYPERLINK("http://141.218.60.56/~jnz1568/getInfo.php?workbook=06_01.xlsx&amp;sheet=U0&amp;row=689&amp;col=6&amp;number=3.5&amp;sourceID=14","3.5")</f>
        <v>3.5</v>
      </c>
      <c r="G689" s="4" t="str">
        <f>HYPERLINK("http://141.218.60.56/~jnz1568/getInfo.php?workbook=06_01.xlsx&amp;sheet=U0&amp;row=689&amp;col=7&amp;number=0.0427&amp;sourceID=14","0.0427")</f>
        <v>0.0427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HYPERLINK("http://141.218.60.56/~jnz1568/getInfo.php?workbook=06_01.xlsx&amp;sheet=U0&amp;row=690&amp;col=6&amp;number=3.6&amp;sourceID=14","3.6")</f>
        <v>3.6</v>
      </c>
      <c r="G690" s="4" t="str">
        <f>HYPERLINK("http://141.218.60.56/~jnz1568/getInfo.php?workbook=06_01.xlsx&amp;sheet=U0&amp;row=690&amp;col=7&amp;number=0.0426&amp;sourceID=14","0.0426")</f>
        <v>0.0426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HYPERLINK("http://141.218.60.56/~jnz1568/getInfo.php?workbook=06_01.xlsx&amp;sheet=U0&amp;row=691&amp;col=6&amp;number=3.7&amp;sourceID=14","3.7")</f>
        <v>3.7</v>
      </c>
      <c r="G691" s="4" t="str">
        <f>HYPERLINK("http://141.218.60.56/~jnz1568/getInfo.php?workbook=06_01.xlsx&amp;sheet=U0&amp;row=691&amp;col=7&amp;number=0.0424&amp;sourceID=14","0.0424")</f>
        <v>0.0424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HYPERLINK("http://141.218.60.56/~jnz1568/getInfo.php?workbook=06_01.xlsx&amp;sheet=U0&amp;row=692&amp;col=6&amp;number=3.8&amp;sourceID=14","3.8")</f>
        <v>3.8</v>
      </c>
      <c r="G692" s="4" t="str">
        <f>HYPERLINK("http://141.218.60.56/~jnz1568/getInfo.php?workbook=06_01.xlsx&amp;sheet=U0&amp;row=692&amp;col=7&amp;number=0.0422&amp;sourceID=14","0.0422")</f>
        <v>0.0422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HYPERLINK("http://141.218.60.56/~jnz1568/getInfo.php?workbook=06_01.xlsx&amp;sheet=U0&amp;row=693&amp;col=6&amp;number=3.9&amp;sourceID=14","3.9")</f>
        <v>3.9</v>
      </c>
      <c r="G693" s="4" t="str">
        <f>HYPERLINK("http://141.218.60.56/~jnz1568/getInfo.php?workbook=06_01.xlsx&amp;sheet=U0&amp;row=693&amp;col=7&amp;number=0.0419&amp;sourceID=14","0.0419")</f>
        <v>0.0419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HYPERLINK("http://141.218.60.56/~jnz1568/getInfo.php?workbook=06_01.xlsx&amp;sheet=U0&amp;row=694&amp;col=6&amp;number=4&amp;sourceID=14","4")</f>
        <v>4</v>
      </c>
      <c r="G694" s="4" t="str">
        <f>HYPERLINK("http://141.218.60.56/~jnz1568/getInfo.php?workbook=06_01.xlsx&amp;sheet=U0&amp;row=694&amp;col=7&amp;number=0.0415&amp;sourceID=14","0.0415")</f>
        <v>0.0415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HYPERLINK("http://141.218.60.56/~jnz1568/getInfo.php?workbook=06_01.xlsx&amp;sheet=U0&amp;row=695&amp;col=6&amp;number=4.1&amp;sourceID=14","4.1")</f>
        <v>4.1</v>
      </c>
      <c r="G695" s="4" t="str">
        <f>HYPERLINK("http://141.218.60.56/~jnz1568/getInfo.php?workbook=06_01.xlsx&amp;sheet=U0&amp;row=695&amp;col=7&amp;number=0.0411&amp;sourceID=14","0.0411")</f>
        <v>0.0411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HYPERLINK("http://141.218.60.56/~jnz1568/getInfo.php?workbook=06_01.xlsx&amp;sheet=U0&amp;row=696&amp;col=6&amp;number=4.2&amp;sourceID=14","4.2")</f>
        <v>4.2</v>
      </c>
      <c r="G696" s="4" t="str">
        <f>HYPERLINK("http://141.218.60.56/~jnz1568/getInfo.php?workbook=06_01.xlsx&amp;sheet=U0&amp;row=696&amp;col=7&amp;number=0.0406&amp;sourceID=14","0.0406")</f>
        <v>0.0406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HYPERLINK("http://141.218.60.56/~jnz1568/getInfo.php?workbook=06_01.xlsx&amp;sheet=U0&amp;row=697&amp;col=6&amp;number=4.3&amp;sourceID=14","4.3")</f>
        <v>4.3</v>
      </c>
      <c r="G697" s="4" t="str">
        <f>HYPERLINK("http://141.218.60.56/~jnz1568/getInfo.php?workbook=06_01.xlsx&amp;sheet=U0&amp;row=697&amp;col=7&amp;number=0.0399&amp;sourceID=14","0.0399")</f>
        <v>0.0399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HYPERLINK("http://141.218.60.56/~jnz1568/getInfo.php?workbook=06_01.xlsx&amp;sheet=U0&amp;row=698&amp;col=6&amp;number=4.4&amp;sourceID=14","4.4")</f>
        <v>4.4</v>
      </c>
      <c r="G698" s="4" t="str">
        <f>HYPERLINK("http://141.218.60.56/~jnz1568/getInfo.php?workbook=06_01.xlsx&amp;sheet=U0&amp;row=698&amp;col=7&amp;number=0.0392&amp;sourceID=14","0.0392")</f>
        <v>0.0392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HYPERLINK("http://141.218.60.56/~jnz1568/getInfo.php?workbook=06_01.xlsx&amp;sheet=U0&amp;row=699&amp;col=6&amp;number=4.5&amp;sourceID=14","4.5")</f>
        <v>4.5</v>
      </c>
      <c r="G699" s="4" t="str">
        <f>HYPERLINK("http://141.218.60.56/~jnz1568/getInfo.php?workbook=06_01.xlsx&amp;sheet=U0&amp;row=699&amp;col=7&amp;number=0.0383&amp;sourceID=14","0.0383")</f>
        <v>0.0383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HYPERLINK("http://141.218.60.56/~jnz1568/getInfo.php?workbook=06_01.xlsx&amp;sheet=U0&amp;row=700&amp;col=6&amp;number=4.6&amp;sourceID=14","4.6")</f>
        <v>4.6</v>
      </c>
      <c r="G700" s="4" t="str">
        <f>HYPERLINK("http://141.218.60.56/~jnz1568/getInfo.php?workbook=06_01.xlsx&amp;sheet=U0&amp;row=700&amp;col=7&amp;number=0.0374&amp;sourceID=14","0.0374")</f>
        <v>0.0374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HYPERLINK("http://141.218.60.56/~jnz1568/getInfo.php?workbook=06_01.xlsx&amp;sheet=U0&amp;row=701&amp;col=6&amp;number=4.7&amp;sourceID=14","4.7")</f>
        <v>4.7</v>
      </c>
      <c r="G701" s="4" t="str">
        <f>HYPERLINK("http://141.218.60.56/~jnz1568/getInfo.php?workbook=06_01.xlsx&amp;sheet=U0&amp;row=701&amp;col=7&amp;number=0.0364&amp;sourceID=14","0.0364")</f>
        <v>0.0364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HYPERLINK("http://141.218.60.56/~jnz1568/getInfo.php?workbook=06_01.xlsx&amp;sheet=U0&amp;row=702&amp;col=6&amp;number=4.8&amp;sourceID=14","4.8")</f>
        <v>4.8</v>
      </c>
      <c r="G702" s="4" t="str">
        <f>HYPERLINK("http://141.218.60.56/~jnz1568/getInfo.php?workbook=06_01.xlsx&amp;sheet=U0&amp;row=702&amp;col=7&amp;number=0.0355&amp;sourceID=14","0.0355")</f>
        <v>0.0355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HYPERLINK("http://141.218.60.56/~jnz1568/getInfo.php?workbook=06_01.xlsx&amp;sheet=U0&amp;row=703&amp;col=6&amp;number=4.9&amp;sourceID=14","4.9")</f>
        <v>4.9</v>
      </c>
      <c r="G703" s="4" t="str">
        <f>HYPERLINK("http://141.218.60.56/~jnz1568/getInfo.php?workbook=06_01.xlsx&amp;sheet=U0&amp;row=703&amp;col=7&amp;number=0.0346&amp;sourceID=14","0.0346")</f>
        <v>0.0346</v>
      </c>
    </row>
    <row r="704" spans="1:7">
      <c r="A704" s="3">
        <v>6</v>
      </c>
      <c r="B704" s="3">
        <v>1</v>
      </c>
      <c r="C704" s="3">
        <v>2</v>
      </c>
      <c r="D704" s="3">
        <v>16</v>
      </c>
      <c r="E704" s="3">
        <v>1</v>
      </c>
      <c r="F704" s="4" t="str">
        <f>HYPERLINK("http://141.218.60.56/~jnz1568/getInfo.php?workbook=06_01.xlsx&amp;sheet=U0&amp;row=704&amp;col=6&amp;number=3&amp;sourceID=14","3")</f>
        <v>3</v>
      </c>
      <c r="G704" s="4" t="str">
        <f>HYPERLINK("http://141.218.60.56/~jnz1568/getInfo.php?workbook=06_01.xlsx&amp;sheet=U0&amp;row=704&amp;col=7&amp;number=0.0575&amp;sourceID=14","0.0575")</f>
        <v>0.0575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HYPERLINK("http://141.218.60.56/~jnz1568/getInfo.php?workbook=06_01.xlsx&amp;sheet=U0&amp;row=705&amp;col=6&amp;number=3.1&amp;sourceID=14","3.1")</f>
        <v>3.1</v>
      </c>
      <c r="G705" s="4" t="str">
        <f>HYPERLINK("http://141.218.60.56/~jnz1568/getInfo.php?workbook=06_01.xlsx&amp;sheet=U0&amp;row=705&amp;col=7&amp;number=0.0574&amp;sourceID=14","0.0574")</f>
        <v>0.0574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HYPERLINK("http://141.218.60.56/~jnz1568/getInfo.php?workbook=06_01.xlsx&amp;sheet=U0&amp;row=706&amp;col=6&amp;number=3.2&amp;sourceID=14","3.2")</f>
        <v>3.2</v>
      </c>
      <c r="G706" s="4" t="str">
        <f>HYPERLINK("http://141.218.60.56/~jnz1568/getInfo.php?workbook=06_01.xlsx&amp;sheet=U0&amp;row=706&amp;col=7&amp;number=0.0573&amp;sourceID=14","0.0573")</f>
        <v>0.0573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HYPERLINK("http://141.218.60.56/~jnz1568/getInfo.php?workbook=06_01.xlsx&amp;sheet=U0&amp;row=707&amp;col=6&amp;number=3.3&amp;sourceID=14","3.3")</f>
        <v>3.3</v>
      </c>
      <c r="G707" s="4" t="str">
        <f>HYPERLINK("http://141.218.60.56/~jnz1568/getInfo.php?workbook=06_01.xlsx&amp;sheet=U0&amp;row=707&amp;col=7&amp;number=0.0572&amp;sourceID=14","0.0572")</f>
        <v>0.0572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HYPERLINK("http://141.218.60.56/~jnz1568/getInfo.php?workbook=06_01.xlsx&amp;sheet=U0&amp;row=708&amp;col=6&amp;number=3.4&amp;sourceID=14","3.4")</f>
        <v>3.4</v>
      </c>
      <c r="G708" s="4" t="str">
        <f>HYPERLINK("http://141.218.60.56/~jnz1568/getInfo.php?workbook=06_01.xlsx&amp;sheet=U0&amp;row=708&amp;col=7&amp;number=0.0571&amp;sourceID=14","0.0571")</f>
        <v>0.0571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HYPERLINK("http://141.218.60.56/~jnz1568/getInfo.php?workbook=06_01.xlsx&amp;sheet=U0&amp;row=709&amp;col=6&amp;number=3.5&amp;sourceID=14","3.5")</f>
        <v>3.5</v>
      </c>
      <c r="G709" s="4" t="str">
        <f>HYPERLINK("http://141.218.60.56/~jnz1568/getInfo.php?workbook=06_01.xlsx&amp;sheet=U0&amp;row=709&amp;col=7&amp;number=0.057&amp;sourceID=14","0.057")</f>
        <v>0.057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HYPERLINK("http://141.218.60.56/~jnz1568/getInfo.php?workbook=06_01.xlsx&amp;sheet=U0&amp;row=710&amp;col=6&amp;number=3.6&amp;sourceID=14","3.6")</f>
        <v>3.6</v>
      </c>
      <c r="G710" s="4" t="str">
        <f>HYPERLINK("http://141.218.60.56/~jnz1568/getInfo.php?workbook=06_01.xlsx&amp;sheet=U0&amp;row=710&amp;col=7&amp;number=0.0568&amp;sourceID=14","0.0568")</f>
        <v>0.0568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HYPERLINK("http://141.218.60.56/~jnz1568/getInfo.php?workbook=06_01.xlsx&amp;sheet=U0&amp;row=711&amp;col=6&amp;number=3.7&amp;sourceID=14","3.7")</f>
        <v>3.7</v>
      </c>
      <c r="G711" s="4" t="str">
        <f>HYPERLINK("http://141.218.60.56/~jnz1568/getInfo.php?workbook=06_01.xlsx&amp;sheet=U0&amp;row=711&amp;col=7&amp;number=0.0565&amp;sourceID=14","0.0565")</f>
        <v>0.0565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HYPERLINK("http://141.218.60.56/~jnz1568/getInfo.php?workbook=06_01.xlsx&amp;sheet=U0&amp;row=712&amp;col=6&amp;number=3.8&amp;sourceID=14","3.8")</f>
        <v>3.8</v>
      </c>
      <c r="G712" s="4" t="str">
        <f>HYPERLINK("http://141.218.60.56/~jnz1568/getInfo.php?workbook=06_01.xlsx&amp;sheet=U0&amp;row=712&amp;col=7&amp;number=0.0562&amp;sourceID=14","0.0562")</f>
        <v>0.0562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HYPERLINK("http://141.218.60.56/~jnz1568/getInfo.php?workbook=06_01.xlsx&amp;sheet=U0&amp;row=713&amp;col=6&amp;number=3.9&amp;sourceID=14","3.9")</f>
        <v>3.9</v>
      </c>
      <c r="G713" s="4" t="str">
        <f>HYPERLINK("http://141.218.60.56/~jnz1568/getInfo.php?workbook=06_01.xlsx&amp;sheet=U0&amp;row=713&amp;col=7&amp;number=0.0558&amp;sourceID=14","0.0558")</f>
        <v>0.0558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HYPERLINK("http://141.218.60.56/~jnz1568/getInfo.php?workbook=06_01.xlsx&amp;sheet=U0&amp;row=714&amp;col=6&amp;number=4&amp;sourceID=14","4")</f>
        <v>4</v>
      </c>
      <c r="G714" s="4" t="str">
        <f>HYPERLINK("http://141.218.60.56/~jnz1568/getInfo.php?workbook=06_01.xlsx&amp;sheet=U0&amp;row=714&amp;col=7&amp;number=0.0554&amp;sourceID=14","0.0554")</f>
        <v>0.0554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HYPERLINK("http://141.218.60.56/~jnz1568/getInfo.php?workbook=06_01.xlsx&amp;sheet=U0&amp;row=715&amp;col=6&amp;number=4.1&amp;sourceID=14","4.1")</f>
        <v>4.1</v>
      </c>
      <c r="G715" s="4" t="str">
        <f>HYPERLINK("http://141.218.60.56/~jnz1568/getInfo.php?workbook=06_01.xlsx&amp;sheet=U0&amp;row=715&amp;col=7&amp;number=0.0548&amp;sourceID=14","0.0548")</f>
        <v>0.0548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HYPERLINK("http://141.218.60.56/~jnz1568/getInfo.php?workbook=06_01.xlsx&amp;sheet=U0&amp;row=716&amp;col=6&amp;number=4.2&amp;sourceID=14","4.2")</f>
        <v>4.2</v>
      </c>
      <c r="G716" s="4" t="str">
        <f>HYPERLINK("http://141.218.60.56/~jnz1568/getInfo.php?workbook=06_01.xlsx&amp;sheet=U0&amp;row=716&amp;col=7&amp;number=0.0541&amp;sourceID=14","0.0541")</f>
        <v>0.0541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HYPERLINK("http://141.218.60.56/~jnz1568/getInfo.php?workbook=06_01.xlsx&amp;sheet=U0&amp;row=717&amp;col=6&amp;number=4.3&amp;sourceID=14","4.3")</f>
        <v>4.3</v>
      </c>
      <c r="G717" s="4" t="str">
        <f>HYPERLINK("http://141.218.60.56/~jnz1568/getInfo.php?workbook=06_01.xlsx&amp;sheet=U0&amp;row=717&amp;col=7&amp;number=0.0533&amp;sourceID=14","0.0533")</f>
        <v>0.0533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HYPERLINK("http://141.218.60.56/~jnz1568/getInfo.php?workbook=06_01.xlsx&amp;sheet=U0&amp;row=718&amp;col=6&amp;number=4.4&amp;sourceID=14","4.4")</f>
        <v>4.4</v>
      </c>
      <c r="G718" s="4" t="str">
        <f>HYPERLINK("http://141.218.60.56/~jnz1568/getInfo.php?workbook=06_01.xlsx&amp;sheet=U0&amp;row=718&amp;col=7&amp;number=0.0523&amp;sourceID=14","0.0523")</f>
        <v>0.0523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HYPERLINK("http://141.218.60.56/~jnz1568/getInfo.php?workbook=06_01.xlsx&amp;sheet=U0&amp;row=719&amp;col=6&amp;number=4.5&amp;sourceID=14","4.5")</f>
        <v>4.5</v>
      </c>
      <c r="G719" s="4" t="str">
        <f>HYPERLINK("http://141.218.60.56/~jnz1568/getInfo.php?workbook=06_01.xlsx&amp;sheet=U0&amp;row=719&amp;col=7&amp;number=0.0511&amp;sourceID=14","0.0511")</f>
        <v>0.0511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HYPERLINK("http://141.218.60.56/~jnz1568/getInfo.php?workbook=06_01.xlsx&amp;sheet=U0&amp;row=720&amp;col=6&amp;number=4.6&amp;sourceID=14","4.6")</f>
        <v>4.6</v>
      </c>
      <c r="G720" s="4" t="str">
        <f>HYPERLINK("http://141.218.60.56/~jnz1568/getInfo.php?workbook=06_01.xlsx&amp;sheet=U0&amp;row=720&amp;col=7&amp;number=0.0499&amp;sourceID=14","0.0499")</f>
        <v>0.0499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HYPERLINK("http://141.218.60.56/~jnz1568/getInfo.php?workbook=06_01.xlsx&amp;sheet=U0&amp;row=721&amp;col=6&amp;number=4.7&amp;sourceID=14","4.7")</f>
        <v>4.7</v>
      </c>
      <c r="G721" s="4" t="str">
        <f>HYPERLINK("http://141.218.60.56/~jnz1568/getInfo.php?workbook=06_01.xlsx&amp;sheet=U0&amp;row=721&amp;col=7&amp;number=0.0486&amp;sourceID=14","0.0486")</f>
        <v>0.0486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HYPERLINK("http://141.218.60.56/~jnz1568/getInfo.php?workbook=06_01.xlsx&amp;sheet=U0&amp;row=722&amp;col=6&amp;number=4.8&amp;sourceID=14","4.8")</f>
        <v>4.8</v>
      </c>
      <c r="G722" s="4" t="str">
        <f>HYPERLINK("http://141.218.60.56/~jnz1568/getInfo.php?workbook=06_01.xlsx&amp;sheet=U0&amp;row=722&amp;col=7&amp;number=0.0473&amp;sourceID=14","0.0473")</f>
        <v>0.0473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HYPERLINK("http://141.218.60.56/~jnz1568/getInfo.php?workbook=06_01.xlsx&amp;sheet=U0&amp;row=723&amp;col=6&amp;number=4.9&amp;sourceID=14","4.9")</f>
        <v>4.9</v>
      </c>
      <c r="G723" s="4" t="str">
        <f>HYPERLINK("http://141.218.60.56/~jnz1568/getInfo.php?workbook=06_01.xlsx&amp;sheet=U0&amp;row=723&amp;col=7&amp;number=0.0462&amp;sourceID=14","0.0462")</f>
        <v>0.0462</v>
      </c>
    </row>
    <row r="724" spans="1:7">
      <c r="A724" s="3">
        <v>6</v>
      </c>
      <c r="B724" s="3">
        <v>1</v>
      </c>
      <c r="C724" s="3">
        <v>2</v>
      </c>
      <c r="D724" s="3">
        <v>17</v>
      </c>
      <c r="E724" s="3">
        <v>1</v>
      </c>
      <c r="F724" s="4" t="str">
        <f>HYPERLINK("http://141.218.60.56/~jnz1568/getInfo.php?workbook=06_01.xlsx&amp;sheet=U0&amp;row=724&amp;col=6&amp;number=3&amp;sourceID=14","3")</f>
        <v>3</v>
      </c>
      <c r="G724" s="4" t="str">
        <f>HYPERLINK("http://141.218.60.56/~jnz1568/getInfo.php?workbook=06_01.xlsx&amp;sheet=U0&amp;row=724&amp;col=7&amp;number=0.0144&amp;sourceID=14","0.0144")</f>
        <v>0.0144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HYPERLINK("http://141.218.60.56/~jnz1568/getInfo.php?workbook=06_01.xlsx&amp;sheet=U0&amp;row=725&amp;col=6&amp;number=3.1&amp;sourceID=14","3.1")</f>
        <v>3.1</v>
      </c>
      <c r="G725" s="4" t="str">
        <f>HYPERLINK("http://141.218.60.56/~jnz1568/getInfo.php?workbook=06_01.xlsx&amp;sheet=U0&amp;row=725&amp;col=7&amp;number=0.0144&amp;sourceID=14","0.0144")</f>
        <v>0.0144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HYPERLINK("http://141.218.60.56/~jnz1568/getInfo.php?workbook=06_01.xlsx&amp;sheet=U0&amp;row=726&amp;col=6&amp;number=3.2&amp;sourceID=14","3.2")</f>
        <v>3.2</v>
      </c>
      <c r="G726" s="4" t="str">
        <f>HYPERLINK("http://141.218.60.56/~jnz1568/getInfo.php?workbook=06_01.xlsx&amp;sheet=U0&amp;row=726&amp;col=7&amp;number=0.0144&amp;sourceID=14","0.0144")</f>
        <v>0.0144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HYPERLINK("http://141.218.60.56/~jnz1568/getInfo.php?workbook=06_01.xlsx&amp;sheet=U0&amp;row=727&amp;col=6&amp;number=3.3&amp;sourceID=14","3.3")</f>
        <v>3.3</v>
      </c>
      <c r="G727" s="4" t="str">
        <f>HYPERLINK("http://141.218.60.56/~jnz1568/getInfo.php?workbook=06_01.xlsx&amp;sheet=U0&amp;row=727&amp;col=7&amp;number=0.0144&amp;sourceID=14","0.0144")</f>
        <v>0.0144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HYPERLINK("http://141.218.60.56/~jnz1568/getInfo.php?workbook=06_01.xlsx&amp;sheet=U0&amp;row=728&amp;col=6&amp;number=3.4&amp;sourceID=14","3.4")</f>
        <v>3.4</v>
      </c>
      <c r="G728" s="4" t="str">
        <f>HYPERLINK("http://141.218.60.56/~jnz1568/getInfo.php?workbook=06_01.xlsx&amp;sheet=U0&amp;row=728&amp;col=7&amp;number=0.0144&amp;sourceID=14","0.0144")</f>
        <v>0.0144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HYPERLINK("http://141.218.60.56/~jnz1568/getInfo.php?workbook=06_01.xlsx&amp;sheet=U0&amp;row=729&amp;col=6&amp;number=3.5&amp;sourceID=14","3.5")</f>
        <v>3.5</v>
      </c>
      <c r="G729" s="4" t="str">
        <f>HYPERLINK("http://141.218.60.56/~jnz1568/getInfo.php?workbook=06_01.xlsx&amp;sheet=U0&amp;row=729&amp;col=7&amp;number=0.0144&amp;sourceID=14","0.0144")</f>
        <v>0.0144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HYPERLINK("http://141.218.60.56/~jnz1568/getInfo.php?workbook=06_01.xlsx&amp;sheet=U0&amp;row=730&amp;col=6&amp;number=3.6&amp;sourceID=14","3.6")</f>
        <v>3.6</v>
      </c>
      <c r="G730" s="4" t="str">
        <f>HYPERLINK("http://141.218.60.56/~jnz1568/getInfo.php?workbook=06_01.xlsx&amp;sheet=U0&amp;row=730&amp;col=7&amp;number=0.0144&amp;sourceID=14","0.0144")</f>
        <v>0.0144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HYPERLINK("http://141.218.60.56/~jnz1568/getInfo.php?workbook=06_01.xlsx&amp;sheet=U0&amp;row=731&amp;col=6&amp;number=3.7&amp;sourceID=14","3.7")</f>
        <v>3.7</v>
      </c>
      <c r="G731" s="4" t="str">
        <f>HYPERLINK("http://141.218.60.56/~jnz1568/getInfo.php?workbook=06_01.xlsx&amp;sheet=U0&amp;row=731&amp;col=7&amp;number=0.0144&amp;sourceID=14","0.0144")</f>
        <v>0.0144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HYPERLINK("http://141.218.60.56/~jnz1568/getInfo.php?workbook=06_01.xlsx&amp;sheet=U0&amp;row=732&amp;col=6&amp;number=3.8&amp;sourceID=14","3.8")</f>
        <v>3.8</v>
      </c>
      <c r="G732" s="4" t="str">
        <f>HYPERLINK("http://141.218.60.56/~jnz1568/getInfo.php?workbook=06_01.xlsx&amp;sheet=U0&amp;row=732&amp;col=7&amp;number=0.0144&amp;sourceID=14","0.0144")</f>
        <v>0.0144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HYPERLINK("http://141.218.60.56/~jnz1568/getInfo.php?workbook=06_01.xlsx&amp;sheet=U0&amp;row=733&amp;col=6&amp;number=3.9&amp;sourceID=14","3.9")</f>
        <v>3.9</v>
      </c>
      <c r="G733" s="4" t="str">
        <f>HYPERLINK("http://141.218.60.56/~jnz1568/getInfo.php?workbook=06_01.xlsx&amp;sheet=U0&amp;row=733&amp;col=7&amp;number=0.0144&amp;sourceID=14","0.0144")</f>
        <v>0.0144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HYPERLINK("http://141.218.60.56/~jnz1568/getInfo.php?workbook=06_01.xlsx&amp;sheet=U0&amp;row=734&amp;col=6&amp;number=4&amp;sourceID=14","4")</f>
        <v>4</v>
      </c>
      <c r="G734" s="4" t="str">
        <f>HYPERLINK("http://141.218.60.56/~jnz1568/getInfo.php?workbook=06_01.xlsx&amp;sheet=U0&amp;row=734&amp;col=7&amp;number=0.0144&amp;sourceID=14","0.0144")</f>
        <v>0.0144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HYPERLINK("http://141.218.60.56/~jnz1568/getInfo.php?workbook=06_01.xlsx&amp;sheet=U0&amp;row=735&amp;col=6&amp;number=4.1&amp;sourceID=14","4.1")</f>
        <v>4.1</v>
      </c>
      <c r="G735" s="4" t="str">
        <f>HYPERLINK("http://141.218.60.56/~jnz1568/getInfo.php?workbook=06_01.xlsx&amp;sheet=U0&amp;row=735&amp;col=7&amp;number=0.0144&amp;sourceID=14","0.0144")</f>
        <v>0.0144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HYPERLINK("http://141.218.60.56/~jnz1568/getInfo.php?workbook=06_01.xlsx&amp;sheet=U0&amp;row=736&amp;col=6&amp;number=4.2&amp;sourceID=14","4.2")</f>
        <v>4.2</v>
      </c>
      <c r="G736" s="4" t="str">
        <f>HYPERLINK("http://141.218.60.56/~jnz1568/getInfo.php?workbook=06_01.xlsx&amp;sheet=U0&amp;row=736&amp;col=7&amp;number=0.0144&amp;sourceID=14","0.0144")</f>
        <v>0.0144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HYPERLINK("http://141.218.60.56/~jnz1568/getInfo.php?workbook=06_01.xlsx&amp;sheet=U0&amp;row=737&amp;col=6&amp;number=4.3&amp;sourceID=14","4.3")</f>
        <v>4.3</v>
      </c>
      <c r="G737" s="4" t="str">
        <f>HYPERLINK("http://141.218.60.56/~jnz1568/getInfo.php?workbook=06_01.xlsx&amp;sheet=U0&amp;row=737&amp;col=7&amp;number=0.0145&amp;sourceID=14","0.0145")</f>
        <v>0.0145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HYPERLINK("http://141.218.60.56/~jnz1568/getInfo.php?workbook=06_01.xlsx&amp;sheet=U0&amp;row=738&amp;col=6&amp;number=4.4&amp;sourceID=14","4.4")</f>
        <v>4.4</v>
      </c>
      <c r="G738" s="4" t="str">
        <f>HYPERLINK("http://141.218.60.56/~jnz1568/getInfo.php?workbook=06_01.xlsx&amp;sheet=U0&amp;row=738&amp;col=7&amp;number=0.0145&amp;sourceID=14","0.0145")</f>
        <v>0.0145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HYPERLINK("http://141.218.60.56/~jnz1568/getInfo.php?workbook=06_01.xlsx&amp;sheet=U0&amp;row=739&amp;col=6&amp;number=4.5&amp;sourceID=14","4.5")</f>
        <v>4.5</v>
      </c>
      <c r="G739" s="4" t="str">
        <f>HYPERLINK("http://141.218.60.56/~jnz1568/getInfo.php?workbook=06_01.xlsx&amp;sheet=U0&amp;row=739&amp;col=7&amp;number=0.0145&amp;sourceID=14","0.0145")</f>
        <v>0.0145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HYPERLINK("http://141.218.60.56/~jnz1568/getInfo.php?workbook=06_01.xlsx&amp;sheet=U0&amp;row=740&amp;col=6&amp;number=4.6&amp;sourceID=14","4.6")</f>
        <v>4.6</v>
      </c>
      <c r="G740" s="4" t="str">
        <f>HYPERLINK("http://141.218.60.56/~jnz1568/getInfo.php?workbook=06_01.xlsx&amp;sheet=U0&amp;row=740&amp;col=7&amp;number=0.0145&amp;sourceID=14","0.0145")</f>
        <v>0.0145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HYPERLINK("http://141.218.60.56/~jnz1568/getInfo.php?workbook=06_01.xlsx&amp;sheet=U0&amp;row=741&amp;col=6&amp;number=4.7&amp;sourceID=14","4.7")</f>
        <v>4.7</v>
      </c>
      <c r="G741" s="4" t="str">
        <f>HYPERLINK("http://141.218.60.56/~jnz1568/getInfo.php?workbook=06_01.xlsx&amp;sheet=U0&amp;row=741&amp;col=7&amp;number=0.0145&amp;sourceID=14","0.0145")</f>
        <v>0.0145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HYPERLINK("http://141.218.60.56/~jnz1568/getInfo.php?workbook=06_01.xlsx&amp;sheet=U0&amp;row=742&amp;col=6&amp;number=4.8&amp;sourceID=14","4.8")</f>
        <v>4.8</v>
      </c>
      <c r="G742" s="4" t="str">
        <f>HYPERLINK("http://141.218.60.56/~jnz1568/getInfo.php?workbook=06_01.xlsx&amp;sheet=U0&amp;row=742&amp;col=7&amp;number=0.0145&amp;sourceID=14","0.0145")</f>
        <v>0.0145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HYPERLINK("http://141.218.60.56/~jnz1568/getInfo.php?workbook=06_01.xlsx&amp;sheet=U0&amp;row=743&amp;col=6&amp;number=4.9&amp;sourceID=14","4.9")</f>
        <v>4.9</v>
      </c>
      <c r="G743" s="4" t="str">
        <f>HYPERLINK("http://141.218.60.56/~jnz1568/getInfo.php?workbook=06_01.xlsx&amp;sheet=U0&amp;row=743&amp;col=7&amp;number=0.0145&amp;sourceID=14","0.0145")</f>
        <v>0.0145</v>
      </c>
    </row>
    <row r="744" spans="1:7">
      <c r="A744" s="3">
        <v>6</v>
      </c>
      <c r="B744" s="3">
        <v>1</v>
      </c>
      <c r="C744" s="3">
        <v>2</v>
      </c>
      <c r="D744" s="3">
        <v>18</v>
      </c>
      <c r="E744" s="3">
        <v>1</v>
      </c>
      <c r="F744" s="4" t="str">
        <f>HYPERLINK("http://141.218.60.56/~jnz1568/getInfo.php?workbook=06_01.xlsx&amp;sheet=U0&amp;row=744&amp;col=6&amp;number=3&amp;sourceID=14","3")</f>
        <v>3</v>
      </c>
      <c r="G744" s="4" t="str">
        <f>HYPERLINK("http://141.218.60.56/~jnz1568/getInfo.php?workbook=06_01.xlsx&amp;sheet=U0&amp;row=744&amp;col=7&amp;number=0.0143&amp;sourceID=14","0.0143")</f>
        <v>0.0143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HYPERLINK("http://141.218.60.56/~jnz1568/getInfo.php?workbook=06_01.xlsx&amp;sheet=U0&amp;row=745&amp;col=6&amp;number=3.1&amp;sourceID=14","3.1")</f>
        <v>3.1</v>
      </c>
      <c r="G745" s="4" t="str">
        <f>HYPERLINK("http://141.218.60.56/~jnz1568/getInfo.php?workbook=06_01.xlsx&amp;sheet=U0&amp;row=745&amp;col=7&amp;number=0.0143&amp;sourceID=14","0.0143")</f>
        <v>0.0143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HYPERLINK("http://141.218.60.56/~jnz1568/getInfo.php?workbook=06_01.xlsx&amp;sheet=U0&amp;row=746&amp;col=6&amp;number=3.2&amp;sourceID=14","3.2")</f>
        <v>3.2</v>
      </c>
      <c r="G746" s="4" t="str">
        <f>HYPERLINK("http://141.218.60.56/~jnz1568/getInfo.php?workbook=06_01.xlsx&amp;sheet=U0&amp;row=746&amp;col=7&amp;number=0.0143&amp;sourceID=14","0.0143")</f>
        <v>0.0143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HYPERLINK("http://141.218.60.56/~jnz1568/getInfo.php?workbook=06_01.xlsx&amp;sheet=U0&amp;row=747&amp;col=6&amp;number=3.3&amp;sourceID=14","3.3")</f>
        <v>3.3</v>
      </c>
      <c r="G747" s="4" t="str">
        <f>HYPERLINK("http://141.218.60.56/~jnz1568/getInfo.php?workbook=06_01.xlsx&amp;sheet=U0&amp;row=747&amp;col=7&amp;number=0.0143&amp;sourceID=14","0.0143")</f>
        <v>0.0143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HYPERLINK("http://141.218.60.56/~jnz1568/getInfo.php?workbook=06_01.xlsx&amp;sheet=U0&amp;row=748&amp;col=6&amp;number=3.4&amp;sourceID=14","3.4")</f>
        <v>3.4</v>
      </c>
      <c r="G748" s="4" t="str">
        <f>HYPERLINK("http://141.218.60.56/~jnz1568/getInfo.php?workbook=06_01.xlsx&amp;sheet=U0&amp;row=748&amp;col=7&amp;number=0.0143&amp;sourceID=14","0.0143")</f>
        <v>0.0143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HYPERLINK("http://141.218.60.56/~jnz1568/getInfo.php?workbook=06_01.xlsx&amp;sheet=U0&amp;row=749&amp;col=6&amp;number=3.5&amp;sourceID=14","3.5")</f>
        <v>3.5</v>
      </c>
      <c r="G749" s="4" t="str">
        <f>HYPERLINK("http://141.218.60.56/~jnz1568/getInfo.php?workbook=06_01.xlsx&amp;sheet=U0&amp;row=749&amp;col=7&amp;number=0.0143&amp;sourceID=14","0.0143")</f>
        <v>0.0143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HYPERLINK("http://141.218.60.56/~jnz1568/getInfo.php?workbook=06_01.xlsx&amp;sheet=U0&amp;row=750&amp;col=6&amp;number=3.6&amp;sourceID=14","3.6")</f>
        <v>3.6</v>
      </c>
      <c r="G750" s="4" t="str">
        <f>HYPERLINK("http://141.218.60.56/~jnz1568/getInfo.php?workbook=06_01.xlsx&amp;sheet=U0&amp;row=750&amp;col=7&amp;number=0.0143&amp;sourceID=14","0.0143")</f>
        <v>0.0143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HYPERLINK("http://141.218.60.56/~jnz1568/getInfo.php?workbook=06_01.xlsx&amp;sheet=U0&amp;row=751&amp;col=6&amp;number=3.7&amp;sourceID=14","3.7")</f>
        <v>3.7</v>
      </c>
      <c r="G751" s="4" t="str">
        <f>HYPERLINK("http://141.218.60.56/~jnz1568/getInfo.php?workbook=06_01.xlsx&amp;sheet=U0&amp;row=751&amp;col=7&amp;number=0.0142&amp;sourceID=14","0.0142")</f>
        <v>0.0142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HYPERLINK("http://141.218.60.56/~jnz1568/getInfo.php?workbook=06_01.xlsx&amp;sheet=U0&amp;row=752&amp;col=6&amp;number=3.8&amp;sourceID=14","3.8")</f>
        <v>3.8</v>
      </c>
      <c r="G752" s="4" t="str">
        <f>HYPERLINK("http://141.218.60.56/~jnz1568/getInfo.php?workbook=06_01.xlsx&amp;sheet=U0&amp;row=752&amp;col=7&amp;number=0.0142&amp;sourceID=14","0.0142")</f>
        <v>0.0142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HYPERLINK("http://141.218.60.56/~jnz1568/getInfo.php?workbook=06_01.xlsx&amp;sheet=U0&amp;row=753&amp;col=6&amp;number=3.9&amp;sourceID=14","3.9")</f>
        <v>3.9</v>
      </c>
      <c r="G753" s="4" t="str">
        <f>HYPERLINK("http://141.218.60.56/~jnz1568/getInfo.php?workbook=06_01.xlsx&amp;sheet=U0&amp;row=753&amp;col=7&amp;number=0.0142&amp;sourceID=14","0.0142")</f>
        <v>0.0142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HYPERLINK("http://141.218.60.56/~jnz1568/getInfo.php?workbook=06_01.xlsx&amp;sheet=U0&amp;row=754&amp;col=6&amp;number=4&amp;sourceID=14","4")</f>
        <v>4</v>
      </c>
      <c r="G754" s="4" t="str">
        <f>HYPERLINK("http://141.218.60.56/~jnz1568/getInfo.php?workbook=06_01.xlsx&amp;sheet=U0&amp;row=754&amp;col=7&amp;number=0.0142&amp;sourceID=14","0.0142")</f>
        <v>0.0142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HYPERLINK("http://141.218.60.56/~jnz1568/getInfo.php?workbook=06_01.xlsx&amp;sheet=U0&amp;row=755&amp;col=6&amp;number=4.1&amp;sourceID=14","4.1")</f>
        <v>4.1</v>
      </c>
      <c r="G755" s="4" t="str">
        <f>HYPERLINK("http://141.218.60.56/~jnz1568/getInfo.php?workbook=06_01.xlsx&amp;sheet=U0&amp;row=755&amp;col=7&amp;number=0.0141&amp;sourceID=14","0.0141")</f>
        <v>0.0141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HYPERLINK("http://141.218.60.56/~jnz1568/getInfo.php?workbook=06_01.xlsx&amp;sheet=U0&amp;row=756&amp;col=6&amp;number=4.2&amp;sourceID=14","4.2")</f>
        <v>4.2</v>
      </c>
      <c r="G756" s="4" t="str">
        <f>HYPERLINK("http://141.218.60.56/~jnz1568/getInfo.php?workbook=06_01.xlsx&amp;sheet=U0&amp;row=756&amp;col=7&amp;number=0.0141&amp;sourceID=14","0.0141")</f>
        <v>0.0141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HYPERLINK("http://141.218.60.56/~jnz1568/getInfo.php?workbook=06_01.xlsx&amp;sheet=U0&amp;row=757&amp;col=6&amp;number=4.3&amp;sourceID=14","4.3")</f>
        <v>4.3</v>
      </c>
      <c r="G757" s="4" t="str">
        <f>HYPERLINK("http://141.218.60.56/~jnz1568/getInfo.php?workbook=06_01.xlsx&amp;sheet=U0&amp;row=757&amp;col=7&amp;number=0.014&amp;sourceID=14","0.014")</f>
        <v>0.014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HYPERLINK("http://141.218.60.56/~jnz1568/getInfo.php?workbook=06_01.xlsx&amp;sheet=U0&amp;row=758&amp;col=6&amp;number=4.4&amp;sourceID=14","4.4")</f>
        <v>4.4</v>
      </c>
      <c r="G758" s="4" t="str">
        <f>HYPERLINK("http://141.218.60.56/~jnz1568/getInfo.php?workbook=06_01.xlsx&amp;sheet=U0&amp;row=758&amp;col=7&amp;number=0.014&amp;sourceID=14","0.014")</f>
        <v>0.014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HYPERLINK("http://141.218.60.56/~jnz1568/getInfo.php?workbook=06_01.xlsx&amp;sheet=U0&amp;row=759&amp;col=6&amp;number=4.5&amp;sourceID=14","4.5")</f>
        <v>4.5</v>
      </c>
      <c r="G759" s="4" t="str">
        <f>HYPERLINK("http://141.218.60.56/~jnz1568/getInfo.php?workbook=06_01.xlsx&amp;sheet=U0&amp;row=759&amp;col=7&amp;number=0.0139&amp;sourceID=14","0.0139")</f>
        <v>0.0139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HYPERLINK("http://141.218.60.56/~jnz1568/getInfo.php?workbook=06_01.xlsx&amp;sheet=U0&amp;row=760&amp;col=6&amp;number=4.6&amp;sourceID=14","4.6")</f>
        <v>4.6</v>
      </c>
      <c r="G760" s="4" t="str">
        <f>HYPERLINK("http://141.218.60.56/~jnz1568/getInfo.php?workbook=06_01.xlsx&amp;sheet=U0&amp;row=760&amp;col=7&amp;number=0.0138&amp;sourceID=14","0.0138")</f>
        <v>0.0138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HYPERLINK("http://141.218.60.56/~jnz1568/getInfo.php?workbook=06_01.xlsx&amp;sheet=U0&amp;row=761&amp;col=6&amp;number=4.7&amp;sourceID=14","4.7")</f>
        <v>4.7</v>
      </c>
      <c r="G761" s="4" t="str">
        <f>HYPERLINK("http://141.218.60.56/~jnz1568/getInfo.php?workbook=06_01.xlsx&amp;sheet=U0&amp;row=761&amp;col=7&amp;number=0.0137&amp;sourceID=14","0.0137")</f>
        <v>0.0137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HYPERLINK("http://141.218.60.56/~jnz1568/getInfo.php?workbook=06_01.xlsx&amp;sheet=U0&amp;row=762&amp;col=6&amp;number=4.8&amp;sourceID=14","4.8")</f>
        <v>4.8</v>
      </c>
      <c r="G762" s="4" t="str">
        <f>HYPERLINK("http://141.218.60.56/~jnz1568/getInfo.php?workbook=06_01.xlsx&amp;sheet=U0&amp;row=762&amp;col=7&amp;number=0.0135&amp;sourceID=14","0.0135")</f>
        <v>0.0135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HYPERLINK("http://141.218.60.56/~jnz1568/getInfo.php?workbook=06_01.xlsx&amp;sheet=U0&amp;row=763&amp;col=6&amp;number=4.9&amp;sourceID=14","4.9")</f>
        <v>4.9</v>
      </c>
      <c r="G763" s="4" t="str">
        <f>HYPERLINK("http://141.218.60.56/~jnz1568/getInfo.php?workbook=06_01.xlsx&amp;sheet=U0&amp;row=763&amp;col=7&amp;number=0.0134&amp;sourceID=14","0.0134")</f>
        <v>0.0134</v>
      </c>
    </row>
    <row r="764" spans="1:7">
      <c r="A764" s="3">
        <v>6</v>
      </c>
      <c r="B764" s="3">
        <v>1</v>
      </c>
      <c r="C764" s="3">
        <v>2</v>
      </c>
      <c r="D764" s="3">
        <v>19</v>
      </c>
      <c r="E764" s="3">
        <v>1</v>
      </c>
      <c r="F764" s="4" t="str">
        <f>HYPERLINK("http://141.218.60.56/~jnz1568/getInfo.php?workbook=06_01.xlsx&amp;sheet=U0&amp;row=764&amp;col=6&amp;number=3&amp;sourceID=14","3")</f>
        <v>3</v>
      </c>
      <c r="G764" s="4" t="str">
        <f>HYPERLINK("http://141.218.60.56/~jnz1568/getInfo.php?workbook=06_01.xlsx&amp;sheet=U0&amp;row=764&amp;col=7&amp;number=0.0281&amp;sourceID=14","0.0281")</f>
        <v>0.0281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HYPERLINK("http://141.218.60.56/~jnz1568/getInfo.php?workbook=06_01.xlsx&amp;sheet=U0&amp;row=765&amp;col=6&amp;number=3.1&amp;sourceID=14","3.1")</f>
        <v>3.1</v>
      </c>
      <c r="G765" s="4" t="str">
        <f>HYPERLINK("http://141.218.60.56/~jnz1568/getInfo.php?workbook=06_01.xlsx&amp;sheet=U0&amp;row=765&amp;col=7&amp;number=0.0281&amp;sourceID=14","0.0281")</f>
        <v>0.0281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HYPERLINK("http://141.218.60.56/~jnz1568/getInfo.php?workbook=06_01.xlsx&amp;sheet=U0&amp;row=766&amp;col=6&amp;number=3.2&amp;sourceID=14","3.2")</f>
        <v>3.2</v>
      </c>
      <c r="G766" s="4" t="str">
        <f>HYPERLINK("http://141.218.60.56/~jnz1568/getInfo.php?workbook=06_01.xlsx&amp;sheet=U0&amp;row=766&amp;col=7&amp;number=0.0281&amp;sourceID=14","0.0281")</f>
        <v>0.0281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HYPERLINK("http://141.218.60.56/~jnz1568/getInfo.php?workbook=06_01.xlsx&amp;sheet=U0&amp;row=767&amp;col=6&amp;number=3.3&amp;sourceID=14","3.3")</f>
        <v>3.3</v>
      </c>
      <c r="G767" s="4" t="str">
        <f>HYPERLINK("http://141.218.60.56/~jnz1568/getInfo.php?workbook=06_01.xlsx&amp;sheet=U0&amp;row=767&amp;col=7&amp;number=0.0281&amp;sourceID=14","0.0281")</f>
        <v>0.0281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HYPERLINK("http://141.218.60.56/~jnz1568/getInfo.php?workbook=06_01.xlsx&amp;sheet=U0&amp;row=768&amp;col=6&amp;number=3.4&amp;sourceID=14","3.4")</f>
        <v>3.4</v>
      </c>
      <c r="G768" s="4" t="str">
        <f>HYPERLINK("http://141.218.60.56/~jnz1568/getInfo.php?workbook=06_01.xlsx&amp;sheet=U0&amp;row=768&amp;col=7&amp;number=0.0281&amp;sourceID=14","0.0281")</f>
        <v>0.0281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HYPERLINK("http://141.218.60.56/~jnz1568/getInfo.php?workbook=06_01.xlsx&amp;sheet=U0&amp;row=769&amp;col=6&amp;number=3.5&amp;sourceID=14","3.5")</f>
        <v>3.5</v>
      </c>
      <c r="G769" s="4" t="str">
        <f>HYPERLINK("http://141.218.60.56/~jnz1568/getInfo.php?workbook=06_01.xlsx&amp;sheet=U0&amp;row=769&amp;col=7&amp;number=0.0281&amp;sourceID=14","0.0281")</f>
        <v>0.0281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HYPERLINK("http://141.218.60.56/~jnz1568/getInfo.php?workbook=06_01.xlsx&amp;sheet=U0&amp;row=770&amp;col=6&amp;number=3.6&amp;sourceID=14","3.6")</f>
        <v>3.6</v>
      </c>
      <c r="G770" s="4" t="str">
        <f>HYPERLINK("http://141.218.60.56/~jnz1568/getInfo.php?workbook=06_01.xlsx&amp;sheet=U0&amp;row=770&amp;col=7&amp;number=0.0281&amp;sourceID=14","0.0281")</f>
        <v>0.0281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HYPERLINK("http://141.218.60.56/~jnz1568/getInfo.php?workbook=06_01.xlsx&amp;sheet=U0&amp;row=771&amp;col=6&amp;number=3.7&amp;sourceID=14","3.7")</f>
        <v>3.7</v>
      </c>
      <c r="G771" s="4" t="str">
        <f>HYPERLINK("http://141.218.60.56/~jnz1568/getInfo.php?workbook=06_01.xlsx&amp;sheet=U0&amp;row=771&amp;col=7&amp;number=0.028&amp;sourceID=14","0.028")</f>
        <v>0.028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HYPERLINK("http://141.218.60.56/~jnz1568/getInfo.php?workbook=06_01.xlsx&amp;sheet=U0&amp;row=772&amp;col=6&amp;number=3.8&amp;sourceID=14","3.8")</f>
        <v>3.8</v>
      </c>
      <c r="G772" s="4" t="str">
        <f>HYPERLINK("http://141.218.60.56/~jnz1568/getInfo.php?workbook=06_01.xlsx&amp;sheet=U0&amp;row=772&amp;col=7&amp;number=0.028&amp;sourceID=14","0.028")</f>
        <v>0.028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HYPERLINK("http://141.218.60.56/~jnz1568/getInfo.php?workbook=06_01.xlsx&amp;sheet=U0&amp;row=773&amp;col=6&amp;number=3.9&amp;sourceID=14","3.9")</f>
        <v>3.9</v>
      </c>
      <c r="G773" s="4" t="str">
        <f>HYPERLINK("http://141.218.60.56/~jnz1568/getInfo.php?workbook=06_01.xlsx&amp;sheet=U0&amp;row=773&amp;col=7&amp;number=0.028&amp;sourceID=14","0.028")</f>
        <v>0.028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HYPERLINK("http://141.218.60.56/~jnz1568/getInfo.php?workbook=06_01.xlsx&amp;sheet=U0&amp;row=774&amp;col=6&amp;number=4&amp;sourceID=14","4")</f>
        <v>4</v>
      </c>
      <c r="G774" s="4" t="str">
        <f>HYPERLINK("http://141.218.60.56/~jnz1568/getInfo.php?workbook=06_01.xlsx&amp;sheet=U0&amp;row=774&amp;col=7&amp;number=0.0279&amp;sourceID=14","0.0279")</f>
        <v>0.0279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HYPERLINK("http://141.218.60.56/~jnz1568/getInfo.php?workbook=06_01.xlsx&amp;sheet=U0&amp;row=775&amp;col=6&amp;number=4.1&amp;sourceID=14","4.1")</f>
        <v>4.1</v>
      </c>
      <c r="G775" s="4" t="str">
        <f>HYPERLINK("http://141.218.60.56/~jnz1568/getInfo.php?workbook=06_01.xlsx&amp;sheet=U0&amp;row=775&amp;col=7&amp;number=0.0279&amp;sourceID=14","0.0279")</f>
        <v>0.0279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HYPERLINK("http://141.218.60.56/~jnz1568/getInfo.php?workbook=06_01.xlsx&amp;sheet=U0&amp;row=776&amp;col=6&amp;number=4.2&amp;sourceID=14","4.2")</f>
        <v>4.2</v>
      </c>
      <c r="G776" s="4" t="str">
        <f>HYPERLINK("http://141.218.60.56/~jnz1568/getInfo.php?workbook=06_01.xlsx&amp;sheet=U0&amp;row=776&amp;col=7&amp;number=0.0278&amp;sourceID=14","0.0278")</f>
        <v>0.0278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HYPERLINK("http://141.218.60.56/~jnz1568/getInfo.php?workbook=06_01.xlsx&amp;sheet=U0&amp;row=777&amp;col=6&amp;number=4.3&amp;sourceID=14","4.3")</f>
        <v>4.3</v>
      </c>
      <c r="G777" s="4" t="str">
        <f>HYPERLINK("http://141.218.60.56/~jnz1568/getInfo.php?workbook=06_01.xlsx&amp;sheet=U0&amp;row=777&amp;col=7&amp;number=0.0277&amp;sourceID=14","0.0277")</f>
        <v>0.0277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HYPERLINK("http://141.218.60.56/~jnz1568/getInfo.php?workbook=06_01.xlsx&amp;sheet=U0&amp;row=778&amp;col=6&amp;number=4.4&amp;sourceID=14","4.4")</f>
        <v>4.4</v>
      </c>
      <c r="G778" s="4" t="str">
        <f>HYPERLINK("http://141.218.60.56/~jnz1568/getInfo.php?workbook=06_01.xlsx&amp;sheet=U0&amp;row=778&amp;col=7&amp;number=0.0276&amp;sourceID=14","0.0276")</f>
        <v>0.0276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HYPERLINK("http://141.218.60.56/~jnz1568/getInfo.php?workbook=06_01.xlsx&amp;sheet=U0&amp;row=779&amp;col=6&amp;number=4.5&amp;sourceID=14","4.5")</f>
        <v>4.5</v>
      </c>
      <c r="G779" s="4" t="str">
        <f>HYPERLINK("http://141.218.60.56/~jnz1568/getInfo.php?workbook=06_01.xlsx&amp;sheet=U0&amp;row=779&amp;col=7&amp;number=0.0275&amp;sourceID=14","0.0275")</f>
        <v>0.0275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HYPERLINK("http://141.218.60.56/~jnz1568/getInfo.php?workbook=06_01.xlsx&amp;sheet=U0&amp;row=780&amp;col=6&amp;number=4.6&amp;sourceID=14","4.6")</f>
        <v>4.6</v>
      </c>
      <c r="G780" s="4" t="str">
        <f>HYPERLINK("http://141.218.60.56/~jnz1568/getInfo.php?workbook=06_01.xlsx&amp;sheet=U0&amp;row=780&amp;col=7&amp;number=0.0274&amp;sourceID=14","0.0274")</f>
        <v>0.0274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HYPERLINK("http://141.218.60.56/~jnz1568/getInfo.php?workbook=06_01.xlsx&amp;sheet=U0&amp;row=781&amp;col=6&amp;number=4.7&amp;sourceID=14","4.7")</f>
        <v>4.7</v>
      </c>
      <c r="G781" s="4" t="str">
        <f>HYPERLINK("http://141.218.60.56/~jnz1568/getInfo.php?workbook=06_01.xlsx&amp;sheet=U0&amp;row=781&amp;col=7&amp;number=0.0272&amp;sourceID=14","0.0272")</f>
        <v>0.0272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HYPERLINK("http://141.218.60.56/~jnz1568/getInfo.php?workbook=06_01.xlsx&amp;sheet=U0&amp;row=782&amp;col=6&amp;number=4.8&amp;sourceID=14","4.8")</f>
        <v>4.8</v>
      </c>
      <c r="G782" s="4" t="str">
        <f>HYPERLINK("http://141.218.60.56/~jnz1568/getInfo.php?workbook=06_01.xlsx&amp;sheet=U0&amp;row=782&amp;col=7&amp;number=0.027&amp;sourceID=14","0.027")</f>
        <v>0.027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HYPERLINK("http://141.218.60.56/~jnz1568/getInfo.php?workbook=06_01.xlsx&amp;sheet=U0&amp;row=783&amp;col=6&amp;number=4.9&amp;sourceID=14","4.9")</f>
        <v>4.9</v>
      </c>
      <c r="G783" s="4" t="str">
        <f>HYPERLINK("http://141.218.60.56/~jnz1568/getInfo.php?workbook=06_01.xlsx&amp;sheet=U0&amp;row=783&amp;col=7&amp;number=0.0268&amp;sourceID=14","0.0268")</f>
        <v>0.0268</v>
      </c>
    </row>
    <row r="784" spans="1:7">
      <c r="A784" s="3">
        <v>6</v>
      </c>
      <c r="B784" s="3">
        <v>1</v>
      </c>
      <c r="C784" s="3">
        <v>2</v>
      </c>
      <c r="D784" s="3">
        <v>20</v>
      </c>
      <c r="E784" s="3">
        <v>1</v>
      </c>
      <c r="F784" s="4" t="str">
        <f>HYPERLINK("http://141.218.60.56/~jnz1568/getInfo.php?workbook=06_01.xlsx&amp;sheet=U0&amp;row=784&amp;col=6&amp;number=3&amp;sourceID=14","3")</f>
        <v>3</v>
      </c>
      <c r="G784" s="4" t="str">
        <f>HYPERLINK("http://141.218.60.56/~jnz1568/getInfo.php?workbook=06_01.xlsx&amp;sheet=U0&amp;row=784&amp;col=7&amp;number=0.0184&amp;sourceID=14","0.0184")</f>
        <v>0.0184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HYPERLINK("http://141.218.60.56/~jnz1568/getInfo.php?workbook=06_01.xlsx&amp;sheet=U0&amp;row=785&amp;col=6&amp;number=3.1&amp;sourceID=14","3.1")</f>
        <v>3.1</v>
      </c>
      <c r="G785" s="4" t="str">
        <f>HYPERLINK("http://141.218.60.56/~jnz1568/getInfo.php?workbook=06_01.xlsx&amp;sheet=U0&amp;row=785&amp;col=7&amp;number=0.0184&amp;sourceID=14","0.0184")</f>
        <v>0.0184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HYPERLINK("http://141.218.60.56/~jnz1568/getInfo.php?workbook=06_01.xlsx&amp;sheet=U0&amp;row=786&amp;col=6&amp;number=3.2&amp;sourceID=14","3.2")</f>
        <v>3.2</v>
      </c>
      <c r="G786" s="4" t="str">
        <f>HYPERLINK("http://141.218.60.56/~jnz1568/getInfo.php?workbook=06_01.xlsx&amp;sheet=U0&amp;row=786&amp;col=7&amp;number=0.0184&amp;sourceID=14","0.0184")</f>
        <v>0.0184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HYPERLINK("http://141.218.60.56/~jnz1568/getInfo.php?workbook=06_01.xlsx&amp;sheet=U0&amp;row=787&amp;col=6&amp;number=3.3&amp;sourceID=14","3.3")</f>
        <v>3.3</v>
      </c>
      <c r="G787" s="4" t="str">
        <f>HYPERLINK("http://141.218.60.56/~jnz1568/getInfo.php?workbook=06_01.xlsx&amp;sheet=U0&amp;row=787&amp;col=7&amp;number=0.0184&amp;sourceID=14","0.0184")</f>
        <v>0.0184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HYPERLINK("http://141.218.60.56/~jnz1568/getInfo.php?workbook=06_01.xlsx&amp;sheet=U0&amp;row=788&amp;col=6&amp;number=3.4&amp;sourceID=14","3.4")</f>
        <v>3.4</v>
      </c>
      <c r="G788" s="4" t="str">
        <f>HYPERLINK("http://141.218.60.56/~jnz1568/getInfo.php?workbook=06_01.xlsx&amp;sheet=U0&amp;row=788&amp;col=7&amp;number=0.0184&amp;sourceID=14","0.0184")</f>
        <v>0.0184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HYPERLINK("http://141.218.60.56/~jnz1568/getInfo.php?workbook=06_01.xlsx&amp;sheet=U0&amp;row=789&amp;col=6&amp;number=3.5&amp;sourceID=14","3.5")</f>
        <v>3.5</v>
      </c>
      <c r="G789" s="4" t="str">
        <f>HYPERLINK("http://141.218.60.56/~jnz1568/getInfo.php?workbook=06_01.xlsx&amp;sheet=U0&amp;row=789&amp;col=7&amp;number=0.0184&amp;sourceID=14","0.0184")</f>
        <v>0.0184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HYPERLINK("http://141.218.60.56/~jnz1568/getInfo.php?workbook=06_01.xlsx&amp;sheet=U0&amp;row=790&amp;col=6&amp;number=3.6&amp;sourceID=14","3.6")</f>
        <v>3.6</v>
      </c>
      <c r="G790" s="4" t="str">
        <f>HYPERLINK("http://141.218.60.56/~jnz1568/getInfo.php?workbook=06_01.xlsx&amp;sheet=U0&amp;row=790&amp;col=7&amp;number=0.0184&amp;sourceID=14","0.0184")</f>
        <v>0.0184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HYPERLINK("http://141.218.60.56/~jnz1568/getInfo.php?workbook=06_01.xlsx&amp;sheet=U0&amp;row=791&amp;col=6&amp;number=3.7&amp;sourceID=14","3.7")</f>
        <v>3.7</v>
      </c>
      <c r="G791" s="4" t="str">
        <f>HYPERLINK("http://141.218.60.56/~jnz1568/getInfo.php?workbook=06_01.xlsx&amp;sheet=U0&amp;row=791&amp;col=7&amp;number=0.0183&amp;sourceID=14","0.0183")</f>
        <v>0.0183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HYPERLINK("http://141.218.60.56/~jnz1568/getInfo.php?workbook=06_01.xlsx&amp;sheet=U0&amp;row=792&amp;col=6&amp;number=3.8&amp;sourceID=14","3.8")</f>
        <v>3.8</v>
      </c>
      <c r="G792" s="4" t="str">
        <f>HYPERLINK("http://141.218.60.56/~jnz1568/getInfo.php?workbook=06_01.xlsx&amp;sheet=U0&amp;row=792&amp;col=7&amp;number=0.0183&amp;sourceID=14","0.0183")</f>
        <v>0.0183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HYPERLINK("http://141.218.60.56/~jnz1568/getInfo.php?workbook=06_01.xlsx&amp;sheet=U0&amp;row=793&amp;col=6&amp;number=3.9&amp;sourceID=14","3.9")</f>
        <v>3.9</v>
      </c>
      <c r="G793" s="4" t="str">
        <f>HYPERLINK("http://141.218.60.56/~jnz1568/getInfo.php?workbook=06_01.xlsx&amp;sheet=U0&amp;row=793&amp;col=7&amp;number=0.0182&amp;sourceID=14","0.0182")</f>
        <v>0.0182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HYPERLINK("http://141.218.60.56/~jnz1568/getInfo.php?workbook=06_01.xlsx&amp;sheet=U0&amp;row=794&amp;col=6&amp;number=4&amp;sourceID=14","4")</f>
        <v>4</v>
      </c>
      <c r="G794" s="4" t="str">
        <f>HYPERLINK("http://141.218.60.56/~jnz1568/getInfo.php?workbook=06_01.xlsx&amp;sheet=U0&amp;row=794&amp;col=7&amp;number=0.0182&amp;sourceID=14","0.0182")</f>
        <v>0.0182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HYPERLINK("http://141.218.60.56/~jnz1568/getInfo.php?workbook=06_01.xlsx&amp;sheet=U0&amp;row=795&amp;col=6&amp;number=4.1&amp;sourceID=14","4.1")</f>
        <v>4.1</v>
      </c>
      <c r="G795" s="4" t="str">
        <f>HYPERLINK("http://141.218.60.56/~jnz1568/getInfo.php?workbook=06_01.xlsx&amp;sheet=U0&amp;row=795&amp;col=7&amp;number=0.0181&amp;sourceID=14","0.0181")</f>
        <v>0.0181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HYPERLINK("http://141.218.60.56/~jnz1568/getInfo.php?workbook=06_01.xlsx&amp;sheet=U0&amp;row=796&amp;col=6&amp;number=4.2&amp;sourceID=14","4.2")</f>
        <v>4.2</v>
      </c>
      <c r="G796" s="4" t="str">
        <f>HYPERLINK("http://141.218.60.56/~jnz1568/getInfo.php?workbook=06_01.xlsx&amp;sheet=U0&amp;row=796&amp;col=7&amp;number=0.018&amp;sourceID=14","0.018")</f>
        <v>0.018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HYPERLINK("http://141.218.60.56/~jnz1568/getInfo.php?workbook=06_01.xlsx&amp;sheet=U0&amp;row=797&amp;col=6&amp;number=4.3&amp;sourceID=14","4.3")</f>
        <v>4.3</v>
      </c>
      <c r="G797" s="4" t="str">
        <f>HYPERLINK("http://141.218.60.56/~jnz1568/getInfo.php?workbook=06_01.xlsx&amp;sheet=U0&amp;row=797&amp;col=7&amp;number=0.0179&amp;sourceID=14","0.0179")</f>
        <v>0.0179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HYPERLINK("http://141.218.60.56/~jnz1568/getInfo.php?workbook=06_01.xlsx&amp;sheet=U0&amp;row=798&amp;col=6&amp;number=4.4&amp;sourceID=14","4.4")</f>
        <v>4.4</v>
      </c>
      <c r="G798" s="4" t="str">
        <f>HYPERLINK("http://141.218.60.56/~jnz1568/getInfo.php?workbook=06_01.xlsx&amp;sheet=U0&amp;row=798&amp;col=7&amp;number=0.0178&amp;sourceID=14","0.0178")</f>
        <v>0.0178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HYPERLINK("http://141.218.60.56/~jnz1568/getInfo.php?workbook=06_01.xlsx&amp;sheet=U0&amp;row=799&amp;col=6&amp;number=4.5&amp;sourceID=14","4.5")</f>
        <v>4.5</v>
      </c>
      <c r="G799" s="4" t="str">
        <f>HYPERLINK("http://141.218.60.56/~jnz1568/getInfo.php?workbook=06_01.xlsx&amp;sheet=U0&amp;row=799&amp;col=7&amp;number=0.0176&amp;sourceID=14","0.0176")</f>
        <v>0.0176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HYPERLINK("http://141.218.60.56/~jnz1568/getInfo.php?workbook=06_01.xlsx&amp;sheet=U0&amp;row=800&amp;col=6&amp;number=4.6&amp;sourceID=14","4.6")</f>
        <v>4.6</v>
      </c>
      <c r="G800" s="4" t="str">
        <f>HYPERLINK("http://141.218.60.56/~jnz1568/getInfo.php?workbook=06_01.xlsx&amp;sheet=U0&amp;row=800&amp;col=7&amp;number=0.0174&amp;sourceID=14","0.0174")</f>
        <v>0.0174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HYPERLINK("http://141.218.60.56/~jnz1568/getInfo.php?workbook=06_01.xlsx&amp;sheet=U0&amp;row=801&amp;col=6&amp;number=4.7&amp;sourceID=14","4.7")</f>
        <v>4.7</v>
      </c>
      <c r="G801" s="4" t="str">
        <f>HYPERLINK("http://141.218.60.56/~jnz1568/getInfo.php?workbook=06_01.xlsx&amp;sheet=U0&amp;row=801&amp;col=7&amp;number=0.0172&amp;sourceID=14","0.0172")</f>
        <v>0.0172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HYPERLINK("http://141.218.60.56/~jnz1568/getInfo.php?workbook=06_01.xlsx&amp;sheet=U0&amp;row=802&amp;col=6&amp;number=4.8&amp;sourceID=14","4.8")</f>
        <v>4.8</v>
      </c>
      <c r="G802" s="4" t="str">
        <f>HYPERLINK("http://141.218.60.56/~jnz1568/getInfo.php?workbook=06_01.xlsx&amp;sheet=U0&amp;row=802&amp;col=7&amp;number=0.0169&amp;sourceID=14","0.0169")</f>
        <v>0.0169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HYPERLINK("http://141.218.60.56/~jnz1568/getInfo.php?workbook=06_01.xlsx&amp;sheet=U0&amp;row=803&amp;col=6&amp;number=4.9&amp;sourceID=14","4.9")</f>
        <v>4.9</v>
      </c>
      <c r="G803" s="4" t="str">
        <f>HYPERLINK("http://141.218.60.56/~jnz1568/getInfo.php?workbook=06_01.xlsx&amp;sheet=U0&amp;row=803&amp;col=7&amp;number=0.0166&amp;sourceID=14","0.0166")</f>
        <v>0.0166</v>
      </c>
    </row>
    <row r="804" spans="1:7">
      <c r="A804" s="3">
        <v>6</v>
      </c>
      <c r="B804" s="3">
        <v>1</v>
      </c>
      <c r="C804" s="3">
        <v>2</v>
      </c>
      <c r="D804" s="3">
        <v>21</v>
      </c>
      <c r="E804" s="3">
        <v>1</v>
      </c>
      <c r="F804" s="4" t="str">
        <f>HYPERLINK("http://141.218.60.56/~jnz1568/getInfo.php?workbook=06_01.xlsx&amp;sheet=U0&amp;row=804&amp;col=6&amp;number=3&amp;sourceID=14","3")</f>
        <v>3</v>
      </c>
      <c r="G804" s="4" t="str">
        <f>HYPERLINK("http://141.218.60.56/~jnz1568/getInfo.php?workbook=06_01.xlsx&amp;sheet=U0&amp;row=804&amp;col=7&amp;number=0.0277&amp;sourceID=14","0.0277")</f>
        <v>0.0277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HYPERLINK("http://141.218.60.56/~jnz1568/getInfo.php?workbook=06_01.xlsx&amp;sheet=U0&amp;row=805&amp;col=6&amp;number=3.1&amp;sourceID=14","3.1")</f>
        <v>3.1</v>
      </c>
      <c r="G805" s="4" t="str">
        <f>HYPERLINK("http://141.218.60.56/~jnz1568/getInfo.php?workbook=06_01.xlsx&amp;sheet=U0&amp;row=805&amp;col=7&amp;number=0.0276&amp;sourceID=14","0.0276")</f>
        <v>0.0276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HYPERLINK("http://141.218.60.56/~jnz1568/getInfo.php?workbook=06_01.xlsx&amp;sheet=U0&amp;row=806&amp;col=6&amp;number=3.2&amp;sourceID=14","3.2")</f>
        <v>3.2</v>
      </c>
      <c r="G806" s="4" t="str">
        <f>HYPERLINK("http://141.218.60.56/~jnz1568/getInfo.php?workbook=06_01.xlsx&amp;sheet=U0&amp;row=806&amp;col=7&amp;number=0.0276&amp;sourceID=14","0.0276")</f>
        <v>0.0276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HYPERLINK("http://141.218.60.56/~jnz1568/getInfo.php?workbook=06_01.xlsx&amp;sheet=U0&amp;row=807&amp;col=6&amp;number=3.3&amp;sourceID=14","3.3")</f>
        <v>3.3</v>
      </c>
      <c r="G807" s="4" t="str">
        <f>HYPERLINK("http://141.218.60.56/~jnz1568/getInfo.php?workbook=06_01.xlsx&amp;sheet=U0&amp;row=807&amp;col=7&amp;number=0.0276&amp;sourceID=14","0.0276")</f>
        <v>0.0276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HYPERLINK("http://141.218.60.56/~jnz1568/getInfo.php?workbook=06_01.xlsx&amp;sheet=U0&amp;row=808&amp;col=6&amp;number=3.4&amp;sourceID=14","3.4")</f>
        <v>3.4</v>
      </c>
      <c r="G808" s="4" t="str">
        <f>HYPERLINK("http://141.218.60.56/~jnz1568/getInfo.php?workbook=06_01.xlsx&amp;sheet=U0&amp;row=808&amp;col=7&amp;number=0.0276&amp;sourceID=14","0.0276")</f>
        <v>0.0276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HYPERLINK("http://141.218.60.56/~jnz1568/getInfo.php?workbook=06_01.xlsx&amp;sheet=U0&amp;row=809&amp;col=6&amp;number=3.5&amp;sourceID=14","3.5")</f>
        <v>3.5</v>
      </c>
      <c r="G809" s="4" t="str">
        <f>HYPERLINK("http://141.218.60.56/~jnz1568/getInfo.php?workbook=06_01.xlsx&amp;sheet=U0&amp;row=809&amp;col=7&amp;number=0.0276&amp;sourceID=14","0.0276")</f>
        <v>0.0276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HYPERLINK("http://141.218.60.56/~jnz1568/getInfo.php?workbook=06_01.xlsx&amp;sheet=U0&amp;row=810&amp;col=6&amp;number=3.6&amp;sourceID=14","3.6")</f>
        <v>3.6</v>
      </c>
      <c r="G810" s="4" t="str">
        <f>HYPERLINK("http://141.218.60.56/~jnz1568/getInfo.php?workbook=06_01.xlsx&amp;sheet=U0&amp;row=810&amp;col=7&amp;number=0.0275&amp;sourceID=14","0.0275")</f>
        <v>0.0275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HYPERLINK("http://141.218.60.56/~jnz1568/getInfo.php?workbook=06_01.xlsx&amp;sheet=U0&amp;row=811&amp;col=6&amp;number=3.7&amp;sourceID=14","3.7")</f>
        <v>3.7</v>
      </c>
      <c r="G811" s="4" t="str">
        <f>HYPERLINK("http://141.218.60.56/~jnz1568/getInfo.php?workbook=06_01.xlsx&amp;sheet=U0&amp;row=811&amp;col=7&amp;number=0.0275&amp;sourceID=14","0.0275")</f>
        <v>0.0275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HYPERLINK("http://141.218.60.56/~jnz1568/getInfo.php?workbook=06_01.xlsx&amp;sheet=U0&amp;row=812&amp;col=6&amp;number=3.8&amp;sourceID=14","3.8")</f>
        <v>3.8</v>
      </c>
      <c r="G812" s="4" t="str">
        <f>HYPERLINK("http://141.218.60.56/~jnz1568/getInfo.php?workbook=06_01.xlsx&amp;sheet=U0&amp;row=812&amp;col=7&amp;number=0.0274&amp;sourceID=14","0.0274")</f>
        <v>0.0274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HYPERLINK("http://141.218.60.56/~jnz1568/getInfo.php?workbook=06_01.xlsx&amp;sheet=U0&amp;row=813&amp;col=6&amp;number=3.9&amp;sourceID=14","3.9")</f>
        <v>3.9</v>
      </c>
      <c r="G813" s="4" t="str">
        <f>HYPERLINK("http://141.218.60.56/~jnz1568/getInfo.php?workbook=06_01.xlsx&amp;sheet=U0&amp;row=813&amp;col=7&amp;number=0.0274&amp;sourceID=14","0.0274")</f>
        <v>0.0274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HYPERLINK("http://141.218.60.56/~jnz1568/getInfo.php?workbook=06_01.xlsx&amp;sheet=U0&amp;row=814&amp;col=6&amp;number=4&amp;sourceID=14","4")</f>
        <v>4</v>
      </c>
      <c r="G814" s="4" t="str">
        <f>HYPERLINK("http://141.218.60.56/~jnz1568/getInfo.php?workbook=06_01.xlsx&amp;sheet=U0&amp;row=814&amp;col=7&amp;number=0.0273&amp;sourceID=14","0.0273")</f>
        <v>0.0273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HYPERLINK("http://141.218.60.56/~jnz1568/getInfo.php?workbook=06_01.xlsx&amp;sheet=U0&amp;row=815&amp;col=6&amp;number=4.1&amp;sourceID=14","4.1")</f>
        <v>4.1</v>
      </c>
      <c r="G815" s="4" t="str">
        <f>HYPERLINK("http://141.218.60.56/~jnz1568/getInfo.php?workbook=06_01.xlsx&amp;sheet=U0&amp;row=815&amp;col=7&amp;number=0.0272&amp;sourceID=14","0.0272")</f>
        <v>0.0272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HYPERLINK("http://141.218.60.56/~jnz1568/getInfo.php?workbook=06_01.xlsx&amp;sheet=U0&amp;row=816&amp;col=6&amp;number=4.2&amp;sourceID=14","4.2")</f>
        <v>4.2</v>
      </c>
      <c r="G816" s="4" t="str">
        <f>HYPERLINK("http://141.218.60.56/~jnz1568/getInfo.php?workbook=06_01.xlsx&amp;sheet=U0&amp;row=816&amp;col=7&amp;number=0.027&amp;sourceID=14","0.027")</f>
        <v>0.027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HYPERLINK("http://141.218.60.56/~jnz1568/getInfo.php?workbook=06_01.xlsx&amp;sheet=U0&amp;row=817&amp;col=6&amp;number=4.3&amp;sourceID=14","4.3")</f>
        <v>4.3</v>
      </c>
      <c r="G817" s="4" t="str">
        <f>HYPERLINK("http://141.218.60.56/~jnz1568/getInfo.php?workbook=06_01.xlsx&amp;sheet=U0&amp;row=817&amp;col=7&amp;number=0.0269&amp;sourceID=14","0.0269")</f>
        <v>0.0269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HYPERLINK("http://141.218.60.56/~jnz1568/getInfo.php?workbook=06_01.xlsx&amp;sheet=U0&amp;row=818&amp;col=6&amp;number=4.4&amp;sourceID=14","4.4")</f>
        <v>4.4</v>
      </c>
      <c r="G818" s="4" t="str">
        <f>HYPERLINK("http://141.218.60.56/~jnz1568/getInfo.php?workbook=06_01.xlsx&amp;sheet=U0&amp;row=818&amp;col=7&amp;number=0.0267&amp;sourceID=14","0.0267")</f>
        <v>0.0267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HYPERLINK("http://141.218.60.56/~jnz1568/getInfo.php?workbook=06_01.xlsx&amp;sheet=U0&amp;row=819&amp;col=6&amp;number=4.5&amp;sourceID=14","4.5")</f>
        <v>4.5</v>
      </c>
      <c r="G819" s="4" t="str">
        <f>HYPERLINK("http://141.218.60.56/~jnz1568/getInfo.php?workbook=06_01.xlsx&amp;sheet=U0&amp;row=819&amp;col=7&amp;number=0.0264&amp;sourceID=14","0.0264")</f>
        <v>0.0264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HYPERLINK("http://141.218.60.56/~jnz1568/getInfo.php?workbook=06_01.xlsx&amp;sheet=U0&amp;row=820&amp;col=6&amp;number=4.6&amp;sourceID=14","4.6")</f>
        <v>4.6</v>
      </c>
      <c r="G820" s="4" t="str">
        <f>HYPERLINK("http://141.218.60.56/~jnz1568/getInfo.php?workbook=06_01.xlsx&amp;sheet=U0&amp;row=820&amp;col=7&amp;number=0.0261&amp;sourceID=14","0.0261")</f>
        <v>0.0261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HYPERLINK("http://141.218.60.56/~jnz1568/getInfo.php?workbook=06_01.xlsx&amp;sheet=U0&amp;row=821&amp;col=6&amp;number=4.7&amp;sourceID=14","4.7")</f>
        <v>4.7</v>
      </c>
      <c r="G821" s="4" t="str">
        <f>HYPERLINK("http://141.218.60.56/~jnz1568/getInfo.php?workbook=06_01.xlsx&amp;sheet=U0&amp;row=821&amp;col=7&amp;number=0.0258&amp;sourceID=14","0.0258")</f>
        <v>0.0258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HYPERLINK("http://141.218.60.56/~jnz1568/getInfo.php?workbook=06_01.xlsx&amp;sheet=U0&amp;row=822&amp;col=6&amp;number=4.8&amp;sourceID=14","4.8")</f>
        <v>4.8</v>
      </c>
      <c r="G822" s="4" t="str">
        <f>HYPERLINK("http://141.218.60.56/~jnz1568/getInfo.php?workbook=06_01.xlsx&amp;sheet=U0&amp;row=822&amp;col=7&amp;number=0.0253&amp;sourceID=14","0.0253")</f>
        <v>0.0253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HYPERLINK("http://141.218.60.56/~jnz1568/getInfo.php?workbook=06_01.xlsx&amp;sheet=U0&amp;row=823&amp;col=6&amp;number=4.9&amp;sourceID=14","4.9")</f>
        <v>4.9</v>
      </c>
      <c r="G823" s="4" t="str">
        <f>HYPERLINK("http://141.218.60.56/~jnz1568/getInfo.php?workbook=06_01.xlsx&amp;sheet=U0&amp;row=823&amp;col=7&amp;number=0.0249&amp;sourceID=14","0.0249")</f>
        <v>0.0249</v>
      </c>
    </row>
    <row r="824" spans="1:7">
      <c r="A824" s="3">
        <v>6</v>
      </c>
      <c r="B824" s="3">
        <v>1</v>
      </c>
      <c r="C824" s="3">
        <v>2</v>
      </c>
      <c r="D824" s="3">
        <v>22</v>
      </c>
      <c r="E824" s="3">
        <v>1</v>
      </c>
      <c r="F824" s="4" t="str">
        <f>HYPERLINK("http://141.218.60.56/~jnz1568/getInfo.php?workbook=06_01.xlsx&amp;sheet=U0&amp;row=824&amp;col=6&amp;number=3&amp;sourceID=14","3")</f>
        <v>3</v>
      </c>
      <c r="G824" s="4" t="str">
        <f>HYPERLINK("http://141.218.60.56/~jnz1568/getInfo.php?workbook=06_01.xlsx&amp;sheet=U0&amp;row=824&amp;col=7&amp;number=0.0186&amp;sourceID=14","0.0186")</f>
        <v>0.0186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HYPERLINK("http://141.218.60.56/~jnz1568/getInfo.php?workbook=06_01.xlsx&amp;sheet=U0&amp;row=825&amp;col=6&amp;number=3.1&amp;sourceID=14","3.1")</f>
        <v>3.1</v>
      </c>
      <c r="G825" s="4" t="str">
        <f>HYPERLINK("http://141.218.60.56/~jnz1568/getInfo.php?workbook=06_01.xlsx&amp;sheet=U0&amp;row=825&amp;col=7&amp;number=0.0186&amp;sourceID=14","0.0186")</f>
        <v>0.0186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HYPERLINK("http://141.218.60.56/~jnz1568/getInfo.php?workbook=06_01.xlsx&amp;sheet=U0&amp;row=826&amp;col=6&amp;number=3.2&amp;sourceID=14","3.2")</f>
        <v>3.2</v>
      </c>
      <c r="G826" s="4" t="str">
        <f>HYPERLINK("http://141.218.60.56/~jnz1568/getInfo.php?workbook=06_01.xlsx&amp;sheet=U0&amp;row=826&amp;col=7&amp;number=0.0186&amp;sourceID=14","0.0186")</f>
        <v>0.0186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HYPERLINK("http://141.218.60.56/~jnz1568/getInfo.php?workbook=06_01.xlsx&amp;sheet=U0&amp;row=827&amp;col=6&amp;number=3.3&amp;sourceID=14","3.3")</f>
        <v>3.3</v>
      </c>
      <c r="G827" s="4" t="str">
        <f>HYPERLINK("http://141.218.60.56/~jnz1568/getInfo.php?workbook=06_01.xlsx&amp;sheet=U0&amp;row=827&amp;col=7&amp;number=0.0186&amp;sourceID=14","0.0186")</f>
        <v>0.0186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HYPERLINK("http://141.218.60.56/~jnz1568/getInfo.php?workbook=06_01.xlsx&amp;sheet=U0&amp;row=828&amp;col=6&amp;number=3.4&amp;sourceID=14","3.4")</f>
        <v>3.4</v>
      </c>
      <c r="G828" s="4" t="str">
        <f>HYPERLINK("http://141.218.60.56/~jnz1568/getInfo.php?workbook=06_01.xlsx&amp;sheet=U0&amp;row=828&amp;col=7&amp;number=0.0186&amp;sourceID=14","0.0186")</f>
        <v>0.0186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HYPERLINK("http://141.218.60.56/~jnz1568/getInfo.php?workbook=06_01.xlsx&amp;sheet=U0&amp;row=829&amp;col=6&amp;number=3.5&amp;sourceID=14","3.5")</f>
        <v>3.5</v>
      </c>
      <c r="G829" s="4" t="str">
        <f>HYPERLINK("http://141.218.60.56/~jnz1568/getInfo.php?workbook=06_01.xlsx&amp;sheet=U0&amp;row=829&amp;col=7&amp;number=0.0185&amp;sourceID=14","0.0185")</f>
        <v>0.0185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HYPERLINK("http://141.218.60.56/~jnz1568/getInfo.php?workbook=06_01.xlsx&amp;sheet=U0&amp;row=830&amp;col=6&amp;number=3.6&amp;sourceID=14","3.6")</f>
        <v>3.6</v>
      </c>
      <c r="G830" s="4" t="str">
        <f>HYPERLINK("http://141.218.60.56/~jnz1568/getInfo.php?workbook=06_01.xlsx&amp;sheet=U0&amp;row=830&amp;col=7&amp;number=0.0185&amp;sourceID=14","0.0185")</f>
        <v>0.0185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HYPERLINK("http://141.218.60.56/~jnz1568/getInfo.php?workbook=06_01.xlsx&amp;sheet=U0&amp;row=831&amp;col=6&amp;number=3.7&amp;sourceID=14","3.7")</f>
        <v>3.7</v>
      </c>
      <c r="G831" s="4" t="str">
        <f>HYPERLINK("http://141.218.60.56/~jnz1568/getInfo.php?workbook=06_01.xlsx&amp;sheet=U0&amp;row=831&amp;col=7&amp;number=0.0185&amp;sourceID=14","0.0185")</f>
        <v>0.0185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HYPERLINK("http://141.218.60.56/~jnz1568/getInfo.php?workbook=06_01.xlsx&amp;sheet=U0&amp;row=832&amp;col=6&amp;number=3.8&amp;sourceID=14","3.8")</f>
        <v>3.8</v>
      </c>
      <c r="G832" s="4" t="str">
        <f>HYPERLINK("http://141.218.60.56/~jnz1568/getInfo.php?workbook=06_01.xlsx&amp;sheet=U0&amp;row=832&amp;col=7&amp;number=0.0184&amp;sourceID=14","0.0184")</f>
        <v>0.0184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HYPERLINK("http://141.218.60.56/~jnz1568/getInfo.php?workbook=06_01.xlsx&amp;sheet=U0&amp;row=833&amp;col=6&amp;number=3.9&amp;sourceID=14","3.9")</f>
        <v>3.9</v>
      </c>
      <c r="G833" s="4" t="str">
        <f>HYPERLINK("http://141.218.60.56/~jnz1568/getInfo.php?workbook=06_01.xlsx&amp;sheet=U0&amp;row=833&amp;col=7&amp;number=0.0183&amp;sourceID=14","0.0183")</f>
        <v>0.0183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HYPERLINK("http://141.218.60.56/~jnz1568/getInfo.php?workbook=06_01.xlsx&amp;sheet=U0&amp;row=834&amp;col=6&amp;number=4&amp;sourceID=14","4")</f>
        <v>4</v>
      </c>
      <c r="G834" s="4" t="str">
        <f>HYPERLINK("http://141.218.60.56/~jnz1568/getInfo.php?workbook=06_01.xlsx&amp;sheet=U0&amp;row=834&amp;col=7&amp;number=0.0183&amp;sourceID=14","0.0183")</f>
        <v>0.0183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HYPERLINK("http://141.218.60.56/~jnz1568/getInfo.php?workbook=06_01.xlsx&amp;sheet=U0&amp;row=835&amp;col=6&amp;number=4.1&amp;sourceID=14","4.1")</f>
        <v>4.1</v>
      </c>
      <c r="G835" s="4" t="str">
        <f>HYPERLINK("http://141.218.60.56/~jnz1568/getInfo.php?workbook=06_01.xlsx&amp;sheet=U0&amp;row=835&amp;col=7&amp;number=0.0182&amp;sourceID=14","0.0182")</f>
        <v>0.0182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HYPERLINK("http://141.218.60.56/~jnz1568/getInfo.php?workbook=06_01.xlsx&amp;sheet=U0&amp;row=836&amp;col=6&amp;number=4.2&amp;sourceID=14","4.2")</f>
        <v>4.2</v>
      </c>
      <c r="G836" s="4" t="str">
        <f>HYPERLINK("http://141.218.60.56/~jnz1568/getInfo.php?workbook=06_01.xlsx&amp;sheet=U0&amp;row=836&amp;col=7&amp;number=0.0181&amp;sourceID=14","0.0181")</f>
        <v>0.0181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HYPERLINK("http://141.218.60.56/~jnz1568/getInfo.php?workbook=06_01.xlsx&amp;sheet=U0&amp;row=837&amp;col=6&amp;number=4.3&amp;sourceID=14","4.3")</f>
        <v>4.3</v>
      </c>
      <c r="G837" s="4" t="str">
        <f>HYPERLINK("http://141.218.60.56/~jnz1568/getInfo.php?workbook=06_01.xlsx&amp;sheet=U0&amp;row=837&amp;col=7&amp;number=0.0179&amp;sourceID=14","0.0179")</f>
        <v>0.0179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HYPERLINK("http://141.218.60.56/~jnz1568/getInfo.php?workbook=06_01.xlsx&amp;sheet=U0&amp;row=838&amp;col=6&amp;number=4.4&amp;sourceID=14","4.4")</f>
        <v>4.4</v>
      </c>
      <c r="G838" s="4" t="str">
        <f>HYPERLINK("http://141.218.60.56/~jnz1568/getInfo.php?workbook=06_01.xlsx&amp;sheet=U0&amp;row=838&amp;col=7&amp;number=0.0177&amp;sourceID=14","0.0177")</f>
        <v>0.0177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HYPERLINK("http://141.218.60.56/~jnz1568/getInfo.php?workbook=06_01.xlsx&amp;sheet=U0&amp;row=839&amp;col=6&amp;number=4.5&amp;sourceID=14","4.5")</f>
        <v>4.5</v>
      </c>
      <c r="G839" s="4" t="str">
        <f>HYPERLINK("http://141.218.60.56/~jnz1568/getInfo.php?workbook=06_01.xlsx&amp;sheet=U0&amp;row=839&amp;col=7&amp;number=0.0175&amp;sourceID=14","0.0175")</f>
        <v>0.0175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HYPERLINK("http://141.218.60.56/~jnz1568/getInfo.php?workbook=06_01.xlsx&amp;sheet=U0&amp;row=840&amp;col=6&amp;number=4.6&amp;sourceID=14","4.6")</f>
        <v>4.6</v>
      </c>
      <c r="G840" s="4" t="str">
        <f>HYPERLINK("http://141.218.60.56/~jnz1568/getInfo.php?workbook=06_01.xlsx&amp;sheet=U0&amp;row=840&amp;col=7&amp;number=0.0172&amp;sourceID=14","0.0172")</f>
        <v>0.0172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HYPERLINK("http://141.218.60.56/~jnz1568/getInfo.php?workbook=06_01.xlsx&amp;sheet=U0&amp;row=841&amp;col=6&amp;number=4.7&amp;sourceID=14","4.7")</f>
        <v>4.7</v>
      </c>
      <c r="G841" s="4" t="str">
        <f>HYPERLINK("http://141.218.60.56/~jnz1568/getInfo.php?workbook=06_01.xlsx&amp;sheet=U0&amp;row=841&amp;col=7&amp;number=0.0169&amp;sourceID=14","0.0169")</f>
        <v>0.0169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HYPERLINK("http://141.218.60.56/~jnz1568/getInfo.php?workbook=06_01.xlsx&amp;sheet=U0&amp;row=842&amp;col=6&amp;number=4.8&amp;sourceID=14","4.8")</f>
        <v>4.8</v>
      </c>
      <c r="G842" s="4" t="str">
        <f>HYPERLINK("http://141.218.60.56/~jnz1568/getInfo.php?workbook=06_01.xlsx&amp;sheet=U0&amp;row=842&amp;col=7&amp;number=0.0166&amp;sourceID=14","0.0166")</f>
        <v>0.0166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HYPERLINK("http://141.218.60.56/~jnz1568/getInfo.php?workbook=06_01.xlsx&amp;sheet=U0&amp;row=843&amp;col=6&amp;number=4.9&amp;sourceID=14","4.9")</f>
        <v>4.9</v>
      </c>
      <c r="G843" s="4" t="str">
        <f>HYPERLINK("http://141.218.60.56/~jnz1568/getInfo.php?workbook=06_01.xlsx&amp;sheet=U0&amp;row=843&amp;col=7&amp;number=0.0162&amp;sourceID=14","0.0162")</f>
        <v>0.0162</v>
      </c>
    </row>
    <row r="844" spans="1:7">
      <c r="A844" s="3">
        <v>6</v>
      </c>
      <c r="B844" s="3">
        <v>1</v>
      </c>
      <c r="C844" s="3">
        <v>2</v>
      </c>
      <c r="D844" s="3">
        <v>23</v>
      </c>
      <c r="E844" s="3">
        <v>1</v>
      </c>
      <c r="F844" s="4" t="str">
        <f>HYPERLINK("http://141.218.60.56/~jnz1568/getInfo.php?workbook=06_01.xlsx&amp;sheet=U0&amp;row=844&amp;col=6&amp;number=3&amp;sourceID=14","3")</f>
        <v>3</v>
      </c>
      <c r="G844" s="4" t="str">
        <f>HYPERLINK("http://141.218.60.56/~jnz1568/getInfo.php?workbook=06_01.xlsx&amp;sheet=U0&amp;row=844&amp;col=7&amp;number=0.0248&amp;sourceID=14","0.0248")</f>
        <v>0.0248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HYPERLINK("http://141.218.60.56/~jnz1568/getInfo.php?workbook=06_01.xlsx&amp;sheet=U0&amp;row=845&amp;col=6&amp;number=3.1&amp;sourceID=14","3.1")</f>
        <v>3.1</v>
      </c>
      <c r="G845" s="4" t="str">
        <f>HYPERLINK("http://141.218.60.56/~jnz1568/getInfo.php?workbook=06_01.xlsx&amp;sheet=U0&amp;row=845&amp;col=7&amp;number=0.0248&amp;sourceID=14","0.0248")</f>
        <v>0.0248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HYPERLINK("http://141.218.60.56/~jnz1568/getInfo.php?workbook=06_01.xlsx&amp;sheet=U0&amp;row=846&amp;col=6&amp;number=3.2&amp;sourceID=14","3.2")</f>
        <v>3.2</v>
      </c>
      <c r="G846" s="4" t="str">
        <f>HYPERLINK("http://141.218.60.56/~jnz1568/getInfo.php?workbook=06_01.xlsx&amp;sheet=U0&amp;row=846&amp;col=7&amp;number=0.0248&amp;sourceID=14","0.0248")</f>
        <v>0.0248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HYPERLINK("http://141.218.60.56/~jnz1568/getInfo.php?workbook=06_01.xlsx&amp;sheet=U0&amp;row=847&amp;col=6&amp;number=3.3&amp;sourceID=14","3.3")</f>
        <v>3.3</v>
      </c>
      <c r="G847" s="4" t="str">
        <f>HYPERLINK("http://141.218.60.56/~jnz1568/getInfo.php?workbook=06_01.xlsx&amp;sheet=U0&amp;row=847&amp;col=7&amp;number=0.0248&amp;sourceID=14","0.0248")</f>
        <v>0.0248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HYPERLINK("http://141.218.60.56/~jnz1568/getInfo.php?workbook=06_01.xlsx&amp;sheet=U0&amp;row=848&amp;col=6&amp;number=3.4&amp;sourceID=14","3.4")</f>
        <v>3.4</v>
      </c>
      <c r="G848" s="4" t="str">
        <f>HYPERLINK("http://141.218.60.56/~jnz1568/getInfo.php?workbook=06_01.xlsx&amp;sheet=U0&amp;row=848&amp;col=7&amp;number=0.0247&amp;sourceID=14","0.0247")</f>
        <v>0.0247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HYPERLINK("http://141.218.60.56/~jnz1568/getInfo.php?workbook=06_01.xlsx&amp;sheet=U0&amp;row=849&amp;col=6&amp;number=3.5&amp;sourceID=14","3.5")</f>
        <v>3.5</v>
      </c>
      <c r="G849" s="4" t="str">
        <f>HYPERLINK("http://141.218.60.56/~jnz1568/getInfo.php?workbook=06_01.xlsx&amp;sheet=U0&amp;row=849&amp;col=7&amp;number=0.0247&amp;sourceID=14","0.0247")</f>
        <v>0.0247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HYPERLINK("http://141.218.60.56/~jnz1568/getInfo.php?workbook=06_01.xlsx&amp;sheet=U0&amp;row=850&amp;col=6&amp;number=3.6&amp;sourceID=14","3.6")</f>
        <v>3.6</v>
      </c>
      <c r="G850" s="4" t="str">
        <f>HYPERLINK("http://141.218.60.56/~jnz1568/getInfo.php?workbook=06_01.xlsx&amp;sheet=U0&amp;row=850&amp;col=7&amp;number=0.0247&amp;sourceID=14","0.0247")</f>
        <v>0.0247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HYPERLINK("http://141.218.60.56/~jnz1568/getInfo.php?workbook=06_01.xlsx&amp;sheet=U0&amp;row=851&amp;col=6&amp;number=3.7&amp;sourceID=14","3.7")</f>
        <v>3.7</v>
      </c>
      <c r="G851" s="4" t="str">
        <f>HYPERLINK("http://141.218.60.56/~jnz1568/getInfo.php?workbook=06_01.xlsx&amp;sheet=U0&amp;row=851&amp;col=7&amp;number=0.0246&amp;sourceID=14","0.0246")</f>
        <v>0.0246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HYPERLINK("http://141.218.60.56/~jnz1568/getInfo.php?workbook=06_01.xlsx&amp;sheet=U0&amp;row=852&amp;col=6&amp;number=3.8&amp;sourceID=14","3.8")</f>
        <v>3.8</v>
      </c>
      <c r="G852" s="4" t="str">
        <f>HYPERLINK("http://141.218.60.56/~jnz1568/getInfo.php?workbook=06_01.xlsx&amp;sheet=U0&amp;row=852&amp;col=7&amp;number=0.0246&amp;sourceID=14","0.0246")</f>
        <v>0.0246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HYPERLINK("http://141.218.60.56/~jnz1568/getInfo.php?workbook=06_01.xlsx&amp;sheet=U0&amp;row=853&amp;col=6&amp;number=3.9&amp;sourceID=14","3.9")</f>
        <v>3.9</v>
      </c>
      <c r="G853" s="4" t="str">
        <f>HYPERLINK("http://141.218.60.56/~jnz1568/getInfo.php?workbook=06_01.xlsx&amp;sheet=U0&amp;row=853&amp;col=7&amp;number=0.0245&amp;sourceID=14","0.0245")</f>
        <v>0.0245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HYPERLINK("http://141.218.60.56/~jnz1568/getInfo.php?workbook=06_01.xlsx&amp;sheet=U0&amp;row=854&amp;col=6&amp;number=4&amp;sourceID=14","4")</f>
        <v>4</v>
      </c>
      <c r="G854" s="4" t="str">
        <f>HYPERLINK("http://141.218.60.56/~jnz1568/getInfo.php?workbook=06_01.xlsx&amp;sheet=U0&amp;row=854&amp;col=7&amp;number=0.0244&amp;sourceID=14","0.0244")</f>
        <v>0.0244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HYPERLINK("http://141.218.60.56/~jnz1568/getInfo.php?workbook=06_01.xlsx&amp;sheet=U0&amp;row=855&amp;col=6&amp;number=4.1&amp;sourceID=14","4.1")</f>
        <v>4.1</v>
      </c>
      <c r="G855" s="4" t="str">
        <f>HYPERLINK("http://141.218.60.56/~jnz1568/getInfo.php?workbook=06_01.xlsx&amp;sheet=U0&amp;row=855&amp;col=7&amp;number=0.0242&amp;sourceID=14","0.0242")</f>
        <v>0.0242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HYPERLINK("http://141.218.60.56/~jnz1568/getInfo.php?workbook=06_01.xlsx&amp;sheet=U0&amp;row=856&amp;col=6&amp;number=4.2&amp;sourceID=14","4.2")</f>
        <v>4.2</v>
      </c>
      <c r="G856" s="4" t="str">
        <f>HYPERLINK("http://141.218.60.56/~jnz1568/getInfo.php?workbook=06_01.xlsx&amp;sheet=U0&amp;row=856&amp;col=7&amp;number=0.0241&amp;sourceID=14","0.0241")</f>
        <v>0.0241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HYPERLINK("http://141.218.60.56/~jnz1568/getInfo.php?workbook=06_01.xlsx&amp;sheet=U0&amp;row=857&amp;col=6&amp;number=4.3&amp;sourceID=14","4.3")</f>
        <v>4.3</v>
      </c>
      <c r="G857" s="4" t="str">
        <f>HYPERLINK("http://141.218.60.56/~jnz1568/getInfo.php?workbook=06_01.xlsx&amp;sheet=U0&amp;row=857&amp;col=7&amp;number=0.0239&amp;sourceID=14","0.0239")</f>
        <v>0.0239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HYPERLINK("http://141.218.60.56/~jnz1568/getInfo.php?workbook=06_01.xlsx&amp;sheet=U0&amp;row=858&amp;col=6&amp;number=4.4&amp;sourceID=14","4.4")</f>
        <v>4.4</v>
      </c>
      <c r="G858" s="4" t="str">
        <f>HYPERLINK("http://141.218.60.56/~jnz1568/getInfo.php?workbook=06_01.xlsx&amp;sheet=U0&amp;row=858&amp;col=7&amp;number=0.0236&amp;sourceID=14","0.0236")</f>
        <v>0.0236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HYPERLINK("http://141.218.60.56/~jnz1568/getInfo.php?workbook=06_01.xlsx&amp;sheet=U0&amp;row=859&amp;col=6&amp;number=4.5&amp;sourceID=14","4.5")</f>
        <v>4.5</v>
      </c>
      <c r="G859" s="4" t="str">
        <f>HYPERLINK("http://141.218.60.56/~jnz1568/getInfo.php?workbook=06_01.xlsx&amp;sheet=U0&amp;row=859&amp;col=7&amp;number=0.0233&amp;sourceID=14","0.0233")</f>
        <v>0.0233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HYPERLINK("http://141.218.60.56/~jnz1568/getInfo.php?workbook=06_01.xlsx&amp;sheet=U0&amp;row=860&amp;col=6&amp;number=4.6&amp;sourceID=14","4.6")</f>
        <v>4.6</v>
      </c>
      <c r="G860" s="4" t="str">
        <f>HYPERLINK("http://141.218.60.56/~jnz1568/getInfo.php?workbook=06_01.xlsx&amp;sheet=U0&amp;row=860&amp;col=7&amp;number=0.023&amp;sourceID=14","0.023")</f>
        <v>0.023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HYPERLINK("http://141.218.60.56/~jnz1568/getInfo.php?workbook=06_01.xlsx&amp;sheet=U0&amp;row=861&amp;col=6&amp;number=4.7&amp;sourceID=14","4.7")</f>
        <v>4.7</v>
      </c>
      <c r="G861" s="4" t="str">
        <f>HYPERLINK("http://141.218.60.56/~jnz1568/getInfo.php?workbook=06_01.xlsx&amp;sheet=U0&amp;row=861&amp;col=7&amp;number=0.0226&amp;sourceID=14","0.0226")</f>
        <v>0.0226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HYPERLINK("http://141.218.60.56/~jnz1568/getInfo.php?workbook=06_01.xlsx&amp;sheet=U0&amp;row=862&amp;col=6&amp;number=4.8&amp;sourceID=14","4.8")</f>
        <v>4.8</v>
      </c>
      <c r="G862" s="4" t="str">
        <f>HYPERLINK("http://141.218.60.56/~jnz1568/getInfo.php?workbook=06_01.xlsx&amp;sheet=U0&amp;row=862&amp;col=7&amp;number=0.0221&amp;sourceID=14","0.0221")</f>
        <v>0.0221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HYPERLINK("http://141.218.60.56/~jnz1568/getInfo.php?workbook=06_01.xlsx&amp;sheet=U0&amp;row=863&amp;col=6&amp;number=4.9&amp;sourceID=14","4.9")</f>
        <v>4.9</v>
      </c>
      <c r="G863" s="4" t="str">
        <f>HYPERLINK("http://141.218.60.56/~jnz1568/getInfo.php?workbook=06_01.xlsx&amp;sheet=U0&amp;row=863&amp;col=7&amp;number=0.0216&amp;sourceID=14","0.0216")</f>
        <v>0.0216</v>
      </c>
    </row>
    <row r="864" spans="1:7">
      <c r="A864" s="3">
        <v>6</v>
      </c>
      <c r="B864" s="3">
        <v>1</v>
      </c>
      <c r="C864" s="3">
        <v>2</v>
      </c>
      <c r="D864" s="3">
        <v>24</v>
      </c>
      <c r="E864" s="3">
        <v>1</v>
      </c>
      <c r="F864" s="4" t="str">
        <f>HYPERLINK("http://141.218.60.56/~jnz1568/getInfo.php?workbook=06_01.xlsx&amp;sheet=U0&amp;row=864&amp;col=6&amp;number=3&amp;sourceID=14","3")</f>
        <v>3</v>
      </c>
      <c r="G864" s="4" t="str">
        <f>HYPERLINK("http://141.218.60.56/~jnz1568/getInfo.php?workbook=06_01.xlsx&amp;sheet=U0&amp;row=864&amp;col=7&amp;number=0.00971&amp;sourceID=14","0.00971")</f>
        <v>0.00971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HYPERLINK("http://141.218.60.56/~jnz1568/getInfo.php?workbook=06_01.xlsx&amp;sheet=U0&amp;row=865&amp;col=6&amp;number=3.1&amp;sourceID=14","3.1")</f>
        <v>3.1</v>
      </c>
      <c r="G865" s="4" t="str">
        <f>HYPERLINK("http://141.218.60.56/~jnz1568/getInfo.php?workbook=06_01.xlsx&amp;sheet=U0&amp;row=865&amp;col=7&amp;number=0.00971&amp;sourceID=14","0.00971")</f>
        <v>0.00971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HYPERLINK("http://141.218.60.56/~jnz1568/getInfo.php?workbook=06_01.xlsx&amp;sheet=U0&amp;row=866&amp;col=6&amp;number=3.2&amp;sourceID=14","3.2")</f>
        <v>3.2</v>
      </c>
      <c r="G866" s="4" t="str">
        <f>HYPERLINK("http://141.218.60.56/~jnz1568/getInfo.php?workbook=06_01.xlsx&amp;sheet=U0&amp;row=866&amp;col=7&amp;number=0.0097&amp;sourceID=14","0.0097")</f>
        <v>0.0097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HYPERLINK("http://141.218.60.56/~jnz1568/getInfo.php?workbook=06_01.xlsx&amp;sheet=U0&amp;row=867&amp;col=6&amp;number=3.3&amp;sourceID=14","3.3")</f>
        <v>3.3</v>
      </c>
      <c r="G867" s="4" t="str">
        <f>HYPERLINK("http://141.218.60.56/~jnz1568/getInfo.php?workbook=06_01.xlsx&amp;sheet=U0&amp;row=867&amp;col=7&amp;number=0.00969&amp;sourceID=14","0.00969")</f>
        <v>0.00969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HYPERLINK("http://141.218.60.56/~jnz1568/getInfo.php?workbook=06_01.xlsx&amp;sheet=U0&amp;row=868&amp;col=6&amp;number=3.4&amp;sourceID=14","3.4")</f>
        <v>3.4</v>
      </c>
      <c r="G868" s="4" t="str">
        <f>HYPERLINK("http://141.218.60.56/~jnz1568/getInfo.php?workbook=06_01.xlsx&amp;sheet=U0&amp;row=868&amp;col=7&amp;number=0.00968&amp;sourceID=14","0.00968")</f>
        <v>0.00968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HYPERLINK("http://141.218.60.56/~jnz1568/getInfo.php?workbook=06_01.xlsx&amp;sheet=U0&amp;row=869&amp;col=6&amp;number=3.5&amp;sourceID=14","3.5")</f>
        <v>3.5</v>
      </c>
      <c r="G869" s="4" t="str">
        <f>HYPERLINK("http://141.218.60.56/~jnz1568/getInfo.php?workbook=06_01.xlsx&amp;sheet=U0&amp;row=869&amp;col=7&amp;number=0.00967&amp;sourceID=14","0.00967")</f>
        <v>0.00967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HYPERLINK("http://141.218.60.56/~jnz1568/getInfo.php?workbook=06_01.xlsx&amp;sheet=U0&amp;row=870&amp;col=6&amp;number=3.6&amp;sourceID=14","3.6")</f>
        <v>3.6</v>
      </c>
      <c r="G870" s="4" t="str">
        <f>HYPERLINK("http://141.218.60.56/~jnz1568/getInfo.php?workbook=06_01.xlsx&amp;sheet=U0&amp;row=870&amp;col=7&amp;number=0.00965&amp;sourceID=14","0.00965")</f>
        <v>0.00965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HYPERLINK("http://141.218.60.56/~jnz1568/getInfo.php?workbook=06_01.xlsx&amp;sheet=U0&amp;row=871&amp;col=6&amp;number=3.7&amp;sourceID=14","3.7")</f>
        <v>3.7</v>
      </c>
      <c r="G871" s="4" t="str">
        <f>HYPERLINK("http://141.218.60.56/~jnz1568/getInfo.php?workbook=06_01.xlsx&amp;sheet=U0&amp;row=871&amp;col=7&amp;number=0.00963&amp;sourceID=14","0.00963")</f>
        <v>0.00963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HYPERLINK("http://141.218.60.56/~jnz1568/getInfo.php?workbook=06_01.xlsx&amp;sheet=U0&amp;row=872&amp;col=6&amp;number=3.8&amp;sourceID=14","3.8")</f>
        <v>3.8</v>
      </c>
      <c r="G872" s="4" t="str">
        <f>HYPERLINK("http://141.218.60.56/~jnz1568/getInfo.php?workbook=06_01.xlsx&amp;sheet=U0&amp;row=872&amp;col=7&amp;number=0.00961&amp;sourceID=14","0.00961")</f>
        <v>0.00961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HYPERLINK("http://141.218.60.56/~jnz1568/getInfo.php?workbook=06_01.xlsx&amp;sheet=U0&amp;row=873&amp;col=6&amp;number=3.9&amp;sourceID=14","3.9")</f>
        <v>3.9</v>
      </c>
      <c r="G873" s="4" t="str">
        <f>HYPERLINK("http://141.218.60.56/~jnz1568/getInfo.php?workbook=06_01.xlsx&amp;sheet=U0&amp;row=873&amp;col=7&amp;number=0.00957&amp;sourceID=14","0.00957")</f>
        <v>0.00957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HYPERLINK("http://141.218.60.56/~jnz1568/getInfo.php?workbook=06_01.xlsx&amp;sheet=U0&amp;row=874&amp;col=6&amp;number=4&amp;sourceID=14","4")</f>
        <v>4</v>
      </c>
      <c r="G874" s="4" t="str">
        <f>HYPERLINK("http://141.218.60.56/~jnz1568/getInfo.php?workbook=06_01.xlsx&amp;sheet=U0&amp;row=874&amp;col=7&amp;number=0.00953&amp;sourceID=14","0.00953")</f>
        <v>0.00953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HYPERLINK("http://141.218.60.56/~jnz1568/getInfo.php?workbook=06_01.xlsx&amp;sheet=U0&amp;row=875&amp;col=6&amp;number=4.1&amp;sourceID=14","4.1")</f>
        <v>4.1</v>
      </c>
      <c r="G875" s="4" t="str">
        <f>HYPERLINK("http://141.218.60.56/~jnz1568/getInfo.php?workbook=06_01.xlsx&amp;sheet=U0&amp;row=875&amp;col=7&amp;number=0.00948&amp;sourceID=14","0.00948")</f>
        <v>0.00948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HYPERLINK("http://141.218.60.56/~jnz1568/getInfo.php?workbook=06_01.xlsx&amp;sheet=U0&amp;row=876&amp;col=6&amp;number=4.2&amp;sourceID=14","4.2")</f>
        <v>4.2</v>
      </c>
      <c r="G876" s="4" t="str">
        <f>HYPERLINK("http://141.218.60.56/~jnz1568/getInfo.php?workbook=06_01.xlsx&amp;sheet=U0&amp;row=876&amp;col=7&amp;number=0.0094&amp;sourceID=14","0.0094")</f>
        <v>0.0094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HYPERLINK("http://141.218.60.56/~jnz1568/getInfo.php?workbook=06_01.xlsx&amp;sheet=U0&amp;row=877&amp;col=6&amp;number=4.3&amp;sourceID=14","4.3")</f>
        <v>4.3</v>
      </c>
      <c r="G877" s="4" t="str">
        <f>HYPERLINK("http://141.218.60.56/~jnz1568/getInfo.php?workbook=06_01.xlsx&amp;sheet=U0&amp;row=877&amp;col=7&amp;number=0.0093&amp;sourceID=14","0.0093")</f>
        <v>0.0093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HYPERLINK("http://141.218.60.56/~jnz1568/getInfo.php?workbook=06_01.xlsx&amp;sheet=U0&amp;row=878&amp;col=6&amp;number=4.4&amp;sourceID=14","4.4")</f>
        <v>4.4</v>
      </c>
      <c r="G878" s="4" t="str">
        <f>HYPERLINK("http://141.218.60.56/~jnz1568/getInfo.php?workbook=06_01.xlsx&amp;sheet=U0&amp;row=878&amp;col=7&amp;number=0.00916&amp;sourceID=14","0.00916")</f>
        <v>0.00916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HYPERLINK("http://141.218.60.56/~jnz1568/getInfo.php?workbook=06_01.xlsx&amp;sheet=U0&amp;row=879&amp;col=6&amp;number=4.5&amp;sourceID=14","4.5")</f>
        <v>4.5</v>
      </c>
      <c r="G879" s="4" t="str">
        <f>HYPERLINK("http://141.218.60.56/~jnz1568/getInfo.php?workbook=06_01.xlsx&amp;sheet=U0&amp;row=879&amp;col=7&amp;number=0.00895&amp;sourceID=14","0.00895")</f>
        <v>0.00895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HYPERLINK("http://141.218.60.56/~jnz1568/getInfo.php?workbook=06_01.xlsx&amp;sheet=U0&amp;row=880&amp;col=6&amp;number=4.6&amp;sourceID=14","4.6")</f>
        <v>4.6</v>
      </c>
      <c r="G880" s="4" t="str">
        <f>HYPERLINK("http://141.218.60.56/~jnz1568/getInfo.php?workbook=06_01.xlsx&amp;sheet=U0&amp;row=880&amp;col=7&amp;number=0.00865&amp;sourceID=14","0.00865")</f>
        <v>0.00865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HYPERLINK("http://141.218.60.56/~jnz1568/getInfo.php?workbook=06_01.xlsx&amp;sheet=U0&amp;row=881&amp;col=6&amp;number=4.7&amp;sourceID=14","4.7")</f>
        <v>4.7</v>
      </c>
      <c r="G881" s="4" t="str">
        <f>HYPERLINK("http://141.218.60.56/~jnz1568/getInfo.php?workbook=06_01.xlsx&amp;sheet=U0&amp;row=881&amp;col=7&amp;number=0.0082&amp;sourceID=14","0.0082")</f>
        <v>0.0082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HYPERLINK("http://141.218.60.56/~jnz1568/getInfo.php?workbook=06_01.xlsx&amp;sheet=U0&amp;row=882&amp;col=6&amp;number=4.8&amp;sourceID=14","4.8")</f>
        <v>4.8</v>
      </c>
      <c r="G882" s="4" t="str">
        <f>HYPERLINK("http://141.218.60.56/~jnz1568/getInfo.php?workbook=06_01.xlsx&amp;sheet=U0&amp;row=882&amp;col=7&amp;number=0.0076&amp;sourceID=14","0.0076")</f>
        <v>0.0076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HYPERLINK("http://141.218.60.56/~jnz1568/getInfo.php?workbook=06_01.xlsx&amp;sheet=U0&amp;row=883&amp;col=6&amp;number=4.9&amp;sourceID=14","4.9")</f>
        <v>4.9</v>
      </c>
      <c r="G883" s="4" t="str">
        <f>HYPERLINK("http://141.218.60.56/~jnz1568/getInfo.php?workbook=06_01.xlsx&amp;sheet=U0&amp;row=883&amp;col=7&amp;number=0.0069&amp;sourceID=14","0.0069")</f>
        <v>0.0069</v>
      </c>
    </row>
    <row r="884" spans="1:7">
      <c r="A884" s="3">
        <v>6</v>
      </c>
      <c r="B884" s="3">
        <v>1</v>
      </c>
      <c r="C884" s="3">
        <v>2</v>
      </c>
      <c r="D884" s="3">
        <v>25</v>
      </c>
      <c r="E884" s="3">
        <v>1</v>
      </c>
      <c r="F884" s="4" t="str">
        <f>HYPERLINK("http://141.218.60.56/~jnz1568/getInfo.php?workbook=06_01.xlsx&amp;sheet=U0&amp;row=884&amp;col=6&amp;number=3&amp;sourceID=14","3")</f>
        <v>3</v>
      </c>
      <c r="G884" s="4" t="str">
        <f>HYPERLINK("http://141.218.60.56/~jnz1568/getInfo.php?workbook=06_01.xlsx&amp;sheet=U0&amp;row=884&amp;col=7&amp;number=0.0122&amp;sourceID=14","0.0122")</f>
        <v>0.0122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HYPERLINK("http://141.218.60.56/~jnz1568/getInfo.php?workbook=06_01.xlsx&amp;sheet=U0&amp;row=885&amp;col=6&amp;number=3.1&amp;sourceID=14","3.1")</f>
        <v>3.1</v>
      </c>
      <c r="G885" s="4" t="str">
        <f>HYPERLINK("http://141.218.60.56/~jnz1568/getInfo.php?workbook=06_01.xlsx&amp;sheet=U0&amp;row=885&amp;col=7&amp;number=0.0122&amp;sourceID=14","0.0122")</f>
        <v>0.0122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HYPERLINK("http://141.218.60.56/~jnz1568/getInfo.php?workbook=06_01.xlsx&amp;sheet=U0&amp;row=886&amp;col=6&amp;number=3.2&amp;sourceID=14","3.2")</f>
        <v>3.2</v>
      </c>
      <c r="G886" s="4" t="str">
        <f>HYPERLINK("http://141.218.60.56/~jnz1568/getInfo.php?workbook=06_01.xlsx&amp;sheet=U0&amp;row=886&amp;col=7&amp;number=0.0121&amp;sourceID=14","0.0121")</f>
        <v>0.0121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HYPERLINK("http://141.218.60.56/~jnz1568/getInfo.php?workbook=06_01.xlsx&amp;sheet=U0&amp;row=887&amp;col=6&amp;number=3.3&amp;sourceID=14","3.3")</f>
        <v>3.3</v>
      </c>
      <c r="G887" s="4" t="str">
        <f>HYPERLINK("http://141.218.60.56/~jnz1568/getInfo.php?workbook=06_01.xlsx&amp;sheet=U0&amp;row=887&amp;col=7&amp;number=0.0121&amp;sourceID=14","0.0121")</f>
        <v>0.0121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HYPERLINK("http://141.218.60.56/~jnz1568/getInfo.php?workbook=06_01.xlsx&amp;sheet=U0&amp;row=888&amp;col=6&amp;number=3.4&amp;sourceID=14","3.4")</f>
        <v>3.4</v>
      </c>
      <c r="G888" s="4" t="str">
        <f>HYPERLINK("http://141.218.60.56/~jnz1568/getInfo.php?workbook=06_01.xlsx&amp;sheet=U0&amp;row=888&amp;col=7&amp;number=0.0121&amp;sourceID=14","0.0121")</f>
        <v>0.0121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HYPERLINK("http://141.218.60.56/~jnz1568/getInfo.php?workbook=06_01.xlsx&amp;sheet=U0&amp;row=889&amp;col=6&amp;number=3.5&amp;sourceID=14","3.5")</f>
        <v>3.5</v>
      </c>
      <c r="G889" s="4" t="str">
        <f>HYPERLINK("http://141.218.60.56/~jnz1568/getInfo.php?workbook=06_01.xlsx&amp;sheet=U0&amp;row=889&amp;col=7&amp;number=0.0121&amp;sourceID=14","0.0121")</f>
        <v>0.0121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HYPERLINK("http://141.218.60.56/~jnz1568/getInfo.php?workbook=06_01.xlsx&amp;sheet=U0&amp;row=890&amp;col=6&amp;number=3.6&amp;sourceID=14","3.6")</f>
        <v>3.6</v>
      </c>
      <c r="G890" s="4" t="str">
        <f>HYPERLINK("http://141.218.60.56/~jnz1568/getInfo.php?workbook=06_01.xlsx&amp;sheet=U0&amp;row=890&amp;col=7&amp;number=0.0121&amp;sourceID=14","0.0121")</f>
        <v>0.0121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HYPERLINK("http://141.218.60.56/~jnz1568/getInfo.php?workbook=06_01.xlsx&amp;sheet=U0&amp;row=891&amp;col=6&amp;number=3.7&amp;sourceID=14","3.7")</f>
        <v>3.7</v>
      </c>
      <c r="G891" s="4" t="str">
        <f>HYPERLINK("http://141.218.60.56/~jnz1568/getInfo.php?workbook=06_01.xlsx&amp;sheet=U0&amp;row=891&amp;col=7&amp;number=0.0121&amp;sourceID=14","0.0121")</f>
        <v>0.0121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HYPERLINK("http://141.218.60.56/~jnz1568/getInfo.php?workbook=06_01.xlsx&amp;sheet=U0&amp;row=892&amp;col=6&amp;number=3.8&amp;sourceID=14","3.8")</f>
        <v>3.8</v>
      </c>
      <c r="G892" s="4" t="str">
        <f>HYPERLINK("http://141.218.60.56/~jnz1568/getInfo.php?workbook=06_01.xlsx&amp;sheet=U0&amp;row=892&amp;col=7&amp;number=0.012&amp;sourceID=14","0.012")</f>
        <v>0.012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HYPERLINK("http://141.218.60.56/~jnz1568/getInfo.php?workbook=06_01.xlsx&amp;sheet=U0&amp;row=893&amp;col=6&amp;number=3.9&amp;sourceID=14","3.9")</f>
        <v>3.9</v>
      </c>
      <c r="G893" s="4" t="str">
        <f>HYPERLINK("http://141.218.60.56/~jnz1568/getInfo.php?workbook=06_01.xlsx&amp;sheet=U0&amp;row=893&amp;col=7&amp;number=0.012&amp;sourceID=14","0.012")</f>
        <v>0.012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HYPERLINK("http://141.218.60.56/~jnz1568/getInfo.php?workbook=06_01.xlsx&amp;sheet=U0&amp;row=894&amp;col=6&amp;number=4&amp;sourceID=14","4")</f>
        <v>4</v>
      </c>
      <c r="G894" s="4" t="str">
        <f>HYPERLINK("http://141.218.60.56/~jnz1568/getInfo.php?workbook=06_01.xlsx&amp;sheet=U0&amp;row=894&amp;col=7&amp;number=0.0119&amp;sourceID=14","0.0119")</f>
        <v>0.0119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HYPERLINK("http://141.218.60.56/~jnz1568/getInfo.php?workbook=06_01.xlsx&amp;sheet=U0&amp;row=895&amp;col=6&amp;number=4.1&amp;sourceID=14","4.1")</f>
        <v>4.1</v>
      </c>
      <c r="G895" s="4" t="str">
        <f>HYPERLINK("http://141.218.60.56/~jnz1568/getInfo.php?workbook=06_01.xlsx&amp;sheet=U0&amp;row=895&amp;col=7&amp;number=0.0119&amp;sourceID=14","0.0119")</f>
        <v>0.0119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HYPERLINK("http://141.218.60.56/~jnz1568/getInfo.php?workbook=06_01.xlsx&amp;sheet=U0&amp;row=896&amp;col=6&amp;number=4.2&amp;sourceID=14","4.2")</f>
        <v>4.2</v>
      </c>
      <c r="G896" s="4" t="str">
        <f>HYPERLINK("http://141.218.60.56/~jnz1568/getInfo.php?workbook=06_01.xlsx&amp;sheet=U0&amp;row=896&amp;col=7&amp;number=0.0118&amp;sourceID=14","0.0118")</f>
        <v>0.0118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HYPERLINK("http://141.218.60.56/~jnz1568/getInfo.php?workbook=06_01.xlsx&amp;sheet=U0&amp;row=897&amp;col=6&amp;number=4.3&amp;sourceID=14","4.3")</f>
        <v>4.3</v>
      </c>
      <c r="G897" s="4" t="str">
        <f>HYPERLINK("http://141.218.60.56/~jnz1568/getInfo.php?workbook=06_01.xlsx&amp;sheet=U0&amp;row=897&amp;col=7&amp;number=0.0117&amp;sourceID=14","0.0117")</f>
        <v>0.0117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HYPERLINK("http://141.218.60.56/~jnz1568/getInfo.php?workbook=06_01.xlsx&amp;sheet=U0&amp;row=898&amp;col=6&amp;number=4.4&amp;sourceID=14","4.4")</f>
        <v>4.4</v>
      </c>
      <c r="G898" s="4" t="str">
        <f>HYPERLINK("http://141.218.60.56/~jnz1568/getInfo.php?workbook=06_01.xlsx&amp;sheet=U0&amp;row=898&amp;col=7&amp;number=0.0115&amp;sourceID=14","0.0115")</f>
        <v>0.0115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HYPERLINK("http://141.218.60.56/~jnz1568/getInfo.php?workbook=06_01.xlsx&amp;sheet=U0&amp;row=899&amp;col=6&amp;number=4.5&amp;sourceID=14","4.5")</f>
        <v>4.5</v>
      </c>
      <c r="G899" s="4" t="str">
        <f>HYPERLINK("http://141.218.60.56/~jnz1568/getInfo.php?workbook=06_01.xlsx&amp;sheet=U0&amp;row=899&amp;col=7&amp;number=0.0112&amp;sourceID=14","0.0112")</f>
        <v>0.0112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HYPERLINK("http://141.218.60.56/~jnz1568/getInfo.php?workbook=06_01.xlsx&amp;sheet=U0&amp;row=900&amp;col=6&amp;number=4.6&amp;sourceID=14","4.6")</f>
        <v>4.6</v>
      </c>
      <c r="G900" s="4" t="str">
        <f>HYPERLINK("http://141.218.60.56/~jnz1568/getInfo.php?workbook=06_01.xlsx&amp;sheet=U0&amp;row=900&amp;col=7&amp;number=0.0108&amp;sourceID=14","0.0108")</f>
        <v>0.0108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HYPERLINK("http://141.218.60.56/~jnz1568/getInfo.php?workbook=06_01.xlsx&amp;sheet=U0&amp;row=901&amp;col=6&amp;number=4.7&amp;sourceID=14","4.7")</f>
        <v>4.7</v>
      </c>
      <c r="G901" s="4" t="str">
        <f>HYPERLINK("http://141.218.60.56/~jnz1568/getInfo.php?workbook=06_01.xlsx&amp;sheet=U0&amp;row=901&amp;col=7&amp;number=0.0102&amp;sourceID=14","0.0102")</f>
        <v>0.0102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HYPERLINK("http://141.218.60.56/~jnz1568/getInfo.php?workbook=06_01.xlsx&amp;sheet=U0&amp;row=902&amp;col=6&amp;number=4.8&amp;sourceID=14","4.8")</f>
        <v>4.8</v>
      </c>
      <c r="G902" s="4" t="str">
        <f>HYPERLINK("http://141.218.60.56/~jnz1568/getInfo.php?workbook=06_01.xlsx&amp;sheet=U0&amp;row=902&amp;col=7&amp;number=0.00946&amp;sourceID=14","0.00946")</f>
        <v>0.00946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HYPERLINK("http://141.218.60.56/~jnz1568/getInfo.php?workbook=06_01.xlsx&amp;sheet=U0&amp;row=903&amp;col=6&amp;number=4.9&amp;sourceID=14","4.9")</f>
        <v>4.9</v>
      </c>
      <c r="G903" s="4" t="str">
        <f>HYPERLINK("http://141.218.60.56/~jnz1568/getInfo.php?workbook=06_01.xlsx&amp;sheet=U0&amp;row=903&amp;col=7&amp;number=0.0086&amp;sourceID=14","0.0086")</f>
        <v>0.0086</v>
      </c>
    </row>
    <row r="904" spans="1:7">
      <c r="A904" s="3">
        <v>6</v>
      </c>
      <c r="B904" s="3">
        <v>1</v>
      </c>
      <c r="C904" s="3">
        <v>3</v>
      </c>
      <c r="D904" s="3">
        <v>2</v>
      </c>
      <c r="E904" s="3">
        <v>1</v>
      </c>
      <c r="F904" s="4" t="str">
        <f>HYPERLINK("http://141.218.60.56/~jnz1568/getInfo.php?workbook=06_01.xlsx&amp;sheet=U0&amp;row=904&amp;col=6&amp;number=3&amp;sourceID=14","3")</f>
        <v>3</v>
      </c>
      <c r="G904" s="4" t="str">
        <f>HYPERLINK("http://141.218.60.56/~jnz1568/getInfo.php?workbook=06_01.xlsx&amp;sheet=U0&amp;row=904&amp;col=7&amp;number=0.00393&amp;sourceID=14","0.00393")</f>
        <v>0.00393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HYPERLINK("http://141.218.60.56/~jnz1568/getInfo.php?workbook=06_01.xlsx&amp;sheet=U0&amp;row=905&amp;col=6&amp;number=3.1&amp;sourceID=14","3.1")</f>
        <v>3.1</v>
      </c>
      <c r="G905" s="4" t="str">
        <f>HYPERLINK("http://141.218.60.56/~jnz1568/getInfo.php?workbook=06_01.xlsx&amp;sheet=U0&amp;row=905&amp;col=7&amp;number=0.00368&amp;sourceID=14","0.00368")</f>
        <v>0.00368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HYPERLINK("http://141.218.60.56/~jnz1568/getInfo.php?workbook=06_01.xlsx&amp;sheet=U0&amp;row=906&amp;col=6&amp;number=3.2&amp;sourceID=14","3.2")</f>
        <v>3.2</v>
      </c>
      <c r="G906" s="4" t="str">
        <f>HYPERLINK("http://141.218.60.56/~jnz1568/getInfo.php?workbook=06_01.xlsx&amp;sheet=U0&amp;row=906&amp;col=7&amp;number=0.0034&amp;sourceID=14","0.0034")</f>
        <v>0.0034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HYPERLINK("http://141.218.60.56/~jnz1568/getInfo.php?workbook=06_01.xlsx&amp;sheet=U0&amp;row=907&amp;col=6&amp;number=3.3&amp;sourceID=14","3.3")</f>
        <v>3.3</v>
      </c>
      <c r="G907" s="4" t="str">
        <f>HYPERLINK("http://141.218.60.56/~jnz1568/getInfo.php?workbook=06_01.xlsx&amp;sheet=U0&amp;row=907&amp;col=7&amp;number=0.00311&amp;sourceID=14","0.00311")</f>
        <v>0.00311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HYPERLINK("http://141.218.60.56/~jnz1568/getInfo.php?workbook=06_01.xlsx&amp;sheet=U0&amp;row=908&amp;col=6&amp;number=3.4&amp;sourceID=14","3.4")</f>
        <v>3.4</v>
      </c>
      <c r="G908" s="4" t="str">
        <f>HYPERLINK("http://141.218.60.56/~jnz1568/getInfo.php?workbook=06_01.xlsx&amp;sheet=U0&amp;row=908&amp;col=7&amp;number=0.00284&amp;sourceID=14","0.00284")</f>
        <v>0.00284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HYPERLINK("http://141.218.60.56/~jnz1568/getInfo.php?workbook=06_01.xlsx&amp;sheet=U0&amp;row=909&amp;col=6&amp;number=3.5&amp;sourceID=14","3.5")</f>
        <v>3.5</v>
      </c>
      <c r="G909" s="4" t="str">
        <f>HYPERLINK("http://141.218.60.56/~jnz1568/getInfo.php?workbook=06_01.xlsx&amp;sheet=U0&amp;row=909&amp;col=7&amp;number=0.0026&amp;sourceID=14","0.0026")</f>
        <v>0.0026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HYPERLINK("http://141.218.60.56/~jnz1568/getInfo.php?workbook=06_01.xlsx&amp;sheet=U0&amp;row=910&amp;col=6&amp;number=3.6&amp;sourceID=14","3.6")</f>
        <v>3.6</v>
      </c>
      <c r="G910" s="4" t="str">
        <f>HYPERLINK("http://141.218.60.56/~jnz1568/getInfo.php?workbook=06_01.xlsx&amp;sheet=U0&amp;row=910&amp;col=7&amp;number=0.00238&amp;sourceID=14","0.00238")</f>
        <v>0.00238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HYPERLINK("http://141.218.60.56/~jnz1568/getInfo.php?workbook=06_01.xlsx&amp;sheet=U0&amp;row=911&amp;col=6&amp;number=3.7&amp;sourceID=14","3.7")</f>
        <v>3.7</v>
      </c>
      <c r="G911" s="4" t="str">
        <f>HYPERLINK("http://141.218.60.56/~jnz1568/getInfo.php?workbook=06_01.xlsx&amp;sheet=U0&amp;row=911&amp;col=7&amp;number=0.00217&amp;sourceID=14","0.00217")</f>
        <v>0.00217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HYPERLINK("http://141.218.60.56/~jnz1568/getInfo.php?workbook=06_01.xlsx&amp;sheet=U0&amp;row=912&amp;col=6&amp;number=3.8&amp;sourceID=14","3.8")</f>
        <v>3.8</v>
      </c>
      <c r="G912" s="4" t="str">
        <f>HYPERLINK("http://141.218.60.56/~jnz1568/getInfo.php?workbook=06_01.xlsx&amp;sheet=U0&amp;row=912&amp;col=7&amp;number=0.00197&amp;sourceID=14","0.00197")</f>
        <v>0.00197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HYPERLINK("http://141.218.60.56/~jnz1568/getInfo.php?workbook=06_01.xlsx&amp;sheet=U0&amp;row=913&amp;col=6&amp;number=3.9&amp;sourceID=14","3.9")</f>
        <v>3.9</v>
      </c>
      <c r="G913" s="4" t="str">
        <f>HYPERLINK("http://141.218.60.56/~jnz1568/getInfo.php?workbook=06_01.xlsx&amp;sheet=U0&amp;row=913&amp;col=7&amp;number=0.0018&amp;sourceID=14","0.0018")</f>
        <v>0.0018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HYPERLINK("http://141.218.60.56/~jnz1568/getInfo.php?workbook=06_01.xlsx&amp;sheet=U0&amp;row=914&amp;col=6&amp;number=4&amp;sourceID=14","4")</f>
        <v>4</v>
      </c>
      <c r="G914" s="4" t="str">
        <f>HYPERLINK("http://141.218.60.56/~jnz1568/getInfo.php?workbook=06_01.xlsx&amp;sheet=U0&amp;row=914&amp;col=7&amp;number=0.00164&amp;sourceID=14","0.00164")</f>
        <v>0.00164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HYPERLINK("http://141.218.60.56/~jnz1568/getInfo.php?workbook=06_01.xlsx&amp;sheet=U0&amp;row=915&amp;col=6&amp;number=4.1&amp;sourceID=14","4.1")</f>
        <v>4.1</v>
      </c>
      <c r="G915" s="4" t="str">
        <f>HYPERLINK("http://141.218.60.56/~jnz1568/getInfo.php?workbook=06_01.xlsx&amp;sheet=U0&amp;row=915&amp;col=7&amp;number=0.00148&amp;sourceID=14","0.00148")</f>
        <v>0.00148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HYPERLINK("http://141.218.60.56/~jnz1568/getInfo.php?workbook=06_01.xlsx&amp;sheet=U0&amp;row=916&amp;col=6&amp;number=4.2&amp;sourceID=14","4.2")</f>
        <v>4.2</v>
      </c>
      <c r="G916" s="4" t="str">
        <f>HYPERLINK("http://141.218.60.56/~jnz1568/getInfo.php?workbook=06_01.xlsx&amp;sheet=U0&amp;row=916&amp;col=7&amp;number=0.00134&amp;sourceID=14","0.00134")</f>
        <v>0.00134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HYPERLINK("http://141.218.60.56/~jnz1568/getInfo.php?workbook=06_01.xlsx&amp;sheet=U0&amp;row=917&amp;col=6&amp;number=4.3&amp;sourceID=14","4.3")</f>
        <v>4.3</v>
      </c>
      <c r="G917" s="4" t="str">
        <f>HYPERLINK("http://141.218.60.56/~jnz1568/getInfo.php?workbook=06_01.xlsx&amp;sheet=U0&amp;row=917&amp;col=7&amp;number=0.00121&amp;sourceID=14","0.00121")</f>
        <v>0.00121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HYPERLINK("http://141.218.60.56/~jnz1568/getInfo.php?workbook=06_01.xlsx&amp;sheet=U0&amp;row=918&amp;col=6&amp;number=4.4&amp;sourceID=14","4.4")</f>
        <v>4.4</v>
      </c>
      <c r="G918" s="4" t="str">
        <f>HYPERLINK("http://141.218.60.56/~jnz1568/getInfo.php?workbook=06_01.xlsx&amp;sheet=U0&amp;row=918&amp;col=7&amp;number=0.00109&amp;sourceID=14","0.00109")</f>
        <v>0.00109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HYPERLINK("http://141.218.60.56/~jnz1568/getInfo.php?workbook=06_01.xlsx&amp;sheet=U0&amp;row=919&amp;col=6&amp;number=4.5&amp;sourceID=14","4.5")</f>
        <v>4.5</v>
      </c>
      <c r="G919" s="4" t="str">
        <f>HYPERLINK("http://141.218.60.56/~jnz1568/getInfo.php?workbook=06_01.xlsx&amp;sheet=U0&amp;row=919&amp;col=7&amp;number=0.000996&amp;sourceID=14","0.000996")</f>
        <v>0.000996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HYPERLINK("http://141.218.60.56/~jnz1568/getInfo.php?workbook=06_01.xlsx&amp;sheet=U0&amp;row=920&amp;col=6&amp;number=4.6&amp;sourceID=14","4.6")</f>
        <v>4.6</v>
      </c>
      <c r="G920" s="4" t="str">
        <f>HYPERLINK("http://141.218.60.56/~jnz1568/getInfo.php?workbook=06_01.xlsx&amp;sheet=U0&amp;row=920&amp;col=7&amp;number=0.000912&amp;sourceID=14","0.000912")</f>
        <v>0.000912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HYPERLINK("http://141.218.60.56/~jnz1568/getInfo.php?workbook=06_01.xlsx&amp;sheet=U0&amp;row=921&amp;col=6&amp;number=4.7&amp;sourceID=14","4.7")</f>
        <v>4.7</v>
      </c>
      <c r="G921" s="4" t="str">
        <f>HYPERLINK("http://141.218.60.56/~jnz1568/getInfo.php?workbook=06_01.xlsx&amp;sheet=U0&amp;row=921&amp;col=7&amp;number=0.000843&amp;sourceID=14","0.000843")</f>
        <v>0.000843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HYPERLINK("http://141.218.60.56/~jnz1568/getInfo.php?workbook=06_01.xlsx&amp;sheet=U0&amp;row=922&amp;col=6&amp;number=4.8&amp;sourceID=14","4.8")</f>
        <v>4.8</v>
      </c>
      <c r="G922" s="4" t="str">
        <f>HYPERLINK("http://141.218.60.56/~jnz1568/getInfo.php?workbook=06_01.xlsx&amp;sheet=U0&amp;row=922&amp;col=7&amp;number=0.000785&amp;sourceID=14","0.000785")</f>
        <v>0.000785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HYPERLINK("http://141.218.60.56/~jnz1568/getInfo.php?workbook=06_01.xlsx&amp;sheet=U0&amp;row=923&amp;col=6&amp;number=4.9&amp;sourceID=14","4.9")</f>
        <v>4.9</v>
      </c>
      <c r="G923" s="4" t="str">
        <f>HYPERLINK("http://141.218.60.56/~jnz1568/getInfo.php?workbook=06_01.xlsx&amp;sheet=U0&amp;row=923&amp;col=7&amp;number=0.000738&amp;sourceID=14","0.000738")</f>
        <v>0.000738</v>
      </c>
    </row>
    <row r="924" spans="1:7">
      <c r="A924" s="3">
        <v>6</v>
      </c>
      <c r="B924" s="3">
        <v>1</v>
      </c>
      <c r="C924" s="3">
        <v>2</v>
      </c>
      <c r="D924" s="3">
        <v>4</v>
      </c>
      <c r="E924" s="3">
        <v>1</v>
      </c>
      <c r="F924" s="4" t="str">
        <f>HYPERLINK("http://141.218.60.56/~jnz1568/getInfo.php?workbook=06_01.xlsx&amp;sheet=U0&amp;row=924&amp;col=6&amp;number=3&amp;sourceID=14","3")</f>
        <v>3</v>
      </c>
      <c r="G924" s="4" t="str">
        <f>HYPERLINK("http://141.218.60.56/~jnz1568/getInfo.php?workbook=06_01.xlsx&amp;sheet=U0&amp;row=924&amp;col=7&amp;number=0.00668&amp;sourceID=14","0.00668")</f>
        <v>0.00668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HYPERLINK("http://141.218.60.56/~jnz1568/getInfo.php?workbook=06_01.xlsx&amp;sheet=U0&amp;row=925&amp;col=6&amp;number=3.1&amp;sourceID=14","3.1")</f>
        <v>3.1</v>
      </c>
      <c r="G925" s="4" t="str">
        <f>HYPERLINK("http://141.218.60.56/~jnz1568/getInfo.php?workbook=06_01.xlsx&amp;sheet=U0&amp;row=925&amp;col=7&amp;number=0.00668&amp;sourceID=14","0.00668")</f>
        <v>0.00668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HYPERLINK("http://141.218.60.56/~jnz1568/getInfo.php?workbook=06_01.xlsx&amp;sheet=U0&amp;row=926&amp;col=6&amp;number=3.2&amp;sourceID=14","3.2")</f>
        <v>3.2</v>
      </c>
      <c r="G926" s="4" t="str">
        <f>HYPERLINK("http://141.218.60.56/~jnz1568/getInfo.php?workbook=06_01.xlsx&amp;sheet=U0&amp;row=926&amp;col=7&amp;number=0.00668&amp;sourceID=14","0.00668")</f>
        <v>0.00668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HYPERLINK("http://141.218.60.56/~jnz1568/getInfo.php?workbook=06_01.xlsx&amp;sheet=U0&amp;row=927&amp;col=6&amp;number=3.3&amp;sourceID=14","3.3")</f>
        <v>3.3</v>
      </c>
      <c r="G927" s="4" t="str">
        <f>HYPERLINK("http://141.218.60.56/~jnz1568/getInfo.php?workbook=06_01.xlsx&amp;sheet=U0&amp;row=927&amp;col=7&amp;number=0.00667&amp;sourceID=14","0.00667")</f>
        <v>0.00667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HYPERLINK("http://141.218.60.56/~jnz1568/getInfo.php?workbook=06_01.xlsx&amp;sheet=U0&amp;row=928&amp;col=6&amp;number=3.4&amp;sourceID=14","3.4")</f>
        <v>3.4</v>
      </c>
      <c r="G928" s="4" t="str">
        <f>HYPERLINK("http://141.218.60.56/~jnz1568/getInfo.php?workbook=06_01.xlsx&amp;sheet=U0&amp;row=928&amp;col=7&amp;number=0.00667&amp;sourceID=14","0.00667")</f>
        <v>0.00667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HYPERLINK("http://141.218.60.56/~jnz1568/getInfo.php?workbook=06_01.xlsx&amp;sheet=U0&amp;row=929&amp;col=6&amp;number=3.5&amp;sourceID=14","3.5")</f>
        <v>3.5</v>
      </c>
      <c r="G929" s="4" t="str">
        <f>HYPERLINK("http://141.218.60.56/~jnz1568/getInfo.php?workbook=06_01.xlsx&amp;sheet=U0&amp;row=929&amp;col=7&amp;number=0.00667&amp;sourceID=14","0.00667")</f>
        <v>0.00667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HYPERLINK("http://141.218.60.56/~jnz1568/getInfo.php?workbook=06_01.xlsx&amp;sheet=U0&amp;row=930&amp;col=6&amp;number=3.6&amp;sourceID=14","3.6")</f>
        <v>3.6</v>
      </c>
      <c r="G930" s="4" t="str">
        <f>HYPERLINK("http://141.218.60.56/~jnz1568/getInfo.php?workbook=06_01.xlsx&amp;sheet=U0&amp;row=930&amp;col=7&amp;number=0.00666&amp;sourceID=14","0.00666")</f>
        <v>0.00666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HYPERLINK("http://141.218.60.56/~jnz1568/getInfo.php?workbook=06_01.xlsx&amp;sheet=U0&amp;row=931&amp;col=6&amp;number=3.7&amp;sourceID=14","3.7")</f>
        <v>3.7</v>
      </c>
      <c r="G931" s="4" t="str">
        <f>HYPERLINK("http://141.218.60.56/~jnz1568/getInfo.php?workbook=06_01.xlsx&amp;sheet=U0&amp;row=931&amp;col=7&amp;number=0.00665&amp;sourceID=14","0.00665")</f>
        <v>0.00665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HYPERLINK("http://141.218.60.56/~jnz1568/getInfo.php?workbook=06_01.xlsx&amp;sheet=U0&amp;row=932&amp;col=6&amp;number=3.8&amp;sourceID=14","3.8")</f>
        <v>3.8</v>
      </c>
      <c r="G932" s="4" t="str">
        <f>HYPERLINK("http://141.218.60.56/~jnz1568/getInfo.php?workbook=06_01.xlsx&amp;sheet=U0&amp;row=932&amp;col=7&amp;number=0.00664&amp;sourceID=14","0.00664")</f>
        <v>0.00664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HYPERLINK("http://141.218.60.56/~jnz1568/getInfo.php?workbook=06_01.xlsx&amp;sheet=U0&amp;row=933&amp;col=6&amp;number=3.9&amp;sourceID=14","3.9")</f>
        <v>3.9</v>
      </c>
      <c r="G933" s="4" t="str">
        <f>HYPERLINK("http://141.218.60.56/~jnz1568/getInfo.php?workbook=06_01.xlsx&amp;sheet=U0&amp;row=933&amp;col=7&amp;number=0.00663&amp;sourceID=14","0.00663")</f>
        <v>0.00663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HYPERLINK("http://141.218.60.56/~jnz1568/getInfo.php?workbook=06_01.xlsx&amp;sheet=U0&amp;row=934&amp;col=6&amp;number=4&amp;sourceID=14","4")</f>
        <v>4</v>
      </c>
      <c r="G934" s="4" t="str">
        <f>HYPERLINK("http://141.218.60.56/~jnz1568/getInfo.php?workbook=06_01.xlsx&amp;sheet=U0&amp;row=934&amp;col=7&amp;number=0.00662&amp;sourceID=14","0.00662")</f>
        <v>0.00662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HYPERLINK("http://141.218.60.56/~jnz1568/getInfo.php?workbook=06_01.xlsx&amp;sheet=U0&amp;row=935&amp;col=6&amp;number=4.1&amp;sourceID=14","4.1")</f>
        <v>4.1</v>
      </c>
      <c r="G935" s="4" t="str">
        <f>HYPERLINK("http://141.218.60.56/~jnz1568/getInfo.php?workbook=06_01.xlsx&amp;sheet=U0&amp;row=935&amp;col=7&amp;number=0.0066&amp;sourceID=14","0.0066")</f>
        <v>0.0066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HYPERLINK("http://141.218.60.56/~jnz1568/getInfo.php?workbook=06_01.xlsx&amp;sheet=U0&amp;row=936&amp;col=6&amp;number=4.2&amp;sourceID=14","4.2")</f>
        <v>4.2</v>
      </c>
      <c r="G936" s="4" t="str">
        <f>HYPERLINK("http://141.218.60.56/~jnz1568/getInfo.php?workbook=06_01.xlsx&amp;sheet=U0&amp;row=936&amp;col=7&amp;number=0.00657&amp;sourceID=14","0.00657")</f>
        <v>0.00657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HYPERLINK("http://141.218.60.56/~jnz1568/getInfo.php?workbook=06_01.xlsx&amp;sheet=U0&amp;row=937&amp;col=6&amp;number=4.3&amp;sourceID=14","4.3")</f>
        <v>4.3</v>
      </c>
      <c r="G937" s="4" t="str">
        <f>HYPERLINK("http://141.218.60.56/~jnz1568/getInfo.php?workbook=06_01.xlsx&amp;sheet=U0&amp;row=937&amp;col=7&amp;number=0.00655&amp;sourceID=14","0.00655")</f>
        <v>0.00655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HYPERLINK("http://141.218.60.56/~jnz1568/getInfo.php?workbook=06_01.xlsx&amp;sheet=U0&amp;row=938&amp;col=6&amp;number=4.4&amp;sourceID=14","4.4")</f>
        <v>4.4</v>
      </c>
      <c r="G938" s="4" t="str">
        <f>HYPERLINK("http://141.218.60.56/~jnz1568/getInfo.php?workbook=06_01.xlsx&amp;sheet=U0&amp;row=938&amp;col=7&amp;number=0.00651&amp;sourceID=14","0.00651")</f>
        <v>0.00651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HYPERLINK("http://141.218.60.56/~jnz1568/getInfo.php?workbook=06_01.xlsx&amp;sheet=U0&amp;row=939&amp;col=6&amp;number=4.5&amp;sourceID=14","4.5")</f>
        <v>4.5</v>
      </c>
      <c r="G939" s="4" t="str">
        <f>HYPERLINK("http://141.218.60.56/~jnz1568/getInfo.php?workbook=06_01.xlsx&amp;sheet=U0&amp;row=939&amp;col=7&amp;number=0.00646&amp;sourceID=14","0.00646")</f>
        <v>0.00646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HYPERLINK("http://141.218.60.56/~jnz1568/getInfo.php?workbook=06_01.xlsx&amp;sheet=U0&amp;row=940&amp;col=6&amp;number=4.6&amp;sourceID=14","4.6")</f>
        <v>4.6</v>
      </c>
      <c r="G940" s="4" t="str">
        <f>HYPERLINK("http://141.218.60.56/~jnz1568/getInfo.php?workbook=06_01.xlsx&amp;sheet=U0&amp;row=940&amp;col=7&amp;number=0.00641&amp;sourceID=14","0.00641")</f>
        <v>0.00641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HYPERLINK("http://141.218.60.56/~jnz1568/getInfo.php?workbook=06_01.xlsx&amp;sheet=U0&amp;row=941&amp;col=6&amp;number=4.7&amp;sourceID=14","4.7")</f>
        <v>4.7</v>
      </c>
      <c r="G941" s="4" t="str">
        <f>HYPERLINK("http://141.218.60.56/~jnz1568/getInfo.php?workbook=06_01.xlsx&amp;sheet=U0&amp;row=941&amp;col=7&amp;number=0.00634&amp;sourceID=14","0.00634")</f>
        <v>0.00634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HYPERLINK("http://141.218.60.56/~jnz1568/getInfo.php?workbook=06_01.xlsx&amp;sheet=U0&amp;row=942&amp;col=6&amp;number=4.8&amp;sourceID=14","4.8")</f>
        <v>4.8</v>
      </c>
      <c r="G942" s="4" t="str">
        <f>HYPERLINK("http://141.218.60.56/~jnz1568/getInfo.php?workbook=06_01.xlsx&amp;sheet=U0&amp;row=942&amp;col=7&amp;number=0.00625&amp;sourceID=14","0.00625")</f>
        <v>0.00625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HYPERLINK("http://141.218.60.56/~jnz1568/getInfo.php?workbook=06_01.xlsx&amp;sheet=U0&amp;row=943&amp;col=6&amp;number=4.9&amp;sourceID=14","4.9")</f>
        <v>4.9</v>
      </c>
      <c r="G943" s="4" t="str">
        <f>HYPERLINK("http://141.218.60.56/~jnz1568/getInfo.php?workbook=06_01.xlsx&amp;sheet=U0&amp;row=943&amp;col=7&amp;number=0.00615&amp;sourceID=14","0.00615")</f>
        <v>0.00615</v>
      </c>
    </row>
    <row r="944" spans="1:7">
      <c r="A944" s="3">
        <v>6</v>
      </c>
      <c r="B944" s="3">
        <v>1</v>
      </c>
      <c r="C944" s="3">
        <v>3</v>
      </c>
      <c r="D944" s="3">
        <v>4</v>
      </c>
      <c r="E944" s="3">
        <v>1</v>
      </c>
      <c r="F944" s="4" t="str">
        <f>HYPERLINK("http://141.218.60.56/~jnz1568/getInfo.php?workbook=06_01.xlsx&amp;sheet=U0&amp;row=944&amp;col=6&amp;number=3&amp;sourceID=14","3")</f>
        <v>3</v>
      </c>
      <c r="G944" s="4" t="str">
        <f>HYPERLINK("http://141.218.60.56/~jnz1568/getInfo.php?workbook=06_01.xlsx&amp;sheet=U0&amp;row=944&amp;col=7&amp;number=0.000221&amp;sourceID=14","0.000221")</f>
        <v>0.000221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HYPERLINK("http://141.218.60.56/~jnz1568/getInfo.php?workbook=06_01.xlsx&amp;sheet=U0&amp;row=945&amp;col=6&amp;number=3.1&amp;sourceID=14","3.1")</f>
        <v>3.1</v>
      </c>
      <c r="G945" s="4" t="str">
        <f>HYPERLINK("http://141.218.60.56/~jnz1568/getInfo.php?workbook=06_01.xlsx&amp;sheet=U0&amp;row=945&amp;col=7&amp;number=0.000221&amp;sourceID=14","0.000221")</f>
        <v>0.000221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HYPERLINK("http://141.218.60.56/~jnz1568/getInfo.php?workbook=06_01.xlsx&amp;sheet=U0&amp;row=946&amp;col=6&amp;number=3.2&amp;sourceID=14","3.2")</f>
        <v>3.2</v>
      </c>
      <c r="G946" s="4" t="str">
        <f>HYPERLINK("http://141.218.60.56/~jnz1568/getInfo.php?workbook=06_01.xlsx&amp;sheet=U0&amp;row=946&amp;col=7&amp;number=0.00022&amp;sourceID=14","0.00022")</f>
        <v>0.00022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HYPERLINK("http://141.218.60.56/~jnz1568/getInfo.php?workbook=06_01.xlsx&amp;sheet=U0&amp;row=947&amp;col=6&amp;number=3.3&amp;sourceID=14","3.3")</f>
        <v>3.3</v>
      </c>
      <c r="G947" s="4" t="str">
        <f>HYPERLINK("http://141.218.60.56/~jnz1568/getInfo.php?workbook=06_01.xlsx&amp;sheet=U0&amp;row=947&amp;col=7&amp;number=0.00022&amp;sourceID=14","0.00022")</f>
        <v>0.00022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HYPERLINK("http://141.218.60.56/~jnz1568/getInfo.php?workbook=06_01.xlsx&amp;sheet=U0&amp;row=948&amp;col=6&amp;number=3.4&amp;sourceID=14","3.4")</f>
        <v>3.4</v>
      </c>
      <c r="G948" s="4" t="str">
        <f>HYPERLINK("http://141.218.60.56/~jnz1568/getInfo.php?workbook=06_01.xlsx&amp;sheet=U0&amp;row=948&amp;col=7&amp;number=0.00022&amp;sourceID=14","0.00022")</f>
        <v>0.00022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HYPERLINK("http://141.218.60.56/~jnz1568/getInfo.php?workbook=06_01.xlsx&amp;sheet=U0&amp;row=949&amp;col=6&amp;number=3.5&amp;sourceID=14","3.5")</f>
        <v>3.5</v>
      </c>
      <c r="G949" s="4" t="str">
        <f>HYPERLINK("http://141.218.60.56/~jnz1568/getInfo.php?workbook=06_01.xlsx&amp;sheet=U0&amp;row=949&amp;col=7&amp;number=0.00022&amp;sourceID=14","0.00022")</f>
        <v>0.00022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HYPERLINK("http://141.218.60.56/~jnz1568/getInfo.php?workbook=06_01.xlsx&amp;sheet=U0&amp;row=950&amp;col=6&amp;number=3.6&amp;sourceID=14","3.6")</f>
        <v>3.6</v>
      </c>
      <c r="G950" s="4" t="str">
        <f>HYPERLINK("http://141.218.60.56/~jnz1568/getInfo.php?workbook=06_01.xlsx&amp;sheet=U0&amp;row=950&amp;col=7&amp;number=0.00022&amp;sourceID=14","0.00022")</f>
        <v>0.00022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HYPERLINK("http://141.218.60.56/~jnz1568/getInfo.php?workbook=06_01.xlsx&amp;sheet=U0&amp;row=951&amp;col=6&amp;number=3.7&amp;sourceID=14","3.7")</f>
        <v>3.7</v>
      </c>
      <c r="G951" s="4" t="str">
        <f>HYPERLINK("http://141.218.60.56/~jnz1568/getInfo.php?workbook=06_01.xlsx&amp;sheet=U0&amp;row=951&amp;col=7&amp;number=0.000219&amp;sourceID=14","0.000219")</f>
        <v>0.000219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HYPERLINK("http://141.218.60.56/~jnz1568/getInfo.php?workbook=06_01.xlsx&amp;sheet=U0&amp;row=952&amp;col=6&amp;number=3.8&amp;sourceID=14","3.8")</f>
        <v>3.8</v>
      </c>
      <c r="G952" s="4" t="str">
        <f>HYPERLINK("http://141.218.60.56/~jnz1568/getInfo.php?workbook=06_01.xlsx&amp;sheet=U0&amp;row=952&amp;col=7&amp;number=0.000219&amp;sourceID=14","0.000219")</f>
        <v>0.000219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HYPERLINK("http://141.218.60.56/~jnz1568/getInfo.php?workbook=06_01.xlsx&amp;sheet=U0&amp;row=953&amp;col=6&amp;number=3.9&amp;sourceID=14","3.9")</f>
        <v>3.9</v>
      </c>
      <c r="G953" s="4" t="str">
        <f>HYPERLINK("http://141.218.60.56/~jnz1568/getInfo.php?workbook=06_01.xlsx&amp;sheet=U0&amp;row=953&amp;col=7&amp;number=0.000218&amp;sourceID=14","0.000218")</f>
        <v>0.000218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HYPERLINK("http://141.218.60.56/~jnz1568/getInfo.php?workbook=06_01.xlsx&amp;sheet=U0&amp;row=954&amp;col=6&amp;number=4&amp;sourceID=14","4")</f>
        <v>4</v>
      </c>
      <c r="G954" s="4" t="str">
        <f>HYPERLINK("http://141.218.60.56/~jnz1568/getInfo.php?workbook=06_01.xlsx&amp;sheet=U0&amp;row=954&amp;col=7&amp;number=0.000218&amp;sourceID=14","0.000218")</f>
        <v>0.000218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HYPERLINK("http://141.218.60.56/~jnz1568/getInfo.php?workbook=06_01.xlsx&amp;sheet=U0&amp;row=955&amp;col=6&amp;number=4.1&amp;sourceID=14","4.1")</f>
        <v>4.1</v>
      </c>
      <c r="G955" s="4" t="str">
        <f>HYPERLINK("http://141.218.60.56/~jnz1568/getInfo.php?workbook=06_01.xlsx&amp;sheet=U0&amp;row=955&amp;col=7&amp;number=0.000217&amp;sourceID=14","0.000217")</f>
        <v>0.000217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HYPERLINK("http://141.218.60.56/~jnz1568/getInfo.php?workbook=06_01.xlsx&amp;sheet=U0&amp;row=956&amp;col=6&amp;number=4.2&amp;sourceID=14","4.2")</f>
        <v>4.2</v>
      </c>
      <c r="G956" s="4" t="str">
        <f>HYPERLINK("http://141.218.60.56/~jnz1568/getInfo.php?workbook=06_01.xlsx&amp;sheet=U0&amp;row=956&amp;col=7&amp;number=0.000216&amp;sourceID=14","0.000216")</f>
        <v>0.000216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HYPERLINK("http://141.218.60.56/~jnz1568/getInfo.php?workbook=06_01.xlsx&amp;sheet=U0&amp;row=957&amp;col=6&amp;number=4.3&amp;sourceID=14","4.3")</f>
        <v>4.3</v>
      </c>
      <c r="G957" s="4" t="str">
        <f>HYPERLINK("http://141.218.60.56/~jnz1568/getInfo.php?workbook=06_01.xlsx&amp;sheet=U0&amp;row=957&amp;col=7&amp;number=0.000214&amp;sourceID=14","0.000214")</f>
        <v>0.000214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HYPERLINK("http://141.218.60.56/~jnz1568/getInfo.php?workbook=06_01.xlsx&amp;sheet=U0&amp;row=958&amp;col=6&amp;number=4.4&amp;sourceID=14","4.4")</f>
        <v>4.4</v>
      </c>
      <c r="G958" s="4" t="str">
        <f>HYPERLINK("http://141.218.60.56/~jnz1568/getInfo.php?workbook=06_01.xlsx&amp;sheet=U0&amp;row=958&amp;col=7&amp;number=0.000213&amp;sourceID=14","0.000213")</f>
        <v>0.000213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HYPERLINK("http://141.218.60.56/~jnz1568/getInfo.php?workbook=06_01.xlsx&amp;sheet=U0&amp;row=959&amp;col=6&amp;number=4.5&amp;sourceID=14","4.5")</f>
        <v>4.5</v>
      </c>
      <c r="G959" s="4" t="str">
        <f>HYPERLINK("http://141.218.60.56/~jnz1568/getInfo.php?workbook=06_01.xlsx&amp;sheet=U0&amp;row=959&amp;col=7&amp;number=0.000211&amp;sourceID=14","0.000211")</f>
        <v>0.000211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HYPERLINK("http://141.218.60.56/~jnz1568/getInfo.php?workbook=06_01.xlsx&amp;sheet=U0&amp;row=960&amp;col=6&amp;number=4.6&amp;sourceID=14","4.6")</f>
        <v>4.6</v>
      </c>
      <c r="G960" s="4" t="str">
        <f>HYPERLINK("http://141.218.60.56/~jnz1568/getInfo.php?workbook=06_01.xlsx&amp;sheet=U0&amp;row=960&amp;col=7&amp;number=0.000208&amp;sourceID=14","0.000208")</f>
        <v>0.000208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HYPERLINK("http://141.218.60.56/~jnz1568/getInfo.php?workbook=06_01.xlsx&amp;sheet=U0&amp;row=961&amp;col=6&amp;number=4.7&amp;sourceID=14","4.7")</f>
        <v>4.7</v>
      </c>
      <c r="G961" s="4" t="str">
        <f>HYPERLINK("http://141.218.60.56/~jnz1568/getInfo.php?workbook=06_01.xlsx&amp;sheet=U0&amp;row=961&amp;col=7&amp;number=0.000205&amp;sourceID=14","0.000205")</f>
        <v>0.000205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HYPERLINK("http://141.218.60.56/~jnz1568/getInfo.php?workbook=06_01.xlsx&amp;sheet=U0&amp;row=962&amp;col=6&amp;number=4.8&amp;sourceID=14","4.8")</f>
        <v>4.8</v>
      </c>
      <c r="G962" s="4" t="str">
        <f>HYPERLINK("http://141.218.60.56/~jnz1568/getInfo.php?workbook=06_01.xlsx&amp;sheet=U0&amp;row=962&amp;col=7&amp;number=0.000201&amp;sourceID=14","0.000201")</f>
        <v>0.000201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HYPERLINK("http://141.218.60.56/~jnz1568/getInfo.php?workbook=06_01.xlsx&amp;sheet=U0&amp;row=963&amp;col=6&amp;number=4.9&amp;sourceID=14","4.9")</f>
        <v>4.9</v>
      </c>
      <c r="G963" s="4" t="str">
        <f>HYPERLINK("http://141.218.60.56/~jnz1568/getInfo.php?workbook=06_01.xlsx&amp;sheet=U0&amp;row=963&amp;col=7&amp;number=0.000196&amp;sourceID=14","0.000196")</f>
        <v>0.000196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2015-04-20T06:32:23Z</dcterms:created>
  <dcterms:modified xsi:type="dcterms:W3CDTF">2015-04-20T06:32:23Z</dcterms:modified>
</cp:coreProperties>
</file>