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filterPrivacy="1" showInkAnnotation="0" codeName="ThisWorkbook" defaultThemeVersion="124226"/>
  <xr:revisionPtr revIDLastSave="0" documentId="13_ncr:1_{0B72DD7E-0DBE-4097-8939-640C4D9D6F02}" xr6:coauthVersionLast="45" xr6:coauthVersionMax="45" xr10:uidLastSave="{00000000-0000-0000-0000-000000000000}"/>
  <bookViews>
    <workbookView xWindow="25080" yWindow="-120" windowWidth="21840" windowHeight="13740" tabRatio="734" xr2:uid="{00000000-000D-0000-FFFF-FFFF00000000}"/>
  </bookViews>
  <sheets>
    <sheet name="Inputs" sheetId="1" r:id="rId1"/>
    <sheet name="Cash Flow" sheetId="7" r:id="rId2"/>
    <sheet name="Depreciation Schedules" sheetId="4" r:id="rId3"/>
  </sheets>
  <definedNames>
    <definedName name="analysis_period">Inputs!$C$45</definedName>
    <definedName name="annual_fuel_usage">Inputs!$C$19</definedName>
    <definedName name="AnnualEnergy">Inputs!$C$143</definedName>
    <definedName name="AnnualOMCapacity">Inputs!$D$148</definedName>
    <definedName name="AnnualOMFixed">Inputs!$D$147</definedName>
    <definedName name="AnnualOMProduction">Inputs!$D$149</definedName>
    <definedName name="AnnualPBIFederal">Inputs!$D$154</definedName>
    <definedName name="AnnualPBIOther">Inputs!$D$157</definedName>
    <definedName name="AnnualPBIState">Inputs!$D$155</definedName>
    <definedName name="AnnualPBIUtility">Inputs!$D$156</definedName>
    <definedName name="AnnualPPAPrice">Inputs!$C$144</definedName>
    <definedName name="AnnualPPARevenue">Inputs!$C$145</definedName>
    <definedName name="AnnualPTCFederal">Inputs!$D$159</definedName>
    <definedName name="AnnualPTCState">Inputs!$D$160</definedName>
    <definedName name="AnnualTaxFederal">Inputs!$C$152</definedName>
    <definedName name="AnnualTaxState">Inputs!$C$151</definedName>
    <definedName name="batt_computed_bank_capacity">Inputs!$C$162</definedName>
    <definedName name="batt_replacement_cost">Inputs!$C$164</definedName>
    <definedName name="batt_replacement_cost_escal">Inputs!$C$165</definedName>
    <definedName name="batt_replacement_option">Inputs!$C$163</definedName>
    <definedName name="BatteryReplSched">Inputs!$C$167</definedName>
    <definedName name="cbi_fed_amount">Inputs!$C$120</definedName>
    <definedName name="cbi_fed_deprbas_fed">Inputs!$G$120</definedName>
    <definedName name="cbi_fed_deprbas_sta">Inputs!$H$120</definedName>
    <definedName name="cbi_fed_maxvalue">Inputs!$D$120</definedName>
    <definedName name="cbi_fed_tax_fed">Inputs!$E$120</definedName>
    <definedName name="cbi_fed_tax_sta">Inputs!$F$120</definedName>
    <definedName name="cbi_oth_amount">Inputs!$C$123</definedName>
    <definedName name="cbi_oth_deprbas_fed">Inputs!$G$123</definedName>
    <definedName name="cbi_oth_deprbas_sta">Inputs!$H$123</definedName>
    <definedName name="cbi_oth_maxvalue">Inputs!$D$123</definedName>
    <definedName name="cbi_oth_tax_fed">Inputs!$E$123</definedName>
    <definedName name="cbi_oth_tax_sta">Inputs!$F$123</definedName>
    <definedName name="cbi_sta_amount">Inputs!$C$121</definedName>
    <definedName name="cbi_sta_deprbas_fed">Inputs!$G$121</definedName>
    <definedName name="cbi_sta_deprbas_sta">Inputs!$H$121</definedName>
    <definedName name="cbi_sta_maxvalue">Inputs!$D$121</definedName>
    <definedName name="cbi_sta_tax_fed">Inputs!$E$121</definedName>
    <definedName name="cbi_sta_tax_sta">Inputs!$F$121</definedName>
    <definedName name="cbi_uti_amount">Inputs!$C$122</definedName>
    <definedName name="cbi_uti_deprbas_fed">Inputs!$G$122</definedName>
    <definedName name="cbi_uti_deprbas_sta">Inputs!$H$122</definedName>
    <definedName name="cbi_uti_maxvalue">Inputs!$D$122</definedName>
    <definedName name="cbi_uti_tax_fed">Inputs!$E$122</definedName>
    <definedName name="cbi_uti_tax_sta">Inputs!$F$122</definedName>
    <definedName name="cf_disbursement_debtservice">Inputs!$C$173</definedName>
    <definedName name="cf_funding_debtservice">Inputs!$C$172</definedName>
    <definedName name="cf_reserve_debtservice">Inputs!$C$174</definedName>
    <definedName name="cf_utility_bill">Inputs!$C$170</definedName>
    <definedName name="const_per_interest_rate1">Inputs!$F$75</definedName>
    <definedName name="const_per_interest_rate2">Inputs!$F$76</definedName>
    <definedName name="const_per_interest_rate3">Inputs!$F$77</definedName>
    <definedName name="const_per_interest_rate4">Inputs!$F$78</definedName>
    <definedName name="const_per_interest_rate5">Inputs!$F$79</definedName>
    <definedName name="const_per_months1">Inputs!$E$75</definedName>
    <definedName name="const_per_months2">Inputs!$E$76</definedName>
    <definedName name="const_per_months3">Inputs!$E$77</definedName>
    <definedName name="const_per_months4">Inputs!$E$78</definedName>
    <definedName name="const_per_months5">Inputs!$E$79</definedName>
    <definedName name="const_per_percent1">Inputs!$C$75</definedName>
    <definedName name="const_per_percent2">Inputs!$C$76</definedName>
    <definedName name="const_per_percent3">Inputs!$C$77</definedName>
    <definedName name="const_per_percent4">Inputs!$C$78</definedName>
    <definedName name="const_per_percent5">Inputs!$C$79</definedName>
    <definedName name="const_per_upfront_rate1">Inputs!$D$75</definedName>
    <definedName name="const_per_upfront_rate2">Inputs!$D$76</definedName>
    <definedName name="const_per_upfront_rate3">Inputs!$D$77</definedName>
    <definedName name="const_per_upfront_rate4">Inputs!$D$78</definedName>
    <definedName name="const_per_upfront_rate5">Inputs!$D$79</definedName>
    <definedName name="construction_financing_cost">Inputs!$C$71</definedName>
    <definedName name="cost_debt_closing">Inputs!#REF!</definedName>
    <definedName name="cost_debt_fee">Inputs!#REF!</definedName>
    <definedName name="cost_dev_fee_percent">Inputs!$C$66</definedName>
    <definedName name="cost_equity_closing">Inputs!$C$64</definedName>
    <definedName name="cost_other_financing">Inputs!$C$65</definedName>
    <definedName name="CostDebtUpfront">Inputs!#REF!</definedName>
    <definedName name="DebtPayment">Inputs!#REF!</definedName>
    <definedName name="DebtPercent">Inputs!#REF!</definedName>
    <definedName name="DebtServiceCoverageRatio">Inputs!#REF!</definedName>
    <definedName name="depr_alloc_custom_percent">Inputs!$C$138</definedName>
    <definedName name="depr_alloc_macrs_15_percent">Inputs!$C$133</definedName>
    <definedName name="depr_alloc_macrs_5_percent">Inputs!$C$132</definedName>
    <definedName name="depr_alloc_sl_15_percent">Inputs!$C$135</definedName>
    <definedName name="depr_alloc_sl_20_percent">Inputs!$C$136</definedName>
    <definedName name="depr_alloc_sl_39_percent">Inputs!$C$137</definedName>
    <definedName name="depr_alloc_sl_5_percent">Inputs!$C$134</definedName>
    <definedName name="depr_bonus_fed">Inputs!$D$139</definedName>
    <definedName name="depr_bonus_fed_custom">Inputs!$D$138</definedName>
    <definedName name="depr_bonus_fed_macrs_15">Inputs!$D$133</definedName>
    <definedName name="depr_bonus_fed_macrs_5">Inputs!$D$132</definedName>
    <definedName name="depr_bonus_fed_sl_15">Inputs!$D$135</definedName>
    <definedName name="depr_bonus_fed_sl_20">Inputs!$D$136</definedName>
    <definedName name="depr_bonus_fed_sl_39">Inputs!$D$137</definedName>
    <definedName name="depr_bonus_fed_sl_5">Inputs!$D$134</definedName>
    <definedName name="depr_bonus_sta">Inputs!$E$139</definedName>
    <definedName name="depr_bonus_sta_custom">Inputs!$E$138</definedName>
    <definedName name="depr_bonus_sta_macrs_15">Inputs!$E$133</definedName>
    <definedName name="depr_bonus_sta_macrs_5">Inputs!$E$132</definedName>
    <definedName name="depr_bonus_sta_sl_15">Inputs!$E$135</definedName>
    <definedName name="depr_bonus_sta_sl_20">Inputs!$E$136</definedName>
    <definedName name="depr_bonus_sta_sl_39">Inputs!$E$137</definedName>
    <definedName name="depr_bonus_sta_sl_5">Inputs!$E$134</definedName>
    <definedName name="depr_custom_schedule">Inputs!$D$176</definedName>
    <definedName name="depr_itc_fed_custom">Inputs!$F$138</definedName>
    <definedName name="depr_itc_fed_macrs_15">Inputs!$F$133</definedName>
    <definedName name="depr_itc_fed_macrs_5">Inputs!$F$132</definedName>
    <definedName name="depr_itc_fed_sl_15">Inputs!$F$135</definedName>
    <definedName name="depr_itc_fed_sl_20">Inputs!$F$136</definedName>
    <definedName name="depr_itc_fed_sl_39">Inputs!$F$137</definedName>
    <definedName name="depr_itc_fed_sl_5">Inputs!$F$134</definedName>
    <definedName name="depr_itc_sta_custom">Inputs!$G$138</definedName>
    <definedName name="depr_itc_sta_macrs_15">Inputs!$G$133</definedName>
    <definedName name="depr_itc_sta_macrs_5">Inputs!$G$132</definedName>
    <definedName name="depr_itc_sta_sl_15">Inputs!$G$135</definedName>
    <definedName name="depr_itc_sta_sl_20">Inputs!$G$136</definedName>
    <definedName name="depr_itc_sta_sl_39">Inputs!$G$137</definedName>
    <definedName name="depr_itc_sta_sl_5">Inputs!$G$134</definedName>
    <definedName name="DeveloperMargin">Inputs!$C$41</definedName>
    <definedName name="dscr_reserve_months">Inputs!#REF!</definedName>
    <definedName name="equip_reserve_depr_fed">Inputs!$C$92</definedName>
    <definedName name="equip_reserve_depr_sta">Inputs!$C$93</definedName>
    <definedName name="equip1_reserve_cost">Inputs!$C$88</definedName>
    <definedName name="equip1_reserve_freq">Inputs!$E$88</definedName>
    <definedName name="equip2_reserve_cost">Inputs!$C$89</definedName>
    <definedName name="equip2_reserve_freq">Inputs!$E$89</definedName>
    <definedName name="equip3_reserve_cost">Inputs!$C$90</definedName>
    <definedName name="equip3_reserve_freq">Inputs!$E$90</definedName>
    <definedName name="federal_tax_rate">Inputs!$C$50</definedName>
    <definedName name="flip_target_year">Inputs!$C$35</definedName>
    <definedName name="ibi_fed_amount">Inputs!$C$110</definedName>
    <definedName name="ibi_fed_amount_deprbas_fed">Inputs!$G$110</definedName>
    <definedName name="ibi_fed_amount_deprbas_sta">Inputs!$H$110</definedName>
    <definedName name="ibi_fed_amount_tax_fed">Inputs!$E$110</definedName>
    <definedName name="ibi_fed_amount_tax_sta">Inputs!$F$110</definedName>
    <definedName name="ibi_fed_percent">Inputs!$C$115</definedName>
    <definedName name="ibi_fed_percent_deprbas_fed">Inputs!$G$115</definedName>
    <definedName name="ibi_fed_percent_deprbas_sta">Inputs!$H$115</definedName>
    <definedName name="ibi_fed_percent_maxvalue">Inputs!$D$115</definedName>
    <definedName name="ibi_fed_percent_tax_fed">Inputs!$E$115</definedName>
    <definedName name="ibi_fed_percent_tax_sta">Inputs!$F$115</definedName>
    <definedName name="ibi_oth_amount">Inputs!$C$113</definedName>
    <definedName name="ibi_oth_amount_deprbas_fed">Inputs!$G$113</definedName>
    <definedName name="ibi_oth_amount_deprbas_sta">Inputs!$H$113</definedName>
    <definedName name="ibi_oth_amount_tax_fed">Inputs!$E$113</definedName>
    <definedName name="ibi_oth_amount_tax_sta">Inputs!$F$113</definedName>
    <definedName name="ibi_oth_percent">Inputs!$C$118</definedName>
    <definedName name="ibi_oth_percent_deprbas_fed">Inputs!$G$118</definedName>
    <definedName name="ibi_oth_percent_deprbas_sta">Inputs!$H$118</definedName>
    <definedName name="ibi_oth_percent_maxvalue">Inputs!$D$118</definedName>
    <definedName name="ibi_oth_percent_tax_fed">Inputs!$E$118</definedName>
    <definedName name="ibi_oth_percent_tax_sta">Inputs!$F$118</definedName>
    <definedName name="ibi_sta_amount">Inputs!$C$111</definedName>
    <definedName name="ibi_sta_amount_deprbas_fed">Inputs!$G$111</definedName>
    <definedName name="ibi_sta_amount_deprbas_sta">Inputs!$H$111</definedName>
    <definedName name="ibi_sta_amount_tax_fed">Inputs!$E$111</definedName>
    <definedName name="ibi_sta_amount_tax_sta">Inputs!$F$111</definedName>
    <definedName name="ibi_sta_percent">Inputs!$C$116</definedName>
    <definedName name="ibi_sta_percent_deprbas_fed">Inputs!$G$116</definedName>
    <definedName name="ibi_sta_percent_deprbas_sta">Inputs!$H$116</definedName>
    <definedName name="ibi_sta_percent_maxvalue">Inputs!$D$116</definedName>
    <definedName name="ibi_sta_percent_tax_fed">Inputs!$E$116</definedName>
    <definedName name="ibi_sta_percent_tax_sta">Inputs!$F$116</definedName>
    <definedName name="ibi_uti_amount">Inputs!$C$112</definedName>
    <definedName name="ibi_uti_amount_deprbas_fed">Inputs!$G$112</definedName>
    <definedName name="ibi_uti_amount_deprbas_sta">Inputs!$H$112</definedName>
    <definedName name="ibi_uti_amount_tax_fed">Inputs!$E$112</definedName>
    <definedName name="ibi_uti_amount_tax_sta">Inputs!$F$112</definedName>
    <definedName name="ibi_uti_percent">Inputs!$C$117</definedName>
    <definedName name="ibi_uti_percent_deprbas_fed">Inputs!$G$117</definedName>
    <definedName name="ibi_uti_percent_deprbas_sta">Inputs!$H$117</definedName>
    <definedName name="ibi_uti_percent_maxvalue">Inputs!$D$117</definedName>
    <definedName name="ibi_uti_percent_tax_fed">Inputs!$E$117</definedName>
    <definedName name="ibi_uti_percent_tax_sta">Inputs!$F$117</definedName>
    <definedName name="inflation_rate">Inputs!$C$46</definedName>
    <definedName name="insurance_rate">Inputs!$C$53</definedName>
    <definedName name="IRRTarget">Inputs!$C$34</definedName>
    <definedName name="itc_fed_amount">Inputs!$C$98</definedName>
    <definedName name="itc_fed_amount_deprbas_fed">Inputs!$E$98</definedName>
    <definedName name="itc_fed_amount_deprbas_sta">Inputs!$F$98</definedName>
    <definedName name="itc_fed_percent">Inputs!$C$101</definedName>
    <definedName name="itc_fed_percent_deprbas_fed">Inputs!$E$101</definedName>
    <definedName name="itc_fed_percent_deprbas_sta">Inputs!$F$101</definedName>
    <definedName name="itc_fed_percent_maxvalue">Inputs!$D$101</definedName>
    <definedName name="itc_sta_amount">Inputs!$C$99</definedName>
    <definedName name="itc_sta_amount_deprbas_fed">Inputs!$E$99</definedName>
    <definedName name="itc_sta_amount_deprbas_sta">Inputs!$F$99</definedName>
    <definedName name="itc_sta_percent">Inputs!$C$102</definedName>
    <definedName name="itc_sta_percent_deprbas_fed">Inputs!$E$102</definedName>
    <definedName name="itc_sta_percent_deprbas_sta">Inputs!$F$102</definedName>
    <definedName name="itc_sta_percent_maxvalue">Inputs!$D$102</definedName>
    <definedName name="loan_moratorium">Inputs!#REF!</definedName>
    <definedName name="months_receivables_reserve">Inputs!$C$86</definedName>
    <definedName name="months_working_reserve">Inputs!$C$84</definedName>
    <definedName name="MortgageSizeOfDebt">Inputs!#REF!</definedName>
    <definedName name="NominalDiscountRate">Inputs!$C$48</definedName>
    <definedName name="om_capacity">Inputs!$C$11</definedName>
    <definedName name="om_capacity_escal">Inputs!$C$12</definedName>
    <definedName name="om_fixed">Inputs!$C$9</definedName>
    <definedName name="om_fixed_escal">Inputs!$C$10</definedName>
    <definedName name="om_fuel_cost">Inputs!$C$21</definedName>
    <definedName name="om_fuel_cost_escal">Inputs!$C$22</definedName>
    <definedName name="om_opt_fuel_1_cost">Inputs!$C$25</definedName>
    <definedName name="om_opt_fuel_1_cost_escal">Inputs!$C$26</definedName>
    <definedName name="om_opt_fuel_1_usage">Inputs!$C$24</definedName>
    <definedName name="om_opt_fuel_2_cost">Inputs!$C$29</definedName>
    <definedName name="om_opt_fuel_2_cost_escal">Inputs!$C$30</definedName>
    <definedName name="om_opt_fuel_2_usage">Inputs!$C$28</definedName>
    <definedName name="om_production">Inputs!$C$13</definedName>
    <definedName name="om_production_escal">Inputs!$C$14</definedName>
    <definedName name="pbi_fed_amount">Inputs!$C$125</definedName>
    <definedName name="pbi_fed_escal">Inputs!$E$125</definedName>
    <definedName name="pbi_fed_for_ds">Inputs!$H$125</definedName>
    <definedName name="pbi_fed_tax_fed">Inputs!$F$125</definedName>
    <definedName name="pbi_fed_tax_sta">Inputs!$G$125</definedName>
    <definedName name="pbi_fed_term">Inputs!$D$125</definedName>
    <definedName name="pbi_oth_amount">Inputs!$C$128</definedName>
    <definedName name="pbi_oth_escal">Inputs!$E$128</definedName>
    <definedName name="pbi_oth_for_ds">Inputs!$H$128</definedName>
    <definedName name="pbi_oth_tax_fed">Inputs!$F$128</definedName>
    <definedName name="pbi_oth_tax_sta">Inputs!$G$128</definedName>
    <definedName name="pbi_oth_term">Inputs!$D$128</definedName>
    <definedName name="pbi_sta_amount">Inputs!$C$126</definedName>
    <definedName name="pbi_sta_escal">Inputs!$E$126</definedName>
    <definedName name="pbi_sta_for_ds">Inputs!$H$126</definedName>
    <definedName name="pbi_sta_tax_fed">Inputs!$F$126</definedName>
    <definedName name="pbi_sta_tax_sta">Inputs!$G$126</definedName>
    <definedName name="pbi_sta_term">Inputs!$D$126</definedName>
    <definedName name="pbi_uti_amount">Inputs!$C$127</definedName>
    <definedName name="pbi_uti_escal">Inputs!$E$127</definedName>
    <definedName name="pbi_uti_for_ds">Inputs!$H$127</definedName>
    <definedName name="pbi_uti_tax_fed">Inputs!$F$127</definedName>
    <definedName name="pbi_uti_tax_sta">Inputs!$G$127</definedName>
    <definedName name="pbi_uti_term">Inputs!$D$127</definedName>
    <definedName name="ppa_escalation">Inputs!$C$37</definedName>
    <definedName name="PPAPriceInput">Inputs!$C$36</definedName>
    <definedName name="prop_tax_assessed_decline">Inputs!$C$57</definedName>
    <definedName name="prop_tax_cost_assessed_percent">Inputs!$C$55</definedName>
    <definedName name="property_tax_rate">Inputs!$C$58</definedName>
    <definedName name="PropertyTaxAssessedValue">Inputs!$C$56</definedName>
    <definedName name="ptc_fed_amount">Inputs!$C$104</definedName>
    <definedName name="ptc_fed_escal">Inputs!$E$104</definedName>
    <definedName name="ptc_fed_term">Inputs!$D$104</definedName>
    <definedName name="ptc_sta_amount">Inputs!$C$105</definedName>
    <definedName name="ptc_sta_escal">Inputs!$E$105</definedName>
    <definedName name="ptc_sta_term">Inputs!$D$105</definedName>
    <definedName name="real_discount_rate">Inputs!$C$47</definedName>
    <definedName name="reserves_interest">Inputs!$C$83</definedName>
    <definedName name="sales_tax_rate">Inputs!$C$52</definedName>
    <definedName name="salvage_percentage">Inputs!$C$60</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ponsor_operating_margin">Inputs!$C$40</definedName>
    <definedName name="sponsor_operating_margin_escalation">Inputs!$C$42</definedName>
    <definedName name="state_tax_rate">Inputs!$C$51</definedName>
    <definedName name="system_capacity">Inputs!$C$3</definedName>
    <definedName name="system_heat_rate">Inputs!$C$20</definedName>
    <definedName name="tax_investor_required_lease_reserve">Inputs!$C$43</definedName>
    <definedName name="term_int_rate">Inputs!#REF!</definedName>
    <definedName name="term_tenor">Inputs!#REF!</definedName>
    <definedName name="TODMultipliersApply">Inputs!$C$38</definedName>
    <definedName name="total_installed_cost">Inputs!$C$6</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19" i="1" l="1"/>
  <c r="AP329" i="7" l="1"/>
  <c r="AO329" i="7"/>
  <c r="AN329" i="7"/>
  <c r="AM329" i="7"/>
  <c r="AL329" i="7"/>
  <c r="AK329" i="7"/>
  <c r="AJ329" i="7"/>
  <c r="AI329" i="7"/>
  <c r="AH329" i="7"/>
  <c r="AG329" i="7"/>
  <c r="AF329" i="7"/>
  <c r="AE329" i="7"/>
  <c r="AD329" i="7"/>
  <c r="AC329" i="7"/>
  <c r="AB329" i="7"/>
  <c r="AA329" i="7"/>
  <c r="Z329" i="7"/>
  <c r="Y329" i="7"/>
  <c r="X329" i="7"/>
  <c r="W329" i="7"/>
  <c r="V329" i="7"/>
  <c r="U329" i="7"/>
  <c r="T329" i="7"/>
  <c r="S329" i="7"/>
  <c r="R329" i="7"/>
  <c r="Q329" i="7"/>
  <c r="P329" i="7"/>
  <c r="O329" i="7"/>
  <c r="N329" i="7"/>
  <c r="M329" i="7"/>
  <c r="L329" i="7"/>
  <c r="K329" i="7"/>
  <c r="J329" i="7"/>
  <c r="I329" i="7"/>
  <c r="H329" i="7"/>
  <c r="G329" i="7"/>
  <c r="F329" i="7"/>
  <c r="E329" i="7"/>
  <c r="D329" i="7"/>
  <c r="C329" i="7"/>
  <c r="B47" i="7" l="1"/>
  <c r="B55" i="7"/>
  <c r="B58" i="7"/>
  <c r="B61" i="7"/>
  <c r="B170" i="7" l="1"/>
  <c r="B178" i="7" l="1"/>
  <c r="B175" i="7"/>
  <c r="C130" i="7" l="1"/>
  <c r="B159" i="7" l="1"/>
  <c r="B158" i="7"/>
  <c r="B129" i="7"/>
  <c r="B128" i="7"/>
  <c r="C217" i="7" l="1" a="1"/>
  <c r="D217" i="7" s="1"/>
  <c r="AM217" i="7" l="1"/>
  <c r="AI217" i="7"/>
  <c r="AE217" i="7"/>
  <c r="AA217" i="7"/>
  <c r="W217" i="7"/>
  <c r="S217" i="7"/>
  <c r="O217" i="7"/>
  <c r="K217" i="7"/>
  <c r="G217" i="7"/>
  <c r="C217" i="7"/>
  <c r="AP217" i="7"/>
  <c r="AL217" i="7"/>
  <c r="AH217" i="7"/>
  <c r="AD217" i="7"/>
  <c r="Z217" i="7"/>
  <c r="V217" i="7"/>
  <c r="R217" i="7"/>
  <c r="N217" i="7"/>
  <c r="J217" i="7"/>
  <c r="F217" i="7"/>
  <c r="AO217" i="7"/>
  <c r="AK217" i="7"/>
  <c r="AG217" i="7"/>
  <c r="AC217" i="7"/>
  <c r="Y217" i="7"/>
  <c r="U217" i="7"/>
  <c r="Q217" i="7"/>
  <c r="M217" i="7"/>
  <c r="I217" i="7"/>
  <c r="E217" i="7"/>
  <c r="AN217" i="7"/>
  <c r="AJ217" i="7"/>
  <c r="AF217" i="7"/>
  <c r="AB217" i="7"/>
  <c r="X217" i="7"/>
  <c r="T217" i="7"/>
  <c r="P217" i="7"/>
  <c r="L217" i="7"/>
  <c r="H217" i="7"/>
  <c r="C198" i="7" a="1"/>
  <c r="D198" i="7" s="1"/>
  <c r="AO198" i="7" l="1"/>
  <c r="AK198" i="7"/>
  <c r="AG198" i="7"/>
  <c r="AC198" i="7"/>
  <c r="Y198" i="7"/>
  <c r="U198" i="7"/>
  <c r="Q198" i="7"/>
  <c r="M198" i="7"/>
  <c r="I198" i="7"/>
  <c r="E198" i="7"/>
  <c r="AM198" i="7"/>
  <c r="AI198" i="7"/>
  <c r="AE198" i="7"/>
  <c r="AA198" i="7"/>
  <c r="W198" i="7"/>
  <c r="S198" i="7"/>
  <c r="O198" i="7"/>
  <c r="K198" i="7"/>
  <c r="G198" i="7"/>
  <c r="C198" i="7"/>
  <c r="AP198" i="7"/>
  <c r="AL198" i="7"/>
  <c r="AH198" i="7"/>
  <c r="AD198" i="7"/>
  <c r="Z198" i="7"/>
  <c r="V198" i="7"/>
  <c r="R198" i="7"/>
  <c r="N198" i="7"/>
  <c r="J198" i="7"/>
  <c r="F198" i="7"/>
  <c r="AN198" i="7"/>
  <c r="AJ198" i="7"/>
  <c r="AF198" i="7"/>
  <c r="AB198" i="7"/>
  <c r="X198" i="7"/>
  <c r="T198" i="7"/>
  <c r="P198" i="7"/>
  <c r="L198" i="7"/>
  <c r="H198" i="7"/>
  <c r="A187" i="7"/>
  <c r="B143" i="7" l="1"/>
  <c r="B154" i="7"/>
  <c r="B155" i="7"/>
  <c r="B160" i="7"/>
  <c r="B156" i="7" l="1"/>
  <c r="M285" i="7"/>
  <c r="AP245" i="7" l="1"/>
  <c r="AO245" i="7"/>
  <c r="AN245" i="7"/>
  <c r="AM245" i="7"/>
  <c r="AL245" i="7"/>
  <c r="AK245" i="7"/>
  <c r="AJ245" i="7"/>
  <c r="AI245" i="7"/>
  <c r="AH245" i="7"/>
  <c r="AG245" i="7"/>
  <c r="AF245" i="7"/>
  <c r="AE245" i="7"/>
  <c r="AD245" i="7"/>
  <c r="AC245" i="7"/>
  <c r="AB245" i="7"/>
  <c r="AA245" i="7"/>
  <c r="Z245" i="7"/>
  <c r="Y245" i="7"/>
  <c r="X245" i="7"/>
  <c r="W245" i="7"/>
  <c r="V245" i="7"/>
  <c r="U245" i="7"/>
  <c r="T245" i="7"/>
  <c r="S245" i="7"/>
  <c r="R245" i="7"/>
  <c r="Q245" i="7"/>
  <c r="P245" i="7"/>
  <c r="O245" i="7"/>
  <c r="N245" i="7"/>
  <c r="M245" i="7"/>
  <c r="L245" i="7"/>
  <c r="K245" i="7"/>
  <c r="J245" i="7"/>
  <c r="I245" i="7"/>
  <c r="H245" i="7"/>
  <c r="G245" i="7"/>
  <c r="F245" i="7"/>
  <c r="E245" i="7"/>
  <c r="D245" i="7"/>
  <c r="AP276" i="7"/>
  <c r="AO276" i="7"/>
  <c r="AN276" i="7"/>
  <c r="AM276" i="7"/>
  <c r="AL276" i="7"/>
  <c r="AK276" i="7"/>
  <c r="AJ276" i="7"/>
  <c r="AI276" i="7"/>
  <c r="AH276" i="7"/>
  <c r="AG276" i="7"/>
  <c r="AF276" i="7"/>
  <c r="AE276" i="7"/>
  <c r="AD276" i="7"/>
  <c r="AC276" i="7"/>
  <c r="AB276" i="7"/>
  <c r="AA276" i="7"/>
  <c r="Z276" i="7"/>
  <c r="Y276" i="7"/>
  <c r="X276" i="7"/>
  <c r="W276" i="7"/>
  <c r="V276" i="7"/>
  <c r="U276" i="7"/>
  <c r="T276" i="7"/>
  <c r="S276" i="7"/>
  <c r="R276" i="7"/>
  <c r="Q276" i="7"/>
  <c r="P276" i="7"/>
  <c r="O276" i="7"/>
  <c r="N276" i="7"/>
  <c r="M276" i="7"/>
  <c r="L276" i="7"/>
  <c r="K276" i="7"/>
  <c r="J276" i="7"/>
  <c r="I276" i="7"/>
  <c r="H276" i="7"/>
  <c r="G276" i="7"/>
  <c r="F276" i="7"/>
  <c r="E276" i="7"/>
  <c r="D276" i="7"/>
  <c r="AP214" i="7" l="1"/>
  <c r="AO214" i="7"/>
  <c r="AN214" i="7"/>
  <c r="AM214" i="7"/>
  <c r="AL214" i="7"/>
  <c r="AK214" i="7"/>
  <c r="AJ214" i="7"/>
  <c r="AI214" i="7"/>
  <c r="AH214" i="7"/>
  <c r="AG214" i="7"/>
  <c r="AF214" i="7"/>
  <c r="AE214" i="7"/>
  <c r="AD214" i="7"/>
  <c r="AC214" i="7"/>
  <c r="AB214" i="7"/>
  <c r="AA214" i="7"/>
  <c r="Z214" i="7"/>
  <c r="Y214" i="7"/>
  <c r="X214" i="7"/>
  <c r="W214" i="7"/>
  <c r="V214" i="7"/>
  <c r="U214" i="7"/>
  <c r="T214" i="7"/>
  <c r="S214" i="7"/>
  <c r="R214" i="7"/>
  <c r="Q214" i="7"/>
  <c r="P214" i="7"/>
  <c r="O214" i="7"/>
  <c r="N214" i="7"/>
  <c r="M214" i="7"/>
  <c r="L214" i="7"/>
  <c r="K214" i="7"/>
  <c r="J214" i="7"/>
  <c r="I214" i="7"/>
  <c r="H214" i="7"/>
  <c r="G214" i="7"/>
  <c r="F214" i="7"/>
  <c r="E214" i="7"/>
  <c r="D214" i="7"/>
  <c r="C214" i="7"/>
  <c r="B122" i="7" l="1"/>
  <c r="B121" i="7"/>
  <c r="B120" i="7"/>
  <c r="B118" i="7"/>
  <c r="B123" i="7"/>
  <c r="C110" i="7" a="1"/>
  <c r="C110" i="7" s="1"/>
  <c r="C111" i="7" s="1"/>
  <c r="C105" i="7" a="1"/>
  <c r="D105" i="7" s="1"/>
  <c r="B624" i="7"/>
  <c r="B612" i="7"/>
  <c r="AP110" i="7" l="1"/>
  <c r="AP111" i="7" s="1"/>
  <c r="AL110" i="7"/>
  <c r="AL111" i="7" s="1"/>
  <c r="AH110" i="7"/>
  <c r="AH111" i="7" s="1"/>
  <c r="AD110" i="7"/>
  <c r="AD111" i="7" s="1"/>
  <c r="Z110" i="7"/>
  <c r="Z111" i="7" s="1"/>
  <c r="V110" i="7"/>
  <c r="V111" i="7" s="1"/>
  <c r="R110" i="7"/>
  <c r="R111" i="7" s="1"/>
  <c r="N110" i="7"/>
  <c r="N111" i="7" s="1"/>
  <c r="J110" i="7"/>
  <c r="J111" i="7" s="1"/>
  <c r="F110" i="7"/>
  <c r="F111" i="7" s="1"/>
  <c r="AO110" i="7"/>
  <c r="AO111" i="7" s="1"/>
  <c r="E110" i="7"/>
  <c r="E111" i="7" s="1"/>
  <c r="AK110" i="7"/>
  <c r="AK111" i="7" s="1"/>
  <c r="AG110" i="7"/>
  <c r="AG111" i="7" s="1"/>
  <c r="AC110" i="7"/>
  <c r="AC111" i="7" s="1"/>
  <c r="Y110" i="7"/>
  <c r="Y111" i="7" s="1"/>
  <c r="U110" i="7"/>
  <c r="U111" i="7" s="1"/>
  <c r="Q110" i="7"/>
  <c r="Q111" i="7" s="1"/>
  <c r="M110" i="7"/>
  <c r="M111" i="7" s="1"/>
  <c r="I110" i="7"/>
  <c r="I111" i="7" s="1"/>
  <c r="AN110" i="7"/>
  <c r="AN111" i="7" s="1"/>
  <c r="AJ110" i="7"/>
  <c r="AJ111" i="7" s="1"/>
  <c r="AF110" i="7"/>
  <c r="AF111" i="7" s="1"/>
  <c r="AB110" i="7"/>
  <c r="AB111" i="7" s="1"/>
  <c r="X110" i="7"/>
  <c r="X111" i="7" s="1"/>
  <c r="T110" i="7"/>
  <c r="T111" i="7" s="1"/>
  <c r="P110" i="7"/>
  <c r="P111" i="7" s="1"/>
  <c r="L110" i="7"/>
  <c r="L111" i="7" s="1"/>
  <c r="H110" i="7"/>
  <c r="H111" i="7" s="1"/>
  <c r="D110" i="7"/>
  <c r="D111" i="7" s="1"/>
  <c r="AM110" i="7"/>
  <c r="AM111" i="7" s="1"/>
  <c r="AI110" i="7"/>
  <c r="AI111" i="7" s="1"/>
  <c r="AE110" i="7"/>
  <c r="AE111" i="7" s="1"/>
  <c r="AA110" i="7"/>
  <c r="AA111" i="7" s="1"/>
  <c r="W110" i="7"/>
  <c r="W111" i="7" s="1"/>
  <c r="S110" i="7"/>
  <c r="S111" i="7" s="1"/>
  <c r="O110" i="7"/>
  <c r="O111" i="7" s="1"/>
  <c r="K110" i="7"/>
  <c r="K111" i="7" s="1"/>
  <c r="G110" i="7"/>
  <c r="G111" i="7" s="1"/>
  <c r="AO105" i="7"/>
  <c r="AK105" i="7"/>
  <c r="AG105" i="7"/>
  <c r="AC105" i="7"/>
  <c r="Y105" i="7"/>
  <c r="U105" i="7"/>
  <c r="Q105" i="7"/>
  <c r="M105" i="7"/>
  <c r="I105" i="7"/>
  <c r="E105" i="7"/>
  <c r="AM105" i="7"/>
  <c r="AI105" i="7"/>
  <c r="AE105" i="7"/>
  <c r="AA105" i="7"/>
  <c r="W105" i="7"/>
  <c r="S105" i="7"/>
  <c r="O105" i="7"/>
  <c r="K105" i="7"/>
  <c r="G105" i="7"/>
  <c r="C105" i="7"/>
  <c r="AP105" i="7"/>
  <c r="AL105" i="7"/>
  <c r="AH105" i="7"/>
  <c r="AD105" i="7"/>
  <c r="Z105" i="7"/>
  <c r="V105" i="7"/>
  <c r="R105" i="7"/>
  <c r="N105" i="7"/>
  <c r="J105" i="7"/>
  <c r="F105" i="7"/>
  <c r="AN105" i="7"/>
  <c r="AJ105" i="7"/>
  <c r="AF105" i="7"/>
  <c r="AB105" i="7"/>
  <c r="X105" i="7"/>
  <c r="T105" i="7"/>
  <c r="P105" i="7"/>
  <c r="L105" i="7"/>
  <c r="H105" i="7"/>
  <c r="B80" i="7"/>
  <c r="B73" i="7" l="1"/>
  <c r="B72" i="7" l="1"/>
  <c r="AP614" i="7" l="1"/>
  <c r="B53" i="7" l="1"/>
  <c r="B54" i="7" l="1"/>
  <c r="B52" i="7"/>
  <c r="B51" i="7"/>
  <c r="B50" i="7"/>
  <c r="B46" i="7"/>
  <c r="B45" i="7"/>
  <c r="B44" i="7"/>
  <c r="B140" i="7" l="1"/>
  <c r="B334" i="7"/>
  <c r="B71" i="7" l="1"/>
  <c r="B110" i="7"/>
  <c r="C424" i="7"/>
  <c r="C291" i="7"/>
  <c r="C287" i="7"/>
  <c r="C427" i="7"/>
  <c r="C423" i="7"/>
  <c r="C290" i="7"/>
  <c r="C285" i="7"/>
  <c r="C426" i="7"/>
  <c r="C422" i="7"/>
  <c r="C289" i="7"/>
  <c r="C286" i="7"/>
  <c r="C425" i="7"/>
  <c r="C421" i="7"/>
  <c r="C288" i="7"/>
  <c r="B70" i="7"/>
  <c r="B105" i="7"/>
  <c r="AP93" i="7" l="1"/>
  <c r="AO93" i="7"/>
  <c r="AN93" i="7"/>
  <c r="AM93" i="7"/>
  <c r="AL93" i="7"/>
  <c r="AK93" i="7"/>
  <c r="AJ93" i="7"/>
  <c r="AI93" i="7"/>
  <c r="AH93" i="7"/>
  <c r="AG93" i="7"/>
  <c r="AF93" i="7"/>
  <c r="AE93" i="7"/>
  <c r="AD93" i="7"/>
  <c r="AC93" i="7"/>
  <c r="AB93" i="7"/>
  <c r="AA93" i="7"/>
  <c r="Z93" i="7"/>
  <c r="Y93" i="7"/>
  <c r="X93" i="7"/>
  <c r="W93" i="7"/>
  <c r="V93" i="7"/>
  <c r="U93" i="7"/>
  <c r="T93" i="7"/>
  <c r="S93" i="7"/>
  <c r="R93" i="7"/>
  <c r="Q93" i="7"/>
  <c r="P93" i="7"/>
  <c r="O93" i="7"/>
  <c r="N93" i="7"/>
  <c r="M93" i="7"/>
  <c r="L93" i="7"/>
  <c r="K93" i="7"/>
  <c r="J93" i="7"/>
  <c r="I93" i="7"/>
  <c r="H93" i="7"/>
  <c r="G93" i="7"/>
  <c r="F93" i="7"/>
  <c r="E93" i="7"/>
  <c r="D93" i="7"/>
  <c r="C93" i="7"/>
  <c r="B106" i="7" l="1"/>
  <c r="C85" i="1" l="1"/>
  <c r="B67" i="7"/>
  <c r="C67" i="1" l="1"/>
  <c r="C41" i="1" l="1"/>
  <c r="C68" i="1" l="1"/>
  <c r="C2" i="7"/>
  <c r="C624" i="7" l="1"/>
  <c r="C612" i="7"/>
  <c r="C726" i="7"/>
  <c r="C619" i="7"/>
  <c r="C121" i="7" s="1"/>
  <c r="C730" i="7"/>
  <c r="C15" i="7"/>
  <c r="C224" i="7"/>
  <c r="C252" i="7"/>
  <c r="C14" i="7"/>
  <c r="C36" i="7"/>
  <c r="C34" i="7"/>
  <c r="C33" i="7"/>
  <c r="C32" i="7"/>
  <c r="C613" i="7"/>
  <c r="C120" i="7" s="1"/>
  <c r="D2" i="7"/>
  <c r="P291" i="7"/>
  <c r="P290" i="7"/>
  <c r="P289" i="7"/>
  <c r="P288" i="7"/>
  <c r="P287" i="7"/>
  <c r="P286" i="7"/>
  <c r="P285" i="7"/>
  <c r="P427" i="7"/>
  <c r="P426" i="7"/>
  <c r="P425" i="7"/>
  <c r="P424" i="7"/>
  <c r="P423" i="7"/>
  <c r="P422" i="7"/>
  <c r="G427" i="7"/>
  <c r="G426" i="7"/>
  <c r="G425" i="7"/>
  <c r="G424" i="7"/>
  <c r="G423" i="7"/>
  <c r="G422" i="7"/>
  <c r="G421" i="7"/>
  <c r="G291" i="7"/>
  <c r="G290" i="7"/>
  <c r="G289" i="7"/>
  <c r="G288" i="7"/>
  <c r="G287" i="7"/>
  <c r="G286" i="7"/>
  <c r="G285" i="7"/>
  <c r="C66" i="7" l="1"/>
  <c r="C204" i="7"/>
  <c r="C186" i="7"/>
  <c r="C123" i="7"/>
  <c r="C205" i="7"/>
  <c r="C187" i="7"/>
  <c r="C185" i="7"/>
  <c r="C203" i="7"/>
  <c r="C122" i="7"/>
  <c r="D612" i="7"/>
  <c r="D624" i="7"/>
  <c r="D730" i="7"/>
  <c r="D726" i="7"/>
  <c r="D619" i="7"/>
  <c r="D121" i="7" s="1"/>
  <c r="D15" i="7"/>
  <c r="C223" i="7"/>
  <c r="C73" i="7"/>
  <c r="C106" i="7"/>
  <c r="C107" i="7" s="1"/>
  <c r="C143" i="7"/>
  <c r="D33" i="7"/>
  <c r="D34" i="7"/>
  <c r="D32" i="7"/>
  <c r="D36" i="7"/>
  <c r="C76" i="7"/>
  <c r="E2" i="7"/>
  <c r="G428" i="7"/>
  <c r="P292" i="7"/>
  <c r="G292" i="7"/>
  <c r="C140" i="1"/>
  <c r="B291" i="7" s="1"/>
  <c r="D185" i="7" l="1"/>
  <c r="D203" i="7"/>
  <c r="D123" i="7"/>
  <c r="D187" i="7"/>
  <c r="D205" i="7"/>
  <c r="D66" i="7"/>
  <c r="D204" i="7"/>
  <c r="D186" i="7"/>
  <c r="D122" i="7"/>
  <c r="E624" i="7"/>
  <c r="E612" i="7"/>
  <c r="E726" i="7"/>
  <c r="E619" i="7"/>
  <c r="E121" i="7" s="1"/>
  <c r="E15" i="7"/>
  <c r="E36" i="7"/>
  <c r="E34" i="7"/>
  <c r="E33" i="7"/>
  <c r="E32" i="7"/>
  <c r="D76" i="7"/>
  <c r="F2" i="7"/>
  <c r="B468" i="7"/>
  <c r="B467" i="7"/>
  <c r="C460" i="7" a="1"/>
  <c r="D460" i="7" s="1"/>
  <c r="M427" i="7"/>
  <c r="M426" i="7"/>
  <c r="B427" i="7"/>
  <c r="B332" i="7"/>
  <c r="B331" i="7"/>
  <c r="C324" i="7" a="1"/>
  <c r="D324" i="7" s="1"/>
  <c r="B324" i="7"/>
  <c r="B323" i="7"/>
  <c r="M291" i="7"/>
  <c r="M290" i="7"/>
  <c r="B290" i="7"/>
  <c r="E66" i="7" l="1"/>
  <c r="E204" i="7"/>
  <c r="E186" i="7"/>
  <c r="E123" i="7"/>
  <c r="E187" i="7"/>
  <c r="E205" i="7"/>
  <c r="F612" i="7"/>
  <c r="F624" i="7"/>
  <c r="F726" i="7"/>
  <c r="F619" i="7"/>
  <c r="F121" i="7" s="1"/>
  <c r="F15" i="7"/>
  <c r="F36" i="7"/>
  <c r="F34" i="7"/>
  <c r="F33" i="7"/>
  <c r="F32" i="7"/>
  <c r="E76" i="7"/>
  <c r="G2" i="7"/>
  <c r="AM460" i="7"/>
  <c r="AI460" i="7"/>
  <c r="AE460" i="7"/>
  <c r="AA460" i="7"/>
  <c r="W460" i="7"/>
  <c r="S460" i="7"/>
  <c r="O460" i="7"/>
  <c r="K460" i="7"/>
  <c r="G460" i="7"/>
  <c r="C460" i="7"/>
  <c r="AP460" i="7"/>
  <c r="AL460" i="7"/>
  <c r="AH460" i="7"/>
  <c r="AD460" i="7"/>
  <c r="Z460" i="7"/>
  <c r="V460" i="7"/>
  <c r="R460" i="7"/>
  <c r="N460" i="7"/>
  <c r="J460" i="7"/>
  <c r="F460" i="7"/>
  <c r="AO460" i="7"/>
  <c r="AK460" i="7"/>
  <c r="AG460" i="7"/>
  <c r="AC460" i="7"/>
  <c r="Y460" i="7"/>
  <c r="U460" i="7"/>
  <c r="Q460" i="7"/>
  <c r="M460" i="7"/>
  <c r="I460" i="7"/>
  <c r="E460" i="7"/>
  <c r="AN460" i="7"/>
  <c r="AJ460" i="7"/>
  <c r="AF460" i="7"/>
  <c r="AB460" i="7"/>
  <c r="X460" i="7"/>
  <c r="T460" i="7"/>
  <c r="P460" i="7"/>
  <c r="L460" i="7"/>
  <c r="H460" i="7"/>
  <c r="AO324" i="7"/>
  <c r="AK324" i="7"/>
  <c r="AG324" i="7"/>
  <c r="AC324" i="7"/>
  <c r="Y324" i="7"/>
  <c r="U324" i="7"/>
  <c r="Q324" i="7"/>
  <c r="M324" i="7"/>
  <c r="I324" i="7"/>
  <c r="E324" i="7"/>
  <c r="AM324" i="7"/>
  <c r="AI324" i="7"/>
  <c r="AE324" i="7"/>
  <c r="AA324" i="7"/>
  <c r="W324" i="7"/>
  <c r="S324" i="7"/>
  <c r="O324" i="7"/>
  <c r="K324" i="7"/>
  <c r="G324" i="7"/>
  <c r="C324" i="7"/>
  <c r="AP324" i="7"/>
  <c r="AL324" i="7"/>
  <c r="AH324" i="7"/>
  <c r="AD324" i="7"/>
  <c r="Z324" i="7"/>
  <c r="V324" i="7"/>
  <c r="R324" i="7"/>
  <c r="N324" i="7"/>
  <c r="J324" i="7"/>
  <c r="F324" i="7"/>
  <c r="AN324" i="7"/>
  <c r="AJ324" i="7"/>
  <c r="AF324" i="7"/>
  <c r="AB324" i="7"/>
  <c r="X324" i="7"/>
  <c r="T324" i="7"/>
  <c r="P324" i="7"/>
  <c r="L324" i="7"/>
  <c r="H324" i="7"/>
  <c r="C31" i="7" a="1"/>
  <c r="E31" i="7" s="1"/>
  <c r="F123" i="7" l="1"/>
  <c r="F187" i="7"/>
  <c r="F205" i="7"/>
  <c r="F66" i="7"/>
  <c r="F186" i="7"/>
  <c r="F204" i="7"/>
  <c r="G624" i="7"/>
  <c r="G612" i="7"/>
  <c r="G726" i="7"/>
  <c r="G619" i="7"/>
  <c r="G121" i="7" s="1"/>
  <c r="G15" i="7"/>
  <c r="G36" i="7"/>
  <c r="G34" i="7"/>
  <c r="G33" i="7"/>
  <c r="G32" i="7"/>
  <c r="F76" i="7"/>
  <c r="H2" i="7"/>
  <c r="B460" i="7" a="1"/>
  <c r="B460" i="7" s="1"/>
  <c r="AM31" i="7"/>
  <c r="AH31" i="7"/>
  <c r="AB31" i="7"/>
  <c r="W31" i="7"/>
  <c r="R31" i="7"/>
  <c r="L31" i="7"/>
  <c r="G31" i="7"/>
  <c r="AL31" i="7"/>
  <c r="AF31" i="7"/>
  <c r="AA31" i="7"/>
  <c r="V31" i="7"/>
  <c r="P31" i="7"/>
  <c r="K31" i="7"/>
  <c r="F31" i="7"/>
  <c r="AP31" i="7"/>
  <c r="AJ31" i="7"/>
  <c r="AE31" i="7"/>
  <c r="Z31" i="7"/>
  <c r="T31" i="7"/>
  <c r="O31" i="7"/>
  <c r="J31" i="7"/>
  <c r="D31" i="7"/>
  <c r="AN31" i="7"/>
  <c r="AI31" i="7"/>
  <c r="AD31" i="7"/>
  <c r="X31" i="7"/>
  <c r="S31" i="7"/>
  <c r="N31" i="7"/>
  <c r="H31" i="7"/>
  <c r="C31" i="7"/>
  <c r="AO31" i="7"/>
  <c r="AK31" i="7"/>
  <c r="AG31" i="7"/>
  <c r="AC31" i="7"/>
  <c r="Y31" i="7"/>
  <c r="U31" i="7"/>
  <c r="Q31" i="7"/>
  <c r="M31" i="7"/>
  <c r="I31" i="7"/>
  <c r="G123" i="7" l="1"/>
  <c r="G187" i="7"/>
  <c r="G205" i="7"/>
  <c r="G66" i="7"/>
  <c r="G186" i="7"/>
  <c r="G204" i="7"/>
  <c r="H612" i="7"/>
  <c r="H624" i="7"/>
  <c r="H726" i="7"/>
  <c r="H619" i="7"/>
  <c r="H121" i="7" s="1"/>
  <c r="H15" i="7"/>
  <c r="H34" i="7"/>
  <c r="H32" i="7"/>
  <c r="H36" i="7"/>
  <c r="H33" i="7"/>
  <c r="G76" i="7"/>
  <c r="I2" i="7"/>
  <c r="H123" i="7" l="1"/>
  <c r="H187" i="7"/>
  <c r="H205" i="7"/>
  <c r="H66" i="7"/>
  <c r="H186" i="7"/>
  <c r="H204" i="7"/>
  <c r="I612" i="7"/>
  <c r="I624" i="7"/>
  <c r="I726" i="7"/>
  <c r="I619" i="7"/>
  <c r="I121" i="7" s="1"/>
  <c r="I15" i="7"/>
  <c r="I36" i="7"/>
  <c r="I34" i="7"/>
  <c r="I33" i="7"/>
  <c r="I32" i="7"/>
  <c r="H76" i="7"/>
  <c r="J2" i="7"/>
  <c r="I123" i="7" l="1"/>
  <c r="I187" i="7"/>
  <c r="I205" i="7"/>
  <c r="I66" i="7"/>
  <c r="I204" i="7"/>
  <c r="I186" i="7"/>
  <c r="J624" i="7"/>
  <c r="J612" i="7"/>
  <c r="J726" i="7"/>
  <c r="J619" i="7"/>
  <c r="J121" i="7" s="1"/>
  <c r="J15" i="7"/>
  <c r="J36" i="7"/>
  <c r="J34" i="7"/>
  <c r="J33" i="7"/>
  <c r="J32" i="7"/>
  <c r="I76" i="7"/>
  <c r="K2" i="7"/>
  <c r="C15" i="1"/>
  <c r="J123" i="7" l="1"/>
  <c r="J187" i="7"/>
  <c r="J205" i="7"/>
  <c r="J66" i="7"/>
  <c r="J204" i="7"/>
  <c r="J186" i="7"/>
  <c r="K624" i="7"/>
  <c r="K612" i="7"/>
  <c r="K726" i="7"/>
  <c r="K619" i="7"/>
  <c r="K121" i="7" s="1"/>
  <c r="K15" i="7"/>
  <c r="K36" i="7"/>
  <c r="K34" i="7"/>
  <c r="K33" i="7"/>
  <c r="K32" i="7"/>
  <c r="J76" i="7"/>
  <c r="L2" i="7"/>
  <c r="AP626" i="7"/>
  <c r="K123" i="7" l="1"/>
  <c r="K187" i="7"/>
  <c r="K205" i="7"/>
  <c r="K66" i="7"/>
  <c r="K186" i="7"/>
  <c r="K204" i="7"/>
  <c r="L612" i="7"/>
  <c r="L624" i="7"/>
  <c r="L726" i="7"/>
  <c r="L619" i="7"/>
  <c r="L121" i="7" s="1"/>
  <c r="L15" i="7"/>
  <c r="L32" i="7"/>
  <c r="L36" i="7"/>
  <c r="L33" i="7"/>
  <c r="L34" i="7"/>
  <c r="K76" i="7"/>
  <c r="M2" i="7"/>
  <c r="L123" i="7" l="1"/>
  <c r="L187" i="7"/>
  <c r="L205" i="7"/>
  <c r="L66" i="7"/>
  <c r="L186" i="7"/>
  <c r="L204" i="7"/>
  <c r="M624" i="7"/>
  <c r="M612" i="7"/>
  <c r="M726" i="7"/>
  <c r="M619" i="7"/>
  <c r="M121" i="7" s="1"/>
  <c r="M15" i="7"/>
  <c r="M36" i="7"/>
  <c r="M34" i="7"/>
  <c r="M33" i="7"/>
  <c r="M32" i="7"/>
  <c r="L76" i="7"/>
  <c r="N2" i="7"/>
  <c r="C278" i="7" a="1"/>
  <c r="E278" i="7" s="1"/>
  <c r="C247" i="7" a="1"/>
  <c r="C247" i="7" s="1"/>
  <c r="M123" i="7" l="1"/>
  <c r="M187" i="7"/>
  <c r="M205" i="7"/>
  <c r="M66" i="7"/>
  <c r="M204" i="7"/>
  <c r="M186" i="7"/>
  <c r="N612" i="7"/>
  <c r="N624" i="7"/>
  <c r="N726" i="7"/>
  <c r="N619" i="7"/>
  <c r="N121" i="7" s="1"/>
  <c r="N15" i="7"/>
  <c r="N36" i="7"/>
  <c r="N34" i="7"/>
  <c r="N33" i="7"/>
  <c r="N32" i="7"/>
  <c r="M76" i="7"/>
  <c r="O2" i="7"/>
  <c r="K278" i="7"/>
  <c r="W278" i="7"/>
  <c r="L278" i="7"/>
  <c r="AB278" i="7"/>
  <c r="D278" i="7"/>
  <c r="AM278" i="7"/>
  <c r="R278" i="7"/>
  <c r="G278" i="7"/>
  <c r="AH278" i="7"/>
  <c r="P278" i="7"/>
  <c r="F278" i="7"/>
  <c r="AL278" i="7"/>
  <c r="AF278" i="7"/>
  <c r="AA278" i="7"/>
  <c r="V278" i="7"/>
  <c r="AO247" i="7"/>
  <c r="AK247" i="7"/>
  <c r="AG247" i="7"/>
  <c r="AC247" i="7"/>
  <c r="Y247" i="7"/>
  <c r="U247" i="7"/>
  <c r="Q247" i="7"/>
  <c r="M247" i="7"/>
  <c r="I247" i="7"/>
  <c r="E247" i="7"/>
  <c r="AP278" i="7"/>
  <c r="AJ278" i="7"/>
  <c r="AE278" i="7"/>
  <c r="Z278" i="7"/>
  <c r="T278" i="7"/>
  <c r="O278" i="7"/>
  <c r="J278" i="7"/>
  <c r="AN247" i="7"/>
  <c r="AJ247" i="7"/>
  <c r="AF247" i="7"/>
  <c r="AB247" i="7"/>
  <c r="X247" i="7"/>
  <c r="T247" i="7"/>
  <c r="P247" i="7"/>
  <c r="L247" i="7"/>
  <c r="H247" i="7"/>
  <c r="D247" i="7"/>
  <c r="AN278" i="7"/>
  <c r="AI278" i="7"/>
  <c r="AD278" i="7"/>
  <c r="X278" i="7"/>
  <c r="S278" i="7"/>
  <c r="N278" i="7"/>
  <c r="H278" i="7"/>
  <c r="C278" i="7"/>
  <c r="AP247" i="7"/>
  <c r="AL247" i="7"/>
  <c r="AH247" i="7"/>
  <c r="AD247" i="7"/>
  <c r="Z247" i="7"/>
  <c r="V247" i="7"/>
  <c r="R247" i="7"/>
  <c r="N247" i="7"/>
  <c r="J247" i="7"/>
  <c r="F247" i="7"/>
  <c r="AM247" i="7"/>
  <c r="AI247" i="7"/>
  <c r="AE247" i="7"/>
  <c r="AA247" i="7"/>
  <c r="W247" i="7"/>
  <c r="S247" i="7"/>
  <c r="O247" i="7"/>
  <c r="K247" i="7"/>
  <c r="G247" i="7"/>
  <c r="AO278" i="7"/>
  <c r="AK278" i="7"/>
  <c r="AG278" i="7"/>
  <c r="AC278" i="7"/>
  <c r="Y278" i="7"/>
  <c r="U278" i="7"/>
  <c r="Q278" i="7"/>
  <c r="M278" i="7"/>
  <c r="I278" i="7"/>
  <c r="B12" i="7" a="1"/>
  <c r="C12" i="7" s="1"/>
  <c r="B11" i="7" a="1"/>
  <c r="C11" i="7" s="1"/>
  <c r="N123" i="7" l="1"/>
  <c r="N187" i="7"/>
  <c r="N205" i="7"/>
  <c r="N66" i="7"/>
  <c r="N186" i="7"/>
  <c r="N204" i="7"/>
  <c r="C184" i="7"/>
  <c r="C202" i="7"/>
  <c r="O624" i="7"/>
  <c r="O612" i="7"/>
  <c r="O726" i="7"/>
  <c r="O619" i="7"/>
  <c r="O121" i="7" s="1"/>
  <c r="O15" i="7"/>
  <c r="B626" i="7"/>
  <c r="O36" i="7"/>
  <c r="O34" i="7"/>
  <c r="O33" i="7"/>
  <c r="O32" i="7"/>
  <c r="N76" i="7"/>
  <c r="P2" i="7"/>
  <c r="V12" i="7"/>
  <c r="V184" i="7" s="1"/>
  <c r="AG12" i="7"/>
  <c r="AG184" i="7" s="1"/>
  <c r="AD11" i="7"/>
  <c r="N11" i="7"/>
  <c r="M12" i="7"/>
  <c r="M184" i="7" s="1"/>
  <c r="AP11" i="7"/>
  <c r="Z11" i="7"/>
  <c r="J11" i="7"/>
  <c r="AO12" i="7"/>
  <c r="AO184" i="7" s="1"/>
  <c r="AD12" i="7"/>
  <c r="AD184" i="7" s="1"/>
  <c r="U12" i="7"/>
  <c r="U184" i="7" s="1"/>
  <c r="I12" i="7"/>
  <c r="I184" i="7" s="1"/>
  <c r="AL11" i="7"/>
  <c r="V11" i="7"/>
  <c r="F11" i="7"/>
  <c r="AL12" i="7"/>
  <c r="AL184" i="7" s="1"/>
  <c r="AC12" i="7"/>
  <c r="AC184" i="7" s="1"/>
  <c r="Q12" i="7"/>
  <c r="Q184" i="7" s="1"/>
  <c r="F12" i="7"/>
  <c r="F184" i="7" s="1"/>
  <c r="AH11" i="7"/>
  <c r="R11" i="7"/>
  <c r="B11" i="7"/>
  <c r="AK12" i="7"/>
  <c r="AK184" i="7" s="1"/>
  <c r="Y12" i="7"/>
  <c r="Y184" i="7" s="1"/>
  <c r="N12" i="7"/>
  <c r="N184" i="7" s="1"/>
  <c r="E12" i="7"/>
  <c r="E184" i="7" s="1"/>
  <c r="AN11" i="7"/>
  <c r="AJ11" i="7"/>
  <c r="AF11" i="7"/>
  <c r="AB11" i="7"/>
  <c r="X11" i="7"/>
  <c r="T11" i="7"/>
  <c r="P11" i="7"/>
  <c r="L11" i="7"/>
  <c r="H11" i="7"/>
  <c r="D11" i="7"/>
  <c r="AP12" i="7"/>
  <c r="AP184" i="7" s="1"/>
  <c r="AH12" i="7"/>
  <c r="AH184" i="7" s="1"/>
  <c r="Z12" i="7"/>
  <c r="Z184" i="7" s="1"/>
  <c r="R12" i="7"/>
  <c r="R184" i="7" s="1"/>
  <c r="J12" i="7"/>
  <c r="J184" i="7" s="1"/>
  <c r="B12" i="7"/>
  <c r="AO11" i="7"/>
  <c r="AK11" i="7"/>
  <c r="AG11" i="7"/>
  <c r="AC11" i="7"/>
  <c r="Y11" i="7"/>
  <c r="U11" i="7"/>
  <c r="Q11" i="7"/>
  <c r="M11" i="7"/>
  <c r="I11" i="7"/>
  <c r="E11" i="7"/>
  <c r="AM11" i="7"/>
  <c r="AI11" i="7"/>
  <c r="AE11" i="7"/>
  <c r="AA11" i="7"/>
  <c r="W11" i="7"/>
  <c r="S11" i="7"/>
  <c r="O11" i="7"/>
  <c r="K11" i="7"/>
  <c r="G11" i="7"/>
  <c r="AN12" i="7"/>
  <c r="AN184" i="7" s="1"/>
  <c r="AJ12" i="7"/>
  <c r="AJ184" i="7" s="1"/>
  <c r="AF12" i="7"/>
  <c r="AF184" i="7" s="1"/>
  <c r="AB12" i="7"/>
  <c r="AB184" i="7" s="1"/>
  <c r="X12" i="7"/>
  <c r="X184" i="7" s="1"/>
  <c r="T12" i="7"/>
  <c r="T184" i="7" s="1"/>
  <c r="P12" i="7"/>
  <c r="P184" i="7" s="1"/>
  <c r="L12" i="7"/>
  <c r="L184" i="7" s="1"/>
  <c r="H12" i="7"/>
  <c r="H184" i="7" s="1"/>
  <c r="D12" i="7"/>
  <c r="D184" i="7" s="1"/>
  <c r="AM12" i="7"/>
  <c r="AM184" i="7" s="1"/>
  <c r="AI12" i="7"/>
  <c r="AI184" i="7" s="1"/>
  <c r="AE12" i="7"/>
  <c r="AE184" i="7" s="1"/>
  <c r="AA12" i="7"/>
  <c r="AA184" i="7" s="1"/>
  <c r="W12" i="7"/>
  <c r="W184" i="7" s="1"/>
  <c r="S12" i="7"/>
  <c r="S184" i="7" s="1"/>
  <c r="O12" i="7"/>
  <c r="O184" i="7" s="1"/>
  <c r="K12" i="7"/>
  <c r="K184" i="7" s="1"/>
  <c r="G12" i="7"/>
  <c r="G184" i="7" s="1"/>
  <c r="O123" i="7" l="1"/>
  <c r="O187" i="7"/>
  <c r="O205" i="7"/>
  <c r="O66" i="7"/>
  <c r="O204" i="7"/>
  <c r="O186" i="7"/>
  <c r="AM202" i="7"/>
  <c r="Y202" i="7"/>
  <c r="I202" i="7"/>
  <c r="AJ202" i="7"/>
  <c r="G202" i="7"/>
  <c r="P202" i="7"/>
  <c r="AF202" i="7"/>
  <c r="R202" i="7"/>
  <c r="AL202" i="7"/>
  <c r="AA202" i="7"/>
  <c r="T202" i="7"/>
  <c r="Z202" i="7"/>
  <c r="F202" i="7"/>
  <c r="X202" i="7"/>
  <c r="W202" i="7"/>
  <c r="K202" i="7"/>
  <c r="D202" i="7"/>
  <c r="AK202" i="7"/>
  <c r="U202" i="7"/>
  <c r="O202" i="7"/>
  <c r="AE202" i="7"/>
  <c r="H202" i="7"/>
  <c r="AN202" i="7"/>
  <c r="AH202" i="7"/>
  <c r="E202" i="7"/>
  <c r="Q202" i="7"/>
  <c r="AD202" i="7"/>
  <c r="AG202" i="7"/>
  <c r="S202" i="7"/>
  <c r="AI202" i="7"/>
  <c r="L202" i="7"/>
  <c r="AB202" i="7"/>
  <c r="J202" i="7"/>
  <c r="AP202" i="7"/>
  <c r="N202" i="7"/>
  <c r="AC202" i="7"/>
  <c r="AO202" i="7"/>
  <c r="M202" i="7"/>
  <c r="V202" i="7"/>
  <c r="P612" i="7"/>
  <c r="P624" i="7"/>
  <c r="P726" i="7"/>
  <c r="P619" i="7"/>
  <c r="P121" i="7" s="1"/>
  <c r="P15" i="7"/>
  <c r="P36" i="7"/>
  <c r="P33" i="7"/>
  <c r="P34" i="7"/>
  <c r="P32" i="7"/>
  <c r="O76" i="7"/>
  <c r="Q2" i="7"/>
  <c r="AI626" i="7"/>
  <c r="AJ171" i="7"/>
  <c r="F626" i="7"/>
  <c r="G171" i="7"/>
  <c r="AL626" i="7"/>
  <c r="AM171" i="7"/>
  <c r="O626" i="7"/>
  <c r="P171" i="7"/>
  <c r="AE626" i="7"/>
  <c r="AF171" i="7"/>
  <c r="Q626" i="7"/>
  <c r="R171" i="7"/>
  <c r="X626" i="7"/>
  <c r="Y171" i="7"/>
  <c r="AK626" i="7"/>
  <c r="AL171" i="7"/>
  <c r="J626" i="7"/>
  <c r="K171" i="7"/>
  <c r="C626" i="7"/>
  <c r="D171" i="7"/>
  <c r="S626" i="7"/>
  <c r="T171" i="7"/>
  <c r="Y626" i="7"/>
  <c r="Z171" i="7"/>
  <c r="AJ626" i="7"/>
  <c r="AK171" i="7"/>
  <c r="N626" i="7"/>
  <c r="O171" i="7"/>
  <c r="G626" i="7"/>
  <c r="H171" i="7"/>
  <c r="AM626" i="7"/>
  <c r="AN171" i="7"/>
  <c r="D626" i="7"/>
  <c r="E171" i="7"/>
  <c r="P626" i="7"/>
  <c r="Q171" i="7"/>
  <c r="AC626" i="7"/>
  <c r="AD171" i="7"/>
  <c r="AF626" i="7"/>
  <c r="AG171" i="7"/>
  <c r="V626" i="7"/>
  <c r="W171" i="7"/>
  <c r="H626" i="7"/>
  <c r="I171" i="7"/>
  <c r="Z626" i="7"/>
  <c r="AA171" i="7"/>
  <c r="E626" i="7"/>
  <c r="F171" i="7"/>
  <c r="T626" i="7"/>
  <c r="U171" i="7"/>
  <c r="AD626" i="7"/>
  <c r="AE171" i="7"/>
  <c r="W626" i="7"/>
  <c r="X171" i="7"/>
  <c r="AG626" i="7"/>
  <c r="AH171" i="7"/>
  <c r="R626" i="7"/>
  <c r="S171" i="7"/>
  <c r="AH626" i="7"/>
  <c r="AI171" i="7"/>
  <c r="K626" i="7"/>
  <c r="L171" i="7"/>
  <c r="AA626" i="7"/>
  <c r="AB171" i="7"/>
  <c r="I626" i="7"/>
  <c r="J171" i="7"/>
  <c r="AO626" i="7"/>
  <c r="AP171" i="7"/>
  <c r="M626" i="7"/>
  <c r="N171" i="7"/>
  <c r="AB626" i="7"/>
  <c r="AC171" i="7"/>
  <c r="AN626" i="7"/>
  <c r="AO171" i="7"/>
  <c r="L626" i="7"/>
  <c r="M171" i="7"/>
  <c r="U626" i="7"/>
  <c r="V171" i="7"/>
  <c r="D142" i="1"/>
  <c r="P66" i="7" l="1"/>
  <c r="P186" i="7"/>
  <c r="P204" i="7"/>
  <c r="P123" i="7"/>
  <c r="P187" i="7"/>
  <c r="P205" i="7"/>
  <c r="Q612" i="7"/>
  <c r="Q624" i="7"/>
  <c r="Q726" i="7"/>
  <c r="Q619" i="7"/>
  <c r="Q121" i="7" s="1"/>
  <c r="Q15" i="7"/>
  <c r="Q36" i="7"/>
  <c r="Q34" i="7"/>
  <c r="Q33" i="7"/>
  <c r="Q32" i="7"/>
  <c r="P76" i="7"/>
  <c r="R2" i="7"/>
  <c r="E142" i="1"/>
  <c r="E166" i="1" s="1"/>
  <c r="E168" i="1" s="1"/>
  <c r="D166" i="1"/>
  <c r="D168" i="1" s="1"/>
  <c r="Q123" i="7" l="1"/>
  <c r="Q187" i="7"/>
  <c r="Q205" i="7"/>
  <c r="Q66" i="7"/>
  <c r="Q204" i="7"/>
  <c r="Q186" i="7"/>
  <c r="R624" i="7"/>
  <c r="R612" i="7"/>
  <c r="R726" i="7"/>
  <c r="R619" i="7"/>
  <c r="R121" i="7" s="1"/>
  <c r="R15" i="7"/>
  <c r="R36" i="7"/>
  <c r="R34" i="7"/>
  <c r="R33" i="7"/>
  <c r="R32" i="7"/>
  <c r="Q76" i="7"/>
  <c r="S2" i="7"/>
  <c r="F142" i="1"/>
  <c r="F166" i="1" s="1"/>
  <c r="F168" i="1" s="1"/>
  <c r="B5" i="7" a="1"/>
  <c r="R123" i="7" l="1"/>
  <c r="R187" i="7"/>
  <c r="R205" i="7"/>
  <c r="R66" i="7"/>
  <c r="R186" i="7"/>
  <c r="R204" i="7"/>
  <c r="S624" i="7"/>
  <c r="S612" i="7"/>
  <c r="S726" i="7"/>
  <c r="S619" i="7"/>
  <c r="S121" i="7" s="1"/>
  <c r="S15" i="7"/>
  <c r="S36" i="7"/>
  <c r="S34" i="7"/>
  <c r="S33" i="7"/>
  <c r="S32" i="7"/>
  <c r="R76" i="7"/>
  <c r="T2" i="7"/>
  <c r="G142" i="1"/>
  <c r="G166" i="1" s="1"/>
  <c r="G168" i="1" s="1"/>
  <c r="H142" i="1"/>
  <c r="C5" i="7"/>
  <c r="X5" i="7"/>
  <c r="AJ5" i="7"/>
  <c r="T5" i="7"/>
  <c r="D5" i="7"/>
  <c r="AD5" i="7"/>
  <c r="N5" i="7"/>
  <c r="AO5" i="7"/>
  <c r="Y5" i="7"/>
  <c r="I5" i="7"/>
  <c r="AE5" i="7"/>
  <c r="O5" i="7"/>
  <c r="AF5" i="7"/>
  <c r="P5" i="7"/>
  <c r="AP5" i="7"/>
  <c r="Z5" i="7"/>
  <c r="J5" i="7"/>
  <c r="AK5" i="7"/>
  <c r="U5" i="7"/>
  <c r="E5" i="7"/>
  <c r="AA5" i="7"/>
  <c r="K5" i="7"/>
  <c r="AB5" i="7"/>
  <c r="L5" i="7"/>
  <c r="AL5" i="7"/>
  <c r="V5" i="7"/>
  <c r="F5" i="7"/>
  <c r="AG5" i="7"/>
  <c r="Q5" i="7"/>
  <c r="AM5" i="7"/>
  <c r="W5" i="7"/>
  <c r="G5" i="7"/>
  <c r="AN5" i="7"/>
  <c r="H5" i="7"/>
  <c r="AH5" i="7"/>
  <c r="R5" i="7"/>
  <c r="B5" i="7"/>
  <c r="AC5" i="7"/>
  <c r="M5" i="7"/>
  <c r="AI5" i="7"/>
  <c r="S5" i="7"/>
  <c r="S123" i="7" l="1"/>
  <c r="S187" i="7"/>
  <c r="S205" i="7"/>
  <c r="S66" i="7"/>
  <c r="S186" i="7"/>
  <c r="S204" i="7"/>
  <c r="T612" i="7"/>
  <c r="T624" i="7"/>
  <c r="T726" i="7"/>
  <c r="T619" i="7"/>
  <c r="T121" i="7" s="1"/>
  <c r="T15" i="7"/>
  <c r="T34" i="7"/>
  <c r="T32" i="7"/>
  <c r="T33" i="7"/>
  <c r="T36" i="7"/>
  <c r="S76" i="7"/>
  <c r="U2" i="7"/>
  <c r="I142" i="1"/>
  <c r="H166" i="1"/>
  <c r="H168" i="1" s="1"/>
  <c r="T123" i="7" l="1"/>
  <c r="T187" i="7"/>
  <c r="T205" i="7"/>
  <c r="T66" i="7"/>
  <c r="T204" i="7"/>
  <c r="T186" i="7"/>
  <c r="U624" i="7"/>
  <c r="U612" i="7"/>
  <c r="U726" i="7"/>
  <c r="U619" i="7"/>
  <c r="U121" i="7" s="1"/>
  <c r="U15" i="7"/>
  <c r="U36" i="7"/>
  <c r="U34" i="7"/>
  <c r="U33" i="7"/>
  <c r="U32" i="7"/>
  <c r="T76" i="7"/>
  <c r="V2" i="7"/>
  <c r="J142" i="1"/>
  <c r="I166" i="1"/>
  <c r="I168" i="1" s="1"/>
  <c r="M421" i="7"/>
  <c r="B448" i="7"/>
  <c r="B447" i="7"/>
  <c r="B445" i="7"/>
  <c r="B309" i="7"/>
  <c r="B442" i="7"/>
  <c r="B441" i="7"/>
  <c r="B440" i="7"/>
  <c r="B439" i="7"/>
  <c r="B306" i="7"/>
  <c r="B305" i="7"/>
  <c r="B304" i="7"/>
  <c r="B312" i="7"/>
  <c r="B311" i="7"/>
  <c r="U123" i="7" l="1"/>
  <c r="U187" i="7"/>
  <c r="U205" i="7"/>
  <c r="U66" i="7"/>
  <c r="U204" i="7"/>
  <c r="U186" i="7"/>
  <c r="V612" i="7"/>
  <c r="V624" i="7"/>
  <c r="V726" i="7"/>
  <c r="V619" i="7"/>
  <c r="V121" i="7" s="1"/>
  <c r="V15" i="7"/>
  <c r="V36" i="7"/>
  <c r="V34" i="7"/>
  <c r="V33" i="7"/>
  <c r="V32" i="7"/>
  <c r="U76" i="7"/>
  <c r="W2" i="7"/>
  <c r="K142" i="1"/>
  <c r="J166" i="1"/>
  <c r="J168" i="1" s="1"/>
  <c r="X10" i="7"/>
  <c r="S10" i="7"/>
  <c r="N10" i="7"/>
  <c r="H10" i="7"/>
  <c r="C10" i="7"/>
  <c r="W10" i="7"/>
  <c r="R10" i="7"/>
  <c r="L10" i="7"/>
  <c r="G10" i="7"/>
  <c r="AL10" i="7"/>
  <c r="AA10" i="7"/>
  <c r="V10" i="7"/>
  <c r="P10" i="7"/>
  <c r="K10" i="7"/>
  <c r="F10" i="7"/>
  <c r="AP10" i="7"/>
  <c r="Z10" i="7"/>
  <c r="T10" i="7"/>
  <c r="O10" i="7"/>
  <c r="J10" i="7"/>
  <c r="D10" i="7"/>
  <c r="F9" i="1"/>
  <c r="Y10" i="7"/>
  <c r="U10" i="7"/>
  <c r="Q10" i="7"/>
  <c r="M10" i="7"/>
  <c r="I10" i="7"/>
  <c r="E10" i="7"/>
  <c r="V123" i="7" l="1"/>
  <c r="V187" i="7"/>
  <c r="V205" i="7"/>
  <c r="V66" i="7"/>
  <c r="V186" i="7"/>
  <c r="V204" i="7"/>
  <c r="W624" i="7"/>
  <c r="W612" i="7"/>
  <c r="W726" i="7"/>
  <c r="W619" i="7"/>
  <c r="W121" i="7" s="1"/>
  <c r="W15" i="7"/>
  <c r="W36" i="7"/>
  <c r="W34" i="7"/>
  <c r="W33" i="7"/>
  <c r="W32" i="7"/>
  <c r="V76" i="7"/>
  <c r="X2" i="7"/>
  <c r="L142" i="1"/>
  <c r="K166" i="1"/>
  <c r="K168" i="1" s="1"/>
  <c r="AK10" i="7"/>
  <c r="AK172" i="7"/>
  <c r="AP172" i="7"/>
  <c r="AB10" i="7"/>
  <c r="AB172" i="7"/>
  <c r="AD10" i="7"/>
  <c r="AD172" i="7"/>
  <c r="AO10" i="7"/>
  <c r="AO172" i="7"/>
  <c r="AH10" i="7"/>
  <c r="AH172" i="7"/>
  <c r="AI10" i="7"/>
  <c r="AI172" i="7"/>
  <c r="AC10" i="7"/>
  <c r="AC172" i="7"/>
  <c r="AE10" i="7"/>
  <c r="AE172" i="7"/>
  <c r="AF10" i="7"/>
  <c r="AF172" i="7"/>
  <c r="AM10" i="7"/>
  <c r="AM172" i="7"/>
  <c r="AN10" i="7"/>
  <c r="AN172" i="7"/>
  <c r="AG10" i="7"/>
  <c r="AG172" i="7"/>
  <c r="AJ10" i="7"/>
  <c r="AJ172" i="7"/>
  <c r="AL172" i="7"/>
  <c r="B632" i="7"/>
  <c r="B77" i="7"/>
  <c r="W123" i="7" l="1"/>
  <c r="W187" i="7"/>
  <c r="W205" i="7"/>
  <c r="W66" i="7"/>
  <c r="W186" i="7"/>
  <c r="W204" i="7"/>
  <c r="X612" i="7"/>
  <c r="X624" i="7"/>
  <c r="X726" i="7"/>
  <c r="X619" i="7"/>
  <c r="X121" i="7" s="1"/>
  <c r="X15" i="7"/>
  <c r="X34" i="7"/>
  <c r="X32" i="7"/>
  <c r="X36" i="7"/>
  <c r="X33" i="7"/>
  <c r="W76" i="7"/>
  <c r="Y2" i="7"/>
  <c r="M142" i="1"/>
  <c r="L166" i="1"/>
  <c r="L168" i="1" s="1"/>
  <c r="F10" i="1"/>
  <c r="X123" i="7" l="1"/>
  <c r="X187" i="7"/>
  <c r="X205" i="7"/>
  <c r="X66" i="7"/>
  <c r="X186" i="7"/>
  <c r="X204" i="7"/>
  <c r="Y624" i="7"/>
  <c r="Y612" i="7"/>
  <c r="Y726" i="7"/>
  <c r="Y619" i="7"/>
  <c r="Y121" i="7" s="1"/>
  <c r="Y15" i="7"/>
  <c r="Y36" i="7"/>
  <c r="Y34" i="7"/>
  <c r="Y33" i="7"/>
  <c r="Y32" i="7"/>
  <c r="X76" i="7"/>
  <c r="Z2" i="7"/>
  <c r="N142" i="1"/>
  <c r="M166" i="1"/>
  <c r="M168" i="1" s="1"/>
  <c r="G79" i="1"/>
  <c r="G78" i="1"/>
  <c r="G77" i="1"/>
  <c r="G76" i="1"/>
  <c r="G75" i="1"/>
  <c r="Y123" i="7" l="1"/>
  <c r="Y187" i="7"/>
  <c r="Y205" i="7"/>
  <c r="Y66" i="7"/>
  <c r="Y204" i="7"/>
  <c r="Y186" i="7"/>
  <c r="Z624" i="7"/>
  <c r="Z612" i="7"/>
  <c r="Z726" i="7"/>
  <c r="Z619" i="7"/>
  <c r="Z121" i="7" s="1"/>
  <c r="Z15" i="7"/>
  <c r="Z36" i="7"/>
  <c r="Z34" i="7"/>
  <c r="Z33" i="7"/>
  <c r="Z32" i="7"/>
  <c r="Y76" i="7"/>
  <c r="AA2" i="7"/>
  <c r="O142" i="1"/>
  <c r="N166" i="1"/>
  <c r="N168" i="1" s="1"/>
  <c r="B425" i="7"/>
  <c r="B424" i="7"/>
  <c r="B289" i="7"/>
  <c r="B288" i="7"/>
  <c r="B422" i="7"/>
  <c r="B287" i="7"/>
  <c r="B421" i="7"/>
  <c r="B286" i="7"/>
  <c r="B285" i="7"/>
  <c r="B423" i="7"/>
  <c r="B426" i="7"/>
  <c r="C139" i="1"/>
  <c r="H75" i="1"/>
  <c r="I75" i="1" s="1"/>
  <c r="H77" i="1"/>
  <c r="I77" i="1" s="1"/>
  <c r="H78" i="1"/>
  <c r="I78" i="1" s="1"/>
  <c r="H79" i="1"/>
  <c r="I79" i="1" s="1"/>
  <c r="H76" i="1"/>
  <c r="I76" i="1" s="1"/>
  <c r="G80" i="1"/>
  <c r="Z123" i="7" l="1"/>
  <c r="Z187" i="7"/>
  <c r="Z205" i="7"/>
  <c r="Z66" i="7"/>
  <c r="Z204" i="7"/>
  <c r="Z186" i="7"/>
  <c r="AA624" i="7"/>
  <c r="AA612" i="7"/>
  <c r="AA726" i="7"/>
  <c r="AA619" i="7"/>
  <c r="AA121" i="7" s="1"/>
  <c r="AA15" i="7"/>
  <c r="AA36" i="7"/>
  <c r="AA34" i="7"/>
  <c r="AA33" i="7"/>
  <c r="AA32" i="7"/>
  <c r="Z76" i="7"/>
  <c r="AB2" i="7"/>
  <c r="B292" i="7"/>
  <c r="B428" i="7"/>
  <c r="P142" i="1"/>
  <c r="O166" i="1"/>
  <c r="O168" i="1" s="1"/>
  <c r="H80" i="1"/>
  <c r="I80" i="1"/>
  <c r="C48" i="1"/>
  <c r="AA123" i="7" l="1"/>
  <c r="AA187" i="7"/>
  <c r="AA205" i="7"/>
  <c r="AA66" i="7"/>
  <c r="AA186" i="7"/>
  <c r="AA204" i="7"/>
  <c r="AB612" i="7"/>
  <c r="AB624" i="7"/>
  <c r="AB726" i="7"/>
  <c r="AB619" i="7"/>
  <c r="AB121" i="7" s="1"/>
  <c r="AB15" i="7"/>
  <c r="AB34" i="7"/>
  <c r="AB36" i="7"/>
  <c r="AB33" i="7"/>
  <c r="AB32" i="7"/>
  <c r="AA76" i="7"/>
  <c r="AC2" i="7"/>
  <c r="Q142" i="1"/>
  <c r="P166" i="1"/>
  <c r="P168" i="1" s="1"/>
  <c r="B326" i="7"/>
  <c r="G42" i="4"/>
  <c r="G3" i="4"/>
  <c r="AB123" i="7" l="1"/>
  <c r="AB187" i="7"/>
  <c r="AB205" i="7"/>
  <c r="AB66" i="7"/>
  <c r="AB204" i="7"/>
  <c r="AB186" i="7"/>
  <c r="AC612" i="7"/>
  <c r="AC624" i="7"/>
  <c r="AC726" i="7"/>
  <c r="AC619" i="7"/>
  <c r="AC121" i="7" s="1"/>
  <c r="AC15" i="7"/>
  <c r="B107" i="7"/>
  <c r="AC36" i="7"/>
  <c r="AC34" i="7"/>
  <c r="AC33" i="7"/>
  <c r="AC32" i="7"/>
  <c r="AB76" i="7"/>
  <c r="AD2" i="7"/>
  <c r="R142" i="1"/>
  <c r="Q166" i="1"/>
  <c r="Q168" i="1" s="1"/>
  <c r="C584" i="7"/>
  <c r="C585" i="7"/>
  <c r="C586" i="7"/>
  <c r="C587" i="7"/>
  <c r="C576" i="7"/>
  <c r="C577" i="7"/>
  <c r="C578" i="7"/>
  <c r="C579" i="7"/>
  <c r="C274" i="7" l="1"/>
  <c r="C243" i="7"/>
  <c r="C273" i="7"/>
  <c r="C242" i="7"/>
  <c r="C237" i="7"/>
  <c r="C268" i="7"/>
  <c r="C236" i="7"/>
  <c r="C267" i="7"/>
  <c r="C235" i="7"/>
  <c r="C266" i="7"/>
  <c r="C272" i="7"/>
  <c r="C241" i="7"/>
  <c r="C234" i="7"/>
  <c r="C265" i="7"/>
  <c r="C240" i="7"/>
  <c r="C271" i="7"/>
  <c r="AC123" i="7"/>
  <c r="AC187" i="7"/>
  <c r="AC205" i="7"/>
  <c r="AC66" i="7"/>
  <c r="AC204" i="7"/>
  <c r="AC186" i="7"/>
  <c r="C238" i="7"/>
  <c r="AD612" i="7"/>
  <c r="AD624" i="7"/>
  <c r="AD726" i="7"/>
  <c r="AD619" i="7"/>
  <c r="AD121" i="7" s="1"/>
  <c r="AD15" i="7"/>
  <c r="B303" i="7"/>
  <c r="AD36" i="7"/>
  <c r="AD34" i="7"/>
  <c r="AD33" i="7"/>
  <c r="AD32" i="7"/>
  <c r="AC76" i="7"/>
  <c r="AE2" i="7"/>
  <c r="S142" i="1"/>
  <c r="R166" i="1"/>
  <c r="R168" i="1" s="1"/>
  <c r="B310" i="7"/>
  <c r="B313" i="7" s="1"/>
  <c r="E292" i="7" s="1"/>
  <c r="E291" i="7" s="1"/>
  <c r="B446" i="7"/>
  <c r="C580" i="7"/>
  <c r="C588" i="7"/>
  <c r="B142" i="7" l="1"/>
  <c r="B59" i="7"/>
  <c r="C275" i="7"/>
  <c r="C244" i="7"/>
  <c r="AD66" i="7"/>
  <c r="AD186" i="7"/>
  <c r="AD204" i="7"/>
  <c r="C269" i="7"/>
  <c r="AD123" i="7"/>
  <c r="AD187" i="7"/>
  <c r="AD205" i="7"/>
  <c r="AE624" i="7"/>
  <c r="AE612" i="7"/>
  <c r="AE726" i="7"/>
  <c r="AE619" i="7"/>
  <c r="AE121" i="7" s="1"/>
  <c r="AE15" i="7"/>
  <c r="AE36" i="7"/>
  <c r="AE34" i="7"/>
  <c r="AE33" i="7"/>
  <c r="AE32" i="7"/>
  <c r="AD76" i="7"/>
  <c r="AF2" i="7"/>
  <c r="T142" i="1"/>
  <c r="S166" i="1"/>
  <c r="S168" i="1" s="1"/>
  <c r="C61" i="1"/>
  <c r="C56" i="1"/>
  <c r="AE66" i="7" l="1"/>
  <c r="AE204" i="7"/>
  <c r="AE186" i="7"/>
  <c r="AE123" i="7"/>
  <c r="AE205" i="7"/>
  <c r="AE187" i="7"/>
  <c r="AF612" i="7"/>
  <c r="AF624" i="7"/>
  <c r="AF726" i="7"/>
  <c r="AF619" i="7"/>
  <c r="AF121" i="7" s="1"/>
  <c r="AF15" i="7"/>
  <c r="AF36" i="7"/>
  <c r="AF33" i="7"/>
  <c r="AF34" i="7"/>
  <c r="AF32" i="7"/>
  <c r="AE76" i="7"/>
  <c r="AG2" i="7"/>
  <c r="U142" i="1"/>
  <c r="T166" i="1"/>
  <c r="T168" i="1" s="1"/>
  <c r="B436" i="7"/>
  <c r="B435" i="7"/>
  <c r="B434" i="7"/>
  <c r="B433" i="7"/>
  <c r="B300" i="7"/>
  <c r="B299" i="7"/>
  <c r="B298" i="7"/>
  <c r="B297" i="7"/>
  <c r="AF123" i="7" l="1"/>
  <c r="AF187" i="7"/>
  <c r="AF205" i="7"/>
  <c r="AF66" i="7"/>
  <c r="AF204" i="7"/>
  <c r="AF186" i="7"/>
  <c r="AG624" i="7"/>
  <c r="AG612" i="7"/>
  <c r="AG726" i="7"/>
  <c r="AG619" i="7"/>
  <c r="AG121" i="7" s="1"/>
  <c r="AG15" i="7"/>
  <c r="AG36" i="7"/>
  <c r="AG34" i="7"/>
  <c r="AG33" i="7"/>
  <c r="AG32" i="7"/>
  <c r="AF76" i="7"/>
  <c r="AH2" i="7"/>
  <c r="V142" i="1"/>
  <c r="U166" i="1"/>
  <c r="U168" i="1" s="1"/>
  <c r="AG123" i="7" l="1"/>
  <c r="AG187" i="7"/>
  <c r="AG205" i="7"/>
  <c r="AG66" i="7"/>
  <c r="AG204" i="7"/>
  <c r="AG186" i="7"/>
  <c r="AH624" i="7"/>
  <c r="AH612" i="7"/>
  <c r="AH726" i="7"/>
  <c r="AH619" i="7"/>
  <c r="AH121" i="7" s="1"/>
  <c r="AH15" i="7"/>
  <c r="AH36" i="7"/>
  <c r="AH34" i="7"/>
  <c r="AH33" i="7"/>
  <c r="AH32" i="7"/>
  <c r="AG76" i="7"/>
  <c r="AI2" i="7"/>
  <c r="C17" i="7"/>
  <c r="C35" i="7" s="1"/>
  <c r="C468" i="7"/>
  <c r="C332" i="7"/>
  <c r="W142" i="1"/>
  <c r="V166" i="1"/>
  <c r="V168" i="1" s="1"/>
  <c r="C625" i="7"/>
  <c r="C563" i="7"/>
  <c r="C558" i="7"/>
  <c r="C604" i="7"/>
  <c r="C600" i="7"/>
  <c r="C596" i="7"/>
  <c r="C592" i="7"/>
  <c r="C24" i="7"/>
  <c r="C28" i="7"/>
  <c r="C21" i="7"/>
  <c r="C171" i="7"/>
  <c r="C700" i="7"/>
  <c r="C668" i="7"/>
  <c r="C636" i="7"/>
  <c r="C37" i="7"/>
  <c r="AH123" i="7" l="1"/>
  <c r="AH187" i="7"/>
  <c r="AH205" i="7"/>
  <c r="AH66" i="7"/>
  <c r="AH204" i="7"/>
  <c r="AH186" i="7"/>
  <c r="AI624" i="7"/>
  <c r="AI612" i="7"/>
  <c r="AI726" i="7"/>
  <c r="AI619" i="7"/>
  <c r="AI121" i="7" s="1"/>
  <c r="AI15" i="7"/>
  <c r="AI36" i="7"/>
  <c r="AI34" i="7"/>
  <c r="AI33" i="7"/>
  <c r="AI32" i="7"/>
  <c r="AH76" i="7"/>
  <c r="AJ2" i="7"/>
  <c r="D17" i="7"/>
  <c r="D35" i="7" s="1"/>
  <c r="D468" i="7"/>
  <c r="D332" i="7"/>
  <c r="C80" i="7"/>
  <c r="X142" i="1"/>
  <c r="W166" i="1"/>
  <c r="W168" i="1" s="1"/>
  <c r="D625" i="7"/>
  <c r="D604" i="7"/>
  <c r="D600" i="7"/>
  <c r="D596" i="7"/>
  <c r="D592" i="7"/>
  <c r="D563" i="7"/>
  <c r="D558" i="7"/>
  <c r="D24" i="7"/>
  <c r="D28" i="7"/>
  <c r="D21" i="7"/>
  <c r="D700" i="7"/>
  <c r="D668" i="7"/>
  <c r="D636" i="7"/>
  <c r="D14" i="7"/>
  <c r="D37" i="7"/>
  <c r="AI123" i="7" l="1"/>
  <c r="AI205" i="7"/>
  <c r="AI187" i="7"/>
  <c r="AI66" i="7"/>
  <c r="AI186" i="7"/>
  <c r="AI204" i="7"/>
  <c r="AJ612" i="7"/>
  <c r="AJ624" i="7"/>
  <c r="AJ726" i="7"/>
  <c r="AJ619" i="7"/>
  <c r="AJ121" i="7" s="1"/>
  <c r="AJ15" i="7"/>
  <c r="D223" i="7"/>
  <c r="D73" i="7"/>
  <c r="D106" i="7"/>
  <c r="D107" i="7" s="1"/>
  <c r="D143" i="7"/>
  <c r="AJ36" i="7"/>
  <c r="AJ33" i="7"/>
  <c r="AJ34" i="7"/>
  <c r="AJ32" i="7"/>
  <c r="AI76" i="7"/>
  <c r="AK2" i="7"/>
  <c r="E17" i="7"/>
  <c r="E35" i="7" s="1"/>
  <c r="E468" i="7"/>
  <c r="E332" i="7"/>
  <c r="D80" i="7"/>
  <c r="Y142" i="1"/>
  <c r="X166" i="1"/>
  <c r="X168" i="1" s="1"/>
  <c r="E625" i="7"/>
  <c r="E563" i="7"/>
  <c r="E558" i="7"/>
  <c r="E604" i="7"/>
  <c r="E600" i="7"/>
  <c r="E596" i="7"/>
  <c r="E592" i="7"/>
  <c r="E24" i="7"/>
  <c r="E28" i="7"/>
  <c r="E21" i="7"/>
  <c r="E700" i="7"/>
  <c r="E668" i="7"/>
  <c r="E636" i="7"/>
  <c r="E37" i="7"/>
  <c r="E14" i="7"/>
  <c r="D88" i="1"/>
  <c r="D90" i="1"/>
  <c r="D89" i="1"/>
  <c r="AJ123" i="7" l="1"/>
  <c r="AJ187" i="7"/>
  <c r="AJ205" i="7"/>
  <c r="AJ66" i="7"/>
  <c r="AJ204" i="7"/>
  <c r="AJ186" i="7"/>
  <c r="AK612" i="7"/>
  <c r="AK624" i="7"/>
  <c r="AK726" i="7"/>
  <c r="AK619" i="7"/>
  <c r="AK121" i="7" s="1"/>
  <c r="AK15" i="7"/>
  <c r="E223" i="7"/>
  <c r="E73" i="7"/>
  <c r="E106" i="7"/>
  <c r="E107" i="7" s="1"/>
  <c r="E143" i="7"/>
  <c r="AK36" i="7"/>
  <c r="AK34" i="7"/>
  <c r="AK33" i="7"/>
  <c r="AK32" i="7"/>
  <c r="AJ76" i="7"/>
  <c r="AL2" i="7"/>
  <c r="F17" i="7"/>
  <c r="F35" i="7" s="1"/>
  <c r="F468" i="7"/>
  <c r="F332" i="7"/>
  <c r="Z142" i="1"/>
  <c r="Y166" i="1"/>
  <c r="Y168" i="1" s="1"/>
  <c r="E80" i="7"/>
  <c r="F625" i="7"/>
  <c r="F558" i="7"/>
  <c r="F604" i="7"/>
  <c r="F600" i="7"/>
  <c r="F596" i="7"/>
  <c r="F592" i="7"/>
  <c r="F563" i="7"/>
  <c r="F24" i="7"/>
  <c r="F28" i="7"/>
  <c r="F21" i="7"/>
  <c r="F668" i="7"/>
  <c r="F700" i="7"/>
  <c r="F636" i="7"/>
  <c r="F37" i="7"/>
  <c r="F14" i="7"/>
  <c r="AK123" i="7" l="1"/>
  <c r="AK187" i="7"/>
  <c r="AK205" i="7"/>
  <c r="AK66" i="7"/>
  <c r="AK204" i="7"/>
  <c r="AK186" i="7"/>
  <c r="AL612" i="7"/>
  <c r="AL624" i="7"/>
  <c r="AL726" i="7"/>
  <c r="AL619" i="7"/>
  <c r="AL121" i="7" s="1"/>
  <c r="AL15" i="7"/>
  <c r="F223" i="7"/>
  <c r="F73" i="7"/>
  <c r="F106" i="7"/>
  <c r="F107" i="7" s="1"/>
  <c r="F143" i="7"/>
  <c r="AL36" i="7"/>
  <c r="AL34" i="7"/>
  <c r="AL33" i="7"/>
  <c r="AL32" i="7"/>
  <c r="AK76" i="7"/>
  <c r="AM2" i="7"/>
  <c r="G17" i="7"/>
  <c r="G35" i="7" s="1"/>
  <c r="G468" i="7"/>
  <c r="G332" i="7"/>
  <c r="F80" i="7"/>
  <c r="AA142" i="1"/>
  <c r="Z166" i="1"/>
  <c r="Z168" i="1" s="1"/>
  <c r="G625" i="7"/>
  <c r="G563" i="7"/>
  <c r="G558" i="7"/>
  <c r="G596" i="7"/>
  <c r="G604" i="7"/>
  <c r="G600" i="7"/>
  <c r="G592" i="7"/>
  <c r="G24" i="7"/>
  <c r="G28" i="7"/>
  <c r="G21" i="7"/>
  <c r="G700" i="7"/>
  <c r="G668" i="7"/>
  <c r="G636" i="7"/>
  <c r="G14" i="7"/>
  <c r="G37" i="7"/>
  <c r="AP254" i="7"/>
  <c r="AO254" i="7"/>
  <c r="AN254" i="7"/>
  <c r="AM254" i="7"/>
  <c r="AL254" i="7"/>
  <c r="AK254" i="7"/>
  <c r="AJ254" i="7"/>
  <c r="AI254" i="7"/>
  <c r="AH254" i="7"/>
  <c r="AG254" i="7"/>
  <c r="AF254" i="7"/>
  <c r="AE254" i="7"/>
  <c r="AD254" i="7"/>
  <c r="AC254" i="7"/>
  <c r="AB254" i="7"/>
  <c r="AA254" i="7"/>
  <c r="Z254" i="7"/>
  <c r="Y254" i="7"/>
  <c r="X254" i="7"/>
  <c r="W254" i="7"/>
  <c r="V254" i="7"/>
  <c r="U254" i="7"/>
  <c r="T254" i="7"/>
  <c r="S254" i="7"/>
  <c r="R254" i="7"/>
  <c r="Q254" i="7"/>
  <c r="P254" i="7"/>
  <c r="O254" i="7"/>
  <c r="N254" i="7"/>
  <c r="M254" i="7"/>
  <c r="L254" i="7"/>
  <c r="K254" i="7"/>
  <c r="J254" i="7"/>
  <c r="I254" i="7"/>
  <c r="H254" i="7"/>
  <c r="G254" i="7"/>
  <c r="F254" i="7"/>
  <c r="E254" i="7"/>
  <c r="D254" i="7"/>
  <c r="AL123" i="7" l="1"/>
  <c r="AL187" i="7"/>
  <c r="AL205" i="7"/>
  <c r="AL66" i="7"/>
  <c r="AL186" i="7"/>
  <c r="AL204" i="7"/>
  <c r="AM624" i="7"/>
  <c r="AM612" i="7"/>
  <c r="G223" i="7"/>
  <c r="G73" i="7"/>
  <c r="AM726" i="7"/>
  <c r="AM619" i="7"/>
  <c r="AM121" i="7" s="1"/>
  <c r="AM15" i="7"/>
  <c r="G106" i="7"/>
  <c r="G107" i="7" s="1"/>
  <c r="G143" i="7"/>
  <c r="AM36" i="7"/>
  <c r="AM34" i="7"/>
  <c r="AM33" i="7"/>
  <c r="AM32" i="7"/>
  <c r="AL76" i="7"/>
  <c r="AN2" i="7"/>
  <c r="H17" i="7"/>
  <c r="H35" i="7" s="1"/>
  <c r="H468" i="7"/>
  <c r="H332" i="7"/>
  <c r="G80" i="7"/>
  <c r="AB142" i="1"/>
  <c r="AA166" i="1"/>
  <c r="AA168" i="1" s="1"/>
  <c r="H625" i="7"/>
  <c r="H596" i="7"/>
  <c r="H563" i="7"/>
  <c r="H558" i="7"/>
  <c r="H604" i="7"/>
  <c r="H600" i="7"/>
  <c r="H592" i="7"/>
  <c r="H24" i="7"/>
  <c r="H28" i="7"/>
  <c r="H21" i="7"/>
  <c r="H700" i="7"/>
  <c r="H636" i="7"/>
  <c r="H668" i="7"/>
  <c r="H14" i="7"/>
  <c r="H37" i="7"/>
  <c r="A713" i="7"/>
  <c r="A714" i="7" s="1"/>
  <c r="A715" i="7" s="1"/>
  <c r="A716" i="7" s="1"/>
  <c r="A717" i="7" s="1"/>
  <c r="A718" i="7" s="1"/>
  <c r="A719" i="7" s="1"/>
  <c r="A720" i="7" s="1"/>
  <c r="A721" i="7" s="1"/>
  <c r="A701" i="7"/>
  <c r="H701" i="7" s="1"/>
  <c r="B696" i="7"/>
  <c r="C693" i="7" s="1"/>
  <c r="A681" i="7"/>
  <c r="A682" i="7" s="1"/>
  <c r="A683" i="7" s="1"/>
  <c r="A684" i="7" s="1"/>
  <c r="A685" i="7" s="1"/>
  <c r="A686" i="7" s="1"/>
  <c r="A687" i="7" s="1"/>
  <c r="A688" i="7" s="1"/>
  <c r="A689" i="7" s="1"/>
  <c r="A669" i="7"/>
  <c r="H669" i="7" s="1"/>
  <c r="B664" i="7"/>
  <c r="C661" i="7" s="1"/>
  <c r="A649" i="7"/>
  <c r="A650" i="7" s="1"/>
  <c r="A651" i="7" s="1"/>
  <c r="A652" i="7" s="1"/>
  <c r="A653" i="7" s="1"/>
  <c r="A654" i="7" s="1"/>
  <c r="A655" i="7" s="1"/>
  <c r="A656" i="7" s="1"/>
  <c r="A657" i="7" s="1"/>
  <c r="A637" i="7"/>
  <c r="H637" i="7" s="1"/>
  <c r="C629" i="7"/>
  <c r="A603" i="7"/>
  <c r="A599" i="7"/>
  <c r="A595" i="7"/>
  <c r="A591" i="7"/>
  <c r="A587" i="7"/>
  <c r="A312" i="7" s="1"/>
  <c r="A586" i="7"/>
  <c r="A311" i="7" s="1"/>
  <c r="A585" i="7"/>
  <c r="A310" i="7" s="1"/>
  <c r="A584" i="7"/>
  <c r="A309" i="7" s="1"/>
  <c r="A579" i="7"/>
  <c r="A306" i="7" s="1"/>
  <c r="A578" i="7"/>
  <c r="A305" i="7" s="1"/>
  <c r="A577" i="7"/>
  <c r="A304" i="7" s="1"/>
  <c r="A576" i="7"/>
  <c r="A303" i="7" s="1"/>
  <c r="A575" i="7"/>
  <c r="A302" i="7" s="1"/>
  <c r="C573" i="7"/>
  <c r="A573" i="7"/>
  <c r="A300" i="7" s="1"/>
  <c r="C572" i="7"/>
  <c r="A572" i="7"/>
  <c r="A299" i="7" s="1"/>
  <c r="C571" i="7"/>
  <c r="A571" i="7"/>
  <c r="A298" i="7" s="1"/>
  <c r="C570" i="7"/>
  <c r="A570" i="7"/>
  <c r="A297" i="7" s="1"/>
  <c r="A569" i="7"/>
  <c r="A296" i="7" s="1"/>
  <c r="K428" i="7"/>
  <c r="K292" i="7"/>
  <c r="A544" i="7"/>
  <c r="A545" i="7" s="1"/>
  <c r="A546" i="7" s="1"/>
  <c r="A547" i="7" s="1"/>
  <c r="A548" i="7" s="1"/>
  <c r="A549" i="7" s="1"/>
  <c r="A550" i="7" s="1"/>
  <c r="A551" i="7" s="1"/>
  <c r="A552" i="7" s="1"/>
  <c r="A532" i="7"/>
  <c r="A533" i="7" s="1"/>
  <c r="A534" i="7" s="1"/>
  <c r="A535" i="7" s="1"/>
  <c r="A536" i="7" s="1"/>
  <c r="A537" i="7" s="1"/>
  <c r="A538" i="7" s="1"/>
  <c r="A539" i="7" s="1"/>
  <c r="A540" i="7" s="1"/>
  <c r="A518" i="7"/>
  <c r="A519" i="7" s="1"/>
  <c r="A520" i="7" s="1"/>
  <c r="A521" i="7" s="1"/>
  <c r="A522" i="7" s="1"/>
  <c r="A523" i="7" s="1"/>
  <c r="A524" i="7" s="1"/>
  <c r="A525" i="7" s="1"/>
  <c r="A526" i="7" s="1"/>
  <c r="A506" i="7"/>
  <c r="A507" i="7" s="1"/>
  <c r="A508" i="7" s="1"/>
  <c r="A509" i="7" s="1"/>
  <c r="A510" i="7" s="1"/>
  <c r="A511" i="7" s="1"/>
  <c r="A512" i="7" s="1"/>
  <c r="A513" i="7" s="1"/>
  <c r="A514" i="7" s="1"/>
  <c r="A492" i="7"/>
  <c r="A493" i="7" s="1"/>
  <c r="A494" i="7" s="1"/>
  <c r="A495" i="7" s="1"/>
  <c r="A496" i="7" s="1"/>
  <c r="A497" i="7" s="1"/>
  <c r="A498" i="7" s="1"/>
  <c r="A499" i="7" s="1"/>
  <c r="A500" i="7" s="1"/>
  <c r="A480" i="7"/>
  <c r="A481" i="7" s="1"/>
  <c r="A482" i="7" s="1"/>
  <c r="A483" i="7" s="1"/>
  <c r="A484" i="7" s="1"/>
  <c r="A485" i="7" s="1"/>
  <c r="A486" i="7" s="1"/>
  <c r="A487" i="7" s="1"/>
  <c r="A488" i="7" s="1"/>
  <c r="B474" i="7"/>
  <c r="B473" i="7"/>
  <c r="A450" i="7"/>
  <c r="A407" i="7"/>
  <c r="A408" i="7" s="1"/>
  <c r="A409" i="7" s="1"/>
  <c r="A410" i="7" s="1"/>
  <c r="A411" i="7" s="1"/>
  <c r="A412" i="7" s="1"/>
  <c r="A413" i="7" s="1"/>
  <c r="A414" i="7" s="1"/>
  <c r="A415" i="7" s="1"/>
  <c r="A395" i="7"/>
  <c r="A396" i="7" s="1"/>
  <c r="A397" i="7" s="1"/>
  <c r="A398" i="7" s="1"/>
  <c r="A399" i="7" s="1"/>
  <c r="A400" i="7" s="1"/>
  <c r="A401" i="7" s="1"/>
  <c r="A402" i="7" s="1"/>
  <c r="A403" i="7" s="1"/>
  <c r="A381" i="7"/>
  <c r="A382" i="7" s="1"/>
  <c r="A383" i="7" s="1"/>
  <c r="A384" i="7" s="1"/>
  <c r="A385" i="7" s="1"/>
  <c r="A386" i="7" s="1"/>
  <c r="A387" i="7" s="1"/>
  <c r="A388" i="7" s="1"/>
  <c r="A389" i="7" s="1"/>
  <c r="A369" i="7"/>
  <c r="A370" i="7" s="1"/>
  <c r="A371" i="7" s="1"/>
  <c r="A372" i="7" s="1"/>
  <c r="A373" i="7" s="1"/>
  <c r="A374" i="7" s="1"/>
  <c r="A375" i="7" s="1"/>
  <c r="A376" i="7" s="1"/>
  <c r="A377" i="7" s="1"/>
  <c r="A355" i="7"/>
  <c r="A356" i="7" s="1"/>
  <c r="A357" i="7" s="1"/>
  <c r="A358" i="7" s="1"/>
  <c r="A359" i="7" s="1"/>
  <c r="A360" i="7" s="1"/>
  <c r="A361" i="7" s="1"/>
  <c r="A362" i="7" s="1"/>
  <c r="A363" i="7" s="1"/>
  <c r="A344" i="7"/>
  <c r="A345" i="7" s="1"/>
  <c r="A346" i="7" s="1"/>
  <c r="A347" i="7" s="1"/>
  <c r="A348" i="7" s="1"/>
  <c r="A349" i="7" s="1"/>
  <c r="A350" i="7" s="1"/>
  <c r="A351" i="7" s="1"/>
  <c r="A352" i="7" s="1"/>
  <c r="B338" i="7"/>
  <c r="B337" i="7"/>
  <c r="A313" i="7"/>
  <c r="A308" i="7"/>
  <c r="A307" i="7"/>
  <c r="A301" i="7"/>
  <c r="A295" i="7"/>
  <c r="A290" i="7"/>
  <c r="A426" i="7" s="1"/>
  <c r="A289" i="7"/>
  <c r="A425" i="7" s="1"/>
  <c r="A288" i="7"/>
  <c r="A424" i="7" s="1"/>
  <c r="A287" i="7"/>
  <c r="A423" i="7" s="1"/>
  <c r="A286" i="7"/>
  <c r="A422" i="7" s="1"/>
  <c r="A285" i="7"/>
  <c r="A421" i="7" s="1"/>
  <c r="B85" i="7"/>
  <c r="B84" i="7"/>
  <c r="B83" i="7"/>
  <c r="B79" i="7"/>
  <c r="B78" i="7"/>
  <c r="AM123" i="7" l="1"/>
  <c r="AM187" i="7"/>
  <c r="AM205" i="7"/>
  <c r="C228" i="7"/>
  <c r="C259" i="7"/>
  <c r="C261" i="7"/>
  <c r="C230" i="7"/>
  <c r="AM66" i="7"/>
  <c r="AM204" i="7"/>
  <c r="AM186" i="7"/>
  <c r="C229" i="7"/>
  <c r="C260" i="7"/>
  <c r="C231" i="7"/>
  <c r="C262" i="7"/>
  <c r="AN612" i="7"/>
  <c r="AN624" i="7"/>
  <c r="H223" i="7"/>
  <c r="H73" i="7"/>
  <c r="AN726" i="7"/>
  <c r="AN619" i="7"/>
  <c r="AN121" i="7" s="1"/>
  <c r="AN15" i="7"/>
  <c r="H106" i="7"/>
  <c r="H107" i="7" s="1"/>
  <c r="H143" i="7"/>
  <c r="AN34" i="7"/>
  <c r="AN32" i="7"/>
  <c r="AN36" i="7"/>
  <c r="AN33" i="7"/>
  <c r="AM76" i="7"/>
  <c r="B86" i="7"/>
  <c r="B119" i="7" s="1"/>
  <c r="AO2" i="7"/>
  <c r="I17" i="7"/>
  <c r="I35" i="7" s="1"/>
  <c r="I468" i="7"/>
  <c r="I332" i="7"/>
  <c r="AC142" i="1"/>
  <c r="AB166" i="1"/>
  <c r="AB168" i="1" s="1"/>
  <c r="I625" i="7"/>
  <c r="H80" i="7"/>
  <c r="I563" i="7"/>
  <c r="I558" i="7"/>
  <c r="I604" i="7"/>
  <c r="I600" i="7"/>
  <c r="I596" i="7"/>
  <c r="I592" i="7"/>
  <c r="I24" i="7"/>
  <c r="I28" i="7"/>
  <c r="I21" i="7"/>
  <c r="A702" i="7"/>
  <c r="C714" i="7" s="1"/>
  <c r="C701" i="7"/>
  <c r="C395" i="7" s="1"/>
  <c r="D701" i="7"/>
  <c r="E701" i="7"/>
  <c r="F701" i="7"/>
  <c r="G701" i="7"/>
  <c r="A638" i="7"/>
  <c r="C650" i="7" s="1"/>
  <c r="C637" i="7"/>
  <c r="D637" i="7"/>
  <c r="E637" i="7"/>
  <c r="F637" i="7"/>
  <c r="G637" i="7"/>
  <c r="A670" i="7"/>
  <c r="I670" i="7" s="1"/>
  <c r="C669" i="7"/>
  <c r="C369" i="7" s="1"/>
  <c r="D669" i="7"/>
  <c r="E669" i="7"/>
  <c r="F669" i="7"/>
  <c r="G669" i="7"/>
  <c r="I701" i="7"/>
  <c r="I700" i="7"/>
  <c r="I702" i="7"/>
  <c r="I668" i="7"/>
  <c r="I669" i="7"/>
  <c r="I636" i="7"/>
  <c r="I637" i="7"/>
  <c r="I37" i="7"/>
  <c r="I14" i="7"/>
  <c r="C574" i="7"/>
  <c r="C581" i="7" s="1"/>
  <c r="B60" i="7" s="1"/>
  <c r="B307" i="7"/>
  <c r="B301" i="7"/>
  <c r="B437" i="7"/>
  <c r="B443" i="7"/>
  <c r="D649" i="7"/>
  <c r="D457" i="7"/>
  <c r="D323" i="7"/>
  <c r="C713" i="7"/>
  <c r="C394" i="7"/>
  <c r="C681" i="7"/>
  <c r="C649" i="7"/>
  <c r="C343" i="7"/>
  <c r="C564" i="7"/>
  <c r="C559" i="7"/>
  <c r="C458" i="7"/>
  <c r="C457" i="7"/>
  <c r="C456" i="7"/>
  <c r="C455" i="7"/>
  <c r="C454" i="7"/>
  <c r="C474" i="7"/>
  <c r="C338" i="7"/>
  <c r="C322" i="7"/>
  <c r="C321" i="7"/>
  <c r="C320" i="7"/>
  <c r="C319" i="7"/>
  <c r="C318" i="7"/>
  <c r="C23" i="7"/>
  <c r="D23" i="7"/>
  <c r="A455" i="7"/>
  <c r="A463" i="7" s="1"/>
  <c r="A457" i="7"/>
  <c r="A465" i="7" s="1"/>
  <c r="A459" i="7"/>
  <c r="A467" i="7" s="1"/>
  <c r="A432" i="7"/>
  <c r="A443" i="7"/>
  <c r="A444" i="7"/>
  <c r="A318" i="7"/>
  <c r="A326" i="7" s="1"/>
  <c r="A319" i="7"/>
  <c r="A327" i="7" s="1"/>
  <c r="A320" i="7"/>
  <c r="A328" i="7" s="1"/>
  <c r="A321" i="7"/>
  <c r="A329" i="7" s="1"/>
  <c r="A322" i="7"/>
  <c r="A330" i="7" s="1"/>
  <c r="A323" i="7"/>
  <c r="A331" i="7" s="1"/>
  <c r="A454" i="7"/>
  <c r="A462" i="7" s="1"/>
  <c r="A456" i="7"/>
  <c r="A464" i="7" s="1"/>
  <c r="A458" i="7"/>
  <c r="A466" i="7" s="1"/>
  <c r="A431" i="7"/>
  <c r="A437" i="7"/>
  <c r="A438" i="7"/>
  <c r="A449" i="7"/>
  <c r="C232" i="7" l="1"/>
  <c r="C245" i="7" s="1"/>
  <c r="AN66" i="7"/>
  <c r="AN204" i="7"/>
  <c r="AN186" i="7"/>
  <c r="B141" i="7"/>
  <c r="AN123" i="7"/>
  <c r="AN187" i="7"/>
  <c r="AN205" i="7"/>
  <c r="C263" i="7"/>
  <c r="C276" i="7" s="1"/>
  <c r="AO624" i="7"/>
  <c r="AO612" i="7"/>
  <c r="I223" i="7"/>
  <c r="I73" i="7"/>
  <c r="AO726" i="7"/>
  <c r="AO619" i="7"/>
  <c r="AO121" i="7" s="1"/>
  <c r="AO15" i="7"/>
  <c r="B111" i="7"/>
  <c r="I106" i="7"/>
  <c r="I107" i="7" s="1"/>
  <c r="I143" i="7"/>
  <c r="AO36" i="7"/>
  <c r="AO34" i="7"/>
  <c r="AO33" i="7"/>
  <c r="AO32" i="7"/>
  <c r="AN76" i="7"/>
  <c r="AP2" i="7"/>
  <c r="D428" i="7"/>
  <c r="D427" i="7" s="1"/>
  <c r="J17" i="7"/>
  <c r="J35" i="7" s="1"/>
  <c r="J468" i="7"/>
  <c r="J332" i="7"/>
  <c r="D292" i="7"/>
  <c r="B314" i="7"/>
  <c r="I80" i="7"/>
  <c r="AD142" i="1"/>
  <c r="AC166" i="1"/>
  <c r="AC168" i="1" s="1"/>
  <c r="J625" i="7"/>
  <c r="J563" i="7"/>
  <c r="J592" i="7"/>
  <c r="J558" i="7"/>
  <c r="J604" i="7"/>
  <c r="J600" i="7"/>
  <c r="J596" i="7"/>
  <c r="J24" i="7"/>
  <c r="J28" i="7"/>
  <c r="J21" i="7"/>
  <c r="I638" i="7"/>
  <c r="D682" i="7"/>
  <c r="C682" i="7"/>
  <c r="C339" i="7"/>
  <c r="A639" i="7"/>
  <c r="D651" i="7" s="1"/>
  <c r="C638" i="7"/>
  <c r="C345" i="7" s="1"/>
  <c r="D638" i="7"/>
  <c r="E638" i="7"/>
  <c r="F638" i="7"/>
  <c r="G638" i="7"/>
  <c r="H638" i="7"/>
  <c r="A671" i="7"/>
  <c r="D683" i="7" s="1"/>
  <c r="C670" i="7"/>
  <c r="C370" i="7" s="1"/>
  <c r="D670" i="7"/>
  <c r="E670" i="7"/>
  <c r="F670" i="7"/>
  <c r="G670" i="7"/>
  <c r="H670" i="7"/>
  <c r="A703" i="7"/>
  <c r="J703" i="7" s="1"/>
  <c r="C702" i="7"/>
  <c r="C396" i="7" s="1"/>
  <c r="D702" i="7"/>
  <c r="E702" i="7"/>
  <c r="F702" i="7"/>
  <c r="G702" i="7"/>
  <c r="H702" i="7"/>
  <c r="J700" i="7"/>
  <c r="J671" i="7"/>
  <c r="J670" i="7"/>
  <c r="J669" i="7"/>
  <c r="J668" i="7"/>
  <c r="J702" i="7"/>
  <c r="J701" i="7"/>
  <c r="J637" i="7"/>
  <c r="J638" i="7"/>
  <c r="J636" i="7"/>
  <c r="J37" i="7"/>
  <c r="J14" i="7"/>
  <c r="D559" i="7"/>
  <c r="D319" i="7"/>
  <c r="D320" i="7"/>
  <c r="D454" i="7"/>
  <c r="D458" i="7"/>
  <c r="D564" i="7"/>
  <c r="D650" i="7"/>
  <c r="D368" i="7"/>
  <c r="D395" i="7"/>
  <c r="D338" i="7"/>
  <c r="D321" i="7"/>
  <c r="D455" i="7"/>
  <c r="D459" i="7"/>
  <c r="D343" i="7"/>
  <c r="D713" i="7"/>
  <c r="D25" i="7"/>
  <c r="D318" i="7"/>
  <c r="D322" i="7"/>
  <c r="D456" i="7"/>
  <c r="D474" i="7"/>
  <c r="D344" i="7"/>
  <c r="D681" i="7"/>
  <c r="D714" i="7"/>
  <c r="D613" i="7"/>
  <c r="D120" i="7" s="1"/>
  <c r="C475" i="7"/>
  <c r="C368" i="7"/>
  <c r="C25" i="7"/>
  <c r="E713" i="7"/>
  <c r="E714" i="7"/>
  <c r="E682" i="7"/>
  <c r="E681" i="7"/>
  <c r="E649" i="7"/>
  <c r="E564" i="7"/>
  <c r="E459" i="7"/>
  <c r="E458" i="7"/>
  <c r="E457" i="7"/>
  <c r="E455" i="7"/>
  <c r="E454" i="7"/>
  <c r="E474" i="7"/>
  <c r="E323" i="7"/>
  <c r="E322" i="7"/>
  <c r="E321" i="7"/>
  <c r="E319" i="7"/>
  <c r="E318" i="7"/>
  <c r="E23" i="7"/>
  <c r="C532" i="7"/>
  <c r="C344" i="7"/>
  <c r="C479" i="7"/>
  <c r="C506" i="7"/>
  <c r="C531" i="7"/>
  <c r="D394" i="7"/>
  <c r="AO123" i="7" l="1"/>
  <c r="AO187" i="7"/>
  <c r="AO205" i="7"/>
  <c r="AO66" i="7"/>
  <c r="AO204" i="7"/>
  <c r="AO186" i="7"/>
  <c r="AP624" i="7"/>
  <c r="AP612" i="7"/>
  <c r="J223" i="7"/>
  <c r="J73" i="7"/>
  <c r="AP726" i="7"/>
  <c r="AP619" i="7"/>
  <c r="AP121" i="7" s="1"/>
  <c r="AP15" i="7"/>
  <c r="J106" i="7"/>
  <c r="J107" i="7" s="1"/>
  <c r="J143" i="7"/>
  <c r="AP36" i="7"/>
  <c r="AP34" i="7"/>
  <c r="AP33" i="7"/>
  <c r="AP32" i="7"/>
  <c r="AO76" i="7"/>
  <c r="K17" i="7"/>
  <c r="K35" i="7" s="1"/>
  <c r="K468" i="7"/>
  <c r="K332" i="7"/>
  <c r="J80" i="7"/>
  <c r="D290" i="7"/>
  <c r="D291" i="7"/>
  <c r="AE142" i="1"/>
  <c r="AD166" i="1"/>
  <c r="AD168" i="1" s="1"/>
  <c r="K625" i="7"/>
  <c r="K563" i="7"/>
  <c r="K558" i="7"/>
  <c r="K604" i="7"/>
  <c r="K600" i="7"/>
  <c r="K596" i="7"/>
  <c r="K592" i="7"/>
  <c r="K24" i="7"/>
  <c r="K28" i="7"/>
  <c r="K21" i="7"/>
  <c r="D286" i="7"/>
  <c r="D287" i="7"/>
  <c r="D289" i="7"/>
  <c r="D285" i="7"/>
  <c r="D288" i="7"/>
  <c r="D426" i="7"/>
  <c r="D424" i="7"/>
  <c r="D421" i="7"/>
  <c r="D422" i="7"/>
  <c r="D423" i="7"/>
  <c r="D425" i="7"/>
  <c r="D505" i="7"/>
  <c r="C481" i="7"/>
  <c r="C507" i="7"/>
  <c r="D480" i="7"/>
  <c r="C533" i="7"/>
  <c r="C505" i="7"/>
  <c r="E683" i="7"/>
  <c r="E651" i="7"/>
  <c r="D345" i="7"/>
  <c r="D396" i="7"/>
  <c r="D715" i="7"/>
  <c r="J639" i="7"/>
  <c r="A704" i="7"/>
  <c r="C716" i="7" s="1"/>
  <c r="C703" i="7"/>
  <c r="D703" i="7"/>
  <c r="E703" i="7"/>
  <c r="F703" i="7"/>
  <c r="G703" i="7"/>
  <c r="H703" i="7"/>
  <c r="C715" i="7"/>
  <c r="I703" i="7"/>
  <c r="A640" i="7"/>
  <c r="F652" i="7" s="1"/>
  <c r="C639" i="7"/>
  <c r="D639" i="7"/>
  <c r="E639" i="7"/>
  <c r="F639" i="7"/>
  <c r="G639" i="7"/>
  <c r="H639" i="7"/>
  <c r="I639" i="7"/>
  <c r="C651" i="7"/>
  <c r="D370" i="7"/>
  <c r="A672" i="7"/>
  <c r="K672" i="7" s="1"/>
  <c r="C671" i="7"/>
  <c r="D671" i="7"/>
  <c r="E671" i="7"/>
  <c r="F671" i="7"/>
  <c r="G671" i="7"/>
  <c r="H671" i="7"/>
  <c r="C683" i="7"/>
  <c r="C684" i="7"/>
  <c r="I671" i="7"/>
  <c r="K703" i="7"/>
  <c r="K702" i="7"/>
  <c r="K700" i="7"/>
  <c r="K671" i="7"/>
  <c r="K701" i="7"/>
  <c r="K669" i="7"/>
  <c r="K639" i="7"/>
  <c r="K637" i="7"/>
  <c r="K670" i="7"/>
  <c r="K638" i="7"/>
  <c r="K636" i="7"/>
  <c r="K668" i="7"/>
  <c r="D339" i="7"/>
  <c r="D475" i="7"/>
  <c r="K14" i="7"/>
  <c r="K37" i="7"/>
  <c r="E320" i="7"/>
  <c r="E338" i="7"/>
  <c r="E456" i="7"/>
  <c r="E559" i="7"/>
  <c r="E650" i="7"/>
  <c r="E715" i="7"/>
  <c r="E370" i="7"/>
  <c r="E343" i="7"/>
  <c r="E396" i="7"/>
  <c r="E395" i="7"/>
  <c r="D369" i="7"/>
  <c r="E344" i="7"/>
  <c r="E369" i="7"/>
  <c r="F613" i="7"/>
  <c r="F120" i="7" s="1"/>
  <c r="E613" i="7"/>
  <c r="E120" i="7" s="1"/>
  <c r="E394" i="7"/>
  <c r="E25" i="7"/>
  <c r="D532" i="7"/>
  <c r="D531" i="7"/>
  <c r="C480" i="7"/>
  <c r="D479" i="7"/>
  <c r="F715" i="7"/>
  <c r="F714" i="7"/>
  <c r="F396" i="7"/>
  <c r="F395" i="7"/>
  <c r="F394" i="7"/>
  <c r="F683" i="7"/>
  <c r="F682" i="7"/>
  <c r="F681" i="7"/>
  <c r="F370" i="7"/>
  <c r="F369" i="7"/>
  <c r="F368" i="7"/>
  <c r="F651" i="7"/>
  <c r="F650" i="7"/>
  <c r="F649" i="7"/>
  <c r="F344" i="7"/>
  <c r="F343" i="7"/>
  <c r="F564" i="7"/>
  <c r="F559" i="7"/>
  <c r="F474" i="7"/>
  <c r="F459" i="7"/>
  <c r="F458" i="7"/>
  <c r="F457" i="7"/>
  <c r="F456" i="7"/>
  <c r="F455" i="7"/>
  <c r="F454" i="7"/>
  <c r="F323" i="7"/>
  <c r="F322" i="7"/>
  <c r="F321" i="7"/>
  <c r="F320" i="7"/>
  <c r="F319" i="7"/>
  <c r="F318" i="7"/>
  <c r="F338" i="7"/>
  <c r="F23" i="7"/>
  <c r="E339" i="7"/>
  <c r="E475" i="7"/>
  <c r="AP66" i="7" l="1"/>
  <c r="AP204" i="7"/>
  <c r="AP186" i="7"/>
  <c r="AP123" i="7"/>
  <c r="AP187" i="7"/>
  <c r="AP205" i="7"/>
  <c r="K223" i="7"/>
  <c r="K73" i="7"/>
  <c r="K106" i="7"/>
  <c r="K107" i="7" s="1"/>
  <c r="K143" i="7"/>
  <c r="AP76" i="7"/>
  <c r="L17" i="7"/>
  <c r="L35" i="7" s="1"/>
  <c r="L468" i="7"/>
  <c r="L332" i="7"/>
  <c r="K80" i="7"/>
  <c r="AF142" i="1"/>
  <c r="AE166" i="1"/>
  <c r="AE168" i="1" s="1"/>
  <c r="L625" i="7"/>
  <c r="L600" i="7"/>
  <c r="L592" i="7"/>
  <c r="L563" i="7"/>
  <c r="L558" i="7"/>
  <c r="L604" i="7"/>
  <c r="L596" i="7"/>
  <c r="L24" i="7"/>
  <c r="L28" i="7"/>
  <c r="L21" i="7"/>
  <c r="D507" i="7"/>
  <c r="E506" i="7"/>
  <c r="E480" i="7"/>
  <c r="D506" i="7"/>
  <c r="E532" i="7"/>
  <c r="E531" i="7"/>
  <c r="E533" i="7"/>
  <c r="D533" i="7"/>
  <c r="E479" i="7"/>
  <c r="D481" i="7"/>
  <c r="E507" i="7"/>
  <c r="F716" i="7"/>
  <c r="F684" i="7"/>
  <c r="F346" i="7"/>
  <c r="E371" i="7"/>
  <c r="F371" i="7"/>
  <c r="K640" i="7"/>
  <c r="E346" i="7"/>
  <c r="E397" i="7"/>
  <c r="C371" i="7"/>
  <c r="D371" i="7"/>
  <c r="C346" i="7"/>
  <c r="D346" i="7"/>
  <c r="A673" i="7"/>
  <c r="C685" i="7" s="1"/>
  <c r="C672" i="7"/>
  <c r="D672" i="7"/>
  <c r="E672" i="7"/>
  <c r="F672" i="7"/>
  <c r="G672" i="7"/>
  <c r="H672" i="7"/>
  <c r="I672" i="7"/>
  <c r="J672" i="7"/>
  <c r="D684" i="7"/>
  <c r="A641" i="7"/>
  <c r="E653" i="7" s="1"/>
  <c r="C640" i="7"/>
  <c r="D640" i="7"/>
  <c r="E640" i="7"/>
  <c r="F640" i="7"/>
  <c r="G640" i="7"/>
  <c r="H640" i="7"/>
  <c r="I640" i="7"/>
  <c r="C653" i="7"/>
  <c r="J640" i="7"/>
  <c r="E652" i="7"/>
  <c r="D652" i="7"/>
  <c r="E684" i="7"/>
  <c r="K704" i="7"/>
  <c r="C652" i="7"/>
  <c r="C397" i="7"/>
  <c r="D397" i="7"/>
  <c r="A705" i="7"/>
  <c r="C717" i="7" s="1"/>
  <c r="C704" i="7"/>
  <c r="D704" i="7"/>
  <c r="E704" i="7"/>
  <c r="F704" i="7"/>
  <c r="G704" i="7"/>
  <c r="H704" i="7"/>
  <c r="I704" i="7"/>
  <c r="D717" i="7"/>
  <c r="E716" i="7"/>
  <c r="J704" i="7"/>
  <c r="D716" i="7"/>
  <c r="E717" i="7"/>
  <c r="L703" i="7"/>
  <c r="L701" i="7"/>
  <c r="L704" i="7"/>
  <c r="L702" i="7"/>
  <c r="L700" i="7"/>
  <c r="L671" i="7"/>
  <c r="L669" i="7"/>
  <c r="L640" i="7"/>
  <c r="L639" i="7"/>
  <c r="L638" i="7"/>
  <c r="L637" i="7"/>
  <c r="L636" i="7"/>
  <c r="L672" i="7"/>
  <c r="L670" i="7"/>
  <c r="L668" i="7"/>
  <c r="L14" i="7"/>
  <c r="L37" i="7"/>
  <c r="E345" i="7"/>
  <c r="E368" i="7"/>
  <c r="F397" i="7"/>
  <c r="F345" i="7"/>
  <c r="G613" i="7"/>
  <c r="G120" i="7" s="1"/>
  <c r="F25" i="7"/>
  <c r="F479" i="7"/>
  <c r="F507" i="7"/>
  <c r="F531" i="7"/>
  <c r="F532" i="7"/>
  <c r="G716" i="7"/>
  <c r="G715" i="7"/>
  <c r="G714" i="7"/>
  <c r="G397" i="7"/>
  <c r="G396" i="7"/>
  <c r="G395" i="7"/>
  <c r="G394" i="7"/>
  <c r="G684" i="7"/>
  <c r="G683" i="7"/>
  <c r="G682" i="7"/>
  <c r="G681" i="7"/>
  <c r="G371" i="7"/>
  <c r="G370" i="7"/>
  <c r="G369" i="7"/>
  <c r="G368" i="7"/>
  <c r="G652" i="7"/>
  <c r="G651" i="7"/>
  <c r="G650" i="7"/>
  <c r="G649" i="7"/>
  <c r="G346" i="7"/>
  <c r="G345" i="7"/>
  <c r="G344" i="7"/>
  <c r="G343" i="7"/>
  <c r="G564" i="7"/>
  <c r="G559" i="7"/>
  <c r="G459" i="7"/>
  <c r="G458" i="7"/>
  <c r="G457" i="7"/>
  <c r="G456" i="7"/>
  <c r="G455" i="7"/>
  <c r="G454" i="7"/>
  <c r="G474" i="7"/>
  <c r="G338" i="7"/>
  <c r="G323" i="7"/>
  <c r="G322" i="7"/>
  <c r="G321" i="7"/>
  <c r="G320" i="7"/>
  <c r="G319" i="7"/>
  <c r="G318" i="7"/>
  <c r="G23" i="7"/>
  <c r="F339" i="7"/>
  <c r="F480" i="7"/>
  <c r="F505" i="7"/>
  <c r="F533" i="7"/>
  <c r="F475" i="7"/>
  <c r="F506" i="7"/>
  <c r="L223" i="7" l="1"/>
  <c r="L73" i="7"/>
  <c r="L106" i="7"/>
  <c r="L107" i="7" s="1"/>
  <c r="L143" i="7"/>
  <c r="M17" i="7"/>
  <c r="M35" i="7" s="1"/>
  <c r="M468" i="7"/>
  <c r="M332" i="7"/>
  <c r="L80" i="7"/>
  <c r="AG142" i="1"/>
  <c r="AF166" i="1"/>
  <c r="AF168" i="1" s="1"/>
  <c r="M625" i="7"/>
  <c r="M563" i="7"/>
  <c r="M558" i="7"/>
  <c r="M604" i="7"/>
  <c r="M600" i="7"/>
  <c r="M596" i="7"/>
  <c r="M592" i="7"/>
  <c r="M24" i="7"/>
  <c r="M28" i="7"/>
  <c r="M21" i="7"/>
  <c r="E505" i="7"/>
  <c r="F508" i="7"/>
  <c r="D482" i="7"/>
  <c r="E508" i="7"/>
  <c r="C482" i="7"/>
  <c r="F482" i="7"/>
  <c r="D508" i="7"/>
  <c r="F481" i="7"/>
  <c r="C508" i="7"/>
  <c r="F534" i="7"/>
  <c r="E534" i="7"/>
  <c r="D534" i="7"/>
  <c r="E482" i="7"/>
  <c r="E481" i="7"/>
  <c r="C534" i="7"/>
  <c r="G685" i="7"/>
  <c r="E685" i="7"/>
  <c r="L673" i="7"/>
  <c r="G372" i="7"/>
  <c r="D653" i="7"/>
  <c r="G347" i="7"/>
  <c r="G653" i="7"/>
  <c r="L641" i="7"/>
  <c r="G398" i="7"/>
  <c r="D685" i="7"/>
  <c r="G717" i="7"/>
  <c r="L705" i="7"/>
  <c r="F685" i="7"/>
  <c r="C347" i="7"/>
  <c r="D347" i="7"/>
  <c r="F347" i="7"/>
  <c r="E347" i="7"/>
  <c r="D398" i="7"/>
  <c r="C398" i="7"/>
  <c r="F398" i="7"/>
  <c r="E398" i="7"/>
  <c r="A642" i="7"/>
  <c r="C654" i="7" s="1"/>
  <c r="C641" i="7"/>
  <c r="D641" i="7"/>
  <c r="E641" i="7"/>
  <c r="F641" i="7"/>
  <c r="G641" i="7"/>
  <c r="H641" i="7"/>
  <c r="I641" i="7"/>
  <c r="J641" i="7"/>
  <c r="K641" i="7"/>
  <c r="F653" i="7"/>
  <c r="C372" i="7"/>
  <c r="D372" i="7"/>
  <c r="F372" i="7"/>
  <c r="E372" i="7"/>
  <c r="A706" i="7"/>
  <c r="E718" i="7" s="1"/>
  <c r="C705" i="7"/>
  <c r="D705" i="7"/>
  <c r="E705" i="7"/>
  <c r="F705" i="7"/>
  <c r="G705" i="7"/>
  <c r="H705" i="7"/>
  <c r="I705" i="7"/>
  <c r="J705" i="7"/>
  <c r="K705" i="7"/>
  <c r="F717" i="7"/>
  <c r="A674" i="7"/>
  <c r="D686" i="7" s="1"/>
  <c r="C673" i="7"/>
  <c r="D673" i="7"/>
  <c r="E673" i="7"/>
  <c r="F673" i="7"/>
  <c r="G673" i="7"/>
  <c r="H673" i="7"/>
  <c r="I673" i="7"/>
  <c r="J673" i="7"/>
  <c r="K673" i="7"/>
  <c r="M704" i="7"/>
  <c r="M702" i="7"/>
  <c r="M701" i="7"/>
  <c r="M700" i="7"/>
  <c r="M705" i="7"/>
  <c r="M668" i="7"/>
  <c r="M673" i="7"/>
  <c r="M671" i="7"/>
  <c r="M703" i="7"/>
  <c r="M672" i="7"/>
  <c r="M670" i="7"/>
  <c r="M640" i="7"/>
  <c r="M638" i="7"/>
  <c r="M636" i="7"/>
  <c r="M669" i="7"/>
  <c r="M641" i="7"/>
  <c r="M639" i="7"/>
  <c r="M637" i="7"/>
  <c r="M37" i="7"/>
  <c r="M14" i="7"/>
  <c r="H613" i="7"/>
  <c r="H120" i="7" s="1"/>
  <c r="G25" i="7"/>
  <c r="G479" i="7"/>
  <c r="G482" i="7"/>
  <c r="G506" i="7"/>
  <c r="G534" i="7"/>
  <c r="G507" i="7"/>
  <c r="G531" i="7"/>
  <c r="H717" i="7"/>
  <c r="H716" i="7"/>
  <c r="H715" i="7"/>
  <c r="H714" i="7"/>
  <c r="H398" i="7"/>
  <c r="H397" i="7"/>
  <c r="H396" i="7"/>
  <c r="H395" i="7"/>
  <c r="H394" i="7"/>
  <c r="H685" i="7"/>
  <c r="H684" i="7"/>
  <c r="H683" i="7"/>
  <c r="H682" i="7"/>
  <c r="H681" i="7"/>
  <c r="H372" i="7"/>
  <c r="H371" i="7"/>
  <c r="H370" i="7"/>
  <c r="H369" i="7"/>
  <c r="H368" i="7"/>
  <c r="H653" i="7"/>
  <c r="H652" i="7"/>
  <c r="H651" i="7"/>
  <c r="H650" i="7"/>
  <c r="H649" i="7"/>
  <c r="H347" i="7"/>
  <c r="H346" i="7"/>
  <c r="H345" i="7"/>
  <c r="H344" i="7"/>
  <c r="H343" i="7"/>
  <c r="H564" i="7"/>
  <c r="H559" i="7"/>
  <c r="H474" i="7"/>
  <c r="H459" i="7"/>
  <c r="H458" i="7"/>
  <c r="H457" i="7"/>
  <c r="H456" i="7"/>
  <c r="H455" i="7"/>
  <c r="H454" i="7"/>
  <c r="H323" i="7"/>
  <c r="H322" i="7"/>
  <c r="H321" i="7"/>
  <c r="H320" i="7"/>
  <c r="H319" i="7"/>
  <c r="H318" i="7"/>
  <c r="H338" i="7"/>
  <c r="H23" i="7"/>
  <c r="G339" i="7"/>
  <c r="G481" i="7"/>
  <c r="G480" i="7"/>
  <c r="G508" i="7"/>
  <c r="G532" i="7"/>
  <c r="G505" i="7"/>
  <c r="G533" i="7"/>
  <c r="G475" i="7"/>
  <c r="M223" i="7" l="1"/>
  <c r="M73" i="7"/>
  <c r="M106" i="7"/>
  <c r="M107" i="7" s="1"/>
  <c r="M143" i="7"/>
  <c r="N17" i="7"/>
  <c r="N35" i="7" s="1"/>
  <c r="N468" i="7"/>
  <c r="N332" i="7"/>
  <c r="M80" i="7"/>
  <c r="AH142" i="1"/>
  <c r="AG166" i="1"/>
  <c r="AG168" i="1" s="1"/>
  <c r="N625" i="7"/>
  <c r="N558" i="7"/>
  <c r="N604" i="7"/>
  <c r="N600" i="7"/>
  <c r="N596" i="7"/>
  <c r="N592" i="7"/>
  <c r="N563" i="7"/>
  <c r="N24" i="7"/>
  <c r="N28" i="7"/>
  <c r="N21" i="7"/>
  <c r="C483" i="7"/>
  <c r="G483" i="7"/>
  <c r="E535" i="7"/>
  <c r="E509" i="7"/>
  <c r="F535" i="7"/>
  <c r="G509" i="7"/>
  <c r="F509" i="7"/>
  <c r="C535" i="7"/>
  <c r="D483" i="7"/>
  <c r="D509" i="7"/>
  <c r="D535" i="7"/>
  <c r="F483" i="7"/>
  <c r="C509" i="7"/>
  <c r="E483" i="7"/>
  <c r="G535" i="7"/>
  <c r="H686" i="7"/>
  <c r="H718" i="7"/>
  <c r="H654" i="7"/>
  <c r="F654" i="7"/>
  <c r="M674" i="7"/>
  <c r="E686" i="7"/>
  <c r="F686" i="7"/>
  <c r="H348" i="7"/>
  <c r="D654" i="7"/>
  <c r="C686" i="7"/>
  <c r="E654" i="7"/>
  <c r="M642" i="7"/>
  <c r="H373" i="7"/>
  <c r="M706" i="7"/>
  <c r="F718" i="7"/>
  <c r="D718" i="7"/>
  <c r="C718" i="7"/>
  <c r="H399" i="7"/>
  <c r="A675" i="7"/>
  <c r="E687" i="7" s="1"/>
  <c r="C674" i="7"/>
  <c r="D674" i="7"/>
  <c r="E674" i="7"/>
  <c r="F674" i="7"/>
  <c r="G674" i="7"/>
  <c r="H674" i="7"/>
  <c r="I674" i="7"/>
  <c r="J674" i="7"/>
  <c r="K674" i="7"/>
  <c r="L674" i="7"/>
  <c r="G686" i="7"/>
  <c r="C399" i="7"/>
  <c r="D399" i="7"/>
  <c r="E399" i="7"/>
  <c r="F399" i="7"/>
  <c r="G399" i="7"/>
  <c r="C348" i="7"/>
  <c r="D348" i="7"/>
  <c r="E348" i="7"/>
  <c r="G348" i="7"/>
  <c r="F348" i="7"/>
  <c r="C373" i="7"/>
  <c r="D373" i="7"/>
  <c r="E373" i="7"/>
  <c r="F373" i="7"/>
  <c r="G373" i="7"/>
  <c r="A707" i="7"/>
  <c r="G719" i="7" s="1"/>
  <c r="C706" i="7"/>
  <c r="D706" i="7"/>
  <c r="E706" i="7"/>
  <c r="F706" i="7"/>
  <c r="G706" i="7"/>
  <c r="H706" i="7"/>
  <c r="I706" i="7"/>
  <c r="J706" i="7"/>
  <c r="K706" i="7"/>
  <c r="G718" i="7"/>
  <c r="L706" i="7"/>
  <c r="A643" i="7"/>
  <c r="G655" i="7" s="1"/>
  <c r="C642" i="7"/>
  <c r="D642" i="7"/>
  <c r="E642" i="7"/>
  <c r="F642" i="7"/>
  <c r="G642" i="7"/>
  <c r="H642" i="7"/>
  <c r="I642" i="7"/>
  <c r="C655" i="7"/>
  <c r="J642" i="7"/>
  <c r="K642" i="7"/>
  <c r="L642" i="7"/>
  <c r="G654" i="7"/>
  <c r="N706" i="7"/>
  <c r="N704" i="7"/>
  <c r="N702" i="7"/>
  <c r="N674" i="7"/>
  <c r="N673" i="7"/>
  <c r="N672" i="7"/>
  <c r="N671" i="7"/>
  <c r="N670" i="7"/>
  <c r="N669" i="7"/>
  <c r="N668" i="7"/>
  <c r="N701" i="7"/>
  <c r="N705" i="7"/>
  <c r="N700" i="7"/>
  <c r="N703" i="7"/>
  <c r="N642" i="7"/>
  <c r="N640" i="7"/>
  <c r="N638" i="7"/>
  <c r="N636" i="7"/>
  <c r="N641" i="7"/>
  <c r="N639" i="7"/>
  <c r="N637" i="7"/>
  <c r="N37" i="7"/>
  <c r="N14" i="7"/>
  <c r="I613" i="7"/>
  <c r="I120" i="7" s="1"/>
  <c r="H25" i="7"/>
  <c r="H480" i="7"/>
  <c r="H481" i="7"/>
  <c r="H505" i="7"/>
  <c r="H509" i="7"/>
  <c r="H533" i="7"/>
  <c r="H475" i="7"/>
  <c r="H506" i="7"/>
  <c r="H534" i="7"/>
  <c r="I718" i="7"/>
  <c r="I717" i="7"/>
  <c r="I716" i="7"/>
  <c r="I715" i="7"/>
  <c r="I399" i="7"/>
  <c r="I398" i="7"/>
  <c r="I397" i="7"/>
  <c r="I396" i="7"/>
  <c r="I395" i="7"/>
  <c r="I373" i="7"/>
  <c r="I372" i="7"/>
  <c r="I394" i="7"/>
  <c r="I686" i="7"/>
  <c r="I685" i="7"/>
  <c r="I684" i="7"/>
  <c r="I683" i="7"/>
  <c r="I682" i="7"/>
  <c r="I681" i="7"/>
  <c r="I348" i="7"/>
  <c r="I347" i="7"/>
  <c r="I371" i="7"/>
  <c r="I369" i="7"/>
  <c r="I368" i="7"/>
  <c r="I654" i="7"/>
  <c r="I653" i="7"/>
  <c r="I652" i="7"/>
  <c r="I651" i="7"/>
  <c r="I650" i="7"/>
  <c r="I649" i="7"/>
  <c r="I346" i="7"/>
  <c r="I345" i="7"/>
  <c r="I344" i="7"/>
  <c r="I343" i="7"/>
  <c r="I564" i="7"/>
  <c r="I559" i="7"/>
  <c r="I459" i="7"/>
  <c r="I458" i="7"/>
  <c r="I457" i="7"/>
  <c r="I456" i="7"/>
  <c r="I455" i="7"/>
  <c r="I454" i="7"/>
  <c r="I370" i="7"/>
  <c r="I474" i="7"/>
  <c r="I338" i="7"/>
  <c r="I323" i="7"/>
  <c r="I322" i="7"/>
  <c r="I321" i="7"/>
  <c r="I320" i="7"/>
  <c r="I319" i="7"/>
  <c r="I318" i="7"/>
  <c r="I23" i="7"/>
  <c r="H339" i="7"/>
  <c r="H482" i="7"/>
  <c r="H479" i="7"/>
  <c r="H483" i="7"/>
  <c r="H507" i="7"/>
  <c r="H531" i="7"/>
  <c r="H535" i="7"/>
  <c r="H508" i="7"/>
  <c r="H532" i="7"/>
  <c r="N223" i="7" l="1"/>
  <c r="N73" i="7"/>
  <c r="N106" i="7"/>
  <c r="N107" i="7" s="1"/>
  <c r="N143" i="7"/>
  <c r="O17" i="7"/>
  <c r="O35" i="7" s="1"/>
  <c r="O468" i="7"/>
  <c r="O332" i="7"/>
  <c r="AI142" i="1"/>
  <c r="AH166" i="1"/>
  <c r="AH168" i="1" s="1"/>
  <c r="O625" i="7"/>
  <c r="N80" i="7"/>
  <c r="O563" i="7"/>
  <c r="O604" i="7"/>
  <c r="O600" i="7"/>
  <c r="O592" i="7"/>
  <c r="O558" i="7"/>
  <c r="O596" i="7"/>
  <c r="O24" i="7"/>
  <c r="O28" i="7"/>
  <c r="O21" i="7"/>
  <c r="G510" i="7"/>
  <c r="D484" i="7"/>
  <c r="H510" i="7"/>
  <c r="E510" i="7"/>
  <c r="G536" i="7"/>
  <c r="D510" i="7"/>
  <c r="F536" i="7"/>
  <c r="H536" i="7"/>
  <c r="C484" i="7"/>
  <c r="C510" i="7"/>
  <c r="E536" i="7"/>
  <c r="F484" i="7"/>
  <c r="D536" i="7"/>
  <c r="H484" i="7"/>
  <c r="G484" i="7"/>
  <c r="C536" i="7"/>
  <c r="F510" i="7"/>
  <c r="E484" i="7"/>
  <c r="C719" i="7"/>
  <c r="F719" i="7"/>
  <c r="I687" i="7"/>
  <c r="N675" i="7"/>
  <c r="F687" i="7"/>
  <c r="C687" i="7"/>
  <c r="I719" i="7"/>
  <c r="E719" i="7"/>
  <c r="D719" i="7"/>
  <c r="I655" i="7"/>
  <c r="N707" i="7"/>
  <c r="I374" i="7"/>
  <c r="D687" i="7"/>
  <c r="D655" i="7"/>
  <c r="G687" i="7"/>
  <c r="N643" i="7"/>
  <c r="F655" i="7"/>
  <c r="I400" i="7"/>
  <c r="A708" i="7"/>
  <c r="D720" i="7" s="1"/>
  <c r="C707" i="7"/>
  <c r="D707" i="7"/>
  <c r="E707" i="7"/>
  <c r="F707" i="7"/>
  <c r="G707" i="7"/>
  <c r="H707" i="7"/>
  <c r="I707" i="7"/>
  <c r="J707" i="7"/>
  <c r="K707" i="7"/>
  <c r="L707" i="7"/>
  <c r="H719" i="7"/>
  <c r="M707" i="7"/>
  <c r="C349" i="7"/>
  <c r="E349" i="7"/>
  <c r="D349" i="7"/>
  <c r="F349" i="7"/>
  <c r="G349" i="7"/>
  <c r="H349" i="7"/>
  <c r="C374" i="7"/>
  <c r="D374" i="7"/>
  <c r="F374" i="7"/>
  <c r="E374" i="7"/>
  <c r="G374" i="7"/>
  <c r="H374" i="7"/>
  <c r="A644" i="7"/>
  <c r="E656" i="7" s="1"/>
  <c r="C643" i="7"/>
  <c r="D643" i="7"/>
  <c r="E643" i="7"/>
  <c r="F643" i="7"/>
  <c r="G643" i="7"/>
  <c r="H643" i="7"/>
  <c r="I643" i="7"/>
  <c r="C656" i="7"/>
  <c r="J643" i="7"/>
  <c r="K643" i="7"/>
  <c r="L643" i="7"/>
  <c r="M643" i="7"/>
  <c r="H655" i="7"/>
  <c r="A676" i="7"/>
  <c r="F688" i="7" s="1"/>
  <c r="C675" i="7"/>
  <c r="D675" i="7"/>
  <c r="E675" i="7"/>
  <c r="F675" i="7"/>
  <c r="G675" i="7"/>
  <c r="H675" i="7"/>
  <c r="I675" i="7"/>
  <c r="C688" i="7"/>
  <c r="J675" i="7"/>
  <c r="K675" i="7"/>
  <c r="L675" i="7"/>
  <c r="M675" i="7"/>
  <c r="H687" i="7"/>
  <c r="I349" i="7"/>
  <c r="E655" i="7"/>
  <c r="C400" i="7"/>
  <c r="D400" i="7"/>
  <c r="E400" i="7"/>
  <c r="F400" i="7"/>
  <c r="G400" i="7"/>
  <c r="H400" i="7"/>
  <c r="O707" i="7"/>
  <c r="O706" i="7"/>
  <c r="O705" i="7"/>
  <c r="O704" i="7"/>
  <c r="O703" i="7"/>
  <c r="O702" i="7"/>
  <c r="O700" i="7"/>
  <c r="O675" i="7"/>
  <c r="O673" i="7"/>
  <c r="O701" i="7"/>
  <c r="O674" i="7"/>
  <c r="O672" i="7"/>
  <c r="O670" i="7"/>
  <c r="O668" i="7"/>
  <c r="O641" i="7"/>
  <c r="O639" i="7"/>
  <c r="O637" i="7"/>
  <c r="O669" i="7"/>
  <c r="O643" i="7"/>
  <c r="O671" i="7"/>
  <c r="O642" i="7"/>
  <c r="O640" i="7"/>
  <c r="O638" i="7"/>
  <c r="O636" i="7"/>
  <c r="O14" i="7"/>
  <c r="O37" i="7"/>
  <c r="J613" i="7"/>
  <c r="J120" i="7" s="1"/>
  <c r="I483" i="7"/>
  <c r="I482" i="7"/>
  <c r="I506" i="7"/>
  <c r="I510" i="7"/>
  <c r="I534" i="7"/>
  <c r="I507" i="7"/>
  <c r="I531" i="7"/>
  <c r="I535" i="7"/>
  <c r="I25" i="7"/>
  <c r="J719" i="7"/>
  <c r="J718" i="7"/>
  <c r="J717" i="7"/>
  <c r="J716" i="7"/>
  <c r="J715" i="7"/>
  <c r="J400" i="7"/>
  <c r="J399" i="7"/>
  <c r="J398" i="7"/>
  <c r="J397" i="7"/>
  <c r="J396" i="7"/>
  <c r="J395" i="7"/>
  <c r="J394" i="7"/>
  <c r="J687" i="7"/>
  <c r="J686" i="7"/>
  <c r="J685" i="7"/>
  <c r="J684" i="7"/>
  <c r="J683" i="7"/>
  <c r="J682" i="7"/>
  <c r="J681" i="7"/>
  <c r="J374" i="7"/>
  <c r="J373" i="7"/>
  <c r="J372" i="7"/>
  <c r="J371" i="7"/>
  <c r="J370" i="7"/>
  <c r="J369" i="7"/>
  <c r="J368" i="7"/>
  <c r="J655" i="7"/>
  <c r="J654" i="7"/>
  <c r="J653" i="7"/>
  <c r="J652" i="7"/>
  <c r="J651" i="7"/>
  <c r="J650" i="7"/>
  <c r="J649" i="7"/>
  <c r="J349" i="7"/>
  <c r="J348" i="7"/>
  <c r="J347" i="7"/>
  <c r="J346" i="7"/>
  <c r="J345" i="7"/>
  <c r="J344" i="7"/>
  <c r="J343" i="7"/>
  <c r="J564" i="7"/>
  <c r="J559" i="7"/>
  <c r="J474" i="7"/>
  <c r="J459" i="7"/>
  <c r="J458" i="7"/>
  <c r="J457" i="7"/>
  <c r="J456" i="7"/>
  <c r="J455" i="7"/>
  <c r="J454" i="7"/>
  <c r="J323" i="7"/>
  <c r="J322" i="7"/>
  <c r="J321" i="7"/>
  <c r="J320" i="7"/>
  <c r="J319" i="7"/>
  <c r="J318" i="7"/>
  <c r="J338" i="7"/>
  <c r="J23" i="7"/>
  <c r="I339" i="7"/>
  <c r="I479" i="7"/>
  <c r="I481" i="7"/>
  <c r="I480" i="7"/>
  <c r="I484" i="7"/>
  <c r="I508" i="7"/>
  <c r="I532" i="7"/>
  <c r="I536" i="7"/>
  <c r="I505" i="7"/>
  <c r="I509" i="7"/>
  <c r="I533" i="7"/>
  <c r="I475" i="7"/>
  <c r="C720" i="7" l="1"/>
  <c r="O223" i="7"/>
  <c r="O73" i="7"/>
  <c r="O106" i="7"/>
  <c r="O107" i="7" s="1"/>
  <c r="O143" i="7"/>
  <c r="P17" i="7"/>
  <c r="P35" i="7" s="1"/>
  <c r="P468" i="7"/>
  <c r="P332" i="7"/>
  <c r="AJ142" i="1"/>
  <c r="AI166" i="1"/>
  <c r="AI168" i="1" s="1"/>
  <c r="O80" i="7"/>
  <c r="P625" i="7"/>
  <c r="P604" i="7"/>
  <c r="P596" i="7"/>
  <c r="P563" i="7"/>
  <c r="P558" i="7"/>
  <c r="P600" i="7"/>
  <c r="P592" i="7"/>
  <c r="P24" i="7"/>
  <c r="P28" i="7"/>
  <c r="P21" i="7"/>
  <c r="O644" i="7"/>
  <c r="C485" i="7"/>
  <c r="H537" i="7"/>
  <c r="D511" i="7"/>
  <c r="I485" i="7"/>
  <c r="G537" i="7"/>
  <c r="C511" i="7"/>
  <c r="F537" i="7"/>
  <c r="H485" i="7"/>
  <c r="F511" i="7"/>
  <c r="E537" i="7"/>
  <c r="G485" i="7"/>
  <c r="D537" i="7"/>
  <c r="H511" i="7"/>
  <c r="F485" i="7"/>
  <c r="I511" i="7"/>
  <c r="C537" i="7"/>
  <c r="G511" i="7"/>
  <c r="D485" i="7"/>
  <c r="E511" i="7"/>
  <c r="E485" i="7"/>
  <c r="I537" i="7"/>
  <c r="E688" i="7"/>
  <c r="G656" i="7"/>
  <c r="D656" i="7"/>
  <c r="J656" i="7"/>
  <c r="H656" i="7"/>
  <c r="F656" i="7"/>
  <c r="J720" i="7"/>
  <c r="F720" i="7"/>
  <c r="O676" i="7"/>
  <c r="H688" i="7"/>
  <c r="G688" i="7"/>
  <c r="J350" i="7"/>
  <c r="H720" i="7"/>
  <c r="J688" i="7"/>
  <c r="D688" i="7"/>
  <c r="E720" i="7"/>
  <c r="O708" i="7"/>
  <c r="G720" i="7"/>
  <c r="J375" i="7"/>
  <c r="A677" i="7"/>
  <c r="D689" i="7" s="1"/>
  <c r="C676" i="7"/>
  <c r="D676" i="7"/>
  <c r="E676" i="7"/>
  <c r="F676" i="7"/>
  <c r="G676" i="7"/>
  <c r="H676" i="7"/>
  <c r="I676" i="7"/>
  <c r="J676" i="7"/>
  <c r="K676" i="7"/>
  <c r="L676" i="7"/>
  <c r="M676" i="7"/>
  <c r="I688" i="7"/>
  <c r="N676" i="7"/>
  <c r="D401" i="7"/>
  <c r="C401" i="7"/>
  <c r="E401" i="7"/>
  <c r="F401" i="7"/>
  <c r="G401" i="7"/>
  <c r="H401" i="7"/>
  <c r="I401" i="7"/>
  <c r="C350" i="7"/>
  <c r="D350" i="7"/>
  <c r="F350" i="7"/>
  <c r="E350" i="7"/>
  <c r="G350" i="7"/>
  <c r="H350" i="7"/>
  <c r="I350" i="7"/>
  <c r="A709" i="7"/>
  <c r="I721" i="7" s="1"/>
  <c r="C708" i="7"/>
  <c r="D708" i="7"/>
  <c r="E708" i="7"/>
  <c r="F708" i="7"/>
  <c r="G708" i="7"/>
  <c r="H708" i="7"/>
  <c r="I708" i="7"/>
  <c r="C721" i="7"/>
  <c r="J708" i="7"/>
  <c r="K708" i="7"/>
  <c r="L708" i="7"/>
  <c r="M708" i="7"/>
  <c r="I720" i="7"/>
  <c r="N708" i="7"/>
  <c r="J401" i="7"/>
  <c r="C375" i="7"/>
  <c r="E375" i="7"/>
  <c r="D375" i="7"/>
  <c r="F375" i="7"/>
  <c r="G375" i="7"/>
  <c r="H375" i="7"/>
  <c r="I375" i="7"/>
  <c r="A645" i="7"/>
  <c r="F657" i="7" s="1"/>
  <c r="C644" i="7"/>
  <c r="D644" i="7"/>
  <c r="E644" i="7"/>
  <c r="F644" i="7"/>
  <c r="G644" i="7"/>
  <c r="H644" i="7"/>
  <c r="I644" i="7"/>
  <c r="C657" i="7"/>
  <c r="J644" i="7"/>
  <c r="K644" i="7"/>
  <c r="L644" i="7"/>
  <c r="M644" i="7"/>
  <c r="N644" i="7"/>
  <c r="I656" i="7"/>
  <c r="P707" i="7"/>
  <c r="P705" i="7"/>
  <c r="P703" i="7"/>
  <c r="P706" i="7"/>
  <c r="P702" i="7"/>
  <c r="P704" i="7"/>
  <c r="P675" i="7"/>
  <c r="P673" i="7"/>
  <c r="P669" i="7"/>
  <c r="P700" i="7"/>
  <c r="P701" i="7"/>
  <c r="P676" i="7"/>
  <c r="P674" i="7"/>
  <c r="P672" i="7"/>
  <c r="P708" i="7"/>
  <c r="P642" i="7"/>
  <c r="P641" i="7"/>
  <c r="P640" i="7"/>
  <c r="P639" i="7"/>
  <c r="P638" i="7"/>
  <c r="P637" i="7"/>
  <c r="P636" i="7"/>
  <c r="P671" i="7"/>
  <c r="P668" i="7"/>
  <c r="P643" i="7"/>
  <c r="P670" i="7"/>
  <c r="P644" i="7"/>
  <c r="P14" i="7"/>
  <c r="P37" i="7"/>
  <c r="K613" i="7"/>
  <c r="K120" i="7" s="1"/>
  <c r="J484" i="7"/>
  <c r="J479" i="7"/>
  <c r="J483" i="7"/>
  <c r="J507" i="7"/>
  <c r="J511" i="7"/>
  <c r="J531" i="7"/>
  <c r="J535" i="7"/>
  <c r="J508" i="7"/>
  <c r="J532" i="7"/>
  <c r="J536" i="7"/>
  <c r="J25" i="7"/>
  <c r="K720" i="7"/>
  <c r="K719" i="7"/>
  <c r="K718" i="7"/>
  <c r="K717" i="7"/>
  <c r="K716" i="7"/>
  <c r="K715" i="7"/>
  <c r="K401" i="7"/>
  <c r="K400" i="7"/>
  <c r="K399" i="7"/>
  <c r="K398" i="7"/>
  <c r="K397" i="7"/>
  <c r="K396" i="7"/>
  <c r="K375" i="7"/>
  <c r="K374" i="7"/>
  <c r="K373" i="7"/>
  <c r="K372" i="7"/>
  <c r="K395" i="7"/>
  <c r="K688" i="7"/>
  <c r="K687" i="7"/>
  <c r="K686" i="7"/>
  <c r="K685" i="7"/>
  <c r="K684" i="7"/>
  <c r="K683" i="7"/>
  <c r="K682" i="7"/>
  <c r="K681" i="7"/>
  <c r="K371" i="7"/>
  <c r="K350" i="7"/>
  <c r="K349" i="7"/>
  <c r="K348" i="7"/>
  <c r="K347" i="7"/>
  <c r="K370" i="7"/>
  <c r="K369" i="7"/>
  <c r="K368" i="7"/>
  <c r="K656" i="7"/>
  <c r="K655" i="7"/>
  <c r="K654" i="7"/>
  <c r="K653" i="7"/>
  <c r="K652" i="7"/>
  <c r="K651" i="7"/>
  <c r="K650" i="7"/>
  <c r="K649" i="7"/>
  <c r="K345" i="7"/>
  <c r="K346" i="7"/>
  <c r="K344" i="7"/>
  <c r="K564" i="7"/>
  <c r="K559" i="7"/>
  <c r="K459" i="7"/>
  <c r="K458" i="7"/>
  <c r="K457" i="7"/>
  <c r="K456" i="7"/>
  <c r="K455" i="7"/>
  <c r="K454" i="7"/>
  <c r="K474" i="7"/>
  <c r="K338" i="7"/>
  <c r="K323" i="7"/>
  <c r="K322" i="7"/>
  <c r="K321" i="7"/>
  <c r="K320" i="7"/>
  <c r="K319" i="7"/>
  <c r="K318" i="7"/>
  <c r="K23" i="7"/>
  <c r="J482" i="7"/>
  <c r="J339" i="7"/>
  <c r="J480" i="7"/>
  <c r="J481" i="7"/>
  <c r="J485" i="7"/>
  <c r="J505" i="7"/>
  <c r="J509" i="7"/>
  <c r="J533" i="7"/>
  <c r="J537" i="7"/>
  <c r="J475" i="7"/>
  <c r="J506" i="7"/>
  <c r="J510" i="7"/>
  <c r="J534" i="7"/>
  <c r="P223" i="7" l="1"/>
  <c r="P73" i="7"/>
  <c r="P106" i="7"/>
  <c r="P107" i="7" s="1"/>
  <c r="P143" i="7"/>
  <c r="K721" i="7"/>
  <c r="Q17" i="7"/>
  <c r="Q35" i="7" s="1"/>
  <c r="Q468" i="7"/>
  <c r="Q332" i="7"/>
  <c r="K689" i="7"/>
  <c r="AK142" i="1"/>
  <c r="AJ166" i="1"/>
  <c r="AJ168" i="1" s="1"/>
  <c r="Q625" i="7"/>
  <c r="P80" i="7"/>
  <c r="Q563" i="7"/>
  <c r="Q558" i="7"/>
  <c r="Q604" i="7"/>
  <c r="Q600" i="7"/>
  <c r="Q596" i="7"/>
  <c r="Q592" i="7"/>
  <c r="Q24" i="7"/>
  <c r="Q28" i="7"/>
  <c r="Q21" i="7"/>
  <c r="E512" i="7"/>
  <c r="C486" i="7"/>
  <c r="D512" i="7"/>
  <c r="C512" i="7"/>
  <c r="I538" i="7"/>
  <c r="D538" i="7"/>
  <c r="J538" i="7"/>
  <c r="I486" i="7"/>
  <c r="H538" i="7"/>
  <c r="D486" i="7"/>
  <c r="I512" i="7"/>
  <c r="H486" i="7"/>
  <c r="G538" i="7"/>
  <c r="H512" i="7"/>
  <c r="G486" i="7"/>
  <c r="F538" i="7"/>
  <c r="G512" i="7"/>
  <c r="E486" i="7"/>
  <c r="E538" i="7"/>
  <c r="J486" i="7"/>
  <c r="F512" i="7"/>
  <c r="F486" i="7"/>
  <c r="C538" i="7"/>
  <c r="J512" i="7"/>
  <c r="C689" i="7"/>
  <c r="G689" i="7"/>
  <c r="G657" i="7"/>
  <c r="P645" i="7"/>
  <c r="K376" i="7"/>
  <c r="F721" i="7"/>
  <c r="H721" i="7"/>
  <c r="K402" i="7"/>
  <c r="I657" i="7"/>
  <c r="D657" i="7"/>
  <c r="E689" i="7"/>
  <c r="E721" i="7"/>
  <c r="H657" i="7"/>
  <c r="E657" i="7"/>
  <c r="G721" i="7"/>
  <c r="D721" i="7"/>
  <c r="I689" i="7"/>
  <c r="K657" i="7"/>
  <c r="P677" i="7"/>
  <c r="P709" i="7"/>
  <c r="H689" i="7"/>
  <c r="F689" i="7"/>
  <c r="K351" i="7"/>
  <c r="C402" i="7"/>
  <c r="D402" i="7"/>
  <c r="E402" i="7"/>
  <c r="F402" i="7"/>
  <c r="G402" i="7"/>
  <c r="H402" i="7"/>
  <c r="I402" i="7"/>
  <c r="J402" i="7"/>
  <c r="C645" i="7"/>
  <c r="D645" i="7"/>
  <c r="D646" i="7" s="1"/>
  <c r="D631" i="7" s="1"/>
  <c r="E645" i="7"/>
  <c r="E646" i="7" s="1"/>
  <c r="E631" i="7" s="1"/>
  <c r="F645" i="7"/>
  <c r="F646" i="7" s="1"/>
  <c r="F631" i="7" s="1"/>
  <c r="G645" i="7"/>
  <c r="G646" i="7" s="1"/>
  <c r="G631" i="7" s="1"/>
  <c r="H645" i="7"/>
  <c r="H646" i="7" s="1"/>
  <c r="H631" i="7" s="1"/>
  <c r="I645" i="7"/>
  <c r="I646" i="7" s="1"/>
  <c r="I631" i="7" s="1"/>
  <c r="J645" i="7"/>
  <c r="J646" i="7" s="1"/>
  <c r="J631" i="7" s="1"/>
  <c r="K645" i="7"/>
  <c r="K646" i="7" s="1"/>
  <c r="K631" i="7" s="1"/>
  <c r="K83" i="7" s="1"/>
  <c r="L645" i="7"/>
  <c r="M645" i="7"/>
  <c r="N645" i="7"/>
  <c r="O645" i="7"/>
  <c r="J657" i="7"/>
  <c r="C709" i="7"/>
  <c r="D709" i="7"/>
  <c r="D710" i="7" s="1"/>
  <c r="D695" i="7" s="1"/>
  <c r="D85" i="7" s="1"/>
  <c r="E709" i="7"/>
  <c r="E710" i="7" s="1"/>
  <c r="E695" i="7" s="1"/>
  <c r="E85" i="7" s="1"/>
  <c r="F709" i="7"/>
  <c r="F710" i="7" s="1"/>
  <c r="F695" i="7" s="1"/>
  <c r="F85" i="7" s="1"/>
  <c r="G709" i="7"/>
  <c r="G710" i="7" s="1"/>
  <c r="G695" i="7" s="1"/>
  <c r="G85" i="7" s="1"/>
  <c r="H709" i="7"/>
  <c r="H710" i="7" s="1"/>
  <c r="H695" i="7" s="1"/>
  <c r="H85" i="7" s="1"/>
  <c r="I709" i="7"/>
  <c r="I710" i="7" s="1"/>
  <c r="I695" i="7" s="1"/>
  <c r="I85" i="7" s="1"/>
  <c r="J709" i="7"/>
  <c r="J710" i="7" s="1"/>
  <c r="J695" i="7" s="1"/>
  <c r="J85" i="7" s="1"/>
  <c r="K709" i="7"/>
  <c r="K710" i="7" s="1"/>
  <c r="K695" i="7" s="1"/>
  <c r="K85" i="7" s="1"/>
  <c r="L709" i="7"/>
  <c r="M709" i="7"/>
  <c r="N709" i="7"/>
  <c r="O709" i="7"/>
  <c r="J721" i="7"/>
  <c r="C376" i="7"/>
  <c r="D376" i="7"/>
  <c r="F376" i="7"/>
  <c r="E376" i="7"/>
  <c r="G376" i="7"/>
  <c r="H376" i="7"/>
  <c r="I376" i="7"/>
  <c r="J376" i="7"/>
  <c r="C351" i="7"/>
  <c r="D351" i="7"/>
  <c r="E351" i="7"/>
  <c r="F351" i="7"/>
  <c r="G351" i="7"/>
  <c r="H351" i="7"/>
  <c r="I351" i="7"/>
  <c r="J351" i="7"/>
  <c r="C677" i="7"/>
  <c r="D677" i="7"/>
  <c r="D678" i="7" s="1"/>
  <c r="D663" i="7" s="1"/>
  <c r="D84" i="7" s="1"/>
  <c r="E677" i="7"/>
  <c r="E678" i="7" s="1"/>
  <c r="E663" i="7" s="1"/>
  <c r="E84" i="7" s="1"/>
  <c r="F677" i="7"/>
  <c r="F678" i="7" s="1"/>
  <c r="F663" i="7" s="1"/>
  <c r="F84" i="7" s="1"/>
  <c r="G677" i="7"/>
  <c r="G678" i="7" s="1"/>
  <c r="G663" i="7" s="1"/>
  <c r="G84" i="7" s="1"/>
  <c r="H677" i="7"/>
  <c r="H678" i="7" s="1"/>
  <c r="H663" i="7" s="1"/>
  <c r="H84" i="7" s="1"/>
  <c r="I677" i="7"/>
  <c r="I678" i="7" s="1"/>
  <c r="I663" i="7" s="1"/>
  <c r="I84" i="7" s="1"/>
  <c r="J677" i="7"/>
  <c r="J678" i="7" s="1"/>
  <c r="J663" i="7" s="1"/>
  <c r="J84" i="7" s="1"/>
  <c r="K677" i="7"/>
  <c r="K678" i="7" s="1"/>
  <c r="K663" i="7" s="1"/>
  <c r="K84" i="7" s="1"/>
  <c r="L677" i="7"/>
  <c r="M677" i="7"/>
  <c r="N677" i="7"/>
  <c r="J689" i="7"/>
  <c r="O677" i="7"/>
  <c r="Q701" i="7"/>
  <c r="Q700" i="7"/>
  <c r="Q709" i="7"/>
  <c r="Q707" i="7"/>
  <c r="Q705" i="7"/>
  <c r="Q703" i="7"/>
  <c r="Q706" i="7"/>
  <c r="Q676" i="7"/>
  <c r="Q674" i="7"/>
  <c r="Q708" i="7"/>
  <c r="Q702" i="7"/>
  <c r="Q704" i="7"/>
  <c r="Q677" i="7"/>
  <c r="Q675" i="7"/>
  <c r="Q673" i="7"/>
  <c r="Q671" i="7"/>
  <c r="Q669" i="7"/>
  <c r="Q645" i="7"/>
  <c r="Q643" i="7"/>
  <c r="Q668" i="7"/>
  <c r="Q641" i="7"/>
  <c r="Q639" i="7"/>
  <c r="Q637" i="7"/>
  <c r="Q670" i="7"/>
  <c r="Q644" i="7"/>
  <c r="Q642" i="7"/>
  <c r="Q640" i="7"/>
  <c r="Q638" i="7"/>
  <c r="Q636" i="7"/>
  <c r="Q672" i="7"/>
  <c r="Q37" i="7"/>
  <c r="Q14" i="7"/>
  <c r="L613" i="7"/>
  <c r="L120" i="7" s="1"/>
  <c r="K507" i="7"/>
  <c r="K486" i="7"/>
  <c r="K535" i="7"/>
  <c r="K482" i="7"/>
  <c r="K511" i="7"/>
  <c r="K339" i="7"/>
  <c r="K483" i="7"/>
  <c r="L721" i="7"/>
  <c r="L720" i="7"/>
  <c r="L719" i="7"/>
  <c r="L718" i="7"/>
  <c r="L717" i="7"/>
  <c r="L716" i="7"/>
  <c r="L714" i="7"/>
  <c r="L402" i="7"/>
  <c r="L401" i="7"/>
  <c r="L400" i="7"/>
  <c r="L399" i="7"/>
  <c r="L398" i="7"/>
  <c r="L397" i="7"/>
  <c r="L396" i="7"/>
  <c r="L395" i="7"/>
  <c r="L689" i="7"/>
  <c r="L688" i="7"/>
  <c r="L687" i="7"/>
  <c r="L686" i="7"/>
  <c r="L685" i="7"/>
  <c r="L684" i="7"/>
  <c r="L683" i="7"/>
  <c r="L682" i="7"/>
  <c r="L681" i="7"/>
  <c r="L376" i="7"/>
  <c r="L375" i="7"/>
  <c r="L374" i="7"/>
  <c r="L373" i="7"/>
  <c r="L372" i="7"/>
  <c r="L371" i="7"/>
  <c r="L370" i="7"/>
  <c r="L369" i="7"/>
  <c r="L368" i="7"/>
  <c r="L657" i="7"/>
  <c r="L656" i="7"/>
  <c r="L655" i="7"/>
  <c r="L654" i="7"/>
  <c r="L653" i="7"/>
  <c r="L652" i="7"/>
  <c r="L651" i="7"/>
  <c r="L650" i="7"/>
  <c r="L649" i="7"/>
  <c r="L351" i="7"/>
  <c r="L350" i="7"/>
  <c r="L349" i="7"/>
  <c r="L348" i="7"/>
  <c r="L347" i="7"/>
  <c r="L346" i="7"/>
  <c r="L345" i="7"/>
  <c r="L344" i="7"/>
  <c r="L564" i="7"/>
  <c r="L559" i="7"/>
  <c r="L474" i="7"/>
  <c r="L459" i="7"/>
  <c r="L458" i="7"/>
  <c r="L457" i="7"/>
  <c r="L456" i="7"/>
  <c r="L455" i="7"/>
  <c r="L454" i="7"/>
  <c r="L323" i="7"/>
  <c r="L322" i="7"/>
  <c r="L321" i="7"/>
  <c r="L320" i="7"/>
  <c r="L319" i="7"/>
  <c r="L318" i="7"/>
  <c r="L338" i="7"/>
  <c r="L23" i="7"/>
  <c r="K485" i="7"/>
  <c r="K506" i="7"/>
  <c r="K510" i="7"/>
  <c r="K534" i="7"/>
  <c r="K538" i="7"/>
  <c r="K25" i="7"/>
  <c r="K343" i="7"/>
  <c r="K394" i="7"/>
  <c r="K481" i="7"/>
  <c r="K480" i="7"/>
  <c r="K484" i="7"/>
  <c r="K508" i="7"/>
  <c r="K512" i="7"/>
  <c r="K532" i="7"/>
  <c r="K536" i="7"/>
  <c r="K505" i="7"/>
  <c r="K509" i="7"/>
  <c r="K533" i="7"/>
  <c r="K537" i="7"/>
  <c r="K475" i="7"/>
  <c r="K86" i="7" l="1"/>
  <c r="K119" i="7" s="1"/>
  <c r="G83" i="7"/>
  <c r="G86" i="7" s="1"/>
  <c r="G119" i="7" s="1"/>
  <c r="J83" i="7"/>
  <c r="J86" i="7" s="1"/>
  <c r="J119" i="7" s="1"/>
  <c r="F83" i="7"/>
  <c r="F86" i="7" s="1"/>
  <c r="F119" i="7" s="1"/>
  <c r="I83" i="7"/>
  <c r="I86" i="7" s="1"/>
  <c r="E83" i="7"/>
  <c r="E86" i="7" s="1"/>
  <c r="E119" i="7" s="1"/>
  <c r="Q223" i="7"/>
  <c r="Q73" i="7"/>
  <c r="H83" i="7"/>
  <c r="H86" i="7" s="1"/>
  <c r="H119" i="7" s="1"/>
  <c r="D83" i="7"/>
  <c r="D86" i="7" s="1"/>
  <c r="D119" i="7" s="1"/>
  <c r="Q106" i="7"/>
  <c r="Q107" i="7" s="1"/>
  <c r="Q143" i="7"/>
  <c r="R17" i="7"/>
  <c r="R35" i="7" s="1"/>
  <c r="R468" i="7"/>
  <c r="R332" i="7"/>
  <c r="Q80" i="7"/>
  <c r="AL142" i="1"/>
  <c r="AK166" i="1"/>
  <c r="AK168" i="1" s="1"/>
  <c r="R625" i="7"/>
  <c r="R600" i="7"/>
  <c r="R596" i="7"/>
  <c r="R563" i="7"/>
  <c r="R558" i="7"/>
  <c r="R604" i="7"/>
  <c r="R592" i="7"/>
  <c r="R24" i="7"/>
  <c r="R28" i="7"/>
  <c r="R21" i="7"/>
  <c r="D487" i="7"/>
  <c r="D513" i="7"/>
  <c r="H539" i="7"/>
  <c r="K513" i="7"/>
  <c r="G539" i="7"/>
  <c r="J487" i="7"/>
  <c r="J513" i="7"/>
  <c r="F539" i="7"/>
  <c r="I487" i="7"/>
  <c r="I513" i="7"/>
  <c r="E539" i="7"/>
  <c r="H487" i="7"/>
  <c r="H513" i="7"/>
  <c r="D539" i="7"/>
  <c r="G487" i="7"/>
  <c r="G513" i="7"/>
  <c r="C539" i="7"/>
  <c r="K539" i="7"/>
  <c r="C487" i="7"/>
  <c r="F487" i="7"/>
  <c r="E513" i="7"/>
  <c r="J539" i="7"/>
  <c r="K487" i="7"/>
  <c r="C513" i="7"/>
  <c r="E487" i="7"/>
  <c r="F513" i="7"/>
  <c r="I539" i="7"/>
  <c r="L352" i="7"/>
  <c r="L403" i="7"/>
  <c r="L377" i="7"/>
  <c r="C352" i="7"/>
  <c r="D352" i="7"/>
  <c r="E352" i="7"/>
  <c r="F352" i="7"/>
  <c r="G352" i="7"/>
  <c r="H352" i="7"/>
  <c r="I352" i="7"/>
  <c r="J352" i="7"/>
  <c r="K352" i="7"/>
  <c r="C646" i="7"/>
  <c r="C631" i="7" s="1"/>
  <c r="C377" i="7"/>
  <c r="D377" i="7"/>
  <c r="E377" i="7"/>
  <c r="F377" i="7"/>
  <c r="G377" i="7"/>
  <c r="H377" i="7"/>
  <c r="I377" i="7"/>
  <c r="J377" i="7"/>
  <c r="K377" i="7"/>
  <c r="C678" i="7"/>
  <c r="C663" i="7" s="1"/>
  <c r="C84" i="7" s="1"/>
  <c r="C403" i="7"/>
  <c r="D403" i="7"/>
  <c r="F403" i="7"/>
  <c r="E403" i="7"/>
  <c r="G403" i="7"/>
  <c r="H403" i="7"/>
  <c r="I403" i="7"/>
  <c r="J403" i="7"/>
  <c r="K403" i="7"/>
  <c r="C710" i="7"/>
  <c r="C695" i="7" s="1"/>
  <c r="C85" i="7" s="1"/>
  <c r="R708" i="7"/>
  <c r="R706" i="7"/>
  <c r="R704" i="7"/>
  <c r="R702" i="7"/>
  <c r="R707" i="7"/>
  <c r="R703" i="7"/>
  <c r="R701" i="7"/>
  <c r="R677" i="7"/>
  <c r="R676" i="7"/>
  <c r="R675" i="7"/>
  <c r="R674" i="7"/>
  <c r="R673" i="7"/>
  <c r="R672" i="7"/>
  <c r="R671" i="7"/>
  <c r="R670" i="7"/>
  <c r="R669" i="7"/>
  <c r="R668" i="7"/>
  <c r="R645" i="7"/>
  <c r="R644" i="7"/>
  <c r="R643" i="7"/>
  <c r="R705" i="7"/>
  <c r="R700" i="7"/>
  <c r="R709" i="7"/>
  <c r="R642" i="7"/>
  <c r="R640" i="7"/>
  <c r="R638" i="7"/>
  <c r="R636" i="7"/>
  <c r="R641" i="7"/>
  <c r="R639" i="7"/>
  <c r="R637" i="7"/>
  <c r="R37" i="7"/>
  <c r="R14" i="7"/>
  <c r="M613" i="7"/>
  <c r="M120" i="7" s="1"/>
  <c r="L394" i="7"/>
  <c r="L646" i="7"/>
  <c r="L631" i="7" s="1"/>
  <c r="L83" i="7" s="1"/>
  <c r="L710" i="7"/>
  <c r="L695" i="7" s="1"/>
  <c r="L85" i="7" s="1"/>
  <c r="L343" i="7"/>
  <c r="L25" i="7"/>
  <c r="L678" i="7"/>
  <c r="L663" i="7" s="1"/>
  <c r="L84" i="7" s="1"/>
  <c r="K531" i="7"/>
  <c r="L484" i="7"/>
  <c r="L339" i="7"/>
  <c r="L482" i="7"/>
  <c r="L483" i="7"/>
  <c r="L487" i="7"/>
  <c r="L507" i="7"/>
  <c r="L511" i="7"/>
  <c r="L535" i="7"/>
  <c r="L539" i="7"/>
  <c r="L508" i="7"/>
  <c r="L512" i="7"/>
  <c r="L532" i="7"/>
  <c r="L536" i="7"/>
  <c r="K479" i="7"/>
  <c r="M721" i="7"/>
  <c r="M720" i="7"/>
  <c r="M719" i="7"/>
  <c r="M718" i="7"/>
  <c r="M717" i="7"/>
  <c r="M716" i="7"/>
  <c r="M713" i="7"/>
  <c r="M403" i="7"/>
  <c r="M402" i="7"/>
  <c r="M401" i="7"/>
  <c r="M400" i="7"/>
  <c r="M399" i="7"/>
  <c r="M398" i="7"/>
  <c r="M397" i="7"/>
  <c r="M396" i="7"/>
  <c r="M395" i="7"/>
  <c r="M377" i="7"/>
  <c r="M376" i="7"/>
  <c r="M375" i="7"/>
  <c r="M374" i="7"/>
  <c r="M373" i="7"/>
  <c r="M372" i="7"/>
  <c r="M371" i="7"/>
  <c r="M689" i="7"/>
  <c r="M688" i="7"/>
  <c r="M687" i="7"/>
  <c r="M686" i="7"/>
  <c r="M685" i="7"/>
  <c r="M684" i="7"/>
  <c r="M683" i="7"/>
  <c r="M682" i="7"/>
  <c r="M681" i="7"/>
  <c r="M352" i="7"/>
  <c r="M351" i="7"/>
  <c r="M350" i="7"/>
  <c r="M349" i="7"/>
  <c r="M348" i="7"/>
  <c r="M347" i="7"/>
  <c r="M370" i="7"/>
  <c r="M369" i="7"/>
  <c r="M368" i="7"/>
  <c r="M657" i="7"/>
  <c r="M656" i="7"/>
  <c r="M655" i="7"/>
  <c r="M654" i="7"/>
  <c r="M653" i="7"/>
  <c r="M652" i="7"/>
  <c r="M651" i="7"/>
  <c r="M650" i="7"/>
  <c r="M649" i="7"/>
  <c r="M346" i="7"/>
  <c r="M345" i="7"/>
  <c r="M344" i="7"/>
  <c r="M343" i="7"/>
  <c r="M564" i="7"/>
  <c r="M559" i="7"/>
  <c r="M459" i="7"/>
  <c r="M458" i="7"/>
  <c r="M457" i="7"/>
  <c r="M456" i="7"/>
  <c r="M455" i="7"/>
  <c r="M454" i="7"/>
  <c r="M474" i="7"/>
  <c r="M338" i="7"/>
  <c r="M323" i="7"/>
  <c r="M322" i="7"/>
  <c r="M321" i="7"/>
  <c r="M320" i="7"/>
  <c r="M319" i="7"/>
  <c r="M318" i="7"/>
  <c r="M23" i="7"/>
  <c r="L480" i="7"/>
  <c r="L486" i="7"/>
  <c r="L481" i="7"/>
  <c r="L485" i="7"/>
  <c r="L505" i="7"/>
  <c r="L509" i="7"/>
  <c r="L513" i="7"/>
  <c r="L533" i="7"/>
  <c r="L537" i="7"/>
  <c r="L475" i="7"/>
  <c r="L506" i="7"/>
  <c r="L510" i="7"/>
  <c r="L534" i="7"/>
  <c r="L538" i="7"/>
  <c r="I96" i="7" l="1"/>
  <c r="I119" i="7"/>
  <c r="F96" i="7"/>
  <c r="D96" i="7"/>
  <c r="E96" i="7"/>
  <c r="J96" i="7"/>
  <c r="H96" i="7"/>
  <c r="G96" i="7"/>
  <c r="K96" i="7"/>
  <c r="R223" i="7"/>
  <c r="R73" i="7"/>
  <c r="C83" i="7"/>
  <c r="C86" i="7" s="1"/>
  <c r="C119" i="7" s="1"/>
  <c r="C124" i="7" s="1"/>
  <c r="L86" i="7"/>
  <c r="L119" i="7" s="1"/>
  <c r="R106" i="7"/>
  <c r="R107" i="7" s="1"/>
  <c r="R143" i="7"/>
  <c r="S17" i="7"/>
  <c r="S35" i="7" s="1"/>
  <c r="S468" i="7"/>
  <c r="S332" i="7"/>
  <c r="R80" i="7"/>
  <c r="AM142" i="1"/>
  <c r="AL166" i="1"/>
  <c r="AL168" i="1" s="1"/>
  <c r="S625" i="7"/>
  <c r="S563" i="7"/>
  <c r="S558" i="7"/>
  <c r="S604" i="7"/>
  <c r="S600" i="7"/>
  <c r="S596" i="7"/>
  <c r="S592" i="7"/>
  <c r="S24" i="7"/>
  <c r="S28" i="7"/>
  <c r="S21" i="7"/>
  <c r="H488" i="7"/>
  <c r="J540" i="7"/>
  <c r="E514" i="7"/>
  <c r="G488" i="7"/>
  <c r="L479" i="7"/>
  <c r="I540" i="7"/>
  <c r="D514" i="7"/>
  <c r="F488" i="7"/>
  <c r="F514" i="7"/>
  <c r="L531" i="7"/>
  <c r="H540" i="7"/>
  <c r="K514" i="7"/>
  <c r="C514" i="7"/>
  <c r="E488" i="7"/>
  <c r="L514" i="7"/>
  <c r="G540" i="7"/>
  <c r="J514" i="7"/>
  <c r="D488" i="7"/>
  <c r="L540" i="7"/>
  <c r="C540" i="7"/>
  <c r="E540" i="7"/>
  <c r="I514" i="7"/>
  <c r="K488" i="7"/>
  <c r="C488" i="7"/>
  <c r="L488" i="7"/>
  <c r="K540" i="7"/>
  <c r="F540" i="7"/>
  <c r="H514" i="7"/>
  <c r="J488" i="7"/>
  <c r="D540" i="7"/>
  <c r="G514" i="7"/>
  <c r="I488" i="7"/>
  <c r="S709" i="7"/>
  <c r="S708" i="7"/>
  <c r="S707" i="7"/>
  <c r="S706" i="7"/>
  <c r="S705" i="7"/>
  <c r="S704" i="7"/>
  <c r="S703" i="7"/>
  <c r="S702" i="7"/>
  <c r="S672" i="7"/>
  <c r="S701" i="7"/>
  <c r="S677" i="7"/>
  <c r="S675" i="7"/>
  <c r="S673" i="7"/>
  <c r="S671" i="7"/>
  <c r="S700" i="7"/>
  <c r="S676" i="7"/>
  <c r="S674" i="7"/>
  <c r="S670" i="7"/>
  <c r="S668" i="7"/>
  <c r="S643" i="7"/>
  <c r="S642" i="7"/>
  <c r="S640" i="7"/>
  <c r="S638" i="7"/>
  <c r="S636" i="7"/>
  <c r="S669" i="7"/>
  <c r="S644" i="7"/>
  <c r="S641" i="7"/>
  <c r="S639" i="7"/>
  <c r="S637" i="7"/>
  <c r="S645" i="7"/>
  <c r="S14" i="7"/>
  <c r="S37" i="7"/>
  <c r="N613" i="7"/>
  <c r="N120" i="7" s="1"/>
  <c r="M394" i="7"/>
  <c r="M710" i="7"/>
  <c r="M695" i="7" s="1"/>
  <c r="M85" i="7" s="1"/>
  <c r="M25" i="7"/>
  <c r="M480" i="7"/>
  <c r="M509" i="7"/>
  <c r="M513" i="7"/>
  <c r="M532" i="7"/>
  <c r="M487" i="7"/>
  <c r="M536" i="7"/>
  <c r="M540" i="7"/>
  <c r="M483" i="7"/>
  <c r="M485" i="7"/>
  <c r="M482" i="7"/>
  <c r="M486" i="7"/>
  <c r="M506" i="7"/>
  <c r="M510" i="7"/>
  <c r="M514" i="7"/>
  <c r="M534" i="7"/>
  <c r="M538" i="7"/>
  <c r="M507" i="7"/>
  <c r="M511" i="7"/>
  <c r="M535" i="7"/>
  <c r="M539" i="7"/>
  <c r="N721" i="7"/>
  <c r="N720" i="7"/>
  <c r="N719" i="7"/>
  <c r="N718" i="7"/>
  <c r="N717" i="7"/>
  <c r="N716" i="7"/>
  <c r="N713" i="7"/>
  <c r="N403" i="7"/>
  <c r="N402" i="7"/>
  <c r="N401" i="7"/>
  <c r="N400" i="7"/>
  <c r="N399" i="7"/>
  <c r="N398" i="7"/>
  <c r="N397" i="7"/>
  <c r="N396" i="7"/>
  <c r="N395" i="7"/>
  <c r="N394" i="7"/>
  <c r="N689" i="7"/>
  <c r="N688" i="7"/>
  <c r="N687" i="7"/>
  <c r="N686" i="7"/>
  <c r="N685" i="7"/>
  <c r="N684" i="7"/>
  <c r="N683" i="7"/>
  <c r="N682" i="7"/>
  <c r="N681" i="7"/>
  <c r="N377" i="7"/>
  <c r="N376" i="7"/>
  <c r="N375" i="7"/>
  <c r="N374" i="7"/>
  <c r="N373" i="7"/>
  <c r="N372" i="7"/>
  <c r="N371" i="7"/>
  <c r="N370" i="7"/>
  <c r="N369" i="7"/>
  <c r="N368" i="7"/>
  <c r="N657" i="7"/>
  <c r="N656" i="7"/>
  <c r="N655" i="7"/>
  <c r="N654" i="7"/>
  <c r="N653" i="7"/>
  <c r="N652" i="7"/>
  <c r="N651" i="7"/>
  <c r="N650" i="7"/>
  <c r="N649" i="7"/>
  <c r="N352" i="7"/>
  <c r="N351" i="7"/>
  <c r="N350" i="7"/>
  <c r="N349" i="7"/>
  <c r="N348" i="7"/>
  <c r="N347" i="7"/>
  <c r="N346" i="7"/>
  <c r="N345" i="7"/>
  <c r="N344" i="7"/>
  <c r="N343" i="7"/>
  <c r="N564" i="7"/>
  <c r="N559" i="7"/>
  <c r="N474" i="7"/>
  <c r="N459" i="7"/>
  <c r="N458" i="7"/>
  <c r="N457" i="7"/>
  <c r="N456" i="7"/>
  <c r="N455" i="7"/>
  <c r="N454" i="7"/>
  <c r="N323" i="7"/>
  <c r="N322" i="7"/>
  <c r="N321" i="7"/>
  <c r="N320" i="7"/>
  <c r="N319" i="7"/>
  <c r="N318" i="7"/>
  <c r="N338" i="7"/>
  <c r="N23" i="7"/>
  <c r="M339" i="7"/>
  <c r="M479" i="7"/>
  <c r="M481" i="7"/>
  <c r="M484" i="7"/>
  <c r="M488" i="7"/>
  <c r="M508" i="7"/>
  <c r="M512" i="7"/>
  <c r="M505" i="7"/>
  <c r="M533" i="7"/>
  <c r="M537" i="7"/>
  <c r="M475" i="7"/>
  <c r="M646" i="7"/>
  <c r="M631" i="7" s="1"/>
  <c r="M83" i="7" s="1"/>
  <c r="M678" i="7"/>
  <c r="M663" i="7" s="1"/>
  <c r="M84" i="7" s="1"/>
  <c r="L96" i="7" l="1"/>
  <c r="C96" i="7"/>
  <c r="M86" i="7"/>
  <c r="M119" i="7" s="1"/>
  <c r="S223" i="7"/>
  <c r="S73" i="7"/>
  <c r="S106" i="7"/>
  <c r="S107" i="7" s="1"/>
  <c r="S143" i="7"/>
  <c r="T17" i="7"/>
  <c r="T35" i="7" s="1"/>
  <c r="T468" i="7"/>
  <c r="T332" i="7"/>
  <c r="S80" i="7"/>
  <c r="AN142" i="1"/>
  <c r="AM166" i="1"/>
  <c r="AM168" i="1" s="1"/>
  <c r="T625" i="7"/>
  <c r="T600" i="7"/>
  <c r="T592" i="7"/>
  <c r="T563" i="7"/>
  <c r="T558" i="7"/>
  <c r="T604" i="7"/>
  <c r="T596" i="7"/>
  <c r="T24" i="7"/>
  <c r="T28" i="7"/>
  <c r="T21" i="7"/>
  <c r="M531" i="7"/>
  <c r="T708" i="7"/>
  <c r="T706" i="7"/>
  <c r="T704" i="7"/>
  <c r="T702" i="7"/>
  <c r="T700" i="7"/>
  <c r="T701" i="7"/>
  <c r="T707" i="7"/>
  <c r="T677" i="7"/>
  <c r="T675" i="7"/>
  <c r="T673" i="7"/>
  <c r="T709" i="7"/>
  <c r="T703" i="7"/>
  <c r="T705" i="7"/>
  <c r="T676" i="7"/>
  <c r="T674" i="7"/>
  <c r="T672" i="7"/>
  <c r="T670" i="7"/>
  <c r="T668" i="7"/>
  <c r="T644" i="7"/>
  <c r="T642" i="7"/>
  <c r="T641" i="7"/>
  <c r="T640" i="7"/>
  <c r="T639" i="7"/>
  <c r="T638" i="7"/>
  <c r="T637" i="7"/>
  <c r="T636" i="7"/>
  <c r="T669" i="7"/>
  <c r="T671" i="7"/>
  <c r="T645" i="7"/>
  <c r="T643" i="7"/>
  <c r="T14" i="7"/>
  <c r="T37" i="7"/>
  <c r="O613" i="7"/>
  <c r="O120" i="7" s="1"/>
  <c r="N508" i="7"/>
  <c r="N484" i="7"/>
  <c r="N486" i="7"/>
  <c r="N532" i="7"/>
  <c r="N536" i="7"/>
  <c r="N540" i="7"/>
  <c r="N512" i="7"/>
  <c r="N482" i="7"/>
  <c r="N339" i="7"/>
  <c r="N480" i="7"/>
  <c r="N488" i="7"/>
  <c r="N481" i="7"/>
  <c r="N485" i="7"/>
  <c r="N505" i="7"/>
  <c r="N509" i="7"/>
  <c r="N513" i="7"/>
  <c r="N533" i="7"/>
  <c r="N537" i="7"/>
  <c r="N475" i="7"/>
  <c r="N506" i="7"/>
  <c r="N510" i="7"/>
  <c r="N514" i="7"/>
  <c r="N534" i="7"/>
  <c r="N538" i="7"/>
  <c r="O721" i="7"/>
  <c r="O720" i="7"/>
  <c r="O719" i="7"/>
  <c r="O718" i="7"/>
  <c r="O717" i="7"/>
  <c r="O715" i="7"/>
  <c r="O403" i="7"/>
  <c r="O402" i="7"/>
  <c r="O401" i="7"/>
  <c r="O400" i="7"/>
  <c r="O399" i="7"/>
  <c r="O398" i="7"/>
  <c r="O397" i="7"/>
  <c r="O396" i="7"/>
  <c r="O713" i="7"/>
  <c r="O394" i="7"/>
  <c r="O377" i="7"/>
  <c r="O376" i="7"/>
  <c r="O375" i="7"/>
  <c r="O374" i="7"/>
  <c r="O373" i="7"/>
  <c r="O372" i="7"/>
  <c r="O371" i="7"/>
  <c r="O395" i="7"/>
  <c r="O689" i="7"/>
  <c r="O688" i="7"/>
  <c r="O687" i="7"/>
  <c r="O686" i="7"/>
  <c r="O685" i="7"/>
  <c r="O684" i="7"/>
  <c r="O683" i="7"/>
  <c r="O682" i="7"/>
  <c r="O681" i="7"/>
  <c r="O352" i="7"/>
  <c r="O351" i="7"/>
  <c r="O350" i="7"/>
  <c r="O349" i="7"/>
  <c r="O348" i="7"/>
  <c r="O347" i="7"/>
  <c r="O370" i="7"/>
  <c r="O369" i="7"/>
  <c r="O368" i="7"/>
  <c r="O657" i="7"/>
  <c r="O656" i="7"/>
  <c r="O655" i="7"/>
  <c r="O654" i="7"/>
  <c r="O653" i="7"/>
  <c r="O652" i="7"/>
  <c r="O651" i="7"/>
  <c r="O650" i="7"/>
  <c r="O648" i="7"/>
  <c r="O345" i="7"/>
  <c r="O346" i="7"/>
  <c r="O344" i="7"/>
  <c r="O564" i="7"/>
  <c r="O559" i="7"/>
  <c r="O459" i="7"/>
  <c r="O458" i="7"/>
  <c r="O457" i="7"/>
  <c r="O456" i="7"/>
  <c r="O455" i="7"/>
  <c r="O454" i="7"/>
  <c r="O474" i="7"/>
  <c r="O338" i="7"/>
  <c r="O323" i="7"/>
  <c r="O322" i="7"/>
  <c r="O321" i="7"/>
  <c r="O320" i="7"/>
  <c r="O319" i="7"/>
  <c r="O318" i="7"/>
  <c r="O23" i="7"/>
  <c r="N479" i="7"/>
  <c r="N483" i="7"/>
  <c r="N487" i="7"/>
  <c r="N507" i="7"/>
  <c r="N511" i="7"/>
  <c r="N531" i="7"/>
  <c r="N535" i="7"/>
  <c r="N539" i="7"/>
  <c r="N25" i="7"/>
  <c r="N646" i="7"/>
  <c r="N631" i="7" s="1"/>
  <c r="N83" i="7" s="1"/>
  <c r="N678" i="7"/>
  <c r="N663" i="7" s="1"/>
  <c r="N84" i="7" s="1"/>
  <c r="N710" i="7"/>
  <c r="N695" i="7" s="1"/>
  <c r="N85" i="7" s="1"/>
  <c r="M96" i="7" l="1"/>
  <c r="N86" i="7"/>
  <c r="N119" i="7" s="1"/>
  <c r="T223" i="7"/>
  <c r="T73" i="7"/>
  <c r="T106" i="7"/>
  <c r="T107" i="7" s="1"/>
  <c r="T143" i="7"/>
  <c r="U17" i="7"/>
  <c r="U35" i="7" s="1"/>
  <c r="U468" i="7"/>
  <c r="U332" i="7"/>
  <c r="T80" i="7"/>
  <c r="AO142" i="1"/>
  <c r="AN166" i="1"/>
  <c r="AN168" i="1" s="1"/>
  <c r="U625" i="7"/>
  <c r="U563" i="7"/>
  <c r="U558" i="7"/>
  <c r="U604" i="7"/>
  <c r="U600" i="7"/>
  <c r="U596" i="7"/>
  <c r="U592" i="7"/>
  <c r="U24" i="7"/>
  <c r="U28" i="7"/>
  <c r="U21" i="7"/>
  <c r="U709" i="7"/>
  <c r="U707" i="7"/>
  <c r="U705" i="7"/>
  <c r="U703" i="7"/>
  <c r="U701" i="7"/>
  <c r="U700" i="7"/>
  <c r="U677" i="7"/>
  <c r="U708" i="7"/>
  <c r="U704" i="7"/>
  <c r="U706" i="7"/>
  <c r="U702" i="7"/>
  <c r="U676" i="7"/>
  <c r="U674" i="7"/>
  <c r="U672" i="7"/>
  <c r="U675" i="7"/>
  <c r="U673" i="7"/>
  <c r="U671" i="7"/>
  <c r="U669" i="7"/>
  <c r="U645" i="7"/>
  <c r="U644" i="7"/>
  <c r="U670" i="7"/>
  <c r="U641" i="7"/>
  <c r="U639" i="7"/>
  <c r="U637" i="7"/>
  <c r="U643" i="7"/>
  <c r="U668" i="7"/>
  <c r="U642" i="7"/>
  <c r="U640" i="7"/>
  <c r="U638" i="7"/>
  <c r="U636" i="7"/>
  <c r="U37" i="7"/>
  <c r="U14" i="7"/>
  <c r="P613" i="7"/>
  <c r="P120" i="7" s="1"/>
  <c r="O25" i="7"/>
  <c r="O646" i="7"/>
  <c r="O631" i="7" s="1"/>
  <c r="O83" i="7" s="1"/>
  <c r="O678" i="7"/>
  <c r="O663" i="7" s="1"/>
  <c r="O84" i="7" s="1"/>
  <c r="O507" i="7"/>
  <c r="O486" i="7"/>
  <c r="O535" i="7"/>
  <c r="O482" i="7"/>
  <c r="O510" i="7"/>
  <c r="P721" i="7"/>
  <c r="P720" i="7"/>
  <c r="P719" i="7"/>
  <c r="P718" i="7"/>
  <c r="P717" i="7"/>
  <c r="P715" i="7"/>
  <c r="P713" i="7"/>
  <c r="P403" i="7"/>
  <c r="P402" i="7"/>
  <c r="P401" i="7"/>
  <c r="P400" i="7"/>
  <c r="P399" i="7"/>
  <c r="P398" i="7"/>
  <c r="P397" i="7"/>
  <c r="P396" i="7"/>
  <c r="P395" i="7"/>
  <c r="P394" i="7"/>
  <c r="P689" i="7"/>
  <c r="P688" i="7"/>
  <c r="P687" i="7"/>
  <c r="P686" i="7"/>
  <c r="P685" i="7"/>
  <c r="P684" i="7"/>
  <c r="P683" i="7"/>
  <c r="P682" i="7"/>
  <c r="P681" i="7"/>
  <c r="P377" i="7"/>
  <c r="P376" i="7"/>
  <c r="P375" i="7"/>
  <c r="P374" i="7"/>
  <c r="P373" i="7"/>
  <c r="P372" i="7"/>
  <c r="P371" i="7"/>
  <c r="P370" i="7"/>
  <c r="P369" i="7"/>
  <c r="P368" i="7"/>
  <c r="P657" i="7"/>
  <c r="P656" i="7"/>
  <c r="P655" i="7"/>
  <c r="P654" i="7"/>
  <c r="P653" i="7"/>
  <c r="P652" i="7"/>
  <c r="P651" i="7"/>
  <c r="P650" i="7"/>
  <c r="P648" i="7"/>
  <c r="P352" i="7"/>
  <c r="P351" i="7"/>
  <c r="P350" i="7"/>
  <c r="P349" i="7"/>
  <c r="P348" i="7"/>
  <c r="P347" i="7"/>
  <c r="P346" i="7"/>
  <c r="P345" i="7"/>
  <c r="P344" i="7"/>
  <c r="P564" i="7"/>
  <c r="P559" i="7"/>
  <c r="P474" i="7"/>
  <c r="P459" i="7"/>
  <c r="P458" i="7"/>
  <c r="P457" i="7"/>
  <c r="P456" i="7"/>
  <c r="P455" i="7"/>
  <c r="P454" i="7"/>
  <c r="P323" i="7"/>
  <c r="P322" i="7"/>
  <c r="P321" i="7"/>
  <c r="P320" i="7"/>
  <c r="P319" i="7"/>
  <c r="P318" i="7"/>
  <c r="P338" i="7"/>
  <c r="P23" i="7"/>
  <c r="O483" i="7"/>
  <c r="O484" i="7"/>
  <c r="O508" i="7"/>
  <c r="O532" i="7"/>
  <c r="O536" i="7"/>
  <c r="O540" i="7"/>
  <c r="O509" i="7"/>
  <c r="O513" i="7"/>
  <c r="O537" i="7"/>
  <c r="O475" i="7"/>
  <c r="O485" i="7"/>
  <c r="O487" i="7"/>
  <c r="O506" i="7"/>
  <c r="O514" i="7"/>
  <c r="O534" i="7"/>
  <c r="O538" i="7"/>
  <c r="O511" i="7"/>
  <c r="O531" i="7"/>
  <c r="O539" i="7"/>
  <c r="O343" i="7"/>
  <c r="O710" i="7"/>
  <c r="O695" i="7" s="1"/>
  <c r="O85" i="7" s="1"/>
  <c r="O339" i="7"/>
  <c r="O481" i="7"/>
  <c r="O480" i="7"/>
  <c r="O488" i="7"/>
  <c r="O512" i="7"/>
  <c r="O505" i="7"/>
  <c r="O533" i="7"/>
  <c r="N96" i="7" l="1"/>
  <c r="O86" i="7"/>
  <c r="O119" i="7" s="1"/>
  <c r="U223" i="7"/>
  <c r="U73" i="7"/>
  <c r="U106" i="7"/>
  <c r="U107" i="7" s="1"/>
  <c r="U143" i="7"/>
  <c r="V17" i="7"/>
  <c r="V35" i="7" s="1"/>
  <c r="V468" i="7"/>
  <c r="V332" i="7"/>
  <c r="U80" i="7"/>
  <c r="AP142" i="1"/>
  <c r="AO166" i="1"/>
  <c r="AO168" i="1" s="1"/>
  <c r="V625" i="7"/>
  <c r="V558" i="7"/>
  <c r="V604" i="7"/>
  <c r="V600" i="7"/>
  <c r="V596" i="7"/>
  <c r="V592" i="7"/>
  <c r="V563" i="7"/>
  <c r="V24" i="7"/>
  <c r="V28" i="7"/>
  <c r="V21" i="7"/>
  <c r="V709" i="7"/>
  <c r="V707" i="7"/>
  <c r="V705" i="7"/>
  <c r="V703" i="7"/>
  <c r="V676" i="7"/>
  <c r="V675" i="7"/>
  <c r="V674" i="7"/>
  <c r="V673" i="7"/>
  <c r="V672" i="7"/>
  <c r="V671" i="7"/>
  <c r="V670" i="7"/>
  <c r="V669" i="7"/>
  <c r="V668" i="7"/>
  <c r="V645" i="7"/>
  <c r="V644" i="7"/>
  <c r="V643" i="7"/>
  <c r="V702" i="7"/>
  <c r="V677" i="7"/>
  <c r="V708" i="7"/>
  <c r="V704" i="7"/>
  <c r="V700" i="7"/>
  <c r="V706" i="7"/>
  <c r="V701" i="7"/>
  <c r="V641" i="7"/>
  <c r="V639" i="7"/>
  <c r="V637" i="7"/>
  <c r="V642" i="7"/>
  <c r="V640" i="7"/>
  <c r="V638" i="7"/>
  <c r="V636" i="7"/>
  <c r="V37" i="7"/>
  <c r="V14" i="7"/>
  <c r="Q613" i="7"/>
  <c r="Q120" i="7" s="1"/>
  <c r="O479" i="7"/>
  <c r="P484" i="7"/>
  <c r="P339" i="7"/>
  <c r="P482" i="7"/>
  <c r="P483" i="7"/>
  <c r="P487" i="7"/>
  <c r="P507" i="7"/>
  <c r="P511" i="7"/>
  <c r="P531" i="7"/>
  <c r="P535" i="7"/>
  <c r="P539" i="7"/>
  <c r="P508" i="7"/>
  <c r="P512" i="7"/>
  <c r="P532" i="7"/>
  <c r="P536" i="7"/>
  <c r="P540" i="7"/>
  <c r="P25" i="7"/>
  <c r="P343" i="7"/>
  <c r="P646" i="7"/>
  <c r="P631" i="7" s="1"/>
  <c r="P83" i="7" s="1"/>
  <c r="P678" i="7"/>
  <c r="P663" i="7" s="1"/>
  <c r="P84" i="7" s="1"/>
  <c r="P710" i="7"/>
  <c r="P695" i="7" s="1"/>
  <c r="P85" i="7" s="1"/>
  <c r="Q721" i="7"/>
  <c r="Q720" i="7"/>
  <c r="Q719" i="7"/>
  <c r="Q718" i="7"/>
  <c r="Q717" i="7"/>
  <c r="Q715" i="7"/>
  <c r="Q713" i="7"/>
  <c r="Q403" i="7"/>
  <c r="Q402" i="7"/>
  <c r="Q401" i="7"/>
  <c r="Q400" i="7"/>
  <c r="Q399" i="7"/>
  <c r="Q398" i="7"/>
  <c r="Q397" i="7"/>
  <c r="Q396" i="7"/>
  <c r="Q395" i="7"/>
  <c r="Q377" i="7"/>
  <c r="Q376" i="7"/>
  <c r="Q375" i="7"/>
  <c r="Q374" i="7"/>
  <c r="Q373" i="7"/>
  <c r="Q372" i="7"/>
  <c r="Q371" i="7"/>
  <c r="Q394" i="7"/>
  <c r="Q689" i="7"/>
  <c r="Q688" i="7"/>
  <c r="Q687" i="7"/>
  <c r="Q686" i="7"/>
  <c r="Q685" i="7"/>
  <c r="Q684" i="7"/>
  <c r="Q683" i="7"/>
  <c r="Q682" i="7"/>
  <c r="Q681" i="7"/>
  <c r="Q370" i="7"/>
  <c r="Q352" i="7"/>
  <c r="Q351" i="7"/>
  <c r="Q350" i="7"/>
  <c r="Q349" i="7"/>
  <c r="Q348" i="7"/>
  <c r="Q347" i="7"/>
  <c r="Q369" i="7"/>
  <c r="Q657" i="7"/>
  <c r="Q656" i="7"/>
  <c r="Q655" i="7"/>
  <c r="Q654" i="7"/>
  <c r="Q653" i="7"/>
  <c r="Q652" i="7"/>
  <c r="Q651" i="7"/>
  <c r="Q650" i="7"/>
  <c r="Q648" i="7"/>
  <c r="Q346" i="7"/>
  <c r="Q345" i="7"/>
  <c r="Q344" i="7"/>
  <c r="Q564" i="7"/>
  <c r="Q559" i="7"/>
  <c r="Q459" i="7"/>
  <c r="Q458" i="7"/>
  <c r="Q457" i="7"/>
  <c r="Q456" i="7"/>
  <c r="Q455" i="7"/>
  <c r="Q454" i="7"/>
  <c r="Q474" i="7"/>
  <c r="Q338" i="7"/>
  <c r="Q323" i="7"/>
  <c r="Q322" i="7"/>
  <c r="Q321" i="7"/>
  <c r="Q320" i="7"/>
  <c r="Q319" i="7"/>
  <c r="Q318" i="7"/>
  <c r="Q23" i="7"/>
  <c r="P480" i="7"/>
  <c r="P488" i="7"/>
  <c r="P486" i="7"/>
  <c r="P481" i="7"/>
  <c r="P485" i="7"/>
  <c r="P505" i="7"/>
  <c r="P509" i="7"/>
  <c r="P513" i="7"/>
  <c r="P533" i="7"/>
  <c r="P537" i="7"/>
  <c r="P475" i="7"/>
  <c r="P506" i="7"/>
  <c r="P510" i="7"/>
  <c r="P514" i="7"/>
  <c r="P534" i="7"/>
  <c r="P538" i="7"/>
  <c r="O96" i="7" l="1"/>
  <c r="P86" i="7"/>
  <c r="P119" i="7" s="1"/>
  <c r="V223" i="7"/>
  <c r="V73" i="7"/>
  <c r="V106" i="7"/>
  <c r="V107" i="7" s="1"/>
  <c r="V143" i="7"/>
  <c r="W17" i="7"/>
  <c r="W35" i="7" s="1"/>
  <c r="W468" i="7"/>
  <c r="W332" i="7"/>
  <c r="AQ142" i="1"/>
  <c r="AQ166" i="1" s="1"/>
  <c r="AQ168" i="1" s="1"/>
  <c r="AP166" i="1"/>
  <c r="AP168" i="1" s="1"/>
  <c r="V80" i="7"/>
  <c r="W625" i="7"/>
  <c r="W563" i="7"/>
  <c r="W558" i="7"/>
  <c r="W596" i="7"/>
  <c r="W604" i="7"/>
  <c r="W600" i="7"/>
  <c r="W592" i="7"/>
  <c r="W24" i="7"/>
  <c r="W28" i="7"/>
  <c r="W21" i="7"/>
  <c r="W709" i="7"/>
  <c r="W708" i="7"/>
  <c r="W707" i="7"/>
  <c r="W706" i="7"/>
  <c r="W705" i="7"/>
  <c r="W704" i="7"/>
  <c r="W703" i="7"/>
  <c r="W702" i="7"/>
  <c r="W701" i="7"/>
  <c r="W677" i="7"/>
  <c r="W700" i="7"/>
  <c r="W676" i="7"/>
  <c r="W674" i="7"/>
  <c r="W675" i="7"/>
  <c r="W673" i="7"/>
  <c r="W671" i="7"/>
  <c r="W669" i="7"/>
  <c r="W645" i="7"/>
  <c r="W643" i="7"/>
  <c r="W670" i="7"/>
  <c r="W642" i="7"/>
  <c r="W640" i="7"/>
  <c r="W638" i="7"/>
  <c r="W636" i="7"/>
  <c r="W672" i="7"/>
  <c r="W668" i="7"/>
  <c r="W644" i="7"/>
  <c r="W641" i="7"/>
  <c r="W639" i="7"/>
  <c r="W637" i="7"/>
  <c r="W14" i="7"/>
  <c r="W37" i="7"/>
  <c r="R613" i="7"/>
  <c r="R120" i="7" s="1"/>
  <c r="Q343" i="7"/>
  <c r="Q678" i="7"/>
  <c r="Q663" i="7" s="1"/>
  <c r="Q84" i="7" s="1"/>
  <c r="Q25" i="7"/>
  <c r="Q368" i="7"/>
  <c r="Q646" i="7"/>
  <c r="Q631" i="7" s="1"/>
  <c r="Q83" i="7" s="1"/>
  <c r="Q483" i="7"/>
  <c r="Q485" i="7"/>
  <c r="Q482" i="7"/>
  <c r="Q486" i="7"/>
  <c r="Q506" i="7"/>
  <c r="Q510" i="7"/>
  <c r="Q514" i="7"/>
  <c r="Q534" i="7"/>
  <c r="Q538" i="7"/>
  <c r="Q507" i="7"/>
  <c r="Q511" i="7"/>
  <c r="Q531" i="7"/>
  <c r="Q535" i="7"/>
  <c r="Q539" i="7"/>
  <c r="P479" i="7"/>
  <c r="Q710" i="7"/>
  <c r="Q695" i="7" s="1"/>
  <c r="Q85" i="7" s="1"/>
  <c r="R721" i="7"/>
  <c r="R720" i="7"/>
  <c r="R719" i="7"/>
  <c r="R718" i="7"/>
  <c r="R716" i="7"/>
  <c r="R714" i="7"/>
  <c r="R713" i="7"/>
  <c r="R403" i="7"/>
  <c r="R402" i="7"/>
  <c r="R401" i="7"/>
  <c r="R400" i="7"/>
  <c r="R399" i="7"/>
  <c r="R398" i="7"/>
  <c r="R397" i="7"/>
  <c r="R396" i="7"/>
  <c r="R395" i="7"/>
  <c r="R394" i="7"/>
  <c r="R689" i="7"/>
  <c r="R688" i="7"/>
  <c r="R687" i="7"/>
  <c r="R686" i="7"/>
  <c r="R685" i="7"/>
  <c r="R684" i="7"/>
  <c r="R683" i="7"/>
  <c r="R682" i="7"/>
  <c r="R680" i="7"/>
  <c r="R377" i="7"/>
  <c r="R376" i="7"/>
  <c r="R375" i="7"/>
  <c r="R374" i="7"/>
  <c r="R373" i="7"/>
  <c r="R372" i="7"/>
  <c r="R371" i="7"/>
  <c r="R370" i="7"/>
  <c r="R369" i="7"/>
  <c r="R368" i="7"/>
  <c r="R657" i="7"/>
  <c r="R656" i="7"/>
  <c r="R655" i="7"/>
  <c r="R654" i="7"/>
  <c r="R653" i="7"/>
  <c r="R652" i="7"/>
  <c r="R651" i="7"/>
  <c r="R650" i="7"/>
  <c r="R648" i="7"/>
  <c r="R352" i="7"/>
  <c r="R351" i="7"/>
  <c r="R350" i="7"/>
  <c r="R349" i="7"/>
  <c r="R348" i="7"/>
  <c r="R347" i="7"/>
  <c r="R346" i="7"/>
  <c r="R345" i="7"/>
  <c r="R344" i="7"/>
  <c r="R564" i="7"/>
  <c r="R559" i="7"/>
  <c r="R474" i="7"/>
  <c r="R459" i="7"/>
  <c r="R458" i="7"/>
  <c r="R457" i="7"/>
  <c r="R456" i="7"/>
  <c r="R455" i="7"/>
  <c r="R454" i="7"/>
  <c r="R323" i="7"/>
  <c r="R322" i="7"/>
  <c r="R321" i="7"/>
  <c r="R320" i="7"/>
  <c r="R319" i="7"/>
  <c r="R318" i="7"/>
  <c r="R338" i="7"/>
  <c r="R23" i="7"/>
  <c r="Q339" i="7"/>
  <c r="Q487" i="7"/>
  <c r="Q481" i="7"/>
  <c r="Q480" i="7"/>
  <c r="Q484" i="7"/>
  <c r="Q488" i="7"/>
  <c r="Q508" i="7"/>
  <c r="Q512" i="7"/>
  <c r="Q532" i="7"/>
  <c r="Q536" i="7"/>
  <c r="Q540" i="7"/>
  <c r="Q509" i="7"/>
  <c r="Q513" i="7"/>
  <c r="Q533" i="7"/>
  <c r="Q537" i="7"/>
  <c r="Q475" i="7"/>
  <c r="P96" i="7" l="1"/>
  <c r="W223" i="7"/>
  <c r="W73" i="7"/>
  <c r="Q86" i="7"/>
  <c r="W106" i="7"/>
  <c r="W107" i="7" s="1"/>
  <c r="W143" i="7"/>
  <c r="X17" i="7"/>
  <c r="X35" i="7" s="1"/>
  <c r="X468" i="7"/>
  <c r="X332" i="7"/>
  <c r="W80" i="7"/>
  <c r="C30" i="7" a="1"/>
  <c r="X625" i="7"/>
  <c r="X596" i="7"/>
  <c r="X563" i="7"/>
  <c r="X558" i="7"/>
  <c r="X604" i="7"/>
  <c r="X600" i="7"/>
  <c r="X592" i="7"/>
  <c r="X24" i="7"/>
  <c r="X28" i="7"/>
  <c r="X21" i="7"/>
  <c r="Q505" i="7"/>
  <c r="Q479" i="7"/>
  <c r="X708" i="7"/>
  <c r="X706" i="7"/>
  <c r="X704" i="7"/>
  <c r="X702" i="7"/>
  <c r="X709" i="7"/>
  <c r="X705" i="7"/>
  <c r="X701" i="7"/>
  <c r="X707" i="7"/>
  <c r="X700" i="7"/>
  <c r="X676" i="7"/>
  <c r="X674" i="7"/>
  <c r="X670" i="7"/>
  <c r="X703" i="7"/>
  <c r="X675" i="7"/>
  <c r="X673" i="7"/>
  <c r="X671" i="7"/>
  <c r="X677" i="7"/>
  <c r="X642" i="7"/>
  <c r="X641" i="7"/>
  <c r="X640" i="7"/>
  <c r="X639" i="7"/>
  <c r="X638" i="7"/>
  <c r="X637" i="7"/>
  <c r="X636" i="7"/>
  <c r="X672" i="7"/>
  <c r="X668" i="7"/>
  <c r="X645" i="7"/>
  <c r="X643" i="7"/>
  <c r="X644" i="7"/>
  <c r="X669" i="7"/>
  <c r="X14" i="7"/>
  <c r="X37" i="7"/>
  <c r="S613" i="7"/>
  <c r="S120" i="7" s="1"/>
  <c r="B449" i="7"/>
  <c r="E428" i="7" s="1"/>
  <c r="E427" i="7" s="1"/>
  <c r="R343" i="7"/>
  <c r="S721" i="7"/>
  <c r="S720" i="7"/>
  <c r="S719" i="7"/>
  <c r="S718" i="7"/>
  <c r="S716" i="7"/>
  <c r="S714" i="7"/>
  <c r="S403" i="7"/>
  <c r="S402" i="7"/>
  <c r="S401" i="7"/>
  <c r="S400" i="7"/>
  <c r="S399" i="7"/>
  <c r="S398" i="7"/>
  <c r="S397" i="7"/>
  <c r="S396" i="7"/>
  <c r="S713" i="7"/>
  <c r="S394" i="7"/>
  <c r="S377" i="7"/>
  <c r="S376" i="7"/>
  <c r="S375" i="7"/>
  <c r="S374" i="7"/>
  <c r="S373" i="7"/>
  <c r="S372" i="7"/>
  <c r="S371" i="7"/>
  <c r="S395" i="7"/>
  <c r="S689" i="7"/>
  <c r="S688" i="7"/>
  <c r="S687" i="7"/>
  <c r="S686" i="7"/>
  <c r="S685" i="7"/>
  <c r="S684" i="7"/>
  <c r="S683" i="7"/>
  <c r="S682" i="7"/>
  <c r="S680" i="7"/>
  <c r="S352" i="7"/>
  <c r="S351" i="7"/>
  <c r="S350" i="7"/>
  <c r="S349" i="7"/>
  <c r="S348" i="7"/>
  <c r="S347" i="7"/>
  <c r="S370" i="7"/>
  <c r="S369" i="7"/>
  <c r="S368" i="7"/>
  <c r="S657" i="7"/>
  <c r="S656" i="7"/>
  <c r="S655" i="7"/>
  <c r="S654" i="7"/>
  <c r="S653" i="7"/>
  <c r="S652" i="7"/>
  <c r="S651" i="7"/>
  <c r="S650" i="7"/>
  <c r="S648" i="7"/>
  <c r="S345" i="7"/>
  <c r="S346" i="7"/>
  <c r="S344" i="7"/>
  <c r="S564" i="7"/>
  <c r="S559" i="7"/>
  <c r="S459" i="7"/>
  <c r="S458" i="7"/>
  <c r="S457" i="7"/>
  <c r="S456" i="7"/>
  <c r="S455" i="7"/>
  <c r="S454" i="7"/>
  <c r="S474" i="7"/>
  <c r="S338" i="7"/>
  <c r="S323" i="7"/>
  <c r="S322" i="7"/>
  <c r="S321" i="7"/>
  <c r="S320" i="7"/>
  <c r="S319" i="7"/>
  <c r="S318" i="7"/>
  <c r="S23" i="7"/>
  <c r="R486" i="7"/>
  <c r="R484" i="7"/>
  <c r="R483" i="7"/>
  <c r="R487" i="7"/>
  <c r="R507" i="7"/>
  <c r="R511" i="7"/>
  <c r="R531" i="7"/>
  <c r="R535" i="7"/>
  <c r="R539" i="7"/>
  <c r="R508" i="7"/>
  <c r="R512" i="7"/>
  <c r="R532" i="7"/>
  <c r="R536" i="7"/>
  <c r="R540" i="7"/>
  <c r="R25" i="7"/>
  <c r="R646" i="7"/>
  <c r="R631" i="7" s="1"/>
  <c r="R83" i="7" s="1"/>
  <c r="R678" i="7"/>
  <c r="R663" i="7" s="1"/>
  <c r="R84" i="7" s="1"/>
  <c r="R710" i="7"/>
  <c r="R695" i="7" s="1"/>
  <c r="R85" i="7" s="1"/>
  <c r="R482" i="7"/>
  <c r="R339" i="7"/>
  <c r="R480" i="7"/>
  <c r="R488" i="7"/>
  <c r="R481" i="7"/>
  <c r="R485" i="7"/>
  <c r="R505" i="7"/>
  <c r="R509" i="7"/>
  <c r="R513" i="7"/>
  <c r="R533" i="7"/>
  <c r="R537" i="7"/>
  <c r="R475" i="7"/>
  <c r="R506" i="7"/>
  <c r="R510" i="7"/>
  <c r="R514" i="7"/>
  <c r="R534" i="7"/>
  <c r="R538" i="7"/>
  <c r="Q96" i="7" l="1"/>
  <c r="Q119" i="7"/>
  <c r="R86" i="7"/>
  <c r="R119" i="7" s="1"/>
  <c r="X223" i="7"/>
  <c r="X73" i="7"/>
  <c r="X106" i="7"/>
  <c r="X107" i="7" s="1"/>
  <c r="X143" i="7"/>
  <c r="Y17" i="7"/>
  <c r="Y35" i="7" s="1"/>
  <c r="Y468" i="7"/>
  <c r="Y332" i="7"/>
  <c r="C30" i="7"/>
  <c r="AO30" i="7"/>
  <c r="I30" i="7"/>
  <c r="AB30" i="7"/>
  <c r="L30" i="7"/>
  <c r="AL30" i="7"/>
  <c r="V30" i="7"/>
  <c r="F30" i="7"/>
  <c r="M30" i="7"/>
  <c r="AE30" i="7"/>
  <c r="O30" i="7"/>
  <c r="AG30" i="7"/>
  <c r="AN30" i="7"/>
  <c r="X30" i="7"/>
  <c r="H30" i="7"/>
  <c r="AH30" i="7"/>
  <c r="R30" i="7"/>
  <c r="AK30" i="7"/>
  <c r="E30" i="7"/>
  <c r="K30" i="7"/>
  <c r="Y30" i="7"/>
  <c r="AJ30" i="7"/>
  <c r="T30" i="7"/>
  <c r="D30" i="7"/>
  <c r="AD30" i="7"/>
  <c r="N30" i="7"/>
  <c r="AC30" i="7"/>
  <c r="AM30" i="7"/>
  <c r="W30" i="7"/>
  <c r="G30" i="7"/>
  <c r="Q30" i="7"/>
  <c r="AF30" i="7"/>
  <c r="P30" i="7"/>
  <c r="AP30" i="7"/>
  <c r="Z30" i="7"/>
  <c r="J30" i="7"/>
  <c r="U30" i="7"/>
  <c r="AI30" i="7"/>
  <c r="S30" i="7"/>
  <c r="AA30" i="7"/>
  <c r="Y625" i="7"/>
  <c r="X80" i="7"/>
  <c r="Y563" i="7"/>
  <c r="Y558" i="7"/>
  <c r="Y604" i="7"/>
  <c r="Y600" i="7"/>
  <c r="Y596" i="7"/>
  <c r="Y592" i="7"/>
  <c r="Y24" i="7"/>
  <c r="Y28" i="7"/>
  <c r="Y21" i="7"/>
  <c r="E424" i="7"/>
  <c r="B450" i="7"/>
  <c r="E285" i="7"/>
  <c r="E288" i="7"/>
  <c r="E290" i="7"/>
  <c r="E289" i="7"/>
  <c r="E286" i="7"/>
  <c r="E287" i="7"/>
  <c r="R479" i="7"/>
  <c r="Y700" i="7"/>
  <c r="Y677" i="7"/>
  <c r="Y708" i="7"/>
  <c r="Y706" i="7"/>
  <c r="Y704" i="7"/>
  <c r="Y702" i="7"/>
  <c r="Y703" i="7"/>
  <c r="Y709" i="7"/>
  <c r="Y675" i="7"/>
  <c r="Y673" i="7"/>
  <c r="Y705" i="7"/>
  <c r="Y701" i="7"/>
  <c r="Y707" i="7"/>
  <c r="Y676" i="7"/>
  <c r="Y674" i="7"/>
  <c r="Y672" i="7"/>
  <c r="Y670" i="7"/>
  <c r="Y668" i="7"/>
  <c r="Y644" i="7"/>
  <c r="Y645" i="7"/>
  <c r="Y643" i="7"/>
  <c r="Y642" i="7"/>
  <c r="Y640" i="7"/>
  <c r="Y638" i="7"/>
  <c r="Y636" i="7"/>
  <c r="Y671" i="7"/>
  <c r="Y669" i="7"/>
  <c r="Y641" i="7"/>
  <c r="Y639" i="7"/>
  <c r="Y637" i="7"/>
  <c r="Y37" i="7"/>
  <c r="Y14" i="7"/>
  <c r="T613" i="7"/>
  <c r="T120" i="7" s="1"/>
  <c r="S343" i="7"/>
  <c r="T721" i="7"/>
  <c r="T720" i="7"/>
  <c r="T719" i="7"/>
  <c r="T718" i="7"/>
  <c r="T716" i="7"/>
  <c r="T714" i="7"/>
  <c r="T713" i="7"/>
  <c r="T403" i="7"/>
  <c r="T402" i="7"/>
  <c r="T401" i="7"/>
  <c r="T400" i="7"/>
  <c r="T399" i="7"/>
  <c r="T398" i="7"/>
  <c r="T397" i="7"/>
  <c r="T396" i="7"/>
  <c r="T395" i="7"/>
  <c r="T394" i="7"/>
  <c r="T689" i="7"/>
  <c r="T688" i="7"/>
  <c r="T687" i="7"/>
  <c r="T686" i="7"/>
  <c r="T685" i="7"/>
  <c r="T684" i="7"/>
  <c r="T683" i="7"/>
  <c r="T682" i="7"/>
  <c r="T680" i="7"/>
  <c r="T377" i="7"/>
  <c r="T376" i="7"/>
  <c r="T375" i="7"/>
  <c r="T374" i="7"/>
  <c r="T373" i="7"/>
  <c r="T372" i="7"/>
  <c r="T371" i="7"/>
  <c r="T370" i="7"/>
  <c r="T369" i="7"/>
  <c r="T368" i="7"/>
  <c r="T657" i="7"/>
  <c r="T656" i="7"/>
  <c r="T655" i="7"/>
  <c r="T654" i="7"/>
  <c r="T653" i="7"/>
  <c r="T652" i="7"/>
  <c r="T651" i="7"/>
  <c r="T650" i="7"/>
  <c r="T648" i="7"/>
  <c r="T352" i="7"/>
  <c r="T351" i="7"/>
  <c r="T350" i="7"/>
  <c r="T349" i="7"/>
  <c r="T348" i="7"/>
  <c r="T347" i="7"/>
  <c r="T346" i="7"/>
  <c r="T345" i="7"/>
  <c r="T344" i="7"/>
  <c r="T564" i="7"/>
  <c r="T559" i="7"/>
  <c r="T474" i="7"/>
  <c r="T459" i="7"/>
  <c r="T458" i="7"/>
  <c r="T457" i="7"/>
  <c r="T456" i="7"/>
  <c r="T455" i="7"/>
  <c r="T454" i="7"/>
  <c r="T323" i="7"/>
  <c r="T322" i="7"/>
  <c r="T321" i="7"/>
  <c r="T320" i="7"/>
  <c r="T319" i="7"/>
  <c r="T318" i="7"/>
  <c r="T338" i="7"/>
  <c r="T23" i="7"/>
  <c r="S339" i="7"/>
  <c r="S481" i="7"/>
  <c r="S483" i="7"/>
  <c r="S480" i="7"/>
  <c r="S484" i="7"/>
  <c r="S488" i="7"/>
  <c r="S508" i="7"/>
  <c r="S512" i="7"/>
  <c r="S532" i="7"/>
  <c r="S536" i="7"/>
  <c r="S540" i="7"/>
  <c r="S505" i="7"/>
  <c r="S509" i="7"/>
  <c r="S513" i="7"/>
  <c r="S533" i="7"/>
  <c r="S537" i="7"/>
  <c r="S475" i="7"/>
  <c r="S25" i="7"/>
  <c r="S646" i="7"/>
  <c r="S631" i="7" s="1"/>
  <c r="S83" i="7" s="1"/>
  <c r="S678" i="7"/>
  <c r="S663" i="7" s="1"/>
  <c r="S84" i="7" s="1"/>
  <c r="S485" i="7"/>
  <c r="S487" i="7"/>
  <c r="S482" i="7"/>
  <c r="S486" i="7"/>
  <c r="S506" i="7"/>
  <c r="S510" i="7"/>
  <c r="S514" i="7"/>
  <c r="S534" i="7"/>
  <c r="S538" i="7"/>
  <c r="S507" i="7"/>
  <c r="S511" i="7"/>
  <c r="S531" i="7"/>
  <c r="S535" i="7"/>
  <c r="S539" i="7"/>
  <c r="S710" i="7"/>
  <c r="S695" i="7" s="1"/>
  <c r="S85" i="7" s="1"/>
  <c r="R96" i="7" l="1"/>
  <c r="S86" i="7"/>
  <c r="S119" i="7" s="1"/>
  <c r="Y223" i="7"/>
  <c r="Y73" i="7"/>
  <c r="Y106" i="7"/>
  <c r="Y107" i="7" s="1"/>
  <c r="Y143" i="7"/>
  <c r="Z17" i="7"/>
  <c r="Z35" i="7" s="1"/>
  <c r="Z468" i="7"/>
  <c r="Z332" i="7"/>
  <c r="Y80" i="7"/>
  <c r="Z625" i="7"/>
  <c r="Z563" i="7"/>
  <c r="Z592" i="7"/>
  <c r="Z558" i="7"/>
  <c r="Z604" i="7"/>
  <c r="Z600" i="7"/>
  <c r="Z596" i="7"/>
  <c r="Z24" i="7"/>
  <c r="Z28" i="7"/>
  <c r="Z21" i="7"/>
  <c r="E421" i="7"/>
  <c r="E423" i="7"/>
  <c r="E422" i="7"/>
  <c r="E426" i="7"/>
  <c r="E425" i="7"/>
  <c r="S479" i="7"/>
  <c r="Z709" i="7"/>
  <c r="Z707" i="7"/>
  <c r="Z705" i="7"/>
  <c r="Z703" i="7"/>
  <c r="Z701" i="7"/>
  <c r="Z706" i="7"/>
  <c r="Z702" i="7"/>
  <c r="Z700" i="7"/>
  <c r="Z676" i="7"/>
  <c r="Z675" i="7"/>
  <c r="Z674" i="7"/>
  <c r="Z673" i="7"/>
  <c r="Z672" i="7"/>
  <c r="Z671" i="7"/>
  <c r="Z670" i="7"/>
  <c r="Z669" i="7"/>
  <c r="Z668" i="7"/>
  <c r="Z645" i="7"/>
  <c r="Z644" i="7"/>
  <c r="Z643" i="7"/>
  <c r="Z708" i="7"/>
  <c r="Z704" i="7"/>
  <c r="Z677" i="7"/>
  <c r="Z636" i="7"/>
  <c r="Z641" i="7"/>
  <c r="Z639" i="7"/>
  <c r="Z637" i="7"/>
  <c r="Z642" i="7"/>
  <c r="Z640" i="7"/>
  <c r="Z638" i="7"/>
  <c r="Z37" i="7"/>
  <c r="Z14" i="7"/>
  <c r="U613" i="7"/>
  <c r="U120" i="7" s="1"/>
  <c r="T343" i="7"/>
  <c r="T710" i="7"/>
  <c r="T695" i="7" s="1"/>
  <c r="T85" i="7" s="1"/>
  <c r="U721" i="7"/>
  <c r="U720" i="7"/>
  <c r="U719" i="7"/>
  <c r="U717" i="7"/>
  <c r="U716" i="7"/>
  <c r="U714" i="7"/>
  <c r="U713" i="7"/>
  <c r="U403" i="7"/>
  <c r="U402" i="7"/>
  <c r="U401" i="7"/>
  <c r="U400" i="7"/>
  <c r="U399" i="7"/>
  <c r="U398" i="7"/>
  <c r="U397" i="7"/>
  <c r="U396" i="7"/>
  <c r="U395" i="7"/>
  <c r="U377" i="7"/>
  <c r="U376" i="7"/>
  <c r="U375" i="7"/>
  <c r="U374" i="7"/>
  <c r="U373" i="7"/>
  <c r="U372" i="7"/>
  <c r="U371" i="7"/>
  <c r="U394" i="7"/>
  <c r="U689" i="7"/>
  <c r="U688" i="7"/>
  <c r="U687" i="7"/>
  <c r="U686" i="7"/>
  <c r="U685" i="7"/>
  <c r="U684" i="7"/>
  <c r="U683" i="7"/>
  <c r="U682" i="7"/>
  <c r="U680" i="7"/>
  <c r="U370" i="7"/>
  <c r="U352" i="7"/>
  <c r="U351" i="7"/>
  <c r="U350" i="7"/>
  <c r="U349" i="7"/>
  <c r="U348" i="7"/>
  <c r="U347" i="7"/>
  <c r="U369" i="7"/>
  <c r="U368" i="7"/>
  <c r="U657" i="7"/>
  <c r="U656" i="7"/>
  <c r="U655" i="7"/>
  <c r="U654" i="7"/>
  <c r="U653" i="7"/>
  <c r="U652" i="7"/>
  <c r="U651" i="7"/>
  <c r="U650" i="7"/>
  <c r="U648" i="7"/>
  <c r="U346" i="7"/>
  <c r="U345" i="7"/>
  <c r="U344" i="7"/>
  <c r="U564" i="7"/>
  <c r="U559" i="7"/>
  <c r="U459" i="7"/>
  <c r="U458" i="7"/>
  <c r="U457" i="7"/>
  <c r="U456" i="7"/>
  <c r="U455" i="7"/>
  <c r="U454" i="7"/>
  <c r="U474" i="7"/>
  <c r="U338" i="7"/>
  <c r="U323" i="7"/>
  <c r="U322" i="7"/>
  <c r="U321" i="7"/>
  <c r="U320" i="7"/>
  <c r="U319" i="7"/>
  <c r="U318" i="7"/>
  <c r="U23" i="7"/>
  <c r="T484" i="7"/>
  <c r="T339" i="7"/>
  <c r="T482" i="7"/>
  <c r="T483" i="7"/>
  <c r="T487" i="7"/>
  <c r="T507" i="7"/>
  <c r="T511" i="7"/>
  <c r="T531" i="7"/>
  <c r="T535" i="7"/>
  <c r="T539" i="7"/>
  <c r="T508" i="7"/>
  <c r="T512" i="7"/>
  <c r="T532" i="7"/>
  <c r="T536" i="7"/>
  <c r="T540" i="7"/>
  <c r="T25" i="7"/>
  <c r="T646" i="7"/>
  <c r="T631" i="7" s="1"/>
  <c r="T83" i="7" s="1"/>
  <c r="T678" i="7"/>
  <c r="T663" i="7" s="1"/>
  <c r="T84" i="7" s="1"/>
  <c r="T480" i="7"/>
  <c r="T488" i="7"/>
  <c r="T486" i="7"/>
  <c r="T481" i="7"/>
  <c r="T485" i="7"/>
  <c r="T505" i="7"/>
  <c r="T509" i="7"/>
  <c r="T513" i="7"/>
  <c r="T533" i="7"/>
  <c r="T537" i="7"/>
  <c r="T475" i="7"/>
  <c r="T506" i="7"/>
  <c r="T510" i="7"/>
  <c r="T514" i="7"/>
  <c r="T534" i="7"/>
  <c r="T538" i="7"/>
  <c r="S96" i="7" l="1"/>
  <c r="T86" i="7"/>
  <c r="T119" i="7" s="1"/>
  <c r="Z223" i="7"/>
  <c r="Z73" i="7"/>
  <c r="Z106" i="7"/>
  <c r="Z107" i="7" s="1"/>
  <c r="Z143" i="7"/>
  <c r="Z80" i="7"/>
  <c r="AA17" i="7"/>
  <c r="AA35" i="7" s="1"/>
  <c r="AA468" i="7"/>
  <c r="AA332" i="7"/>
  <c r="AA625" i="7"/>
  <c r="AA563" i="7"/>
  <c r="AA558" i="7"/>
  <c r="AA604" i="7"/>
  <c r="AA600" i="7"/>
  <c r="AA596" i="7"/>
  <c r="AA592" i="7"/>
  <c r="AA24" i="7"/>
  <c r="AA28" i="7"/>
  <c r="AA21" i="7"/>
  <c r="T479" i="7"/>
  <c r="AA709" i="7"/>
  <c r="AA708" i="7"/>
  <c r="AA707" i="7"/>
  <c r="AA706" i="7"/>
  <c r="AA705" i="7"/>
  <c r="AA704" i="7"/>
  <c r="AA703" i="7"/>
  <c r="AA702" i="7"/>
  <c r="AA701" i="7"/>
  <c r="AA677" i="7"/>
  <c r="AA676" i="7"/>
  <c r="AA674" i="7"/>
  <c r="AA672" i="7"/>
  <c r="AA700" i="7"/>
  <c r="AA675" i="7"/>
  <c r="AA673" i="7"/>
  <c r="AA671" i="7"/>
  <c r="AA669" i="7"/>
  <c r="AA645" i="7"/>
  <c r="AA641" i="7"/>
  <c r="AA639" i="7"/>
  <c r="AA637" i="7"/>
  <c r="AA668" i="7"/>
  <c r="AA644" i="7"/>
  <c r="AA642" i="7"/>
  <c r="AA640" i="7"/>
  <c r="AA638" i="7"/>
  <c r="AA636" i="7"/>
  <c r="AA670" i="7"/>
  <c r="AA643" i="7"/>
  <c r="AA14" i="7"/>
  <c r="AA37" i="7"/>
  <c r="V613" i="7"/>
  <c r="V120" i="7" s="1"/>
  <c r="U343" i="7"/>
  <c r="U710" i="7"/>
  <c r="U695" i="7" s="1"/>
  <c r="U85" i="7" s="1"/>
  <c r="V721" i="7"/>
  <c r="V720" i="7"/>
  <c r="V719" i="7"/>
  <c r="V717" i="7"/>
  <c r="V716" i="7"/>
  <c r="V714" i="7"/>
  <c r="V713" i="7"/>
  <c r="V403" i="7"/>
  <c r="V402" i="7"/>
  <c r="V401" i="7"/>
  <c r="V400" i="7"/>
  <c r="V399" i="7"/>
  <c r="V398" i="7"/>
  <c r="V397" i="7"/>
  <c r="V396" i="7"/>
  <c r="V395" i="7"/>
  <c r="V394" i="7"/>
  <c r="V689" i="7"/>
  <c r="V688" i="7"/>
  <c r="V687" i="7"/>
  <c r="V686" i="7"/>
  <c r="V685" i="7"/>
  <c r="V684" i="7"/>
  <c r="V683" i="7"/>
  <c r="V682" i="7"/>
  <c r="V680" i="7"/>
  <c r="V377" i="7"/>
  <c r="V376" i="7"/>
  <c r="V375" i="7"/>
  <c r="V374" i="7"/>
  <c r="V373" i="7"/>
  <c r="V372" i="7"/>
  <c r="V371" i="7"/>
  <c r="V370" i="7"/>
  <c r="V369" i="7"/>
  <c r="V368" i="7"/>
  <c r="V657" i="7"/>
  <c r="V656" i="7"/>
  <c r="V655" i="7"/>
  <c r="V654" i="7"/>
  <c r="V653" i="7"/>
  <c r="V652" i="7"/>
  <c r="V651" i="7"/>
  <c r="V650" i="7"/>
  <c r="V648" i="7"/>
  <c r="V352" i="7"/>
  <c r="V351" i="7"/>
  <c r="V350" i="7"/>
  <c r="V349" i="7"/>
  <c r="V348" i="7"/>
  <c r="V347" i="7"/>
  <c r="V346" i="7"/>
  <c r="V345" i="7"/>
  <c r="V344" i="7"/>
  <c r="V564" i="7"/>
  <c r="V559" i="7"/>
  <c r="V474" i="7"/>
  <c r="V459" i="7"/>
  <c r="V458" i="7"/>
  <c r="V457" i="7"/>
  <c r="V456" i="7"/>
  <c r="V455" i="7"/>
  <c r="V454" i="7"/>
  <c r="V323" i="7"/>
  <c r="V322" i="7"/>
  <c r="V321" i="7"/>
  <c r="V320" i="7"/>
  <c r="V319" i="7"/>
  <c r="V318" i="7"/>
  <c r="V338" i="7"/>
  <c r="V23" i="7"/>
  <c r="U339" i="7"/>
  <c r="U487" i="7"/>
  <c r="U481" i="7"/>
  <c r="U480" i="7"/>
  <c r="U484" i="7"/>
  <c r="U488" i="7"/>
  <c r="U508" i="7"/>
  <c r="U512" i="7"/>
  <c r="U532" i="7"/>
  <c r="U536" i="7"/>
  <c r="U540" i="7"/>
  <c r="U505" i="7"/>
  <c r="U509" i="7"/>
  <c r="U513" i="7"/>
  <c r="U533" i="7"/>
  <c r="U537" i="7"/>
  <c r="U475" i="7"/>
  <c r="U25" i="7"/>
  <c r="U646" i="7"/>
  <c r="U631" i="7" s="1"/>
  <c r="U83" i="7" s="1"/>
  <c r="U678" i="7"/>
  <c r="U663" i="7" s="1"/>
  <c r="U84" i="7" s="1"/>
  <c r="U483" i="7"/>
  <c r="U485" i="7"/>
  <c r="U482" i="7"/>
  <c r="U486" i="7"/>
  <c r="U506" i="7"/>
  <c r="U510" i="7"/>
  <c r="U514" i="7"/>
  <c r="U534" i="7"/>
  <c r="U538" i="7"/>
  <c r="U507" i="7"/>
  <c r="U511" i="7"/>
  <c r="U531" i="7"/>
  <c r="U535" i="7"/>
  <c r="U539" i="7"/>
  <c r="T96" i="7" l="1"/>
  <c r="U86" i="7"/>
  <c r="U119" i="7" s="1"/>
  <c r="AA223" i="7"/>
  <c r="AA73" i="7"/>
  <c r="AA106" i="7"/>
  <c r="AA107" i="7" s="1"/>
  <c r="AA143" i="7"/>
  <c r="AB17" i="7"/>
  <c r="AB35" i="7" s="1"/>
  <c r="AB468" i="7"/>
  <c r="AB332" i="7"/>
  <c r="AA80" i="7"/>
  <c r="AB625" i="7"/>
  <c r="AB600" i="7"/>
  <c r="AB592" i="7"/>
  <c r="AB563" i="7"/>
  <c r="AB558" i="7"/>
  <c r="AB604" i="7"/>
  <c r="AB596" i="7"/>
  <c r="AB24" i="7"/>
  <c r="AB21" i="7"/>
  <c r="AB28" i="7"/>
  <c r="U479" i="7"/>
  <c r="AB709" i="7"/>
  <c r="AB707" i="7"/>
  <c r="AB705" i="7"/>
  <c r="AB703" i="7"/>
  <c r="AB677" i="7"/>
  <c r="AB704" i="7"/>
  <c r="AB701" i="7"/>
  <c r="AB676" i="7"/>
  <c r="AB674" i="7"/>
  <c r="AB706" i="7"/>
  <c r="AB700" i="7"/>
  <c r="AB708" i="7"/>
  <c r="AB702" i="7"/>
  <c r="AB675" i="7"/>
  <c r="AB673" i="7"/>
  <c r="AB671" i="7"/>
  <c r="AB669" i="7"/>
  <c r="AB645" i="7"/>
  <c r="AB643" i="7"/>
  <c r="AB642" i="7"/>
  <c r="AB641" i="7"/>
  <c r="AB640" i="7"/>
  <c r="AB639" i="7"/>
  <c r="AB638" i="7"/>
  <c r="AB637" i="7"/>
  <c r="AB636" i="7"/>
  <c r="AB668" i="7"/>
  <c r="AB644" i="7"/>
  <c r="AB672" i="7"/>
  <c r="AB670" i="7"/>
  <c r="AB14" i="7"/>
  <c r="AB37" i="7"/>
  <c r="W613" i="7"/>
  <c r="W120" i="7" s="1"/>
  <c r="V646" i="7"/>
  <c r="V631" i="7" s="1"/>
  <c r="V83" i="7" s="1"/>
  <c r="V710" i="7"/>
  <c r="V695" i="7" s="1"/>
  <c r="V85" i="7" s="1"/>
  <c r="V343" i="7"/>
  <c r="V25" i="7"/>
  <c r="V678" i="7"/>
  <c r="V663" i="7" s="1"/>
  <c r="V84" i="7" s="1"/>
  <c r="W721" i="7"/>
  <c r="W720" i="7"/>
  <c r="W719" i="7"/>
  <c r="W717" i="7"/>
  <c r="W715" i="7"/>
  <c r="W714" i="7"/>
  <c r="W403" i="7"/>
  <c r="W402" i="7"/>
  <c r="W401" i="7"/>
  <c r="W400" i="7"/>
  <c r="W399" i="7"/>
  <c r="W398" i="7"/>
  <c r="W397" i="7"/>
  <c r="W396" i="7"/>
  <c r="W712" i="7"/>
  <c r="W394" i="7"/>
  <c r="W377" i="7"/>
  <c r="W376" i="7"/>
  <c r="W375" i="7"/>
  <c r="W374" i="7"/>
  <c r="W373" i="7"/>
  <c r="W372" i="7"/>
  <c r="W371" i="7"/>
  <c r="W395" i="7"/>
  <c r="W689" i="7"/>
  <c r="W688" i="7"/>
  <c r="W687" i="7"/>
  <c r="W686" i="7"/>
  <c r="W685" i="7"/>
  <c r="W684" i="7"/>
  <c r="W683" i="7"/>
  <c r="W682" i="7"/>
  <c r="W680" i="7"/>
  <c r="W352" i="7"/>
  <c r="W351" i="7"/>
  <c r="W350" i="7"/>
  <c r="W349" i="7"/>
  <c r="W348" i="7"/>
  <c r="W347" i="7"/>
  <c r="W370" i="7"/>
  <c r="W369" i="7"/>
  <c r="W368" i="7"/>
  <c r="W657" i="7"/>
  <c r="W656" i="7"/>
  <c r="W655" i="7"/>
  <c r="W654" i="7"/>
  <c r="W653" i="7"/>
  <c r="W652" i="7"/>
  <c r="W651" i="7"/>
  <c r="W650" i="7"/>
  <c r="W648" i="7"/>
  <c r="W345" i="7"/>
  <c r="W346" i="7"/>
  <c r="W344" i="7"/>
  <c r="W564" i="7"/>
  <c r="W559" i="7"/>
  <c r="W459" i="7"/>
  <c r="W458" i="7"/>
  <c r="W457" i="7"/>
  <c r="W456" i="7"/>
  <c r="W455" i="7"/>
  <c r="W454" i="7"/>
  <c r="W474" i="7"/>
  <c r="W338" i="7"/>
  <c r="W323" i="7"/>
  <c r="W322" i="7"/>
  <c r="W321" i="7"/>
  <c r="W320" i="7"/>
  <c r="W319" i="7"/>
  <c r="W318" i="7"/>
  <c r="W23" i="7"/>
  <c r="V482" i="7"/>
  <c r="V339" i="7"/>
  <c r="V480" i="7"/>
  <c r="V488" i="7"/>
  <c r="V481" i="7"/>
  <c r="V485" i="7"/>
  <c r="V505" i="7"/>
  <c r="V509" i="7"/>
  <c r="V513" i="7"/>
  <c r="V533" i="7"/>
  <c r="V537" i="7"/>
  <c r="V475" i="7"/>
  <c r="V506" i="7"/>
  <c r="V510" i="7"/>
  <c r="V514" i="7"/>
  <c r="V534" i="7"/>
  <c r="V538" i="7"/>
  <c r="V486" i="7"/>
  <c r="V484" i="7"/>
  <c r="V483" i="7"/>
  <c r="V487" i="7"/>
  <c r="V507" i="7"/>
  <c r="V511" i="7"/>
  <c r="V531" i="7"/>
  <c r="V535" i="7"/>
  <c r="V539" i="7"/>
  <c r="V508" i="7"/>
  <c r="V512" i="7"/>
  <c r="V532" i="7"/>
  <c r="V536" i="7"/>
  <c r="V540" i="7"/>
  <c r="U96" i="7" l="1"/>
  <c r="AB223" i="7"/>
  <c r="AB73" i="7"/>
  <c r="V86" i="7"/>
  <c r="V119" i="7" s="1"/>
  <c r="AB106" i="7"/>
  <c r="AB107" i="7" s="1"/>
  <c r="AB143" i="7"/>
  <c r="AB80" i="7"/>
  <c r="AC17" i="7"/>
  <c r="AC35" i="7" s="1"/>
  <c r="AC468" i="7"/>
  <c r="AC332" i="7"/>
  <c r="AC625" i="7"/>
  <c r="AC563" i="7"/>
  <c r="AC558" i="7"/>
  <c r="AC604" i="7"/>
  <c r="AC600" i="7"/>
  <c r="AC596" i="7"/>
  <c r="AC592" i="7"/>
  <c r="AC24" i="7"/>
  <c r="AC28" i="7"/>
  <c r="AC21" i="7"/>
  <c r="V479" i="7"/>
  <c r="AC708" i="7"/>
  <c r="AC706" i="7"/>
  <c r="AC704" i="7"/>
  <c r="AC702" i="7"/>
  <c r="AC700" i="7"/>
  <c r="AC677" i="7"/>
  <c r="AC707" i="7"/>
  <c r="AC703" i="7"/>
  <c r="AC709" i="7"/>
  <c r="AC701" i="7"/>
  <c r="AC668" i="7"/>
  <c r="AC705" i="7"/>
  <c r="AC675" i="7"/>
  <c r="AC673" i="7"/>
  <c r="AC671" i="7"/>
  <c r="AC676" i="7"/>
  <c r="AC674" i="7"/>
  <c r="AC672" i="7"/>
  <c r="AC670" i="7"/>
  <c r="AC669" i="7"/>
  <c r="AC642" i="7"/>
  <c r="AC640" i="7"/>
  <c r="AC638" i="7"/>
  <c r="AC636" i="7"/>
  <c r="AC643" i="7"/>
  <c r="AC645" i="7"/>
  <c r="AC644" i="7"/>
  <c r="AC641" i="7"/>
  <c r="AC639" i="7"/>
  <c r="AC637" i="7"/>
  <c r="AC37" i="7"/>
  <c r="AC14" i="7"/>
  <c r="X613" i="7"/>
  <c r="X120" i="7" s="1"/>
  <c r="W343" i="7"/>
  <c r="W25" i="7"/>
  <c r="W678" i="7"/>
  <c r="W663" i="7" s="1"/>
  <c r="W84" i="7" s="1"/>
  <c r="W646" i="7"/>
  <c r="W631" i="7" s="1"/>
  <c r="W83" i="7" s="1"/>
  <c r="W485" i="7"/>
  <c r="W487" i="7"/>
  <c r="W482" i="7"/>
  <c r="W486" i="7"/>
  <c r="W506" i="7"/>
  <c r="W510" i="7"/>
  <c r="W514" i="7"/>
  <c r="W534" i="7"/>
  <c r="W538" i="7"/>
  <c r="W507" i="7"/>
  <c r="W511" i="7"/>
  <c r="W531" i="7"/>
  <c r="W535" i="7"/>
  <c r="W539" i="7"/>
  <c r="W710" i="7"/>
  <c r="W695" i="7" s="1"/>
  <c r="W85" i="7" s="1"/>
  <c r="X721" i="7"/>
  <c r="X720" i="7"/>
  <c r="X718" i="7"/>
  <c r="X717" i="7"/>
  <c r="X715" i="7"/>
  <c r="X714" i="7"/>
  <c r="X712" i="7"/>
  <c r="X403" i="7"/>
  <c r="X402" i="7"/>
  <c r="X401" i="7"/>
  <c r="X400" i="7"/>
  <c r="X399" i="7"/>
  <c r="X397" i="7"/>
  <c r="X396" i="7"/>
  <c r="X395" i="7"/>
  <c r="X394" i="7"/>
  <c r="X689" i="7"/>
  <c r="X688" i="7"/>
  <c r="X687" i="7"/>
  <c r="X686" i="7"/>
  <c r="X685" i="7"/>
  <c r="X684" i="7"/>
  <c r="X683" i="7"/>
  <c r="X682" i="7"/>
  <c r="X680" i="7"/>
  <c r="X377" i="7"/>
  <c r="X376" i="7"/>
  <c r="X375" i="7"/>
  <c r="X374" i="7"/>
  <c r="X373" i="7"/>
  <c r="X372" i="7"/>
  <c r="X371" i="7"/>
  <c r="X370" i="7"/>
  <c r="X369" i="7"/>
  <c r="X368" i="7"/>
  <c r="X657" i="7"/>
  <c r="X656" i="7"/>
  <c r="X655" i="7"/>
  <c r="X654" i="7"/>
  <c r="X653" i="7"/>
  <c r="X652" i="7"/>
  <c r="X651" i="7"/>
  <c r="X650" i="7"/>
  <c r="X648" i="7"/>
  <c r="X352" i="7"/>
  <c r="X351" i="7"/>
  <c r="X350" i="7"/>
  <c r="X349" i="7"/>
  <c r="X348" i="7"/>
  <c r="X347" i="7"/>
  <c r="X346" i="7"/>
  <c r="X345" i="7"/>
  <c r="X344" i="7"/>
  <c r="X564" i="7"/>
  <c r="X559" i="7"/>
  <c r="X474" i="7"/>
  <c r="X459" i="7"/>
  <c r="X458" i="7"/>
  <c r="X457" i="7"/>
  <c r="X456" i="7"/>
  <c r="X455" i="7"/>
  <c r="X454" i="7"/>
  <c r="X398" i="7"/>
  <c r="X323" i="7"/>
  <c r="X322" i="7"/>
  <c r="X321" i="7"/>
  <c r="X320" i="7"/>
  <c r="X319" i="7"/>
  <c r="X318" i="7"/>
  <c r="X338" i="7"/>
  <c r="X23" i="7"/>
  <c r="W339" i="7"/>
  <c r="W481" i="7"/>
  <c r="W483" i="7"/>
  <c r="W480" i="7"/>
  <c r="W484" i="7"/>
  <c r="W488" i="7"/>
  <c r="W508" i="7"/>
  <c r="W512" i="7"/>
  <c r="W532" i="7"/>
  <c r="W536" i="7"/>
  <c r="W540" i="7"/>
  <c r="W505" i="7"/>
  <c r="W509" i="7"/>
  <c r="W513" i="7"/>
  <c r="W533" i="7"/>
  <c r="W537" i="7"/>
  <c r="W475" i="7"/>
  <c r="V96" i="7" l="1"/>
  <c r="AC223" i="7"/>
  <c r="AC73" i="7"/>
  <c r="W86" i="7"/>
  <c r="W119" i="7" s="1"/>
  <c r="AC106" i="7"/>
  <c r="AC107" i="7" s="1"/>
  <c r="AC143" i="7"/>
  <c r="AD17" i="7"/>
  <c r="AD35" i="7" s="1"/>
  <c r="AD468" i="7"/>
  <c r="AD332" i="7"/>
  <c r="AC80" i="7"/>
  <c r="AD625" i="7"/>
  <c r="AD604" i="7"/>
  <c r="AD600" i="7"/>
  <c r="AD596" i="7"/>
  <c r="AD592" i="7"/>
  <c r="AD563" i="7"/>
  <c r="AD558" i="7"/>
  <c r="AD24" i="7"/>
  <c r="AD28" i="7"/>
  <c r="AD21" i="7"/>
  <c r="W479" i="7"/>
  <c r="AD708" i="7"/>
  <c r="AD706" i="7"/>
  <c r="AD704" i="7"/>
  <c r="AD702" i="7"/>
  <c r="AD701" i="7"/>
  <c r="AD676" i="7"/>
  <c r="AD675" i="7"/>
  <c r="AD674" i="7"/>
  <c r="AD673" i="7"/>
  <c r="AD672" i="7"/>
  <c r="AD671" i="7"/>
  <c r="AD670" i="7"/>
  <c r="AD669" i="7"/>
  <c r="AD668" i="7"/>
  <c r="AD645" i="7"/>
  <c r="AD644" i="7"/>
  <c r="AD643" i="7"/>
  <c r="AD705" i="7"/>
  <c r="AD700" i="7"/>
  <c r="AD707" i="7"/>
  <c r="AD709" i="7"/>
  <c r="AD703" i="7"/>
  <c r="AD677" i="7"/>
  <c r="AD642" i="7"/>
  <c r="AD640" i="7"/>
  <c r="AD638" i="7"/>
  <c r="AD636" i="7"/>
  <c r="AD641" i="7"/>
  <c r="AD639" i="7"/>
  <c r="AD637" i="7"/>
  <c r="AD37" i="7"/>
  <c r="AD14" i="7"/>
  <c r="Y613" i="7"/>
  <c r="Y120" i="7" s="1"/>
  <c r="X343" i="7"/>
  <c r="X484" i="7"/>
  <c r="X339" i="7"/>
  <c r="X482" i="7"/>
  <c r="X483" i="7"/>
  <c r="X487" i="7"/>
  <c r="X507" i="7"/>
  <c r="X511" i="7"/>
  <c r="X531" i="7"/>
  <c r="X535" i="7"/>
  <c r="X539" i="7"/>
  <c r="X508" i="7"/>
  <c r="X512" i="7"/>
  <c r="X532" i="7"/>
  <c r="X536" i="7"/>
  <c r="X540" i="7"/>
  <c r="X25" i="7"/>
  <c r="X646" i="7"/>
  <c r="X631" i="7" s="1"/>
  <c r="X83" i="7" s="1"/>
  <c r="X678" i="7"/>
  <c r="X663" i="7" s="1"/>
  <c r="X84" i="7" s="1"/>
  <c r="X710" i="7"/>
  <c r="X695" i="7" s="1"/>
  <c r="X85" i="7" s="1"/>
  <c r="Y721" i="7"/>
  <c r="Y720" i="7"/>
  <c r="Y718" i="7"/>
  <c r="Y717" i="7"/>
  <c r="Y715" i="7"/>
  <c r="Y714" i="7"/>
  <c r="Y403" i="7"/>
  <c r="Y402" i="7"/>
  <c r="Y401" i="7"/>
  <c r="Y400" i="7"/>
  <c r="Y399" i="7"/>
  <c r="Y398" i="7"/>
  <c r="Y397" i="7"/>
  <c r="Y396" i="7"/>
  <c r="Y712" i="7"/>
  <c r="Y395" i="7"/>
  <c r="Y377" i="7"/>
  <c r="Y376" i="7"/>
  <c r="Y375" i="7"/>
  <c r="Y374" i="7"/>
  <c r="Y373" i="7"/>
  <c r="Y372" i="7"/>
  <c r="Y371" i="7"/>
  <c r="Y394" i="7"/>
  <c r="Y689" i="7"/>
  <c r="Y688" i="7"/>
  <c r="Y687" i="7"/>
  <c r="Y686" i="7"/>
  <c r="Y685" i="7"/>
  <c r="Y684" i="7"/>
  <c r="Y683" i="7"/>
  <c r="Y682" i="7"/>
  <c r="Y680" i="7"/>
  <c r="Y370" i="7"/>
  <c r="Y352" i="7"/>
  <c r="Y351" i="7"/>
  <c r="Y350" i="7"/>
  <c r="Y349" i="7"/>
  <c r="Y348" i="7"/>
  <c r="Y347" i="7"/>
  <c r="Y369" i="7"/>
  <c r="Y368" i="7"/>
  <c r="Y657" i="7"/>
  <c r="Y656" i="7"/>
  <c r="Y655" i="7"/>
  <c r="Y654" i="7"/>
  <c r="Y653" i="7"/>
  <c r="Y652" i="7"/>
  <c r="Y651" i="7"/>
  <c r="Y650" i="7"/>
  <c r="Y648" i="7"/>
  <c r="Y346" i="7"/>
  <c r="Y345" i="7"/>
  <c r="Y344" i="7"/>
  <c r="Y564" i="7"/>
  <c r="Y559" i="7"/>
  <c r="Y459" i="7"/>
  <c r="Y458" i="7"/>
  <c r="Y457" i="7"/>
  <c r="Y456" i="7"/>
  <c r="Y455" i="7"/>
  <c r="Y454" i="7"/>
  <c r="Y474" i="7"/>
  <c r="Y338" i="7"/>
  <c r="Y323" i="7"/>
  <c r="Y322" i="7"/>
  <c r="Y321" i="7"/>
  <c r="Y320" i="7"/>
  <c r="Y319" i="7"/>
  <c r="Y318" i="7"/>
  <c r="Y23" i="7"/>
  <c r="X480" i="7"/>
  <c r="X488" i="7"/>
  <c r="X486" i="7"/>
  <c r="X481" i="7"/>
  <c r="X485" i="7"/>
  <c r="X505" i="7"/>
  <c r="X509" i="7"/>
  <c r="X513" i="7"/>
  <c r="X533" i="7"/>
  <c r="X537" i="7"/>
  <c r="X475" i="7"/>
  <c r="X506" i="7"/>
  <c r="X510" i="7"/>
  <c r="X514" i="7"/>
  <c r="X534" i="7"/>
  <c r="X538" i="7"/>
  <c r="X86" i="7" l="1"/>
  <c r="X119" i="7" s="1"/>
  <c r="W96" i="7"/>
  <c r="AD223" i="7"/>
  <c r="AD73" i="7"/>
  <c r="X96" i="7"/>
  <c r="AD106" i="7"/>
  <c r="AD107" i="7" s="1"/>
  <c r="AD143" i="7"/>
  <c r="AD80" i="7"/>
  <c r="AE17" i="7"/>
  <c r="AE35" i="7" s="1"/>
  <c r="AE468" i="7"/>
  <c r="AE332" i="7"/>
  <c r="AE625" i="7"/>
  <c r="AE563" i="7"/>
  <c r="AE558" i="7"/>
  <c r="AE604" i="7"/>
  <c r="AE600" i="7"/>
  <c r="AE592" i="7"/>
  <c r="AE596" i="7"/>
  <c r="AE24" i="7"/>
  <c r="AE28" i="7"/>
  <c r="AE21" i="7"/>
  <c r="X479" i="7"/>
  <c r="AE709" i="7"/>
  <c r="AE708" i="7"/>
  <c r="AE707" i="7"/>
  <c r="AE706" i="7"/>
  <c r="AE705" i="7"/>
  <c r="AE704" i="7"/>
  <c r="AE703" i="7"/>
  <c r="AE702" i="7"/>
  <c r="AE701" i="7"/>
  <c r="AE700" i="7"/>
  <c r="AE675" i="7"/>
  <c r="AE673" i="7"/>
  <c r="AE677" i="7"/>
  <c r="AE676" i="7"/>
  <c r="AE674" i="7"/>
  <c r="AE672" i="7"/>
  <c r="AE670" i="7"/>
  <c r="AE668" i="7"/>
  <c r="AE644" i="7"/>
  <c r="AE636" i="7"/>
  <c r="AE671" i="7"/>
  <c r="AE669" i="7"/>
  <c r="AE643" i="7"/>
  <c r="AE641" i="7"/>
  <c r="AE639" i="7"/>
  <c r="AE637" i="7"/>
  <c r="AE645" i="7"/>
  <c r="AE642" i="7"/>
  <c r="AE640" i="7"/>
  <c r="AE638" i="7"/>
  <c r="AE14" i="7"/>
  <c r="AE37" i="7"/>
  <c r="Z613" i="7"/>
  <c r="Z120" i="7" s="1"/>
  <c r="Y343" i="7"/>
  <c r="Y710" i="7"/>
  <c r="Y695" i="7" s="1"/>
  <c r="Y85" i="7" s="1"/>
  <c r="Y25" i="7"/>
  <c r="Z721" i="7"/>
  <c r="Z720" i="7"/>
  <c r="Z718" i="7"/>
  <c r="Z717" i="7"/>
  <c r="Z715" i="7"/>
  <c r="Z714" i="7"/>
  <c r="Z712" i="7"/>
  <c r="Z403" i="7"/>
  <c r="Z402" i="7"/>
  <c r="Z401" i="7"/>
  <c r="Z400" i="7"/>
  <c r="Z399" i="7"/>
  <c r="Z398" i="7"/>
  <c r="Z397" i="7"/>
  <c r="Z396" i="7"/>
  <c r="Z395" i="7"/>
  <c r="Z394" i="7"/>
  <c r="Z689" i="7"/>
  <c r="Z688" i="7"/>
  <c r="Z687" i="7"/>
  <c r="Z686" i="7"/>
  <c r="Z685" i="7"/>
  <c r="Z684" i="7"/>
  <c r="Z683" i="7"/>
  <c r="Z682" i="7"/>
  <c r="Z680" i="7"/>
  <c r="Z377" i="7"/>
  <c r="Z376" i="7"/>
  <c r="Z375" i="7"/>
  <c r="Z374" i="7"/>
  <c r="Z373" i="7"/>
  <c r="Z372" i="7"/>
  <c r="Z371" i="7"/>
  <c r="Z370" i="7"/>
  <c r="Z369" i="7"/>
  <c r="Z368" i="7"/>
  <c r="Z657" i="7"/>
  <c r="Z656" i="7"/>
  <c r="Z655" i="7"/>
  <c r="Z654" i="7"/>
  <c r="Z653" i="7"/>
  <c r="Z652" i="7"/>
  <c r="Z651" i="7"/>
  <c r="Z650" i="7"/>
  <c r="Z648" i="7"/>
  <c r="Z352" i="7"/>
  <c r="Z351" i="7"/>
  <c r="Z350" i="7"/>
  <c r="Z349" i="7"/>
  <c r="Z348" i="7"/>
  <c r="Z347" i="7"/>
  <c r="Z346" i="7"/>
  <c r="Z345" i="7"/>
  <c r="Z344" i="7"/>
  <c r="Z564" i="7"/>
  <c r="Z559" i="7"/>
  <c r="Z474" i="7"/>
  <c r="Z459" i="7"/>
  <c r="Z458" i="7"/>
  <c r="Z457" i="7"/>
  <c r="Z456" i="7"/>
  <c r="Z455" i="7"/>
  <c r="Z454" i="7"/>
  <c r="Z323" i="7"/>
  <c r="Z322" i="7"/>
  <c r="Z321" i="7"/>
  <c r="Z320" i="7"/>
  <c r="Z319" i="7"/>
  <c r="Z318" i="7"/>
  <c r="Z338" i="7"/>
  <c r="Z23" i="7"/>
  <c r="Y339" i="7"/>
  <c r="Y487" i="7"/>
  <c r="Y481" i="7"/>
  <c r="Y480" i="7"/>
  <c r="Y484" i="7"/>
  <c r="Y488" i="7"/>
  <c r="Y508" i="7"/>
  <c r="Y512" i="7"/>
  <c r="Y532" i="7"/>
  <c r="Y536" i="7"/>
  <c r="Y540" i="7"/>
  <c r="Y505" i="7"/>
  <c r="Y509" i="7"/>
  <c r="Y513" i="7"/>
  <c r="Y533" i="7"/>
  <c r="Y537" i="7"/>
  <c r="Y475" i="7"/>
  <c r="Y646" i="7"/>
  <c r="Y631" i="7" s="1"/>
  <c r="Y83" i="7" s="1"/>
  <c r="Y678" i="7"/>
  <c r="Y663" i="7" s="1"/>
  <c r="Y84" i="7" s="1"/>
  <c r="Y483" i="7"/>
  <c r="Y485" i="7"/>
  <c r="Y482" i="7"/>
  <c r="Y486" i="7"/>
  <c r="Y506" i="7"/>
  <c r="Y510" i="7"/>
  <c r="Y514" i="7"/>
  <c r="Y534" i="7"/>
  <c r="Y538" i="7"/>
  <c r="Y507" i="7"/>
  <c r="Y511" i="7"/>
  <c r="Y531" i="7"/>
  <c r="Y535" i="7"/>
  <c r="Y539" i="7"/>
  <c r="Y86" i="7" l="1"/>
  <c r="Y119" i="7" s="1"/>
  <c r="AE223" i="7"/>
  <c r="AE73" i="7"/>
  <c r="AE106" i="7"/>
  <c r="AE107" i="7" s="1"/>
  <c r="AE143" i="7"/>
  <c r="AF17" i="7"/>
  <c r="AF35" i="7" s="1"/>
  <c r="AF468" i="7"/>
  <c r="AF332" i="7"/>
  <c r="AE80" i="7"/>
  <c r="AF625" i="7"/>
  <c r="AF596" i="7"/>
  <c r="AF563" i="7"/>
  <c r="AF558" i="7"/>
  <c r="AF604" i="7"/>
  <c r="AF600" i="7"/>
  <c r="AF592" i="7"/>
  <c r="AF24" i="7"/>
  <c r="AF28" i="7"/>
  <c r="AF21" i="7"/>
  <c r="Y479" i="7"/>
  <c r="AF709" i="7"/>
  <c r="AF707" i="7"/>
  <c r="AF705" i="7"/>
  <c r="AF703" i="7"/>
  <c r="AF701" i="7"/>
  <c r="AF708" i="7"/>
  <c r="AF704" i="7"/>
  <c r="AF700" i="7"/>
  <c r="AF675" i="7"/>
  <c r="AF673" i="7"/>
  <c r="AF671" i="7"/>
  <c r="AF669" i="7"/>
  <c r="AF645" i="7"/>
  <c r="AF706" i="7"/>
  <c r="AF702" i="7"/>
  <c r="AF677" i="7"/>
  <c r="AF676" i="7"/>
  <c r="AF674" i="7"/>
  <c r="AF672" i="7"/>
  <c r="AF642" i="7"/>
  <c r="AF641" i="7"/>
  <c r="AF640" i="7"/>
  <c r="AF639" i="7"/>
  <c r="AF638" i="7"/>
  <c r="AF637" i="7"/>
  <c r="AF636" i="7"/>
  <c r="AF643" i="7"/>
  <c r="AF670" i="7"/>
  <c r="AF644" i="7"/>
  <c r="AF668" i="7"/>
  <c r="AF14" i="7"/>
  <c r="AF37" i="7"/>
  <c r="Z343" i="7"/>
  <c r="AA721" i="7"/>
  <c r="AA719" i="7"/>
  <c r="AA718" i="7"/>
  <c r="AA717" i="7"/>
  <c r="AA715" i="7"/>
  <c r="AA714" i="7"/>
  <c r="AA403" i="7"/>
  <c r="AA402" i="7"/>
  <c r="AA401" i="7"/>
  <c r="AA400" i="7"/>
  <c r="AA399" i="7"/>
  <c r="AA398" i="7"/>
  <c r="AA397" i="7"/>
  <c r="AA396" i="7"/>
  <c r="AA712" i="7"/>
  <c r="AA394" i="7"/>
  <c r="AA377" i="7"/>
  <c r="AA376" i="7"/>
  <c r="AA375" i="7"/>
  <c r="AA374" i="7"/>
  <c r="AA373" i="7"/>
  <c r="AA372" i="7"/>
  <c r="AA371" i="7"/>
  <c r="AA395" i="7"/>
  <c r="AA689" i="7"/>
  <c r="AA688" i="7"/>
  <c r="AA687" i="7"/>
  <c r="AA686" i="7"/>
  <c r="AA685" i="7"/>
  <c r="AA684" i="7"/>
  <c r="AA683" i="7"/>
  <c r="AA682" i="7"/>
  <c r="AA680" i="7"/>
  <c r="AA352" i="7"/>
  <c r="AA351" i="7"/>
  <c r="AA350" i="7"/>
  <c r="AA349" i="7"/>
  <c r="AA348" i="7"/>
  <c r="AA347" i="7"/>
  <c r="AA370" i="7"/>
  <c r="AA369" i="7"/>
  <c r="AA368" i="7"/>
  <c r="AA657" i="7"/>
  <c r="AA656" i="7"/>
  <c r="AA655" i="7"/>
  <c r="AA654" i="7"/>
  <c r="AA653" i="7"/>
  <c r="AA652" i="7"/>
  <c r="AA651" i="7"/>
  <c r="AA649" i="7"/>
  <c r="AA648" i="7"/>
  <c r="AA345" i="7"/>
  <c r="AA346" i="7"/>
  <c r="AA344" i="7"/>
  <c r="AA564" i="7"/>
  <c r="AA559" i="7"/>
  <c r="AA459" i="7"/>
  <c r="AA458" i="7"/>
  <c r="AA457" i="7"/>
  <c r="AA456" i="7"/>
  <c r="AA455" i="7"/>
  <c r="AA454" i="7"/>
  <c r="AA474" i="7"/>
  <c r="AA338" i="7"/>
  <c r="AA323" i="7"/>
  <c r="AA322" i="7"/>
  <c r="AA321" i="7"/>
  <c r="AA320" i="7"/>
  <c r="AA319" i="7"/>
  <c r="AA318" i="7"/>
  <c r="AA23" i="7"/>
  <c r="Z486" i="7"/>
  <c r="Z484" i="7"/>
  <c r="Z483" i="7"/>
  <c r="Z487" i="7"/>
  <c r="Z507" i="7"/>
  <c r="Z511" i="7"/>
  <c r="Z531" i="7"/>
  <c r="Z535" i="7"/>
  <c r="Z539" i="7"/>
  <c r="Z508" i="7"/>
  <c r="Z512" i="7"/>
  <c r="Z532" i="7"/>
  <c r="Z536" i="7"/>
  <c r="Z540" i="7"/>
  <c r="Z25" i="7"/>
  <c r="Z646" i="7"/>
  <c r="Z631" i="7" s="1"/>
  <c r="Z83" i="7" s="1"/>
  <c r="Z678" i="7"/>
  <c r="Z663" i="7" s="1"/>
  <c r="Z84" i="7" s="1"/>
  <c r="Z710" i="7"/>
  <c r="Z695" i="7" s="1"/>
  <c r="Z85" i="7" s="1"/>
  <c r="Z482" i="7"/>
  <c r="Z339" i="7"/>
  <c r="Z480" i="7"/>
  <c r="Z488" i="7"/>
  <c r="Z481" i="7"/>
  <c r="Z485" i="7"/>
  <c r="Z505" i="7"/>
  <c r="Z509" i="7"/>
  <c r="Z513" i="7"/>
  <c r="Z533" i="7"/>
  <c r="Z537" i="7"/>
  <c r="Z475" i="7"/>
  <c r="Z506" i="7"/>
  <c r="Z510" i="7"/>
  <c r="Z514" i="7"/>
  <c r="Z534" i="7"/>
  <c r="Z538" i="7"/>
  <c r="Y96" i="7" l="1"/>
  <c r="Z86" i="7"/>
  <c r="Z119" i="7" s="1"/>
  <c r="AF223" i="7"/>
  <c r="AF73" i="7"/>
  <c r="AF106" i="7"/>
  <c r="AF107" i="7" s="1"/>
  <c r="AF143" i="7"/>
  <c r="AG17" i="7"/>
  <c r="AG35" i="7" s="1"/>
  <c r="AG468" i="7"/>
  <c r="AG332" i="7"/>
  <c r="AF80" i="7"/>
  <c r="AG625" i="7"/>
  <c r="AG563" i="7"/>
  <c r="AG558" i="7"/>
  <c r="AG604" i="7"/>
  <c r="AG600" i="7"/>
  <c r="AG596" i="7"/>
  <c r="AG592" i="7"/>
  <c r="AG24" i="7"/>
  <c r="AG28" i="7"/>
  <c r="AG21" i="7"/>
  <c r="Z479" i="7"/>
  <c r="AG700" i="7"/>
  <c r="AG677" i="7"/>
  <c r="AG709" i="7"/>
  <c r="AG707" i="7"/>
  <c r="AG705" i="7"/>
  <c r="AG703" i="7"/>
  <c r="AG706" i="7"/>
  <c r="AG702" i="7"/>
  <c r="AG676" i="7"/>
  <c r="AG674" i="7"/>
  <c r="AG672" i="7"/>
  <c r="AG708" i="7"/>
  <c r="AG704" i="7"/>
  <c r="AG701" i="7"/>
  <c r="AG675" i="7"/>
  <c r="AG673" i="7"/>
  <c r="AG671" i="7"/>
  <c r="AG669" i="7"/>
  <c r="AG645" i="7"/>
  <c r="AG643" i="7"/>
  <c r="AG670" i="7"/>
  <c r="AG641" i="7"/>
  <c r="AG639" i="7"/>
  <c r="AG637" i="7"/>
  <c r="AG644" i="7"/>
  <c r="AG668" i="7"/>
  <c r="AG642" i="7"/>
  <c r="AG640" i="7"/>
  <c r="AG638" i="7"/>
  <c r="AG636" i="7"/>
  <c r="AG730" i="7"/>
  <c r="AG37" i="7"/>
  <c r="AG14" i="7"/>
  <c r="AA343" i="7"/>
  <c r="AB613" i="7"/>
  <c r="AB120" i="7" s="1"/>
  <c r="AA678" i="7"/>
  <c r="AA663" i="7" s="1"/>
  <c r="AA84" i="7" s="1"/>
  <c r="AA646" i="7"/>
  <c r="AA631" i="7" s="1"/>
  <c r="AA83" i="7" s="1"/>
  <c r="AB721" i="7"/>
  <c r="AB719" i="7"/>
  <c r="AB718" i="7"/>
  <c r="AB716" i="7"/>
  <c r="AB715" i="7"/>
  <c r="AB714" i="7"/>
  <c r="AB712" i="7"/>
  <c r="AB403" i="7"/>
  <c r="AB402" i="7"/>
  <c r="AB401" i="7"/>
  <c r="AB400" i="7"/>
  <c r="AB399" i="7"/>
  <c r="AB398" i="7"/>
  <c r="AB397" i="7"/>
  <c r="AB396" i="7"/>
  <c r="AB395" i="7"/>
  <c r="AB394" i="7"/>
  <c r="AB689" i="7"/>
  <c r="AB688" i="7"/>
  <c r="AB687" i="7"/>
  <c r="AB686" i="7"/>
  <c r="AB685" i="7"/>
  <c r="AB684" i="7"/>
  <c r="AB683" i="7"/>
  <c r="AB682" i="7"/>
  <c r="AB680" i="7"/>
  <c r="AB377" i="7"/>
  <c r="AB376" i="7"/>
  <c r="AB375" i="7"/>
  <c r="AB374" i="7"/>
  <c r="AB373" i="7"/>
  <c r="AB372" i="7"/>
  <c r="AB371" i="7"/>
  <c r="AB370" i="7"/>
  <c r="AB369" i="7"/>
  <c r="AB368" i="7"/>
  <c r="AB657" i="7"/>
  <c r="AB656" i="7"/>
  <c r="AB655" i="7"/>
  <c r="AB654" i="7"/>
  <c r="AB653" i="7"/>
  <c r="AB652" i="7"/>
  <c r="AB651" i="7"/>
  <c r="AB649" i="7"/>
  <c r="AB648" i="7"/>
  <c r="AB352" i="7"/>
  <c r="AB351" i="7"/>
  <c r="AB350" i="7"/>
  <c r="AB349" i="7"/>
  <c r="AB348" i="7"/>
  <c r="AB347" i="7"/>
  <c r="AB346" i="7"/>
  <c r="AB345" i="7"/>
  <c r="AB344" i="7"/>
  <c r="AB343" i="7"/>
  <c r="AB564" i="7"/>
  <c r="AB559" i="7"/>
  <c r="AB474" i="7"/>
  <c r="AB459" i="7"/>
  <c r="AB458" i="7"/>
  <c r="AB457" i="7"/>
  <c r="AB456" i="7"/>
  <c r="AB455" i="7"/>
  <c r="AB454" i="7"/>
  <c r="AB338" i="7"/>
  <c r="AB323" i="7"/>
  <c r="AB322" i="7"/>
  <c r="AB321" i="7"/>
  <c r="AB320" i="7"/>
  <c r="AB319" i="7"/>
  <c r="AB318" i="7"/>
  <c r="AB23" i="7"/>
  <c r="AA485" i="7"/>
  <c r="AA487" i="7"/>
  <c r="AA482" i="7"/>
  <c r="AA486" i="7"/>
  <c r="AA506" i="7"/>
  <c r="AA510" i="7"/>
  <c r="AA514" i="7"/>
  <c r="AA534" i="7"/>
  <c r="AA538" i="7"/>
  <c r="AA507" i="7"/>
  <c r="AA511" i="7"/>
  <c r="AA531" i="7"/>
  <c r="AA535" i="7"/>
  <c r="AA539" i="7"/>
  <c r="AA25" i="7"/>
  <c r="AA710" i="7"/>
  <c r="AA695" i="7" s="1"/>
  <c r="AA85" i="7" s="1"/>
  <c r="AA339" i="7"/>
  <c r="AA481" i="7"/>
  <c r="AA483" i="7"/>
  <c r="AA480" i="7"/>
  <c r="AA484" i="7"/>
  <c r="AA488" i="7"/>
  <c r="AA508" i="7"/>
  <c r="AA512" i="7"/>
  <c r="AA532" i="7"/>
  <c r="AA536" i="7"/>
  <c r="AA540" i="7"/>
  <c r="AA505" i="7"/>
  <c r="AA509" i="7"/>
  <c r="AA513" i="7"/>
  <c r="AA533" i="7"/>
  <c r="AA537" i="7"/>
  <c r="AA475" i="7"/>
  <c r="AG185" i="7" l="1"/>
  <c r="AG203" i="7"/>
  <c r="AG122" i="7"/>
  <c r="Z96" i="7"/>
  <c r="AA86" i="7"/>
  <c r="AA119" i="7" s="1"/>
  <c r="AG223" i="7"/>
  <c r="AG73" i="7"/>
  <c r="AG106" i="7"/>
  <c r="AG107" i="7" s="1"/>
  <c r="AG143" i="7"/>
  <c r="AG80" i="7"/>
  <c r="AH17" i="7"/>
  <c r="AH35" i="7" s="1"/>
  <c r="AH468" i="7"/>
  <c r="AH332" i="7"/>
  <c r="AH625" i="7"/>
  <c r="AH558" i="7"/>
  <c r="AH596" i="7"/>
  <c r="AH563" i="7"/>
  <c r="AH604" i="7"/>
  <c r="AH600" i="7"/>
  <c r="AH592" i="7"/>
  <c r="AH24" i="7"/>
  <c r="AH28" i="7"/>
  <c r="AH21" i="7"/>
  <c r="AA479" i="7"/>
  <c r="AH708" i="7"/>
  <c r="AH706" i="7"/>
  <c r="AH704" i="7"/>
  <c r="AH702" i="7"/>
  <c r="AH709" i="7"/>
  <c r="AH705" i="7"/>
  <c r="AH677" i="7"/>
  <c r="AH676" i="7"/>
  <c r="AH675" i="7"/>
  <c r="AH674" i="7"/>
  <c r="AH673" i="7"/>
  <c r="AH672" i="7"/>
  <c r="AH671" i="7"/>
  <c r="AH670" i="7"/>
  <c r="AH669" i="7"/>
  <c r="AH668" i="7"/>
  <c r="AH645" i="7"/>
  <c r="AH644" i="7"/>
  <c r="AH643" i="7"/>
  <c r="AH707" i="7"/>
  <c r="AH703" i="7"/>
  <c r="AH701" i="7"/>
  <c r="AH700" i="7"/>
  <c r="AH642" i="7"/>
  <c r="AH640" i="7"/>
  <c r="AH638" i="7"/>
  <c r="AH636" i="7"/>
  <c r="AH641" i="7"/>
  <c r="AH639" i="7"/>
  <c r="AH637" i="7"/>
  <c r="AH730" i="7"/>
  <c r="AH37" i="7"/>
  <c r="AH14" i="7"/>
  <c r="AC613" i="7"/>
  <c r="AC120" i="7" s="1"/>
  <c r="AB646" i="7"/>
  <c r="AB631" i="7" s="1"/>
  <c r="AB83" i="7" s="1"/>
  <c r="AB710" i="7"/>
  <c r="AB695" i="7" s="1"/>
  <c r="AB85" i="7" s="1"/>
  <c r="AB25" i="7"/>
  <c r="AB678" i="7"/>
  <c r="AB663" i="7" s="1"/>
  <c r="AB84" i="7" s="1"/>
  <c r="AC721" i="7"/>
  <c r="AC719" i="7"/>
  <c r="AC718" i="7"/>
  <c r="AC716" i="7"/>
  <c r="AC715" i="7"/>
  <c r="AC714" i="7"/>
  <c r="AC403" i="7"/>
  <c r="AC402" i="7"/>
  <c r="AC401" i="7"/>
  <c r="AC400" i="7"/>
  <c r="AC399" i="7"/>
  <c r="AC398" i="7"/>
  <c r="AC397" i="7"/>
  <c r="AC396" i="7"/>
  <c r="AC712" i="7"/>
  <c r="AC395" i="7"/>
  <c r="AC377" i="7"/>
  <c r="AC376" i="7"/>
  <c r="AC375" i="7"/>
  <c r="AC374" i="7"/>
  <c r="AC373" i="7"/>
  <c r="AC372" i="7"/>
  <c r="AC371" i="7"/>
  <c r="AC394" i="7"/>
  <c r="AC689" i="7"/>
  <c r="AC688" i="7"/>
  <c r="AC687" i="7"/>
  <c r="AC686" i="7"/>
  <c r="AC685" i="7"/>
  <c r="AC684" i="7"/>
  <c r="AC683" i="7"/>
  <c r="AC682" i="7"/>
  <c r="AC680" i="7"/>
  <c r="AC370" i="7"/>
  <c r="AC352" i="7"/>
  <c r="AC351" i="7"/>
  <c r="AC350" i="7"/>
  <c r="AC349" i="7"/>
  <c r="AC348" i="7"/>
  <c r="AC347" i="7"/>
  <c r="AC369" i="7"/>
  <c r="AC368" i="7"/>
  <c r="AC657" i="7"/>
  <c r="AC656" i="7"/>
  <c r="AC655" i="7"/>
  <c r="AC654" i="7"/>
  <c r="AC653" i="7"/>
  <c r="AC652" i="7"/>
  <c r="AC651" i="7"/>
  <c r="AC649" i="7"/>
  <c r="AC648" i="7"/>
  <c r="AC346" i="7"/>
  <c r="AC345" i="7"/>
  <c r="AC344" i="7"/>
  <c r="AC343" i="7"/>
  <c r="AC564" i="7"/>
  <c r="AC559" i="7"/>
  <c r="AC459" i="7"/>
  <c r="AC458" i="7"/>
  <c r="AC457" i="7"/>
  <c r="AC456" i="7"/>
  <c r="AC455" i="7"/>
  <c r="AC454" i="7"/>
  <c r="AC474" i="7"/>
  <c r="AC338" i="7"/>
  <c r="AC323" i="7"/>
  <c r="AC322" i="7"/>
  <c r="AC321" i="7"/>
  <c r="AC320" i="7"/>
  <c r="AC319" i="7"/>
  <c r="AC318" i="7"/>
  <c r="AC23" i="7"/>
  <c r="AB484" i="7"/>
  <c r="AB339" i="7"/>
  <c r="AB482" i="7"/>
  <c r="AB481" i="7"/>
  <c r="AB485" i="7"/>
  <c r="AB505" i="7"/>
  <c r="AB509" i="7"/>
  <c r="AB513" i="7"/>
  <c r="AB533" i="7"/>
  <c r="AB537" i="7"/>
  <c r="AB475" i="7"/>
  <c r="AB506" i="7"/>
  <c r="AB510" i="7"/>
  <c r="AB514" i="7"/>
  <c r="AB534" i="7"/>
  <c r="AB538" i="7"/>
  <c r="AB480" i="7"/>
  <c r="AB488" i="7"/>
  <c r="AB486" i="7"/>
  <c r="AB479" i="7"/>
  <c r="AB483" i="7"/>
  <c r="AB487" i="7"/>
  <c r="AB507" i="7"/>
  <c r="AB511" i="7"/>
  <c r="AB531" i="7"/>
  <c r="AB535" i="7"/>
  <c r="AB539" i="7"/>
  <c r="AB508" i="7"/>
  <c r="AB512" i="7"/>
  <c r="AB532" i="7"/>
  <c r="AB536" i="7"/>
  <c r="AB540" i="7"/>
  <c r="AH203" i="7" l="1"/>
  <c r="AH185" i="7"/>
  <c r="AH122" i="7"/>
  <c r="AH223" i="7"/>
  <c r="AH73" i="7"/>
  <c r="AB86" i="7"/>
  <c r="AB119" i="7" s="1"/>
  <c r="AH106" i="7"/>
  <c r="AH107" i="7" s="1"/>
  <c r="AH143" i="7"/>
  <c r="AI17" i="7"/>
  <c r="AI35" i="7" s="1"/>
  <c r="AI468" i="7"/>
  <c r="AI332" i="7"/>
  <c r="AH80" i="7"/>
  <c r="AI625" i="7"/>
  <c r="AI563" i="7"/>
  <c r="AI558" i="7"/>
  <c r="AI604" i="7"/>
  <c r="AI600" i="7"/>
  <c r="AI596" i="7"/>
  <c r="AI592" i="7"/>
  <c r="AI24" i="7"/>
  <c r="AI28" i="7"/>
  <c r="AI21" i="7"/>
  <c r="AI709" i="7"/>
  <c r="AI708" i="7"/>
  <c r="AI707" i="7"/>
  <c r="AI706" i="7"/>
  <c r="AI705" i="7"/>
  <c r="AI704" i="7"/>
  <c r="AI703" i="7"/>
  <c r="AI702" i="7"/>
  <c r="AI701" i="7"/>
  <c r="AI676" i="7"/>
  <c r="AI672" i="7"/>
  <c r="AI677" i="7"/>
  <c r="AI700" i="7"/>
  <c r="AI675" i="7"/>
  <c r="AI673" i="7"/>
  <c r="AI671" i="7"/>
  <c r="AI674" i="7"/>
  <c r="AI670" i="7"/>
  <c r="AI668" i="7"/>
  <c r="AI644" i="7"/>
  <c r="AI642" i="7"/>
  <c r="AI640" i="7"/>
  <c r="AI638" i="7"/>
  <c r="AI636" i="7"/>
  <c r="AI645" i="7"/>
  <c r="AI641" i="7"/>
  <c r="AI639" i="7"/>
  <c r="AI637" i="7"/>
  <c r="AI669" i="7"/>
  <c r="AI643" i="7"/>
  <c r="AI730" i="7"/>
  <c r="AI14" i="7"/>
  <c r="AI37" i="7"/>
  <c r="AD613" i="7"/>
  <c r="AD120" i="7" s="1"/>
  <c r="AC710" i="7"/>
  <c r="AC695" i="7" s="1"/>
  <c r="AC85" i="7" s="1"/>
  <c r="AC25" i="7"/>
  <c r="AD720" i="7"/>
  <c r="AD719" i="7"/>
  <c r="AD718" i="7"/>
  <c r="AD716" i="7"/>
  <c r="AD715" i="7"/>
  <c r="AD714" i="7"/>
  <c r="AD712" i="7"/>
  <c r="AD403" i="7"/>
  <c r="AD402" i="7"/>
  <c r="AD401" i="7"/>
  <c r="AD400" i="7"/>
  <c r="AD399" i="7"/>
  <c r="AD398" i="7"/>
  <c r="AD397" i="7"/>
  <c r="AD396" i="7"/>
  <c r="AD395" i="7"/>
  <c r="AD394" i="7"/>
  <c r="AD689" i="7"/>
  <c r="AD688" i="7"/>
  <c r="AD687" i="7"/>
  <c r="AD686" i="7"/>
  <c r="AD685" i="7"/>
  <c r="AD684" i="7"/>
  <c r="AD683" i="7"/>
  <c r="AD682" i="7"/>
  <c r="AD680" i="7"/>
  <c r="AD377" i="7"/>
  <c r="AD376" i="7"/>
  <c r="AD375" i="7"/>
  <c r="AD374" i="7"/>
  <c r="AD373" i="7"/>
  <c r="AD372" i="7"/>
  <c r="AD371" i="7"/>
  <c r="AD370" i="7"/>
  <c r="AD369" i="7"/>
  <c r="AD368" i="7"/>
  <c r="AD657" i="7"/>
  <c r="AD656" i="7"/>
  <c r="AD655" i="7"/>
  <c r="AD654" i="7"/>
  <c r="AD653" i="7"/>
  <c r="AD652" i="7"/>
  <c r="AD651" i="7"/>
  <c r="AD649" i="7"/>
  <c r="AD648" i="7"/>
  <c r="AD352" i="7"/>
  <c r="AD351" i="7"/>
  <c r="AD350" i="7"/>
  <c r="AD349" i="7"/>
  <c r="AD348" i="7"/>
  <c r="AD347" i="7"/>
  <c r="AD346" i="7"/>
  <c r="AD345" i="7"/>
  <c r="AD344" i="7"/>
  <c r="AD343" i="7"/>
  <c r="AD564" i="7"/>
  <c r="AD559" i="7"/>
  <c r="AD474" i="7"/>
  <c r="AD459" i="7"/>
  <c r="AD458" i="7"/>
  <c r="AD457" i="7"/>
  <c r="AD456" i="7"/>
  <c r="AD455" i="7"/>
  <c r="AD454" i="7"/>
  <c r="AD338" i="7"/>
  <c r="AD323" i="7"/>
  <c r="AD322" i="7"/>
  <c r="AD321" i="7"/>
  <c r="AD320" i="7"/>
  <c r="AD319" i="7"/>
  <c r="AD318" i="7"/>
  <c r="AD23" i="7"/>
  <c r="AC339" i="7"/>
  <c r="AC483" i="7"/>
  <c r="AC481" i="7"/>
  <c r="AC480" i="7"/>
  <c r="AC484" i="7"/>
  <c r="AC488" i="7"/>
  <c r="AC508" i="7"/>
  <c r="AC512" i="7"/>
  <c r="AC532" i="7"/>
  <c r="AC536" i="7"/>
  <c r="AC540" i="7"/>
  <c r="AC505" i="7"/>
  <c r="AC509" i="7"/>
  <c r="AC513" i="7"/>
  <c r="AC533" i="7"/>
  <c r="AC537" i="7"/>
  <c r="AC475" i="7"/>
  <c r="AC646" i="7"/>
  <c r="AC631" i="7" s="1"/>
  <c r="AC83" i="7" s="1"/>
  <c r="AC678" i="7"/>
  <c r="AC663" i="7" s="1"/>
  <c r="AC84" i="7" s="1"/>
  <c r="AC479" i="7"/>
  <c r="AC487" i="7"/>
  <c r="AC485" i="7"/>
  <c r="AC482" i="7"/>
  <c r="AC486" i="7"/>
  <c r="AC506" i="7"/>
  <c r="AC510" i="7"/>
  <c r="AC514" i="7"/>
  <c r="AC534" i="7"/>
  <c r="AC538" i="7"/>
  <c r="AC507" i="7"/>
  <c r="AC511" i="7"/>
  <c r="AC531" i="7"/>
  <c r="AC535" i="7"/>
  <c r="AC539" i="7"/>
  <c r="AI203" i="7" l="1"/>
  <c r="AI185" i="7"/>
  <c r="AI122" i="7"/>
  <c r="AB96" i="7"/>
  <c r="AI223" i="7"/>
  <c r="AI73" i="7"/>
  <c r="AC86" i="7"/>
  <c r="AC119" i="7" s="1"/>
  <c r="AI106" i="7"/>
  <c r="AI107" i="7" s="1"/>
  <c r="AI143" i="7"/>
  <c r="AI80" i="7"/>
  <c r="AJ17" i="7"/>
  <c r="AJ35" i="7" s="1"/>
  <c r="AJ468" i="7"/>
  <c r="AJ332" i="7"/>
  <c r="AJ625" i="7"/>
  <c r="AJ600" i="7"/>
  <c r="AJ596" i="7"/>
  <c r="AJ592" i="7"/>
  <c r="AJ563" i="7"/>
  <c r="AJ558" i="7"/>
  <c r="AJ604" i="7"/>
  <c r="AJ24" i="7"/>
  <c r="AJ28" i="7"/>
  <c r="AJ21" i="7"/>
  <c r="AJ708" i="7"/>
  <c r="AJ706" i="7"/>
  <c r="AJ704" i="7"/>
  <c r="AJ702" i="7"/>
  <c r="AJ700" i="7"/>
  <c r="AJ707" i="7"/>
  <c r="AJ677" i="7"/>
  <c r="AJ703" i="7"/>
  <c r="AJ701" i="7"/>
  <c r="AJ675" i="7"/>
  <c r="AJ673" i="7"/>
  <c r="AJ709" i="7"/>
  <c r="AJ705" i="7"/>
  <c r="AJ676" i="7"/>
  <c r="AJ674" i="7"/>
  <c r="AJ672" i="7"/>
  <c r="AJ670" i="7"/>
  <c r="AJ668" i="7"/>
  <c r="AJ644" i="7"/>
  <c r="AJ642" i="7"/>
  <c r="AJ641" i="7"/>
  <c r="AJ640" i="7"/>
  <c r="AJ639" i="7"/>
  <c r="AJ638" i="7"/>
  <c r="AJ637" i="7"/>
  <c r="AJ636" i="7"/>
  <c r="AJ645" i="7"/>
  <c r="AJ669" i="7"/>
  <c r="AJ643" i="7"/>
  <c r="AJ671" i="7"/>
  <c r="AJ730" i="7"/>
  <c r="AJ14" i="7"/>
  <c r="AJ37" i="7"/>
  <c r="AE613" i="7"/>
  <c r="AE120" i="7" s="1"/>
  <c r="AE720" i="7"/>
  <c r="AE719" i="7"/>
  <c r="AE718" i="7"/>
  <c r="AE716" i="7"/>
  <c r="AE715" i="7"/>
  <c r="AE714" i="7"/>
  <c r="AE712" i="7"/>
  <c r="AE403" i="7"/>
  <c r="AE402" i="7"/>
  <c r="AE401" i="7"/>
  <c r="AE400" i="7"/>
  <c r="AE399" i="7"/>
  <c r="AE398" i="7"/>
  <c r="AE397" i="7"/>
  <c r="AE396" i="7"/>
  <c r="AE394" i="7"/>
  <c r="AE377" i="7"/>
  <c r="AE376" i="7"/>
  <c r="AE375" i="7"/>
  <c r="AE374" i="7"/>
  <c r="AE373" i="7"/>
  <c r="AE372" i="7"/>
  <c r="AE371" i="7"/>
  <c r="AE395" i="7"/>
  <c r="AE689" i="7"/>
  <c r="AE688" i="7"/>
  <c r="AE687" i="7"/>
  <c r="AE686" i="7"/>
  <c r="AE685" i="7"/>
  <c r="AE684" i="7"/>
  <c r="AE683" i="7"/>
  <c r="AE682" i="7"/>
  <c r="AE680" i="7"/>
  <c r="AE352" i="7"/>
  <c r="AE351" i="7"/>
  <c r="AE350" i="7"/>
  <c r="AE349" i="7"/>
  <c r="AE348" i="7"/>
  <c r="AE347" i="7"/>
  <c r="AE370" i="7"/>
  <c r="AE369" i="7"/>
  <c r="AE368" i="7"/>
  <c r="AE657" i="7"/>
  <c r="AE656" i="7"/>
  <c r="AE655" i="7"/>
  <c r="AE654" i="7"/>
  <c r="AE653" i="7"/>
  <c r="AE652" i="7"/>
  <c r="AE651" i="7"/>
  <c r="AE649" i="7"/>
  <c r="AE648" i="7"/>
  <c r="AE345" i="7"/>
  <c r="AE346" i="7"/>
  <c r="AE344" i="7"/>
  <c r="AE343" i="7"/>
  <c r="AE564" i="7"/>
  <c r="AE559" i="7"/>
  <c r="AE459" i="7"/>
  <c r="AE458" i="7"/>
  <c r="AE457" i="7"/>
  <c r="AE456" i="7"/>
  <c r="AE455" i="7"/>
  <c r="AE454" i="7"/>
  <c r="AE474" i="7"/>
  <c r="AE338" i="7"/>
  <c r="AE323" i="7"/>
  <c r="AE322" i="7"/>
  <c r="AE321" i="7"/>
  <c r="AE320" i="7"/>
  <c r="AE319" i="7"/>
  <c r="AE318" i="7"/>
  <c r="AE23" i="7"/>
  <c r="AD482" i="7"/>
  <c r="AD339" i="7"/>
  <c r="AD480" i="7"/>
  <c r="AD488" i="7"/>
  <c r="AD479" i="7"/>
  <c r="AD483" i="7"/>
  <c r="AD487" i="7"/>
  <c r="AD507" i="7"/>
  <c r="AD511" i="7"/>
  <c r="AD531" i="7"/>
  <c r="AD535" i="7"/>
  <c r="AD539" i="7"/>
  <c r="AD508" i="7"/>
  <c r="AD512" i="7"/>
  <c r="AD532" i="7"/>
  <c r="AD536" i="7"/>
  <c r="AD540" i="7"/>
  <c r="AD25" i="7"/>
  <c r="AD646" i="7"/>
  <c r="AD631" i="7" s="1"/>
  <c r="AD83" i="7" s="1"/>
  <c r="AD678" i="7"/>
  <c r="AD663" i="7" s="1"/>
  <c r="AD84" i="7" s="1"/>
  <c r="AD710" i="7"/>
  <c r="AD695" i="7" s="1"/>
  <c r="AD85" i="7" s="1"/>
  <c r="AD486" i="7"/>
  <c r="AD484" i="7"/>
  <c r="AD481" i="7"/>
  <c r="AD485" i="7"/>
  <c r="AD505" i="7"/>
  <c r="AD509" i="7"/>
  <c r="AD513" i="7"/>
  <c r="AD533" i="7"/>
  <c r="AD537" i="7"/>
  <c r="AD475" i="7"/>
  <c r="AD506" i="7"/>
  <c r="AD510" i="7"/>
  <c r="AD514" i="7"/>
  <c r="AD534" i="7"/>
  <c r="AD538" i="7"/>
  <c r="AJ185" i="7" l="1"/>
  <c r="AJ203" i="7"/>
  <c r="AJ122" i="7"/>
  <c r="AC96" i="7"/>
  <c r="AD86" i="7"/>
  <c r="AD119" i="7" s="1"/>
  <c r="AJ223" i="7"/>
  <c r="AJ73" i="7"/>
  <c r="AJ106" i="7"/>
  <c r="AJ107" i="7" s="1"/>
  <c r="AJ143" i="7"/>
  <c r="AK17" i="7"/>
  <c r="AK35" i="7" s="1"/>
  <c r="AK468" i="7"/>
  <c r="AK332" i="7"/>
  <c r="AJ80" i="7"/>
  <c r="AK625" i="7"/>
  <c r="AK563" i="7"/>
  <c r="AK558" i="7"/>
  <c r="AK604" i="7"/>
  <c r="AK600" i="7"/>
  <c r="AK596" i="7"/>
  <c r="AK592" i="7"/>
  <c r="AK24" i="7"/>
  <c r="AK28" i="7"/>
  <c r="AK21" i="7"/>
  <c r="AK709" i="7"/>
  <c r="AK707" i="7"/>
  <c r="AK705" i="7"/>
  <c r="AK703" i="7"/>
  <c r="AK701" i="7"/>
  <c r="AK700" i="7"/>
  <c r="AK677" i="7"/>
  <c r="AK706" i="7"/>
  <c r="AK702" i="7"/>
  <c r="AK708" i="7"/>
  <c r="AK704" i="7"/>
  <c r="AK676" i="7"/>
  <c r="AK674" i="7"/>
  <c r="AK672" i="7"/>
  <c r="AK675" i="7"/>
  <c r="AK673" i="7"/>
  <c r="AK671" i="7"/>
  <c r="AK669" i="7"/>
  <c r="AK645" i="7"/>
  <c r="AK668" i="7"/>
  <c r="AK643" i="7"/>
  <c r="AK641" i="7"/>
  <c r="AK639" i="7"/>
  <c r="AK637" i="7"/>
  <c r="AK670" i="7"/>
  <c r="AK644" i="7"/>
  <c r="AK642" i="7"/>
  <c r="AK640" i="7"/>
  <c r="AK638" i="7"/>
  <c r="AK636" i="7"/>
  <c r="AK730" i="7"/>
  <c r="AK37" i="7"/>
  <c r="AK14" i="7"/>
  <c r="AE646" i="7"/>
  <c r="AE631" i="7" s="1"/>
  <c r="AE83" i="7" s="1"/>
  <c r="AE678" i="7"/>
  <c r="AE663" i="7" s="1"/>
  <c r="AE84" i="7" s="1"/>
  <c r="AE485" i="7"/>
  <c r="AE479" i="7"/>
  <c r="AE487" i="7"/>
  <c r="AE482" i="7"/>
  <c r="AE486" i="7"/>
  <c r="AE506" i="7"/>
  <c r="AE510" i="7"/>
  <c r="AE514" i="7"/>
  <c r="AE534" i="7"/>
  <c r="AE538" i="7"/>
  <c r="AE507" i="7"/>
  <c r="AE511" i="7"/>
  <c r="AE531" i="7"/>
  <c r="AE535" i="7"/>
  <c r="AE539" i="7"/>
  <c r="AE25" i="7"/>
  <c r="AE710" i="7"/>
  <c r="AE695" i="7" s="1"/>
  <c r="AE85" i="7" s="1"/>
  <c r="AF720" i="7"/>
  <c r="AF719" i="7"/>
  <c r="AF718" i="7"/>
  <c r="AF716" i="7"/>
  <c r="AF715" i="7"/>
  <c r="AF714" i="7"/>
  <c r="AF712" i="7"/>
  <c r="AF403" i="7"/>
  <c r="AF402" i="7"/>
  <c r="AF401" i="7"/>
  <c r="AF400" i="7"/>
  <c r="AF399" i="7"/>
  <c r="AF398" i="7"/>
  <c r="AF397" i="7"/>
  <c r="AF396" i="7"/>
  <c r="AF395" i="7"/>
  <c r="AF394" i="7"/>
  <c r="AF689" i="7"/>
  <c r="AF688" i="7"/>
  <c r="AF687" i="7"/>
  <c r="AF686" i="7"/>
  <c r="AF685" i="7"/>
  <c r="AF684" i="7"/>
  <c r="AF683" i="7"/>
  <c r="AF682" i="7"/>
  <c r="AF680" i="7"/>
  <c r="AF377" i="7"/>
  <c r="AF376" i="7"/>
  <c r="AF375" i="7"/>
  <c r="AF374" i="7"/>
  <c r="AF373" i="7"/>
  <c r="AF372" i="7"/>
  <c r="AF371" i="7"/>
  <c r="AF370" i="7"/>
  <c r="AF369" i="7"/>
  <c r="AF368" i="7"/>
  <c r="AF657" i="7"/>
  <c r="AF656" i="7"/>
  <c r="AF655" i="7"/>
  <c r="AF654" i="7"/>
  <c r="AF653" i="7"/>
  <c r="AF652" i="7"/>
  <c r="AF651" i="7"/>
  <c r="AF649" i="7"/>
  <c r="AF648" i="7"/>
  <c r="AF352" i="7"/>
  <c r="AF351" i="7"/>
  <c r="AF350" i="7"/>
  <c r="AF349" i="7"/>
  <c r="AF348" i="7"/>
  <c r="AF347" i="7"/>
  <c r="AF346" i="7"/>
  <c r="AF345" i="7"/>
  <c r="AF344" i="7"/>
  <c r="AF343" i="7"/>
  <c r="AF564" i="7"/>
  <c r="AF559" i="7"/>
  <c r="AF474" i="7"/>
  <c r="AF459" i="7"/>
  <c r="AF458" i="7"/>
  <c r="AF457" i="7"/>
  <c r="AF456" i="7"/>
  <c r="AF455" i="7"/>
  <c r="AF454" i="7"/>
  <c r="AF338" i="7"/>
  <c r="AF323" i="7"/>
  <c r="AF322" i="7"/>
  <c r="AF321" i="7"/>
  <c r="AF320" i="7"/>
  <c r="AF319" i="7"/>
  <c r="AF318" i="7"/>
  <c r="AF23" i="7"/>
  <c r="AE339" i="7"/>
  <c r="AE481" i="7"/>
  <c r="AE483" i="7"/>
  <c r="AE480" i="7"/>
  <c r="AE484" i="7"/>
  <c r="AE488" i="7"/>
  <c r="AE508" i="7"/>
  <c r="AE512" i="7"/>
  <c r="AE532" i="7"/>
  <c r="AE536" i="7"/>
  <c r="AE540" i="7"/>
  <c r="AE505" i="7"/>
  <c r="AE509" i="7"/>
  <c r="AE513" i="7"/>
  <c r="AE533" i="7"/>
  <c r="AE537" i="7"/>
  <c r="AE475" i="7"/>
  <c r="AK185" i="7" l="1"/>
  <c r="AK203" i="7"/>
  <c r="AK122" i="7"/>
  <c r="AD96" i="7"/>
  <c r="AE86" i="7"/>
  <c r="AK223" i="7"/>
  <c r="AK73" i="7"/>
  <c r="AK106" i="7"/>
  <c r="AK107" i="7" s="1"/>
  <c r="AK143" i="7"/>
  <c r="AK80" i="7"/>
  <c r="AL17" i="7"/>
  <c r="AL35" i="7" s="1"/>
  <c r="AL468" i="7"/>
  <c r="AL332" i="7"/>
  <c r="AL625" i="7"/>
  <c r="AL604" i="7"/>
  <c r="AL600" i="7"/>
  <c r="AL596" i="7"/>
  <c r="AL592" i="7"/>
  <c r="AL563" i="7"/>
  <c r="AL558" i="7"/>
  <c r="AL24" i="7"/>
  <c r="AL28" i="7"/>
  <c r="AL21" i="7"/>
  <c r="AL709" i="7"/>
  <c r="AL707" i="7"/>
  <c r="AL705" i="7"/>
  <c r="AL703" i="7"/>
  <c r="AL701" i="7"/>
  <c r="AL676" i="7"/>
  <c r="AL675" i="7"/>
  <c r="AL674" i="7"/>
  <c r="AL673" i="7"/>
  <c r="AL672" i="7"/>
  <c r="AL671" i="7"/>
  <c r="AL670" i="7"/>
  <c r="AL669" i="7"/>
  <c r="AL668" i="7"/>
  <c r="AL645" i="7"/>
  <c r="AL644" i="7"/>
  <c r="AL643" i="7"/>
  <c r="AL708" i="7"/>
  <c r="AL702" i="7"/>
  <c r="AL704" i="7"/>
  <c r="AL700" i="7"/>
  <c r="AL706" i="7"/>
  <c r="AL677" i="7"/>
  <c r="AL641" i="7"/>
  <c r="AL639" i="7"/>
  <c r="AL637" i="7"/>
  <c r="AL642" i="7"/>
  <c r="AL640" i="7"/>
  <c r="AL638" i="7"/>
  <c r="AL636" i="7"/>
  <c r="AL730" i="7"/>
  <c r="AL37" i="7"/>
  <c r="AL14" i="7"/>
  <c r="AG613" i="7"/>
  <c r="AG120" i="7" s="1"/>
  <c r="C459" i="7"/>
  <c r="C323" i="7"/>
  <c r="AF678" i="7"/>
  <c r="AF663" i="7" s="1"/>
  <c r="AF84" i="7" s="1"/>
  <c r="AF25" i="7"/>
  <c r="AF646" i="7"/>
  <c r="AF631" i="7" s="1"/>
  <c r="AF83" i="7" s="1"/>
  <c r="AF710" i="7"/>
  <c r="AF695" i="7" s="1"/>
  <c r="AF85" i="7" s="1"/>
  <c r="AG721" i="7"/>
  <c r="AG720" i="7"/>
  <c r="AG719" i="7"/>
  <c r="AG717" i="7"/>
  <c r="AG716" i="7"/>
  <c r="AG715" i="7"/>
  <c r="AG714" i="7"/>
  <c r="AG403" i="7"/>
  <c r="AG401" i="7"/>
  <c r="AG400" i="7"/>
  <c r="AG399" i="7"/>
  <c r="AG398" i="7"/>
  <c r="AG397" i="7"/>
  <c r="AG396" i="7"/>
  <c r="AG712" i="7"/>
  <c r="AG395" i="7"/>
  <c r="AG377" i="7"/>
  <c r="AG376" i="7"/>
  <c r="AG375" i="7"/>
  <c r="AG374" i="7"/>
  <c r="AG373" i="7"/>
  <c r="AG372" i="7"/>
  <c r="AG371" i="7"/>
  <c r="AG394" i="7"/>
  <c r="AG689" i="7"/>
  <c r="AG688" i="7"/>
  <c r="AG687" i="7"/>
  <c r="AG686" i="7"/>
  <c r="AG685" i="7"/>
  <c r="AG684" i="7"/>
  <c r="AG683" i="7"/>
  <c r="AG681" i="7"/>
  <c r="AG680" i="7"/>
  <c r="AG370" i="7"/>
  <c r="AG352" i="7"/>
  <c r="AG351" i="7"/>
  <c r="AG350" i="7"/>
  <c r="AG349" i="7"/>
  <c r="AG348" i="7"/>
  <c r="AG347" i="7"/>
  <c r="AG369" i="7"/>
  <c r="AG368" i="7"/>
  <c r="AG657" i="7"/>
  <c r="AG656" i="7"/>
  <c r="AG655" i="7"/>
  <c r="AG654" i="7"/>
  <c r="AG653" i="7"/>
  <c r="AG652" i="7"/>
  <c r="AG651" i="7"/>
  <c r="AG649" i="7"/>
  <c r="AG648" i="7"/>
  <c r="AG346" i="7"/>
  <c r="AG345" i="7"/>
  <c r="AG344" i="7"/>
  <c r="AG343" i="7"/>
  <c r="AG564" i="7"/>
  <c r="AG559" i="7"/>
  <c r="AG459" i="7"/>
  <c r="AG458" i="7"/>
  <c r="AG457" i="7"/>
  <c r="AG456" i="7"/>
  <c r="AG455" i="7"/>
  <c r="AG454" i="7"/>
  <c r="AG402" i="7"/>
  <c r="AG474" i="7"/>
  <c r="AG338" i="7"/>
  <c r="AG323" i="7"/>
  <c r="AG322" i="7"/>
  <c r="AG321" i="7"/>
  <c r="AG320" i="7"/>
  <c r="AG319" i="7"/>
  <c r="AG318" i="7"/>
  <c r="AG23" i="7"/>
  <c r="AF484" i="7"/>
  <c r="AF339" i="7"/>
  <c r="AF482" i="7"/>
  <c r="AF481" i="7"/>
  <c r="AF485" i="7"/>
  <c r="AF505" i="7"/>
  <c r="AF509" i="7"/>
  <c r="AF513" i="7"/>
  <c r="AF533" i="7"/>
  <c r="AF537" i="7"/>
  <c r="AF475" i="7"/>
  <c r="AF506" i="7"/>
  <c r="AF510" i="7"/>
  <c r="AF514" i="7"/>
  <c r="AF534" i="7"/>
  <c r="AF538" i="7"/>
  <c r="AF480" i="7"/>
  <c r="AF488" i="7"/>
  <c r="AF486" i="7"/>
  <c r="AF479" i="7"/>
  <c r="AF483" i="7"/>
  <c r="AF487" i="7"/>
  <c r="AF507" i="7"/>
  <c r="AF511" i="7"/>
  <c r="AF531" i="7"/>
  <c r="AF535" i="7"/>
  <c r="AF539" i="7"/>
  <c r="AF508" i="7"/>
  <c r="AF512" i="7"/>
  <c r="AF532" i="7"/>
  <c r="AF536" i="7"/>
  <c r="AF540" i="7"/>
  <c r="AL203" i="7" l="1"/>
  <c r="AL185" i="7"/>
  <c r="AL122" i="7"/>
  <c r="AE96" i="7"/>
  <c r="AE119" i="7"/>
  <c r="AL223" i="7"/>
  <c r="AL73" i="7"/>
  <c r="AF86" i="7"/>
  <c r="AF119" i="7" s="1"/>
  <c r="AL106" i="7"/>
  <c r="AL107" i="7" s="1"/>
  <c r="AL143" i="7"/>
  <c r="AM17" i="7"/>
  <c r="AM35" i="7" s="1"/>
  <c r="AM468" i="7"/>
  <c r="AM332" i="7"/>
  <c r="AL80" i="7"/>
  <c r="AM625" i="7"/>
  <c r="AM558" i="7"/>
  <c r="AM563" i="7"/>
  <c r="AM596" i="7"/>
  <c r="AM604" i="7"/>
  <c r="AM600" i="7"/>
  <c r="AM592" i="7"/>
  <c r="AM24" i="7"/>
  <c r="AM28" i="7"/>
  <c r="AM21" i="7"/>
  <c r="AM709" i="7"/>
  <c r="AM708" i="7"/>
  <c r="AM707" i="7"/>
  <c r="AM706" i="7"/>
  <c r="AM705" i="7"/>
  <c r="AM704" i="7"/>
  <c r="AM703" i="7"/>
  <c r="AM702" i="7"/>
  <c r="AM701" i="7"/>
  <c r="AM677" i="7"/>
  <c r="AM700" i="7"/>
  <c r="AM676" i="7"/>
  <c r="AM674" i="7"/>
  <c r="AM672" i="7"/>
  <c r="AM675" i="7"/>
  <c r="AM673" i="7"/>
  <c r="AM671" i="7"/>
  <c r="AM669" i="7"/>
  <c r="AM645" i="7"/>
  <c r="AM643" i="7"/>
  <c r="AM639" i="7"/>
  <c r="AM668" i="7"/>
  <c r="AM642" i="7"/>
  <c r="AM640" i="7"/>
  <c r="AM638" i="7"/>
  <c r="AM636" i="7"/>
  <c r="AM670" i="7"/>
  <c r="AM644" i="7"/>
  <c r="AM641" i="7"/>
  <c r="AM637" i="7"/>
  <c r="AM730" i="7"/>
  <c r="AM14" i="7"/>
  <c r="AM37" i="7"/>
  <c r="AH613" i="7"/>
  <c r="AH120" i="7" s="1"/>
  <c r="AG710" i="7"/>
  <c r="AG695" i="7" s="1"/>
  <c r="AG85" i="7" s="1"/>
  <c r="AH721" i="7"/>
  <c r="AH720" i="7"/>
  <c r="AH719" i="7"/>
  <c r="AH717" i="7"/>
  <c r="AH716" i="7"/>
  <c r="AH715" i="7"/>
  <c r="AH714" i="7"/>
  <c r="AH712" i="7"/>
  <c r="AH403" i="7"/>
  <c r="AH402" i="7"/>
  <c r="AH401" i="7"/>
  <c r="AH400" i="7"/>
  <c r="AH399" i="7"/>
  <c r="AH397" i="7"/>
  <c r="AH396" i="7"/>
  <c r="AH395" i="7"/>
  <c r="AH394" i="7"/>
  <c r="AH689" i="7"/>
  <c r="AH688" i="7"/>
  <c r="AH687" i="7"/>
  <c r="AH686" i="7"/>
  <c r="AH685" i="7"/>
  <c r="AH684" i="7"/>
  <c r="AH683" i="7"/>
  <c r="AH681" i="7"/>
  <c r="AH680" i="7"/>
  <c r="AH377" i="7"/>
  <c r="AH376" i="7"/>
  <c r="AH375" i="7"/>
  <c r="AH374" i="7"/>
  <c r="AH373" i="7"/>
  <c r="AH372" i="7"/>
  <c r="AH371" i="7"/>
  <c r="AH370" i="7"/>
  <c r="AH369" i="7"/>
  <c r="AH368" i="7"/>
  <c r="AH657" i="7"/>
  <c r="AH656" i="7"/>
  <c r="AH655" i="7"/>
  <c r="AH654" i="7"/>
  <c r="AH653" i="7"/>
  <c r="AH652" i="7"/>
  <c r="AH651" i="7"/>
  <c r="AH649" i="7"/>
  <c r="AH648" i="7"/>
  <c r="AH352" i="7"/>
  <c r="AH351" i="7"/>
  <c r="AH350" i="7"/>
  <c r="AH349" i="7"/>
  <c r="AH348" i="7"/>
  <c r="AH347" i="7"/>
  <c r="AH346" i="7"/>
  <c r="AH345" i="7"/>
  <c r="AH344" i="7"/>
  <c r="AH343" i="7"/>
  <c r="AH564" i="7"/>
  <c r="AH559" i="7"/>
  <c r="AH474" i="7"/>
  <c r="AH459" i="7"/>
  <c r="AH458" i="7"/>
  <c r="AH457" i="7"/>
  <c r="AH456" i="7"/>
  <c r="AH455" i="7"/>
  <c r="AH454" i="7"/>
  <c r="AH398" i="7"/>
  <c r="AH338" i="7"/>
  <c r="AH323" i="7"/>
  <c r="AH322" i="7"/>
  <c r="AH321" i="7"/>
  <c r="AH320" i="7"/>
  <c r="AH319" i="7"/>
  <c r="AH318" i="7"/>
  <c r="AH23" i="7"/>
  <c r="AG339" i="7"/>
  <c r="AG483" i="7"/>
  <c r="AG481" i="7"/>
  <c r="AG480" i="7"/>
  <c r="AG484" i="7"/>
  <c r="AG488" i="7"/>
  <c r="AG508" i="7"/>
  <c r="AG512" i="7"/>
  <c r="AG532" i="7"/>
  <c r="AG536" i="7"/>
  <c r="AG540" i="7"/>
  <c r="AG505" i="7"/>
  <c r="AG509" i="7"/>
  <c r="AG513" i="7"/>
  <c r="AG533" i="7"/>
  <c r="AG537" i="7"/>
  <c r="AG475" i="7"/>
  <c r="AG25" i="7"/>
  <c r="AG646" i="7"/>
  <c r="AG631" i="7" s="1"/>
  <c r="AG83" i="7" s="1"/>
  <c r="AG678" i="7"/>
  <c r="AG663" i="7" s="1"/>
  <c r="AG84" i="7" s="1"/>
  <c r="AG479" i="7"/>
  <c r="AG487" i="7"/>
  <c r="AG485" i="7"/>
  <c r="AG482" i="7"/>
  <c r="AG486" i="7"/>
  <c r="AG506" i="7"/>
  <c r="AG510" i="7"/>
  <c r="AG514" i="7"/>
  <c r="AG534" i="7"/>
  <c r="AG538" i="7"/>
  <c r="AG507" i="7"/>
  <c r="AG511" i="7"/>
  <c r="AG531" i="7"/>
  <c r="AG535" i="7"/>
  <c r="AG539" i="7"/>
  <c r="AM185" i="7" l="1"/>
  <c r="AM203" i="7"/>
  <c r="AM122" i="7"/>
  <c r="AG86" i="7"/>
  <c r="AG119" i="7" s="1"/>
  <c r="AM223" i="7"/>
  <c r="AM73" i="7"/>
  <c r="AM106" i="7"/>
  <c r="AM107" i="7" s="1"/>
  <c r="AM143" i="7"/>
  <c r="AN17" i="7"/>
  <c r="AN35" i="7" s="1"/>
  <c r="AN468" i="7"/>
  <c r="AN332" i="7"/>
  <c r="AM80" i="7"/>
  <c r="AN625" i="7"/>
  <c r="AN563" i="7"/>
  <c r="AN558" i="7"/>
  <c r="AN604" i="7"/>
  <c r="AN600" i="7"/>
  <c r="AN596" i="7"/>
  <c r="AN592" i="7"/>
  <c r="AN24" i="7"/>
  <c r="AN28" i="7"/>
  <c r="AN21" i="7"/>
  <c r="AN708" i="7"/>
  <c r="AN706" i="7"/>
  <c r="AN704" i="7"/>
  <c r="AN702" i="7"/>
  <c r="AN707" i="7"/>
  <c r="AN703" i="7"/>
  <c r="AN701" i="7"/>
  <c r="AN674" i="7"/>
  <c r="AN670" i="7"/>
  <c r="AN668" i="7"/>
  <c r="AN709" i="7"/>
  <c r="AN705" i="7"/>
  <c r="AN677" i="7"/>
  <c r="AN675" i="7"/>
  <c r="AN673" i="7"/>
  <c r="AN671" i="7"/>
  <c r="AN700" i="7"/>
  <c r="AN642" i="7"/>
  <c r="AN641" i="7"/>
  <c r="AN640" i="7"/>
  <c r="AN639" i="7"/>
  <c r="AN638" i="7"/>
  <c r="AN637" i="7"/>
  <c r="AN636" i="7"/>
  <c r="AN676" i="7"/>
  <c r="AN672" i="7"/>
  <c r="AN644" i="7"/>
  <c r="AN643" i="7"/>
  <c r="AN669" i="7"/>
  <c r="AN645" i="7"/>
  <c r="AN730" i="7"/>
  <c r="AN14" i="7"/>
  <c r="AN37" i="7"/>
  <c r="AI613" i="7"/>
  <c r="AI120" i="7" s="1"/>
  <c r="AH25" i="7"/>
  <c r="AH646" i="7"/>
  <c r="AH631" i="7" s="1"/>
  <c r="AH83" i="7" s="1"/>
  <c r="AI721" i="7"/>
  <c r="AI720" i="7"/>
  <c r="AI719" i="7"/>
  <c r="AI717" i="7"/>
  <c r="AI716" i="7"/>
  <c r="AI715" i="7"/>
  <c r="AI714" i="7"/>
  <c r="AI712" i="7"/>
  <c r="AI403" i="7"/>
  <c r="AI402" i="7"/>
  <c r="AI401" i="7"/>
  <c r="AI400" i="7"/>
  <c r="AI399" i="7"/>
  <c r="AI398" i="7"/>
  <c r="AI397" i="7"/>
  <c r="AI396" i="7"/>
  <c r="AI394" i="7"/>
  <c r="AI377" i="7"/>
  <c r="AI376" i="7"/>
  <c r="AI375" i="7"/>
  <c r="AI374" i="7"/>
  <c r="AI373" i="7"/>
  <c r="AI372" i="7"/>
  <c r="AI371" i="7"/>
  <c r="AI395" i="7"/>
  <c r="AI689" i="7"/>
  <c r="AI688" i="7"/>
  <c r="AI687" i="7"/>
  <c r="AI686" i="7"/>
  <c r="AI685" i="7"/>
  <c r="AI684" i="7"/>
  <c r="AI683" i="7"/>
  <c r="AI681" i="7"/>
  <c r="AI680" i="7"/>
  <c r="AI352" i="7"/>
  <c r="AI351" i="7"/>
  <c r="AI350" i="7"/>
  <c r="AI349" i="7"/>
  <c r="AI348" i="7"/>
  <c r="AI347" i="7"/>
  <c r="AI370" i="7"/>
  <c r="AI369" i="7"/>
  <c r="AI368" i="7"/>
  <c r="AI657" i="7"/>
  <c r="AI656" i="7"/>
  <c r="AI655" i="7"/>
  <c r="AI654" i="7"/>
  <c r="AI653" i="7"/>
  <c r="AI652" i="7"/>
  <c r="AI651" i="7"/>
  <c r="AI649" i="7"/>
  <c r="AI648" i="7"/>
  <c r="AI345" i="7"/>
  <c r="AI346" i="7"/>
  <c r="AI344" i="7"/>
  <c r="AI343" i="7"/>
  <c r="AI564" i="7"/>
  <c r="AI559" i="7"/>
  <c r="AI459" i="7"/>
  <c r="AI458" i="7"/>
  <c r="AI457" i="7"/>
  <c r="AI456" i="7"/>
  <c r="AI455" i="7"/>
  <c r="AI454" i="7"/>
  <c r="AI474" i="7"/>
  <c r="AI338" i="7"/>
  <c r="AI323" i="7"/>
  <c r="AI322" i="7"/>
  <c r="AI321" i="7"/>
  <c r="AI320" i="7"/>
  <c r="AI319" i="7"/>
  <c r="AI318" i="7"/>
  <c r="AI23" i="7"/>
  <c r="AH486" i="7"/>
  <c r="AH484" i="7"/>
  <c r="AH481" i="7"/>
  <c r="AH485" i="7"/>
  <c r="AH505" i="7"/>
  <c r="AH509" i="7"/>
  <c r="AH513" i="7"/>
  <c r="AH533" i="7"/>
  <c r="AH537" i="7"/>
  <c r="AH475" i="7"/>
  <c r="AH506" i="7"/>
  <c r="AH510" i="7"/>
  <c r="AH514" i="7"/>
  <c r="AH534" i="7"/>
  <c r="AH538" i="7"/>
  <c r="AH482" i="7"/>
  <c r="AH339" i="7"/>
  <c r="AH480" i="7"/>
  <c r="AH488" i="7"/>
  <c r="AH479" i="7"/>
  <c r="AH483" i="7"/>
  <c r="AH487" i="7"/>
  <c r="AH507" i="7"/>
  <c r="AH511" i="7"/>
  <c r="AH531" i="7"/>
  <c r="AH535" i="7"/>
  <c r="AH539" i="7"/>
  <c r="AH508" i="7"/>
  <c r="AH512" i="7"/>
  <c r="AH532" i="7"/>
  <c r="AH536" i="7"/>
  <c r="AH540" i="7"/>
  <c r="AH678" i="7"/>
  <c r="AH663" i="7" s="1"/>
  <c r="AH84" i="7" s="1"/>
  <c r="AH710" i="7"/>
  <c r="AH695" i="7" s="1"/>
  <c r="AH85" i="7" s="1"/>
  <c r="AN185" i="7" l="1"/>
  <c r="AN203" i="7"/>
  <c r="AN122" i="7"/>
  <c r="AG96" i="7"/>
  <c r="AH86" i="7"/>
  <c r="AH119" i="7" s="1"/>
  <c r="AN223" i="7"/>
  <c r="AN73" i="7"/>
  <c r="AN106" i="7"/>
  <c r="AN107" i="7" s="1"/>
  <c r="AN143" i="7"/>
  <c r="AO17" i="7"/>
  <c r="AO35" i="7" s="1"/>
  <c r="AO468" i="7"/>
  <c r="AO332" i="7"/>
  <c r="AN80" i="7"/>
  <c r="AO625" i="7"/>
  <c r="AO563" i="7"/>
  <c r="AO558" i="7"/>
  <c r="AO604" i="7"/>
  <c r="AO600" i="7"/>
  <c r="AO596" i="7"/>
  <c r="AO592" i="7"/>
  <c r="AO24" i="7"/>
  <c r="AO28" i="7"/>
  <c r="AO21" i="7"/>
  <c r="AO700" i="7"/>
  <c r="AO677" i="7"/>
  <c r="AO708" i="7"/>
  <c r="AO706" i="7"/>
  <c r="AO704" i="7"/>
  <c r="AO702" i="7"/>
  <c r="AO709" i="7"/>
  <c r="AO703" i="7"/>
  <c r="AO705" i="7"/>
  <c r="AO675" i="7"/>
  <c r="AO673" i="7"/>
  <c r="AO707" i="7"/>
  <c r="AO701" i="7"/>
  <c r="AO676" i="7"/>
  <c r="AO674" i="7"/>
  <c r="AO672" i="7"/>
  <c r="AO670" i="7"/>
  <c r="AO668" i="7"/>
  <c r="AO644" i="7"/>
  <c r="AO669" i="7"/>
  <c r="AO642" i="7"/>
  <c r="AO640" i="7"/>
  <c r="AO638" i="7"/>
  <c r="AO636" i="7"/>
  <c r="AO671" i="7"/>
  <c r="AO645" i="7"/>
  <c r="AO641" i="7"/>
  <c r="AO639" i="7"/>
  <c r="AO637" i="7"/>
  <c r="AO643" i="7"/>
  <c r="AO730" i="7"/>
  <c r="AO37" i="7"/>
  <c r="AO14" i="7"/>
  <c r="AJ613" i="7"/>
  <c r="AJ120" i="7" s="1"/>
  <c r="AJ721" i="7"/>
  <c r="AJ720" i="7"/>
  <c r="AJ719" i="7"/>
  <c r="AJ717" i="7"/>
  <c r="AJ716" i="7"/>
  <c r="AJ715" i="7"/>
  <c r="AJ714" i="7"/>
  <c r="AJ712" i="7"/>
  <c r="AJ403" i="7"/>
  <c r="AJ402" i="7"/>
  <c r="AJ401" i="7"/>
  <c r="AJ400" i="7"/>
  <c r="AJ399" i="7"/>
  <c r="AJ398" i="7"/>
  <c r="AJ397" i="7"/>
  <c r="AJ396" i="7"/>
  <c r="AJ395" i="7"/>
  <c r="AJ689" i="7"/>
  <c r="AJ688" i="7"/>
  <c r="AJ687" i="7"/>
  <c r="AJ686" i="7"/>
  <c r="AJ685" i="7"/>
  <c r="AJ684" i="7"/>
  <c r="AJ683" i="7"/>
  <c r="AJ681" i="7"/>
  <c r="AJ680" i="7"/>
  <c r="AJ377" i="7"/>
  <c r="AJ376" i="7"/>
  <c r="AJ375" i="7"/>
  <c r="AJ374" i="7"/>
  <c r="AJ373" i="7"/>
  <c r="AJ372" i="7"/>
  <c r="AJ371" i="7"/>
  <c r="AJ370" i="7"/>
  <c r="AJ369" i="7"/>
  <c r="AJ368" i="7"/>
  <c r="AJ657" i="7"/>
  <c r="AJ656" i="7"/>
  <c r="AJ655" i="7"/>
  <c r="AJ654" i="7"/>
  <c r="AJ653" i="7"/>
  <c r="AJ652" i="7"/>
  <c r="AJ651" i="7"/>
  <c r="AJ649" i="7"/>
  <c r="AJ648" i="7"/>
  <c r="AJ352" i="7"/>
  <c r="AJ351" i="7"/>
  <c r="AJ350" i="7"/>
  <c r="AJ349" i="7"/>
  <c r="AJ348" i="7"/>
  <c r="AJ347" i="7"/>
  <c r="AJ346" i="7"/>
  <c r="AJ345" i="7"/>
  <c r="AJ344" i="7"/>
  <c r="AJ343" i="7"/>
  <c r="AJ564" i="7"/>
  <c r="AJ559" i="7"/>
  <c r="AJ474" i="7"/>
  <c r="AJ459" i="7"/>
  <c r="AJ458" i="7"/>
  <c r="AJ457" i="7"/>
  <c r="AJ456" i="7"/>
  <c r="AJ455" i="7"/>
  <c r="AJ454" i="7"/>
  <c r="AJ394" i="7"/>
  <c r="AJ338" i="7"/>
  <c r="AJ323" i="7"/>
  <c r="AJ322" i="7"/>
  <c r="AJ321" i="7"/>
  <c r="AJ320" i="7"/>
  <c r="AJ319" i="7"/>
  <c r="AJ318" i="7"/>
  <c r="AJ23" i="7"/>
  <c r="AI339" i="7"/>
  <c r="AI481" i="7"/>
  <c r="AI483" i="7"/>
  <c r="AI480" i="7"/>
  <c r="AI484" i="7"/>
  <c r="AI488" i="7"/>
  <c r="AI508" i="7"/>
  <c r="AI512" i="7"/>
  <c r="AI532" i="7"/>
  <c r="AI536" i="7"/>
  <c r="AI540" i="7"/>
  <c r="AI505" i="7"/>
  <c r="AI509" i="7"/>
  <c r="AI513" i="7"/>
  <c r="AI533" i="7"/>
  <c r="AI537" i="7"/>
  <c r="AI475" i="7"/>
  <c r="AI25" i="7"/>
  <c r="AI646" i="7"/>
  <c r="AI631" i="7" s="1"/>
  <c r="AI83" i="7" s="1"/>
  <c r="AI678" i="7"/>
  <c r="AI663" i="7" s="1"/>
  <c r="AI84" i="7" s="1"/>
  <c r="AI485" i="7"/>
  <c r="AI479" i="7"/>
  <c r="AI487" i="7"/>
  <c r="AI482" i="7"/>
  <c r="AI486" i="7"/>
  <c r="AI506" i="7"/>
  <c r="AI510" i="7"/>
  <c r="AI514" i="7"/>
  <c r="AI534" i="7"/>
  <c r="AI538" i="7"/>
  <c r="AI507" i="7"/>
  <c r="AI511" i="7"/>
  <c r="AI531" i="7"/>
  <c r="AI535" i="7"/>
  <c r="AI539" i="7"/>
  <c r="AI710" i="7"/>
  <c r="AI695" i="7" s="1"/>
  <c r="AI85" i="7" s="1"/>
  <c r="AO185" i="7" l="1"/>
  <c r="AO203" i="7"/>
  <c r="AO122" i="7"/>
  <c r="AH96" i="7"/>
  <c r="AI86" i="7"/>
  <c r="AI119" i="7" s="1"/>
  <c r="AO223" i="7"/>
  <c r="AO73" i="7"/>
  <c r="AO106" i="7"/>
  <c r="AO107" i="7" s="1"/>
  <c r="AO143" i="7"/>
  <c r="AO80" i="7"/>
  <c r="AP17" i="7"/>
  <c r="AP35" i="7" s="1"/>
  <c r="AP468" i="7"/>
  <c r="AP332" i="7"/>
  <c r="AP625" i="7"/>
  <c r="AP563" i="7"/>
  <c r="AP600" i="7"/>
  <c r="AP596" i="7"/>
  <c r="AP592" i="7"/>
  <c r="AP558" i="7"/>
  <c r="AP604" i="7"/>
  <c r="AP24" i="7"/>
  <c r="AP28" i="7"/>
  <c r="AP21" i="7"/>
  <c r="AP709" i="7"/>
  <c r="AP707" i="7"/>
  <c r="AP705" i="7"/>
  <c r="AP703" i="7"/>
  <c r="AP701" i="7"/>
  <c r="AP708" i="7"/>
  <c r="AP704" i="7"/>
  <c r="AP700" i="7"/>
  <c r="AP676" i="7"/>
  <c r="AP675" i="7"/>
  <c r="AP674" i="7"/>
  <c r="AP673" i="7"/>
  <c r="AP672" i="7"/>
  <c r="AP671" i="7"/>
  <c r="AP670" i="7"/>
  <c r="AP669" i="7"/>
  <c r="AP668" i="7"/>
  <c r="AP645" i="7"/>
  <c r="AP644" i="7"/>
  <c r="AP643" i="7"/>
  <c r="AP677" i="7"/>
  <c r="AP706" i="7"/>
  <c r="AP702" i="7"/>
  <c r="AP641" i="7"/>
  <c r="AP639" i="7"/>
  <c r="AP637" i="7"/>
  <c r="AP642" i="7"/>
  <c r="AP640" i="7"/>
  <c r="AP638" i="7"/>
  <c r="AP636" i="7"/>
  <c r="AP730" i="7"/>
  <c r="AP37" i="7"/>
  <c r="AP14" i="7"/>
  <c r="AK613" i="7"/>
  <c r="AK120" i="7" s="1"/>
  <c r="AK721" i="7"/>
  <c r="AK720" i="7"/>
  <c r="AK719" i="7"/>
  <c r="AK717" i="7"/>
  <c r="AK716" i="7"/>
  <c r="AK715" i="7"/>
  <c r="AK714" i="7"/>
  <c r="AK403" i="7"/>
  <c r="AK401" i="7"/>
  <c r="AK400" i="7"/>
  <c r="AK399" i="7"/>
  <c r="AK398" i="7"/>
  <c r="AK397" i="7"/>
  <c r="AK396" i="7"/>
  <c r="AK712" i="7"/>
  <c r="AK395" i="7"/>
  <c r="AK377" i="7"/>
  <c r="AK376" i="7"/>
  <c r="AK375" i="7"/>
  <c r="AK374" i="7"/>
  <c r="AK373" i="7"/>
  <c r="AK372" i="7"/>
  <c r="AK371" i="7"/>
  <c r="AK394" i="7"/>
  <c r="AK689" i="7"/>
  <c r="AK688" i="7"/>
  <c r="AK687" i="7"/>
  <c r="AK686" i="7"/>
  <c r="AK685" i="7"/>
  <c r="AK684" i="7"/>
  <c r="AK683" i="7"/>
  <c r="AK681" i="7"/>
  <c r="AK680" i="7"/>
  <c r="AK370" i="7"/>
  <c r="AK352" i="7"/>
  <c r="AK351" i="7"/>
  <c r="AK350" i="7"/>
  <c r="AK349" i="7"/>
  <c r="AK348" i="7"/>
  <c r="AK347" i="7"/>
  <c r="AK369" i="7"/>
  <c r="AK368" i="7"/>
  <c r="AK657" i="7"/>
  <c r="AK656" i="7"/>
  <c r="AK655" i="7"/>
  <c r="AK654" i="7"/>
  <c r="AK653" i="7"/>
  <c r="AK652" i="7"/>
  <c r="AK651" i="7"/>
  <c r="AK649" i="7"/>
  <c r="AK648" i="7"/>
  <c r="AK346" i="7"/>
  <c r="AK345" i="7"/>
  <c r="AK344" i="7"/>
  <c r="AK343" i="7"/>
  <c r="AK564" i="7"/>
  <c r="AK559" i="7"/>
  <c r="AK459" i="7"/>
  <c r="AK458" i="7"/>
  <c r="AK457" i="7"/>
  <c r="AK456" i="7"/>
  <c r="AK455" i="7"/>
  <c r="AK454" i="7"/>
  <c r="AK402" i="7"/>
  <c r="AK474" i="7"/>
  <c r="AK338" i="7"/>
  <c r="AK323" i="7"/>
  <c r="AK322" i="7"/>
  <c r="AK321" i="7"/>
  <c r="AK320" i="7"/>
  <c r="AK319" i="7"/>
  <c r="AK318" i="7"/>
  <c r="AK23" i="7"/>
  <c r="AJ480" i="7"/>
  <c r="AJ488" i="7"/>
  <c r="AJ486" i="7"/>
  <c r="AJ479" i="7"/>
  <c r="AJ483" i="7"/>
  <c r="AJ487" i="7"/>
  <c r="AJ507" i="7"/>
  <c r="AJ511" i="7"/>
  <c r="AJ531" i="7"/>
  <c r="AJ535" i="7"/>
  <c r="AJ539" i="7"/>
  <c r="AJ508" i="7"/>
  <c r="AJ512" i="7"/>
  <c r="AJ532" i="7"/>
  <c r="AJ536" i="7"/>
  <c r="AJ540" i="7"/>
  <c r="AJ25" i="7"/>
  <c r="AJ646" i="7"/>
  <c r="AJ631" i="7" s="1"/>
  <c r="AJ83" i="7" s="1"/>
  <c r="AJ678" i="7"/>
  <c r="AJ663" i="7" s="1"/>
  <c r="AJ84" i="7" s="1"/>
  <c r="AJ710" i="7"/>
  <c r="AJ695" i="7" s="1"/>
  <c r="AJ85" i="7" s="1"/>
  <c r="AJ484" i="7"/>
  <c r="AJ339" i="7"/>
  <c r="AJ482" i="7"/>
  <c r="AJ481" i="7"/>
  <c r="AJ485" i="7"/>
  <c r="AJ505" i="7"/>
  <c r="AJ509" i="7"/>
  <c r="AJ513" i="7"/>
  <c r="AJ533" i="7"/>
  <c r="AJ537" i="7"/>
  <c r="AJ475" i="7"/>
  <c r="AJ506" i="7"/>
  <c r="AJ510" i="7"/>
  <c r="AJ514" i="7"/>
  <c r="AJ534" i="7"/>
  <c r="AJ538" i="7"/>
  <c r="AP203" i="7" l="1"/>
  <c r="AP185" i="7"/>
  <c r="AP122" i="7"/>
  <c r="AI96" i="7"/>
  <c r="AP223" i="7"/>
  <c r="AP73" i="7"/>
  <c r="AJ86" i="7"/>
  <c r="AJ119" i="7" s="1"/>
  <c r="AP106" i="7"/>
  <c r="AP107" i="7" s="1"/>
  <c r="AP143" i="7"/>
  <c r="AP80" i="7"/>
  <c r="AL613" i="7"/>
  <c r="AL120" i="7" s="1"/>
  <c r="AK710" i="7"/>
  <c r="AK695" i="7" s="1"/>
  <c r="AK85" i="7" s="1"/>
  <c r="AK25" i="7"/>
  <c r="AK479" i="7"/>
  <c r="AK487" i="7"/>
  <c r="AK485" i="7"/>
  <c r="AK482" i="7"/>
  <c r="AK486" i="7"/>
  <c r="AK506" i="7"/>
  <c r="AK510" i="7"/>
  <c r="AK514" i="7"/>
  <c r="AK534" i="7"/>
  <c r="AK538" i="7"/>
  <c r="AK507" i="7"/>
  <c r="AK511" i="7"/>
  <c r="AK531" i="7"/>
  <c r="AK535" i="7"/>
  <c r="AK539" i="7"/>
  <c r="AL721" i="7"/>
  <c r="AL720" i="7"/>
  <c r="AL718" i="7"/>
  <c r="AL717" i="7"/>
  <c r="AL716" i="7"/>
  <c r="AL715" i="7"/>
  <c r="AL714" i="7"/>
  <c r="AL712" i="7"/>
  <c r="AL403" i="7"/>
  <c r="AL401" i="7"/>
  <c r="AL400" i="7"/>
  <c r="AL399" i="7"/>
  <c r="AL398" i="7"/>
  <c r="AL397" i="7"/>
  <c r="AL396" i="7"/>
  <c r="AL395" i="7"/>
  <c r="AL394" i="7"/>
  <c r="AL689" i="7"/>
  <c r="AL688" i="7"/>
  <c r="AL687" i="7"/>
  <c r="AL686" i="7"/>
  <c r="AL685" i="7"/>
  <c r="AL684" i="7"/>
  <c r="AL683" i="7"/>
  <c r="AL681" i="7"/>
  <c r="AL680" i="7"/>
  <c r="AL377" i="7"/>
  <c r="AL376" i="7"/>
  <c r="AL375" i="7"/>
  <c r="AL374" i="7"/>
  <c r="AL373" i="7"/>
  <c r="AL372" i="7"/>
  <c r="AL371" i="7"/>
  <c r="AL370" i="7"/>
  <c r="AL369" i="7"/>
  <c r="AL368" i="7"/>
  <c r="AL657" i="7"/>
  <c r="AL656" i="7"/>
  <c r="AL655" i="7"/>
  <c r="AL654" i="7"/>
  <c r="AL653" i="7"/>
  <c r="AL652" i="7"/>
  <c r="AL651" i="7"/>
  <c r="AL649" i="7"/>
  <c r="AL648" i="7"/>
  <c r="AL352" i="7"/>
  <c r="AL351" i="7"/>
  <c r="AL350" i="7"/>
  <c r="AL349" i="7"/>
  <c r="AL348" i="7"/>
  <c r="AL347" i="7"/>
  <c r="AL346" i="7"/>
  <c r="AL345" i="7"/>
  <c r="AL344" i="7"/>
  <c r="AL343" i="7"/>
  <c r="AL564" i="7"/>
  <c r="AL559" i="7"/>
  <c r="AL474" i="7"/>
  <c r="AL459" i="7"/>
  <c r="AL458" i="7"/>
  <c r="AL457" i="7"/>
  <c r="AL456" i="7"/>
  <c r="AL455" i="7"/>
  <c r="AL454" i="7"/>
  <c r="AL402" i="7"/>
  <c r="AL338" i="7"/>
  <c r="AL323" i="7"/>
  <c r="AL322" i="7"/>
  <c r="AL321" i="7"/>
  <c r="AL320" i="7"/>
  <c r="AL319" i="7"/>
  <c r="AL318" i="7"/>
  <c r="AL23" i="7"/>
  <c r="AK339" i="7"/>
  <c r="AK483" i="7"/>
  <c r="AK481" i="7"/>
  <c r="AK480" i="7"/>
  <c r="AK484" i="7"/>
  <c r="AK488" i="7"/>
  <c r="AK508" i="7"/>
  <c r="AK512" i="7"/>
  <c r="AK532" i="7"/>
  <c r="AK536" i="7"/>
  <c r="AK540" i="7"/>
  <c r="AK505" i="7"/>
  <c r="AK509" i="7"/>
  <c r="AK513" i="7"/>
  <c r="AK533" i="7"/>
  <c r="AK537" i="7"/>
  <c r="AK475" i="7"/>
  <c r="AK646" i="7"/>
  <c r="AK631" i="7" s="1"/>
  <c r="AK83" i="7" s="1"/>
  <c r="AK678" i="7"/>
  <c r="AK663" i="7" s="1"/>
  <c r="AK84" i="7" s="1"/>
  <c r="AJ96" i="7" l="1"/>
  <c r="AK86" i="7"/>
  <c r="AK119" i="7" s="1"/>
  <c r="AM613" i="7"/>
  <c r="AM120" i="7" s="1"/>
  <c r="AL646" i="7"/>
  <c r="AL631" i="7" s="1"/>
  <c r="AL83" i="7" s="1"/>
  <c r="AL710" i="7"/>
  <c r="AL695" i="7" s="1"/>
  <c r="AL85" i="7" s="1"/>
  <c r="AL25" i="7"/>
  <c r="AL678" i="7"/>
  <c r="AL663" i="7" s="1"/>
  <c r="AL84" i="7" s="1"/>
  <c r="AM721" i="7"/>
  <c r="AM720" i="7"/>
  <c r="AM718" i="7"/>
  <c r="AM717" i="7"/>
  <c r="AM716" i="7"/>
  <c r="AM715" i="7"/>
  <c r="AM714" i="7"/>
  <c r="AM712" i="7"/>
  <c r="AM403" i="7"/>
  <c r="AM402" i="7"/>
  <c r="AM401" i="7"/>
  <c r="AM400" i="7"/>
  <c r="AM399" i="7"/>
  <c r="AM398" i="7"/>
  <c r="AM397" i="7"/>
  <c r="AM396" i="7"/>
  <c r="AM394" i="7"/>
  <c r="AM377" i="7"/>
  <c r="AM376" i="7"/>
  <c r="AM375" i="7"/>
  <c r="AM374" i="7"/>
  <c r="AM373" i="7"/>
  <c r="AM372" i="7"/>
  <c r="AM371" i="7"/>
  <c r="AM395" i="7"/>
  <c r="AM689" i="7"/>
  <c r="AM688" i="7"/>
  <c r="AM687" i="7"/>
  <c r="AM686" i="7"/>
  <c r="AM685" i="7"/>
  <c r="AM684" i="7"/>
  <c r="AM683" i="7"/>
  <c r="AM681" i="7"/>
  <c r="AM680" i="7"/>
  <c r="AM352" i="7"/>
  <c r="AM351" i="7"/>
  <c r="AM350" i="7"/>
  <c r="AM349" i="7"/>
  <c r="AM348" i="7"/>
  <c r="AM347" i="7"/>
  <c r="AM370" i="7"/>
  <c r="AM369" i="7"/>
  <c r="AM368" i="7"/>
  <c r="AM657" i="7"/>
  <c r="AM656" i="7"/>
  <c r="AM655" i="7"/>
  <c r="AM654" i="7"/>
  <c r="AM653" i="7"/>
  <c r="AM652" i="7"/>
  <c r="AM650" i="7"/>
  <c r="AM649" i="7"/>
  <c r="AM648" i="7"/>
  <c r="AM345" i="7"/>
  <c r="AM346" i="7"/>
  <c r="AM344" i="7"/>
  <c r="AM343" i="7"/>
  <c r="AM564" i="7"/>
  <c r="AM559" i="7"/>
  <c r="AM459" i="7"/>
  <c r="AM458" i="7"/>
  <c r="AM457" i="7"/>
  <c r="AM456" i="7"/>
  <c r="AM455" i="7"/>
  <c r="AM454" i="7"/>
  <c r="AM474" i="7"/>
  <c r="AM338" i="7"/>
  <c r="AM323" i="7"/>
  <c r="AM322" i="7"/>
  <c r="AM321" i="7"/>
  <c r="AM320" i="7"/>
  <c r="AM319" i="7"/>
  <c r="AM318" i="7"/>
  <c r="AM23" i="7"/>
  <c r="AL486" i="7"/>
  <c r="AL484" i="7"/>
  <c r="AL481" i="7"/>
  <c r="AL485" i="7"/>
  <c r="AL505" i="7"/>
  <c r="AL509" i="7"/>
  <c r="AL513" i="7"/>
  <c r="AL533" i="7"/>
  <c r="AL537" i="7"/>
  <c r="AL475" i="7"/>
  <c r="AL506" i="7"/>
  <c r="AL510" i="7"/>
  <c r="AL514" i="7"/>
  <c r="AL534" i="7"/>
  <c r="AL538" i="7"/>
  <c r="AL482" i="7"/>
  <c r="AL339" i="7"/>
  <c r="AL480" i="7"/>
  <c r="AL488" i="7"/>
  <c r="AL479" i="7"/>
  <c r="AL483" i="7"/>
  <c r="AL487" i="7"/>
  <c r="AL507" i="7"/>
  <c r="AL511" i="7"/>
  <c r="AL531" i="7"/>
  <c r="AL535" i="7"/>
  <c r="AL539" i="7"/>
  <c r="AL508" i="7"/>
  <c r="AL512" i="7"/>
  <c r="AL532" i="7"/>
  <c r="AL536" i="7"/>
  <c r="AL540" i="7"/>
  <c r="AK96" i="7" l="1"/>
  <c r="AL86" i="7"/>
  <c r="AL119" i="7" s="1"/>
  <c r="AN613" i="7"/>
  <c r="AN120" i="7" s="1"/>
  <c r="AM25" i="7"/>
  <c r="AM646" i="7"/>
  <c r="AM631" i="7" s="1"/>
  <c r="AM83" i="7" s="1"/>
  <c r="AM678" i="7"/>
  <c r="AM663" i="7" s="1"/>
  <c r="AM84" i="7" s="1"/>
  <c r="AM485" i="7"/>
  <c r="AM479" i="7"/>
  <c r="AM487" i="7"/>
  <c r="AM482" i="7"/>
  <c r="AM486" i="7"/>
  <c r="AM506" i="7"/>
  <c r="AM510" i="7"/>
  <c r="AM514" i="7"/>
  <c r="AM534" i="7"/>
  <c r="AM538" i="7"/>
  <c r="AM507" i="7"/>
  <c r="AM511" i="7"/>
  <c r="AM531" i="7"/>
  <c r="AM535" i="7"/>
  <c r="AM539" i="7"/>
  <c r="AM710" i="7"/>
  <c r="AM695" i="7" s="1"/>
  <c r="AM85" i="7" s="1"/>
  <c r="AN721" i="7"/>
  <c r="AN720" i="7"/>
  <c r="AN718" i="7"/>
  <c r="AN717" i="7"/>
  <c r="AN716" i="7"/>
  <c r="AN715" i="7"/>
  <c r="AN714" i="7"/>
  <c r="AN712" i="7"/>
  <c r="AN403" i="7"/>
  <c r="AN402" i="7"/>
  <c r="AN401" i="7"/>
  <c r="AN400" i="7"/>
  <c r="AN399" i="7"/>
  <c r="AN398" i="7"/>
  <c r="AN397" i="7"/>
  <c r="AN396" i="7"/>
  <c r="AN395" i="7"/>
  <c r="AN394" i="7"/>
  <c r="AN689" i="7"/>
  <c r="AN688" i="7"/>
  <c r="AN687" i="7"/>
  <c r="AN686" i="7"/>
  <c r="AN685" i="7"/>
  <c r="AN684" i="7"/>
  <c r="AN683" i="7"/>
  <c r="AN681" i="7"/>
  <c r="AN680" i="7"/>
  <c r="AN376" i="7"/>
  <c r="AN375" i="7"/>
  <c r="AN374" i="7"/>
  <c r="AN373" i="7"/>
  <c r="AN372" i="7"/>
  <c r="AN371" i="7"/>
  <c r="AN370" i="7"/>
  <c r="AN369" i="7"/>
  <c r="AN368" i="7"/>
  <c r="AN657" i="7"/>
  <c r="AN656" i="7"/>
  <c r="AN655" i="7"/>
  <c r="AN654" i="7"/>
  <c r="AN653" i="7"/>
  <c r="AN652" i="7"/>
  <c r="AN650" i="7"/>
  <c r="AN649" i="7"/>
  <c r="AN648" i="7"/>
  <c r="AN352" i="7"/>
  <c r="AN351" i="7"/>
  <c r="AN350" i="7"/>
  <c r="AN349" i="7"/>
  <c r="AN348" i="7"/>
  <c r="AN347" i="7"/>
  <c r="AN346" i="7"/>
  <c r="AN345" i="7"/>
  <c r="AN344" i="7"/>
  <c r="AN343" i="7"/>
  <c r="AN564" i="7"/>
  <c r="AN559" i="7"/>
  <c r="AN474" i="7"/>
  <c r="AN377" i="7"/>
  <c r="AN459" i="7"/>
  <c r="AN458" i="7"/>
  <c r="AN457" i="7"/>
  <c r="AN456" i="7"/>
  <c r="AN455" i="7"/>
  <c r="AN454" i="7"/>
  <c r="AN338" i="7"/>
  <c r="AN323" i="7"/>
  <c r="AN322" i="7"/>
  <c r="AN321" i="7"/>
  <c r="AN320" i="7"/>
  <c r="AN319" i="7"/>
  <c r="AN318" i="7"/>
  <c r="AN23" i="7"/>
  <c r="AM339" i="7"/>
  <c r="AM481" i="7"/>
  <c r="AM483" i="7"/>
  <c r="AM480" i="7"/>
  <c r="AM484" i="7"/>
  <c r="AM488" i="7"/>
  <c r="AM508" i="7"/>
  <c r="AM512" i="7"/>
  <c r="AM532" i="7"/>
  <c r="AM536" i="7"/>
  <c r="AM540" i="7"/>
  <c r="AM505" i="7"/>
  <c r="AM509" i="7"/>
  <c r="AM513" i="7"/>
  <c r="AM533" i="7"/>
  <c r="AM537" i="7"/>
  <c r="AM475" i="7"/>
  <c r="AL96" i="7" l="1"/>
  <c r="AM86" i="7"/>
  <c r="AM119" i="7" s="1"/>
  <c r="AO613" i="7"/>
  <c r="AO120" i="7" s="1"/>
  <c r="AN484" i="7"/>
  <c r="AN339" i="7"/>
  <c r="AN482" i="7"/>
  <c r="AN481" i="7"/>
  <c r="AN485" i="7"/>
  <c r="AN505" i="7"/>
  <c r="AN509" i="7"/>
  <c r="AN513" i="7"/>
  <c r="AN533" i="7"/>
  <c r="AN537" i="7"/>
  <c r="AN475" i="7"/>
  <c r="AN506" i="7"/>
  <c r="AN510" i="7"/>
  <c r="AN514" i="7"/>
  <c r="AN534" i="7"/>
  <c r="AN538" i="7"/>
  <c r="AO721" i="7"/>
  <c r="AO720" i="7"/>
  <c r="AO718" i="7"/>
  <c r="AO717" i="7"/>
  <c r="AO716" i="7"/>
  <c r="AO715" i="7"/>
  <c r="AO714" i="7"/>
  <c r="AO403" i="7"/>
  <c r="AO401" i="7"/>
  <c r="AO400" i="7"/>
  <c r="AO399" i="7"/>
  <c r="AO398" i="7"/>
  <c r="AO397" i="7"/>
  <c r="AO396" i="7"/>
  <c r="AO712" i="7"/>
  <c r="AO395" i="7"/>
  <c r="AO377" i="7"/>
  <c r="AO376" i="7"/>
  <c r="AO375" i="7"/>
  <c r="AO374" i="7"/>
  <c r="AO373" i="7"/>
  <c r="AO372" i="7"/>
  <c r="AO371" i="7"/>
  <c r="AO394" i="7"/>
  <c r="AO689" i="7"/>
  <c r="AO688" i="7"/>
  <c r="AO687" i="7"/>
  <c r="AO686" i="7"/>
  <c r="AO685" i="7"/>
  <c r="AO684" i="7"/>
  <c r="AO683" i="7"/>
  <c r="AO681" i="7"/>
  <c r="AO680" i="7"/>
  <c r="AO370" i="7"/>
  <c r="AO352" i="7"/>
  <c r="AO351" i="7"/>
  <c r="AO350" i="7"/>
  <c r="AO349" i="7"/>
  <c r="AO348" i="7"/>
  <c r="AO347" i="7"/>
  <c r="AO369" i="7"/>
  <c r="AO368" i="7"/>
  <c r="AO657" i="7"/>
  <c r="AO656" i="7"/>
  <c r="AO655" i="7"/>
  <c r="AO654" i="7"/>
  <c r="AO653" i="7"/>
  <c r="AO652" i="7"/>
  <c r="AO650" i="7"/>
  <c r="AO649" i="7"/>
  <c r="AO648" i="7"/>
  <c r="AO346" i="7"/>
  <c r="AO345" i="7"/>
  <c r="AO344" i="7"/>
  <c r="AO343" i="7"/>
  <c r="AO564" i="7"/>
  <c r="AO559" i="7"/>
  <c r="AO459" i="7"/>
  <c r="AO458" i="7"/>
  <c r="AO457" i="7"/>
  <c r="AO456" i="7"/>
  <c r="AO455" i="7"/>
  <c r="AO454" i="7"/>
  <c r="AO402" i="7"/>
  <c r="AO474" i="7"/>
  <c r="AO338" i="7"/>
  <c r="AO323" i="7"/>
  <c r="AO322" i="7"/>
  <c r="AO321" i="7"/>
  <c r="AO320" i="7"/>
  <c r="AO319" i="7"/>
  <c r="AO318" i="7"/>
  <c r="AO23" i="7"/>
  <c r="AN480" i="7"/>
  <c r="AN488" i="7"/>
  <c r="AN486" i="7"/>
  <c r="AN479" i="7"/>
  <c r="AN483" i="7"/>
  <c r="AN487" i="7"/>
  <c r="AN507" i="7"/>
  <c r="AN511" i="7"/>
  <c r="AN531" i="7"/>
  <c r="AN535" i="7"/>
  <c r="AN539" i="7"/>
  <c r="AN508" i="7"/>
  <c r="AN512" i="7"/>
  <c r="AN532" i="7"/>
  <c r="AN536" i="7"/>
  <c r="AN540" i="7"/>
  <c r="AN25" i="7"/>
  <c r="AN646" i="7"/>
  <c r="AN631" i="7" s="1"/>
  <c r="AN83" i="7" s="1"/>
  <c r="AN678" i="7"/>
  <c r="AN663" i="7" s="1"/>
  <c r="AN84" i="7" s="1"/>
  <c r="AN710" i="7"/>
  <c r="AN695" i="7" s="1"/>
  <c r="AN85" i="7" s="1"/>
  <c r="AM96" i="7" l="1"/>
  <c r="AN86" i="7"/>
  <c r="AN119" i="7" s="1"/>
  <c r="AO25" i="7"/>
  <c r="AO646" i="7"/>
  <c r="AO631" i="7" s="1"/>
  <c r="AO83" i="7" s="1"/>
  <c r="AO678" i="7"/>
  <c r="AO663" i="7" s="1"/>
  <c r="AO84" i="7" s="1"/>
  <c r="AO479" i="7"/>
  <c r="AO487" i="7"/>
  <c r="AO485" i="7"/>
  <c r="AO482" i="7"/>
  <c r="AO486" i="7"/>
  <c r="AO506" i="7"/>
  <c r="AO510" i="7"/>
  <c r="AO514" i="7"/>
  <c r="AO534" i="7"/>
  <c r="AO538" i="7"/>
  <c r="AO507" i="7"/>
  <c r="AO511" i="7"/>
  <c r="AO531" i="7"/>
  <c r="AO535" i="7"/>
  <c r="AO539" i="7"/>
  <c r="AO710" i="7"/>
  <c r="AO695" i="7" s="1"/>
  <c r="AO85" i="7" s="1"/>
  <c r="AP721" i="7"/>
  <c r="AP720" i="7"/>
  <c r="AP718" i="7"/>
  <c r="AP717" i="7"/>
  <c r="AP716" i="7"/>
  <c r="AP715" i="7"/>
  <c r="AP714" i="7"/>
  <c r="AP712" i="7"/>
  <c r="B709" i="7"/>
  <c r="B708" i="7"/>
  <c r="B707" i="7"/>
  <c r="B706" i="7"/>
  <c r="B705" i="7"/>
  <c r="B704" i="7"/>
  <c r="B703" i="7"/>
  <c r="B702" i="7"/>
  <c r="B701" i="7"/>
  <c r="AP394" i="7"/>
  <c r="AP689" i="7"/>
  <c r="B689" i="7" s="1"/>
  <c r="AP688" i="7"/>
  <c r="B688" i="7" s="1"/>
  <c r="AP687" i="7"/>
  <c r="B687" i="7" s="1"/>
  <c r="AP686" i="7"/>
  <c r="B686" i="7" s="1"/>
  <c r="AP685" i="7"/>
  <c r="B685" i="7" s="1"/>
  <c r="AP684" i="7"/>
  <c r="B684" i="7" s="1"/>
  <c r="AP683" i="7"/>
  <c r="B683" i="7" s="1"/>
  <c r="AP681" i="7"/>
  <c r="AP680" i="7"/>
  <c r="B677" i="7"/>
  <c r="B676" i="7"/>
  <c r="B675" i="7"/>
  <c r="B674" i="7"/>
  <c r="B673" i="7"/>
  <c r="B672" i="7"/>
  <c r="B671" i="7"/>
  <c r="B670" i="7"/>
  <c r="B669" i="7"/>
  <c r="AP368" i="7"/>
  <c r="AP657" i="7"/>
  <c r="B657" i="7" s="1"/>
  <c r="AP656" i="7"/>
  <c r="B656" i="7" s="1"/>
  <c r="AP655" i="7"/>
  <c r="B655" i="7" s="1"/>
  <c r="AP654" i="7"/>
  <c r="B654" i="7" s="1"/>
  <c r="AP653" i="7"/>
  <c r="B653" i="7" s="1"/>
  <c r="AP652" i="7"/>
  <c r="B652" i="7" s="1"/>
  <c r="AP650" i="7"/>
  <c r="AP649" i="7"/>
  <c r="AP648" i="7"/>
  <c r="B645" i="7"/>
  <c r="B644" i="7"/>
  <c r="B643" i="7"/>
  <c r="B642" i="7"/>
  <c r="B641" i="7"/>
  <c r="B640" i="7"/>
  <c r="B639" i="7"/>
  <c r="B638" i="7"/>
  <c r="B637" i="7"/>
  <c r="AP343" i="7"/>
  <c r="AP564" i="7"/>
  <c r="AP559" i="7"/>
  <c r="AP474" i="7"/>
  <c r="AP377" i="7"/>
  <c r="AP459" i="7"/>
  <c r="AP458" i="7"/>
  <c r="AP457" i="7"/>
  <c r="AP456" i="7"/>
  <c r="AP455" i="7"/>
  <c r="AP454" i="7"/>
  <c r="AP338" i="7"/>
  <c r="AP323" i="7"/>
  <c r="AP322" i="7"/>
  <c r="AP321" i="7"/>
  <c r="AP320" i="7"/>
  <c r="AP319" i="7"/>
  <c r="AP318" i="7"/>
  <c r="AP23" i="7"/>
  <c r="AO339" i="7"/>
  <c r="AO483" i="7"/>
  <c r="AO481" i="7"/>
  <c r="AO480" i="7"/>
  <c r="AO484" i="7"/>
  <c r="AO488" i="7"/>
  <c r="AO508" i="7"/>
  <c r="AO512" i="7"/>
  <c r="AO532" i="7"/>
  <c r="AO536" i="7"/>
  <c r="AO540" i="7"/>
  <c r="AO505" i="7"/>
  <c r="AO509" i="7"/>
  <c r="AO513" i="7"/>
  <c r="AO533" i="7"/>
  <c r="AO537" i="7"/>
  <c r="AO475" i="7"/>
  <c r="AN96" i="7" l="1"/>
  <c r="AO86" i="7"/>
  <c r="AO119" i="7" s="1"/>
  <c r="AO495" i="7"/>
  <c r="AO552" i="7"/>
  <c r="AN494" i="7"/>
  <c r="AO545" i="7"/>
  <c r="AO549" i="7"/>
  <c r="AO524" i="7"/>
  <c r="AO521" i="7"/>
  <c r="AO525" i="7"/>
  <c r="AO548" i="7"/>
  <c r="AO355" i="7"/>
  <c r="AN500" i="7"/>
  <c r="AO382" i="7"/>
  <c r="AN546" i="7"/>
  <c r="AN493" i="7"/>
  <c r="AO410" i="7"/>
  <c r="AN498" i="7"/>
  <c r="AN521" i="7"/>
  <c r="AN525" i="7"/>
  <c r="AN548" i="7"/>
  <c r="AP389" i="7"/>
  <c r="AN495" i="7"/>
  <c r="AN518" i="7"/>
  <c r="AN526" i="7"/>
  <c r="AO408" i="7"/>
  <c r="AO412" i="7"/>
  <c r="AO544" i="7"/>
  <c r="AO492" i="7"/>
  <c r="AO500" i="7"/>
  <c r="AO493" i="7"/>
  <c r="AO520" i="7"/>
  <c r="AO546" i="7"/>
  <c r="AN519" i="7"/>
  <c r="AO496" i="7"/>
  <c r="AO381" i="7"/>
  <c r="E359" i="7"/>
  <c r="D359" i="7"/>
  <c r="H359" i="7"/>
  <c r="G359" i="7"/>
  <c r="F359" i="7"/>
  <c r="C359" i="7"/>
  <c r="I359" i="7"/>
  <c r="J359" i="7"/>
  <c r="C496" i="7"/>
  <c r="E496" i="7"/>
  <c r="D496" i="7"/>
  <c r="G496" i="7"/>
  <c r="H496" i="7"/>
  <c r="F496" i="7"/>
  <c r="I496" i="7"/>
  <c r="K359" i="7"/>
  <c r="J496" i="7"/>
  <c r="K496" i="7"/>
  <c r="L359" i="7"/>
  <c r="L496" i="7"/>
  <c r="M359" i="7"/>
  <c r="M496" i="7"/>
  <c r="N359" i="7"/>
  <c r="O359" i="7"/>
  <c r="N496" i="7"/>
  <c r="P359" i="7"/>
  <c r="O496" i="7"/>
  <c r="Q359" i="7"/>
  <c r="P496" i="7"/>
  <c r="R359" i="7"/>
  <c r="Q496" i="7"/>
  <c r="S359" i="7"/>
  <c r="R496" i="7"/>
  <c r="T359" i="7"/>
  <c r="S496" i="7"/>
  <c r="T496" i="7"/>
  <c r="U359" i="7"/>
  <c r="U496" i="7"/>
  <c r="V359" i="7"/>
  <c r="V496" i="7"/>
  <c r="W359" i="7"/>
  <c r="X359" i="7"/>
  <c r="W496" i="7"/>
  <c r="Y359" i="7"/>
  <c r="X496" i="7"/>
  <c r="Y496" i="7"/>
  <c r="Z359" i="7"/>
  <c r="Z496" i="7"/>
  <c r="AA359" i="7"/>
  <c r="AB359" i="7"/>
  <c r="AA496" i="7"/>
  <c r="AC359" i="7"/>
  <c r="AB496" i="7"/>
  <c r="AC496" i="7"/>
  <c r="AD359" i="7"/>
  <c r="AD496" i="7"/>
  <c r="AE359" i="7"/>
  <c r="AF359" i="7"/>
  <c r="AE496" i="7"/>
  <c r="AF496" i="7"/>
  <c r="AG359" i="7"/>
  <c r="AG496" i="7"/>
  <c r="AH359" i="7"/>
  <c r="AH496" i="7"/>
  <c r="AI359" i="7"/>
  <c r="AI496" i="7"/>
  <c r="AJ359" i="7"/>
  <c r="AJ496" i="7"/>
  <c r="AK359" i="7"/>
  <c r="AK496" i="7"/>
  <c r="AL359" i="7"/>
  <c r="AL496" i="7"/>
  <c r="AM359" i="7"/>
  <c r="AN359" i="7"/>
  <c r="AM496" i="7"/>
  <c r="C382" i="7"/>
  <c r="F382" i="7"/>
  <c r="D382" i="7"/>
  <c r="C519" i="7"/>
  <c r="E382" i="7"/>
  <c r="D519" i="7"/>
  <c r="G382" i="7"/>
  <c r="E519" i="7"/>
  <c r="F519" i="7"/>
  <c r="G519" i="7"/>
  <c r="H382" i="7"/>
  <c r="I382" i="7"/>
  <c r="H519" i="7"/>
  <c r="I519" i="7"/>
  <c r="J382" i="7"/>
  <c r="J519" i="7"/>
  <c r="K382" i="7"/>
  <c r="L382" i="7"/>
  <c r="K519" i="7"/>
  <c r="M382" i="7"/>
  <c r="L519" i="7"/>
  <c r="M519" i="7"/>
  <c r="N382" i="7"/>
  <c r="N519" i="7"/>
  <c r="O382" i="7"/>
  <c r="P382" i="7"/>
  <c r="O519" i="7"/>
  <c r="P519" i="7"/>
  <c r="Q382" i="7"/>
  <c r="R382" i="7"/>
  <c r="Q519" i="7"/>
  <c r="R519" i="7"/>
  <c r="S382" i="7"/>
  <c r="T382" i="7"/>
  <c r="S519" i="7"/>
  <c r="U382" i="7"/>
  <c r="T519" i="7"/>
  <c r="V382" i="7"/>
  <c r="U519" i="7"/>
  <c r="V519" i="7"/>
  <c r="W382" i="7"/>
  <c r="W519" i="7"/>
  <c r="X382" i="7"/>
  <c r="Y382" i="7"/>
  <c r="X519" i="7"/>
  <c r="Y519" i="7"/>
  <c r="Z382" i="7"/>
  <c r="Z519" i="7"/>
  <c r="AA382" i="7"/>
  <c r="AA519" i="7"/>
  <c r="AB382" i="7"/>
  <c r="AB519" i="7"/>
  <c r="AC382" i="7"/>
  <c r="AC519" i="7"/>
  <c r="AD382" i="7"/>
  <c r="AD519" i="7"/>
  <c r="AE382" i="7"/>
  <c r="AF382" i="7"/>
  <c r="AE519" i="7"/>
  <c r="AG382" i="7"/>
  <c r="AF519" i="7"/>
  <c r="AG519" i="7"/>
  <c r="AH382" i="7"/>
  <c r="AI382" i="7"/>
  <c r="AH519" i="7"/>
  <c r="AI519" i="7"/>
  <c r="AJ382" i="7"/>
  <c r="AK382" i="7"/>
  <c r="AJ519" i="7"/>
  <c r="AK519" i="7"/>
  <c r="AL382" i="7"/>
  <c r="AL519" i="7"/>
  <c r="AM382" i="7"/>
  <c r="AN382" i="7"/>
  <c r="AM519" i="7"/>
  <c r="H413" i="7"/>
  <c r="D413" i="7"/>
  <c r="E413" i="7"/>
  <c r="G413" i="7"/>
  <c r="F413" i="7"/>
  <c r="C413" i="7"/>
  <c r="I413" i="7"/>
  <c r="J413" i="7"/>
  <c r="K413" i="7"/>
  <c r="J550" i="7"/>
  <c r="L413" i="7"/>
  <c r="I550" i="7"/>
  <c r="H550" i="7"/>
  <c r="C550" i="7"/>
  <c r="E550" i="7"/>
  <c r="G550" i="7"/>
  <c r="K550" i="7"/>
  <c r="F550" i="7"/>
  <c r="D550" i="7"/>
  <c r="L550" i="7"/>
  <c r="M413" i="7"/>
  <c r="M550" i="7"/>
  <c r="N413" i="7"/>
  <c r="N550" i="7"/>
  <c r="O413" i="7"/>
  <c r="P413" i="7"/>
  <c r="O550" i="7"/>
  <c r="P550" i="7"/>
  <c r="Q413" i="7"/>
  <c r="R413" i="7"/>
  <c r="Q550" i="7"/>
  <c r="R550" i="7"/>
  <c r="S413" i="7"/>
  <c r="T413" i="7"/>
  <c r="S550" i="7"/>
  <c r="U413" i="7"/>
  <c r="T550" i="7"/>
  <c r="V413" i="7"/>
  <c r="U550" i="7"/>
  <c r="V550" i="7"/>
  <c r="W413" i="7"/>
  <c r="W550" i="7"/>
  <c r="X413" i="7"/>
  <c r="X550" i="7"/>
  <c r="Y413" i="7"/>
  <c r="Y550" i="7"/>
  <c r="Z413" i="7"/>
  <c r="Z550" i="7"/>
  <c r="AA413" i="7"/>
  <c r="AB413" i="7"/>
  <c r="AA550" i="7"/>
  <c r="AC413" i="7"/>
  <c r="AB550" i="7"/>
  <c r="AC550" i="7"/>
  <c r="AD413" i="7"/>
  <c r="AE413" i="7"/>
  <c r="AD550" i="7"/>
  <c r="AF413" i="7"/>
  <c r="AE550" i="7"/>
  <c r="AG413" i="7"/>
  <c r="AF550" i="7"/>
  <c r="AH413" i="7"/>
  <c r="AG550" i="7"/>
  <c r="AI413" i="7"/>
  <c r="AH550" i="7"/>
  <c r="AI550" i="7"/>
  <c r="AJ413" i="7"/>
  <c r="AK413" i="7"/>
  <c r="AJ550" i="7"/>
  <c r="AL413" i="7"/>
  <c r="AK550" i="7"/>
  <c r="AL550" i="7"/>
  <c r="AM413" i="7"/>
  <c r="AN413" i="7"/>
  <c r="AM550" i="7"/>
  <c r="AO523" i="7"/>
  <c r="AO494" i="7"/>
  <c r="AN545" i="7"/>
  <c r="AN549" i="7"/>
  <c r="AO363" i="7"/>
  <c r="AO356" i="7"/>
  <c r="G360" i="7"/>
  <c r="F360" i="7"/>
  <c r="H360" i="7"/>
  <c r="D360" i="7"/>
  <c r="C360" i="7"/>
  <c r="I360" i="7"/>
  <c r="E360" i="7"/>
  <c r="J360" i="7"/>
  <c r="C497" i="7"/>
  <c r="K360" i="7"/>
  <c r="J497" i="7"/>
  <c r="I497" i="7"/>
  <c r="D497" i="7"/>
  <c r="F497" i="7"/>
  <c r="E497" i="7"/>
  <c r="G497" i="7"/>
  <c r="H497" i="7"/>
  <c r="L360" i="7"/>
  <c r="K497" i="7"/>
  <c r="M360" i="7"/>
  <c r="L497" i="7"/>
  <c r="N360" i="7"/>
  <c r="M497" i="7"/>
  <c r="O360" i="7"/>
  <c r="N497" i="7"/>
  <c r="P360" i="7"/>
  <c r="O497" i="7"/>
  <c r="P497" i="7"/>
  <c r="Q360" i="7"/>
  <c r="R360" i="7"/>
  <c r="Q497" i="7"/>
  <c r="S360" i="7"/>
  <c r="R497" i="7"/>
  <c r="T360" i="7"/>
  <c r="S497" i="7"/>
  <c r="T497" i="7"/>
  <c r="U360" i="7"/>
  <c r="V360" i="7"/>
  <c r="U497" i="7"/>
  <c r="V497" i="7"/>
  <c r="W360" i="7"/>
  <c r="X360" i="7"/>
  <c r="W497" i="7"/>
  <c r="Y360" i="7"/>
  <c r="X497" i="7"/>
  <c r="Z360" i="7"/>
  <c r="Y497" i="7"/>
  <c r="AA360" i="7"/>
  <c r="Z497" i="7"/>
  <c r="AB360" i="7"/>
  <c r="AA497" i="7"/>
  <c r="AC360" i="7"/>
  <c r="AB497" i="7"/>
  <c r="AD360" i="7"/>
  <c r="AC497" i="7"/>
  <c r="AE360" i="7"/>
  <c r="AD497" i="7"/>
  <c r="AF360" i="7"/>
  <c r="AE497" i="7"/>
  <c r="AG360" i="7"/>
  <c r="AF497" i="7"/>
  <c r="AH360" i="7"/>
  <c r="AG497" i="7"/>
  <c r="AI360" i="7"/>
  <c r="AH497" i="7"/>
  <c r="AI497" i="7"/>
  <c r="AJ360" i="7"/>
  <c r="AJ497" i="7"/>
  <c r="AK360" i="7"/>
  <c r="AK497" i="7"/>
  <c r="AL360" i="7"/>
  <c r="AM360" i="7"/>
  <c r="AL497" i="7"/>
  <c r="AM497" i="7"/>
  <c r="AN360" i="7"/>
  <c r="D383" i="7"/>
  <c r="F383" i="7"/>
  <c r="G383" i="7"/>
  <c r="E383" i="7"/>
  <c r="C383" i="7"/>
  <c r="G520" i="7"/>
  <c r="C520" i="7"/>
  <c r="H383" i="7"/>
  <c r="E520" i="7"/>
  <c r="F520" i="7"/>
  <c r="D520" i="7"/>
  <c r="I383" i="7"/>
  <c r="H520" i="7"/>
  <c r="I520" i="7"/>
  <c r="J383" i="7"/>
  <c r="J520" i="7"/>
  <c r="K383" i="7"/>
  <c r="L383" i="7"/>
  <c r="K520" i="7"/>
  <c r="L520" i="7"/>
  <c r="M383" i="7"/>
  <c r="M520" i="7"/>
  <c r="N383" i="7"/>
  <c r="N520" i="7"/>
  <c r="O383" i="7"/>
  <c r="P383" i="7"/>
  <c r="O520" i="7"/>
  <c r="Q383" i="7"/>
  <c r="P520" i="7"/>
  <c r="R383" i="7"/>
  <c r="Q520" i="7"/>
  <c r="R520" i="7"/>
  <c r="S383" i="7"/>
  <c r="T383" i="7"/>
  <c r="S520" i="7"/>
  <c r="U383" i="7"/>
  <c r="T520" i="7"/>
  <c r="V383" i="7"/>
  <c r="U520" i="7"/>
  <c r="V520" i="7"/>
  <c r="W383" i="7"/>
  <c r="X383" i="7"/>
  <c r="W520" i="7"/>
  <c r="Y383" i="7"/>
  <c r="X520" i="7"/>
  <c r="Z383" i="7"/>
  <c r="Y520" i="7"/>
  <c r="Z520" i="7"/>
  <c r="AA383" i="7"/>
  <c r="AA520" i="7"/>
  <c r="AB383" i="7"/>
  <c r="AC383" i="7"/>
  <c r="AB520" i="7"/>
  <c r="AD383" i="7"/>
  <c r="AC520" i="7"/>
  <c r="AE383" i="7"/>
  <c r="AD520" i="7"/>
  <c r="AF383" i="7"/>
  <c r="AE520" i="7"/>
  <c r="AF520" i="7"/>
  <c r="AG383" i="7"/>
  <c r="AG520" i="7"/>
  <c r="AH383" i="7"/>
  <c r="AH520" i="7"/>
  <c r="AI383" i="7"/>
  <c r="AJ383" i="7"/>
  <c r="AI520" i="7"/>
  <c r="AK383" i="7"/>
  <c r="AJ520" i="7"/>
  <c r="AK520" i="7"/>
  <c r="AL383" i="7"/>
  <c r="AL520" i="7"/>
  <c r="AM383" i="7"/>
  <c r="AM520" i="7"/>
  <c r="AN383" i="7"/>
  <c r="E414" i="7"/>
  <c r="D414" i="7"/>
  <c r="F414" i="7"/>
  <c r="L414" i="7"/>
  <c r="C414" i="7"/>
  <c r="K414" i="7"/>
  <c r="J414" i="7"/>
  <c r="I414" i="7"/>
  <c r="H414" i="7"/>
  <c r="G414" i="7"/>
  <c r="L551" i="7"/>
  <c r="M414" i="7"/>
  <c r="G551" i="7"/>
  <c r="C551" i="7"/>
  <c r="H551" i="7"/>
  <c r="F551" i="7"/>
  <c r="E551" i="7"/>
  <c r="I551" i="7"/>
  <c r="D551" i="7"/>
  <c r="J551" i="7"/>
  <c r="K551" i="7"/>
  <c r="M551" i="7"/>
  <c r="N414" i="7"/>
  <c r="O414" i="7"/>
  <c r="N551" i="7"/>
  <c r="O551" i="7"/>
  <c r="P414" i="7"/>
  <c r="Q414" i="7"/>
  <c r="P551" i="7"/>
  <c r="Q551" i="7"/>
  <c r="R414" i="7"/>
  <c r="R551" i="7"/>
  <c r="S414" i="7"/>
  <c r="S551" i="7"/>
  <c r="T414" i="7"/>
  <c r="U414" i="7"/>
  <c r="T551" i="7"/>
  <c r="U551" i="7"/>
  <c r="V414" i="7"/>
  <c r="W414" i="7"/>
  <c r="V551" i="7"/>
  <c r="W551" i="7"/>
  <c r="X414" i="7"/>
  <c r="X551" i="7"/>
  <c r="Y414" i="7"/>
  <c r="Y551" i="7"/>
  <c r="Z414" i="7"/>
  <c r="AA414" i="7"/>
  <c r="Z551" i="7"/>
  <c r="AA551" i="7"/>
  <c r="AB414" i="7"/>
  <c r="AC414" i="7"/>
  <c r="AB551" i="7"/>
  <c r="AD414" i="7"/>
  <c r="AC551" i="7"/>
  <c r="AE414" i="7"/>
  <c r="AD551" i="7"/>
  <c r="AE551" i="7"/>
  <c r="AF414" i="7"/>
  <c r="AF551" i="7"/>
  <c r="AG414" i="7"/>
  <c r="AG551" i="7"/>
  <c r="AH414" i="7"/>
  <c r="AH551" i="7"/>
  <c r="AI414" i="7"/>
  <c r="AJ414" i="7"/>
  <c r="AI551" i="7"/>
  <c r="AK414" i="7"/>
  <c r="AJ551" i="7"/>
  <c r="AK551" i="7"/>
  <c r="AL414" i="7"/>
  <c r="AM414" i="7"/>
  <c r="AL551" i="7"/>
  <c r="AM551" i="7"/>
  <c r="AN414" i="7"/>
  <c r="AO519" i="7"/>
  <c r="AO497" i="7"/>
  <c r="AO358" i="7"/>
  <c r="AO413" i="7"/>
  <c r="AN551" i="7"/>
  <c r="AN520" i="7"/>
  <c r="H361" i="7"/>
  <c r="G361" i="7"/>
  <c r="K361" i="7"/>
  <c r="F361" i="7"/>
  <c r="I361" i="7"/>
  <c r="J361" i="7"/>
  <c r="C361" i="7"/>
  <c r="D361" i="7"/>
  <c r="E361" i="7"/>
  <c r="G498" i="7"/>
  <c r="H498" i="7"/>
  <c r="D498" i="7"/>
  <c r="C498" i="7"/>
  <c r="I498" i="7"/>
  <c r="F498" i="7"/>
  <c r="L361" i="7"/>
  <c r="K498" i="7"/>
  <c r="J498" i="7"/>
  <c r="E498" i="7"/>
  <c r="L498" i="7"/>
  <c r="M361" i="7"/>
  <c r="M498" i="7"/>
  <c r="N361" i="7"/>
  <c r="N498" i="7"/>
  <c r="O361" i="7"/>
  <c r="O498" i="7"/>
  <c r="P361" i="7"/>
  <c r="P498" i="7"/>
  <c r="Q361" i="7"/>
  <c r="Q498" i="7"/>
  <c r="R361" i="7"/>
  <c r="R498" i="7"/>
  <c r="S361" i="7"/>
  <c r="S498" i="7"/>
  <c r="T361" i="7"/>
  <c r="U361" i="7"/>
  <c r="T498" i="7"/>
  <c r="V361" i="7"/>
  <c r="U498" i="7"/>
  <c r="V498" i="7"/>
  <c r="W361" i="7"/>
  <c r="X361" i="7"/>
  <c r="W498" i="7"/>
  <c r="X498" i="7"/>
  <c r="Y361" i="7"/>
  <c r="Y498" i="7"/>
  <c r="Z361" i="7"/>
  <c r="Z498" i="7"/>
  <c r="AA361" i="7"/>
  <c r="AB361" i="7"/>
  <c r="AA498" i="7"/>
  <c r="AB498" i="7"/>
  <c r="AC361" i="7"/>
  <c r="AC498" i="7"/>
  <c r="AD361" i="7"/>
  <c r="AE361" i="7"/>
  <c r="AD498" i="7"/>
  <c r="AF361" i="7"/>
  <c r="AE498" i="7"/>
  <c r="AG361" i="7"/>
  <c r="AF498" i="7"/>
  <c r="AH361" i="7"/>
  <c r="AG498" i="7"/>
  <c r="AI361" i="7"/>
  <c r="AH498" i="7"/>
  <c r="AJ361" i="7"/>
  <c r="AI498" i="7"/>
  <c r="AJ498" i="7"/>
  <c r="AK361" i="7"/>
  <c r="AK498" i="7"/>
  <c r="AL361" i="7"/>
  <c r="AM361" i="7"/>
  <c r="AL498" i="7"/>
  <c r="AM498" i="7"/>
  <c r="AN361" i="7"/>
  <c r="E384" i="7"/>
  <c r="C384" i="7"/>
  <c r="D384" i="7"/>
  <c r="G384" i="7"/>
  <c r="H384" i="7"/>
  <c r="F384" i="7"/>
  <c r="D521" i="7"/>
  <c r="C521" i="7"/>
  <c r="F521" i="7"/>
  <c r="G521" i="7"/>
  <c r="H521" i="7"/>
  <c r="E521" i="7"/>
  <c r="I384" i="7"/>
  <c r="J384" i="7"/>
  <c r="I521" i="7"/>
  <c r="K384" i="7"/>
  <c r="J521" i="7"/>
  <c r="K521" i="7"/>
  <c r="L384" i="7"/>
  <c r="L521" i="7"/>
  <c r="M384" i="7"/>
  <c r="N384" i="7"/>
  <c r="M521" i="7"/>
  <c r="N521" i="7"/>
  <c r="O384" i="7"/>
  <c r="P384" i="7"/>
  <c r="O521" i="7"/>
  <c r="P521" i="7"/>
  <c r="Q384" i="7"/>
  <c r="R384" i="7"/>
  <c r="Q521" i="7"/>
  <c r="S384" i="7"/>
  <c r="R521" i="7"/>
  <c r="T384" i="7"/>
  <c r="S521" i="7"/>
  <c r="T521" i="7"/>
  <c r="U384" i="7"/>
  <c r="U521" i="7"/>
  <c r="V384" i="7"/>
  <c r="W384" i="7"/>
  <c r="V521" i="7"/>
  <c r="X384" i="7"/>
  <c r="W521" i="7"/>
  <c r="X521" i="7"/>
  <c r="Y384" i="7"/>
  <c r="Y521" i="7"/>
  <c r="Z384" i="7"/>
  <c r="AA384" i="7"/>
  <c r="Z521" i="7"/>
  <c r="AA521" i="7"/>
  <c r="AB384" i="7"/>
  <c r="AB521" i="7"/>
  <c r="AC384" i="7"/>
  <c r="AC521" i="7"/>
  <c r="AD384" i="7"/>
  <c r="AE384" i="7"/>
  <c r="AD521" i="7"/>
  <c r="AE521" i="7"/>
  <c r="AF384" i="7"/>
  <c r="AG384" i="7"/>
  <c r="AF521" i="7"/>
  <c r="AH384" i="7"/>
  <c r="AG521" i="7"/>
  <c r="AI384" i="7"/>
  <c r="AH521" i="7"/>
  <c r="AI521" i="7"/>
  <c r="AJ384" i="7"/>
  <c r="AK384" i="7"/>
  <c r="AJ521" i="7"/>
  <c r="AL384" i="7"/>
  <c r="AK521" i="7"/>
  <c r="AM384" i="7"/>
  <c r="AL521" i="7"/>
  <c r="AM521" i="7"/>
  <c r="AN384" i="7"/>
  <c r="C407" i="7"/>
  <c r="C544" i="7"/>
  <c r="D407" i="7"/>
  <c r="F407" i="7"/>
  <c r="D544" i="7"/>
  <c r="E407" i="7"/>
  <c r="G407" i="7"/>
  <c r="E544" i="7"/>
  <c r="F544" i="7"/>
  <c r="G544" i="7"/>
  <c r="H407" i="7"/>
  <c r="I407" i="7"/>
  <c r="H544" i="7"/>
  <c r="J407" i="7"/>
  <c r="I544" i="7"/>
  <c r="J544" i="7"/>
  <c r="K407" i="7"/>
  <c r="L407" i="7"/>
  <c r="K544" i="7"/>
  <c r="L544" i="7"/>
  <c r="M407" i="7"/>
  <c r="M544" i="7"/>
  <c r="N407" i="7"/>
  <c r="N544" i="7"/>
  <c r="O407" i="7"/>
  <c r="P407" i="7"/>
  <c r="O544" i="7"/>
  <c r="Q407" i="7"/>
  <c r="P544" i="7"/>
  <c r="Q544" i="7"/>
  <c r="R407" i="7"/>
  <c r="R544" i="7"/>
  <c r="S407" i="7"/>
  <c r="S544" i="7"/>
  <c r="T407" i="7"/>
  <c r="U407" i="7"/>
  <c r="T544" i="7"/>
  <c r="U544" i="7"/>
  <c r="V407" i="7"/>
  <c r="V544" i="7"/>
  <c r="W407" i="7"/>
  <c r="X407" i="7"/>
  <c r="W544" i="7"/>
  <c r="Y407" i="7"/>
  <c r="X544" i="7"/>
  <c r="Y544" i="7"/>
  <c r="Z407" i="7"/>
  <c r="AA407" i="7"/>
  <c r="Z544" i="7"/>
  <c r="AB407" i="7"/>
  <c r="AA544" i="7"/>
  <c r="AC407" i="7"/>
  <c r="AB544" i="7"/>
  <c r="AC544" i="7"/>
  <c r="AD407" i="7"/>
  <c r="AD544" i="7"/>
  <c r="AE407" i="7"/>
  <c r="AE544" i="7"/>
  <c r="AF407" i="7"/>
  <c r="AG407" i="7"/>
  <c r="AF544" i="7"/>
  <c r="AH407" i="7"/>
  <c r="AG544" i="7"/>
  <c r="AI407" i="7"/>
  <c r="AH544" i="7"/>
  <c r="AJ407" i="7"/>
  <c r="AI544" i="7"/>
  <c r="AK407" i="7"/>
  <c r="AJ544" i="7"/>
  <c r="AL407" i="7"/>
  <c r="AK544" i="7"/>
  <c r="AL544" i="7"/>
  <c r="AM407" i="7"/>
  <c r="AN407" i="7"/>
  <c r="AM544" i="7"/>
  <c r="C415" i="7"/>
  <c r="L415" i="7"/>
  <c r="D415" i="7"/>
  <c r="I415" i="7"/>
  <c r="E415" i="7"/>
  <c r="K415" i="7"/>
  <c r="G415" i="7"/>
  <c r="F415" i="7"/>
  <c r="J415" i="7"/>
  <c r="H415" i="7"/>
  <c r="M415" i="7"/>
  <c r="F552" i="7"/>
  <c r="G552" i="7"/>
  <c r="K552" i="7"/>
  <c r="H552" i="7"/>
  <c r="D552" i="7"/>
  <c r="E552" i="7"/>
  <c r="L552" i="7"/>
  <c r="C552" i="7"/>
  <c r="J552" i="7"/>
  <c r="M552" i="7"/>
  <c r="N415" i="7"/>
  <c r="I552" i="7"/>
  <c r="N552" i="7"/>
  <c r="O415" i="7"/>
  <c r="O552" i="7"/>
  <c r="P415" i="7"/>
  <c r="P552" i="7"/>
  <c r="Q415" i="7"/>
  <c r="R415" i="7"/>
  <c r="Q552" i="7"/>
  <c r="S415" i="7"/>
  <c r="R552" i="7"/>
  <c r="T415" i="7"/>
  <c r="S552" i="7"/>
  <c r="T552" i="7"/>
  <c r="U415" i="7"/>
  <c r="V415" i="7"/>
  <c r="U552" i="7"/>
  <c r="W415" i="7"/>
  <c r="V552" i="7"/>
  <c r="W552" i="7"/>
  <c r="X415" i="7"/>
  <c r="X552" i="7"/>
  <c r="Y415" i="7"/>
  <c r="Y552" i="7"/>
  <c r="Z415" i="7"/>
  <c r="AA415" i="7"/>
  <c r="Z552" i="7"/>
  <c r="AB415" i="7"/>
  <c r="AA552" i="7"/>
  <c r="AB552" i="7"/>
  <c r="AC415" i="7"/>
  <c r="AC552" i="7"/>
  <c r="AD415" i="7"/>
  <c r="AD552" i="7"/>
  <c r="AE415" i="7"/>
  <c r="AF415" i="7"/>
  <c r="AE552" i="7"/>
  <c r="AF552" i="7"/>
  <c r="AG415" i="7"/>
  <c r="AH415" i="7"/>
  <c r="AG552" i="7"/>
  <c r="AH552" i="7"/>
  <c r="AI415" i="7"/>
  <c r="AJ415" i="7"/>
  <c r="AI552" i="7"/>
  <c r="AK415" i="7"/>
  <c r="AJ552" i="7"/>
  <c r="AL415" i="7"/>
  <c r="AK552" i="7"/>
  <c r="AL552" i="7"/>
  <c r="AM415" i="7"/>
  <c r="AN415" i="7"/>
  <c r="AM552" i="7"/>
  <c r="AO550" i="7"/>
  <c r="AO499" i="7"/>
  <c r="AO414" i="7"/>
  <c r="AO389" i="7"/>
  <c r="AO388" i="7"/>
  <c r="AN497" i="7"/>
  <c r="AO383" i="7"/>
  <c r="E385" i="7"/>
  <c r="I385" i="7"/>
  <c r="F385" i="7"/>
  <c r="H385" i="7"/>
  <c r="C385" i="7"/>
  <c r="G385" i="7"/>
  <c r="D385" i="7"/>
  <c r="C522" i="7"/>
  <c r="E522" i="7"/>
  <c r="J385" i="7"/>
  <c r="F522" i="7"/>
  <c r="H522" i="7"/>
  <c r="I522" i="7"/>
  <c r="D522" i="7"/>
  <c r="G522" i="7"/>
  <c r="J522" i="7"/>
  <c r="K385" i="7"/>
  <c r="K522" i="7"/>
  <c r="L385" i="7"/>
  <c r="L522" i="7"/>
  <c r="M385" i="7"/>
  <c r="N385" i="7"/>
  <c r="M522" i="7"/>
  <c r="O385" i="7"/>
  <c r="N522" i="7"/>
  <c r="P385" i="7"/>
  <c r="O522" i="7"/>
  <c r="P522" i="7"/>
  <c r="Q385" i="7"/>
  <c r="Q522" i="7"/>
  <c r="R385" i="7"/>
  <c r="S385" i="7"/>
  <c r="R522" i="7"/>
  <c r="T385" i="7"/>
  <c r="S522" i="7"/>
  <c r="U385" i="7"/>
  <c r="T522" i="7"/>
  <c r="V385" i="7"/>
  <c r="U522" i="7"/>
  <c r="V522" i="7"/>
  <c r="W385" i="7"/>
  <c r="X385" i="7"/>
  <c r="W522" i="7"/>
  <c r="X522" i="7"/>
  <c r="Y385" i="7"/>
  <c r="Y522" i="7"/>
  <c r="Z385" i="7"/>
  <c r="AA385" i="7"/>
  <c r="Z522" i="7"/>
  <c r="AB385" i="7"/>
  <c r="AA522" i="7"/>
  <c r="AC385" i="7"/>
  <c r="AB522" i="7"/>
  <c r="AC522" i="7"/>
  <c r="AD385" i="7"/>
  <c r="AE385" i="7"/>
  <c r="AD522" i="7"/>
  <c r="AE522" i="7"/>
  <c r="AF385" i="7"/>
  <c r="AG385" i="7"/>
  <c r="AF522" i="7"/>
  <c r="AG522" i="7"/>
  <c r="AH385" i="7"/>
  <c r="AH522" i="7"/>
  <c r="AI385" i="7"/>
  <c r="AJ385" i="7"/>
  <c r="AI522" i="7"/>
  <c r="AK385" i="7"/>
  <c r="AJ522" i="7"/>
  <c r="AL385" i="7"/>
  <c r="AK522" i="7"/>
  <c r="AM385" i="7"/>
  <c r="AL522" i="7"/>
  <c r="AM522" i="7"/>
  <c r="AN385" i="7"/>
  <c r="C355" i="7"/>
  <c r="D355" i="7"/>
  <c r="F355" i="7"/>
  <c r="E355" i="7"/>
  <c r="C492" i="7"/>
  <c r="D492" i="7"/>
  <c r="E492" i="7"/>
  <c r="F492" i="7"/>
  <c r="G355" i="7"/>
  <c r="G492" i="7"/>
  <c r="H355" i="7"/>
  <c r="I355" i="7"/>
  <c r="H492" i="7"/>
  <c r="I492" i="7"/>
  <c r="J355" i="7"/>
  <c r="K355" i="7"/>
  <c r="J492" i="7"/>
  <c r="K492" i="7"/>
  <c r="L355" i="7"/>
  <c r="L492" i="7"/>
  <c r="M355" i="7"/>
  <c r="N355" i="7"/>
  <c r="M492" i="7"/>
  <c r="O355" i="7"/>
  <c r="N492" i="7"/>
  <c r="O492" i="7"/>
  <c r="P355" i="7"/>
  <c r="Q355" i="7"/>
  <c r="P492" i="7"/>
  <c r="R355" i="7"/>
  <c r="Q492" i="7"/>
  <c r="S355" i="7"/>
  <c r="R492" i="7"/>
  <c r="T355" i="7"/>
  <c r="S492" i="7"/>
  <c r="T492" i="7"/>
  <c r="U355" i="7"/>
  <c r="U492" i="7"/>
  <c r="V355" i="7"/>
  <c r="W355" i="7"/>
  <c r="V492" i="7"/>
  <c r="X355" i="7"/>
  <c r="W492" i="7"/>
  <c r="X492" i="7"/>
  <c r="Y355" i="7"/>
  <c r="Y492" i="7"/>
  <c r="Z355" i="7"/>
  <c r="Z492" i="7"/>
  <c r="AA355" i="7"/>
  <c r="AB355" i="7"/>
  <c r="AA492" i="7"/>
  <c r="AB492" i="7"/>
  <c r="AC355" i="7"/>
  <c r="AD355" i="7"/>
  <c r="AC492" i="7"/>
  <c r="AD492" i="7"/>
  <c r="AE355" i="7"/>
  <c r="AE492" i="7"/>
  <c r="AF355" i="7"/>
  <c r="AF492" i="7"/>
  <c r="AG355" i="7"/>
  <c r="AH355" i="7"/>
  <c r="AG492" i="7"/>
  <c r="AI355" i="7"/>
  <c r="AH492" i="7"/>
  <c r="AI492" i="7"/>
  <c r="AJ355" i="7"/>
  <c r="AJ492" i="7"/>
  <c r="AK355" i="7"/>
  <c r="AL355" i="7"/>
  <c r="AK492" i="7"/>
  <c r="AM355" i="7"/>
  <c r="AL492" i="7"/>
  <c r="AM492" i="7"/>
  <c r="AN355" i="7"/>
  <c r="G363" i="7"/>
  <c r="C363" i="7"/>
  <c r="J363" i="7"/>
  <c r="H363" i="7"/>
  <c r="E363" i="7"/>
  <c r="L363" i="7"/>
  <c r="I363" i="7"/>
  <c r="F363" i="7"/>
  <c r="K363" i="7"/>
  <c r="M363" i="7"/>
  <c r="D363" i="7"/>
  <c r="K500" i="7"/>
  <c r="H500" i="7"/>
  <c r="M500" i="7"/>
  <c r="J500" i="7"/>
  <c r="N363" i="7"/>
  <c r="F500" i="7"/>
  <c r="D500" i="7"/>
  <c r="L500" i="7"/>
  <c r="E500" i="7"/>
  <c r="I500" i="7"/>
  <c r="G500" i="7"/>
  <c r="C500" i="7"/>
  <c r="O363" i="7"/>
  <c r="N500" i="7"/>
  <c r="O500" i="7"/>
  <c r="P363" i="7"/>
  <c r="P500" i="7"/>
  <c r="Q363" i="7"/>
  <c r="R363" i="7"/>
  <c r="Q500" i="7"/>
  <c r="R500" i="7"/>
  <c r="S363" i="7"/>
  <c r="T363" i="7"/>
  <c r="S500" i="7"/>
  <c r="U363" i="7"/>
  <c r="T500" i="7"/>
  <c r="U500" i="7"/>
  <c r="V363" i="7"/>
  <c r="V500" i="7"/>
  <c r="W363" i="7"/>
  <c r="X363" i="7"/>
  <c r="W500" i="7"/>
  <c r="Y363" i="7"/>
  <c r="X500" i="7"/>
  <c r="Z363" i="7"/>
  <c r="Y500" i="7"/>
  <c r="AA363" i="7"/>
  <c r="Z500" i="7"/>
  <c r="AB363" i="7"/>
  <c r="AA500" i="7"/>
  <c r="AC363" i="7"/>
  <c r="AB500" i="7"/>
  <c r="AD363" i="7"/>
  <c r="AC500" i="7"/>
  <c r="AE363" i="7"/>
  <c r="AD500" i="7"/>
  <c r="AF363" i="7"/>
  <c r="AE500" i="7"/>
  <c r="AF500" i="7"/>
  <c r="AG363" i="7"/>
  <c r="AG500" i="7"/>
  <c r="AH363" i="7"/>
  <c r="AH500" i="7"/>
  <c r="AI363" i="7"/>
  <c r="AJ363" i="7"/>
  <c r="AI500" i="7"/>
  <c r="AJ500" i="7"/>
  <c r="AK363" i="7"/>
  <c r="AL363" i="7"/>
  <c r="AK500" i="7"/>
  <c r="AM363" i="7"/>
  <c r="AL500" i="7"/>
  <c r="AM500" i="7"/>
  <c r="AN363" i="7"/>
  <c r="I386" i="7"/>
  <c r="E386" i="7"/>
  <c r="D386" i="7"/>
  <c r="F386" i="7"/>
  <c r="H386" i="7"/>
  <c r="J386" i="7"/>
  <c r="C386" i="7"/>
  <c r="G386" i="7"/>
  <c r="J523" i="7"/>
  <c r="K386" i="7"/>
  <c r="E523" i="7"/>
  <c r="G523" i="7"/>
  <c r="F523" i="7"/>
  <c r="I523" i="7"/>
  <c r="D523" i="7"/>
  <c r="C523" i="7"/>
  <c r="H523" i="7"/>
  <c r="L386" i="7"/>
  <c r="K523" i="7"/>
  <c r="L523" i="7"/>
  <c r="M386" i="7"/>
  <c r="N386" i="7"/>
  <c r="M523" i="7"/>
  <c r="O386" i="7"/>
  <c r="N523" i="7"/>
  <c r="P386" i="7"/>
  <c r="O523" i="7"/>
  <c r="P523" i="7"/>
  <c r="Q386" i="7"/>
  <c r="Q523" i="7"/>
  <c r="R386" i="7"/>
  <c r="S386" i="7"/>
  <c r="R523" i="7"/>
  <c r="S523" i="7"/>
  <c r="T386" i="7"/>
  <c r="T523" i="7"/>
  <c r="U386" i="7"/>
  <c r="U523" i="7"/>
  <c r="V386" i="7"/>
  <c r="W386" i="7"/>
  <c r="V523" i="7"/>
  <c r="W523" i="7"/>
  <c r="X386" i="7"/>
  <c r="X523" i="7"/>
  <c r="Y386" i="7"/>
  <c r="Y523" i="7"/>
  <c r="Z386" i="7"/>
  <c r="Z523" i="7"/>
  <c r="AA386" i="7"/>
  <c r="AA523" i="7"/>
  <c r="AB386" i="7"/>
  <c r="AB523" i="7"/>
  <c r="AC386" i="7"/>
  <c r="AC523" i="7"/>
  <c r="AD386" i="7"/>
  <c r="AE386" i="7"/>
  <c r="AD523" i="7"/>
  <c r="AF386" i="7"/>
  <c r="AE523" i="7"/>
  <c r="AG386" i="7"/>
  <c r="AF523" i="7"/>
  <c r="AG523" i="7"/>
  <c r="AH386" i="7"/>
  <c r="AI386" i="7"/>
  <c r="AH523" i="7"/>
  <c r="AJ386" i="7"/>
  <c r="AI523" i="7"/>
  <c r="AK386" i="7"/>
  <c r="AJ523" i="7"/>
  <c r="AK523" i="7"/>
  <c r="AL386" i="7"/>
  <c r="AM386" i="7"/>
  <c r="AL523" i="7"/>
  <c r="AM523" i="7"/>
  <c r="AN386" i="7"/>
  <c r="F409" i="7"/>
  <c r="G409" i="7"/>
  <c r="E409" i="7"/>
  <c r="C409" i="7"/>
  <c r="D409" i="7"/>
  <c r="F546" i="7"/>
  <c r="C546" i="7"/>
  <c r="D546" i="7"/>
  <c r="H409" i="7"/>
  <c r="E546" i="7"/>
  <c r="G546" i="7"/>
  <c r="I409" i="7"/>
  <c r="H546" i="7"/>
  <c r="I546" i="7"/>
  <c r="J409" i="7"/>
  <c r="J546" i="7"/>
  <c r="K409" i="7"/>
  <c r="K546" i="7"/>
  <c r="L409" i="7"/>
  <c r="M409" i="7"/>
  <c r="L546" i="7"/>
  <c r="N409" i="7"/>
  <c r="M546" i="7"/>
  <c r="O409" i="7"/>
  <c r="N546" i="7"/>
  <c r="P409" i="7"/>
  <c r="O546" i="7"/>
  <c r="P546" i="7"/>
  <c r="Q409" i="7"/>
  <c r="Q546" i="7"/>
  <c r="R409" i="7"/>
  <c r="S409" i="7"/>
  <c r="R546" i="7"/>
  <c r="S546" i="7"/>
  <c r="T409" i="7"/>
  <c r="U409" i="7"/>
  <c r="T546" i="7"/>
  <c r="V409" i="7"/>
  <c r="U546" i="7"/>
  <c r="V546" i="7"/>
  <c r="W409" i="7"/>
  <c r="W546" i="7"/>
  <c r="X409" i="7"/>
  <c r="X546" i="7"/>
  <c r="Y409" i="7"/>
  <c r="Y546" i="7"/>
  <c r="Z409" i="7"/>
  <c r="AA409" i="7"/>
  <c r="Z546" i="7"/>
  <c r="AB409" i="7"/>
  <c r="AA546" i="7"/>
  <c r="AC409" i="7"/>
  <c r="AB546" i="7"/>
  <c r="AD409" i="7"/>
  <c r="AC546" i="7"/>
  <c r="AE409" i="7"/>
  <c r="AD546" i="7"/>
  <c r="AF409" i="7"/>
  <c r="AE546" i="7"/>
  <c r="AG409" i="7"/>
  <c r="AF546" i="7"/>
  <c r="AG546" i="7"/>
  <c r="AH409" i="7"/>
  <c r="AI409" i="7"/>
  <c r="AH546" i="7"/>
  <c r="AI546" i="7"/>
  <c r="AJ409" i="7"/>
  <c r="AK409" i="7"/>
  <c r="AJ546" i="7"/>
  <c r="AK546" i="7"/>
  <c r="AL409" i="7"/>
  <c r="AM409" i="7"/>
  <c r="AL546" i="7"/>
  <c r="AN409" i="7"/>
  <c r="AM546" i="7"/>
  <c r="AO526" i="7"/>
  <c r="AN523" i="7"/>
  <c r="AN522" i="7"/>
  <c r="AO359" i="7"/>
  <c r="C362" i="7"/>
  <c r="F362" i="7"/>
  <c r="D362" i="7"/>
  <c r="L362" i="7"/>
  <c r="E362" i="7"/>
  <c r="I362" i="7"/>
  <c r="H362" i="7"/>
  <c r="J362" i="7"/>
  <c r="G362" i="7"/>
  <c r="K362" i="7"/>
  <c r="L499" i="7"/>
  <c r="D499" i="7"/>
  <c r="C499" i="7"/>
  <c r="E499" i="7"/>
  <c r="F499" i="7"/>
  <c r="H499" i="7"/>
  <c r="I499" i="7"/>
  <c r="M362" i="7"/>
  <c r="K499" i="7"/>
  <c r="J499" i="7"/>
  <c r="G499" i="7"/>
  <c r="M499" i="7"/>
  <c r="N362" i="7"/>
  <c r="O362" i="7"/>
  <c r="N499" i="7"/>
  <c r="P362" i="7"/>
  <c r="O499" i="7"/>
  <c r="Q362" i="7"/>
  <c r="P499" i="7"/>
  <c r="R362" i="7"/>
  <c r="Q499" i="7"/>
  <c r="R499" i="7"/>
  <c r="S362" i="7"/>
  <c r="S499" i="7"/>
  <c r="T362" i="7"/>
  <c r="T499" i="7"/>
  <c r="U362" i="7"/>
  <c r="U499" i="7"/>
  <c r="V362" i="7"/>
  <c r="V499" i="7"/>
  <c r="W362" i="7"/>
  <c r="W499" i="7"/>
  <c r="X362" i="7"/>
  <c r="Y362" i="7"/>
  <c r="X499" i="7"/>
  <c r="Y499" i="7"/>
  <c r="Z362" i="7"/>
  <c r="AA362" i="7"/>
  <c r="Z499" i="7"/>
  <c r="AB362" i="7"/>
  <c r="AA499" i="7"/>
  <c r="AC362" i="7"/>
  <c r="AB499" i="7"/>
  <c r="AC499" i="7"/>
  <c r="AD362" i="7"/>
  <c r="AD499" i="7"/>
  <c r="AE362" i="7"/>
  <c r="AF362" i="7"/>
  <c r="AE499" i="7"/>
  <c r="AF499" i="7"/>
  <c r="AG362" i="7"/>
  <c r="AG499" i="7"/>
  <c r="AH362" i="7"/>
  <c r="AI362" i="7"/>
  <c r="AH499" i="7"/>
  <c r="AJ362" i="7"/>
  <c r="AI499" i="7"/>
  <c r="AK362" i="7"/>
  <c r="AJ499" i="7"/>
  <c r="AK499" i="7"/>
  <c r="AL362" i="7"/>
  <c r="AM362" i="7"/>
  <c r="AL499" i="7"/>
  <c r="AM499" i="7"/>
  <c r="AN362" i="7"/>
  <c r="C356" i="7"/>
  <c r="D356" i="7"/>
  <c r="C493" i="7"/>
  <c r="E356" i="7"/>
  <c r="F356" i="7"/>
  <c r="G356" i="7"/>
  <c r="D493" i="7"/>
  <c r="G493" i="7"/>
  <c r="H356" i="7"/>
  <c r="F493" i="7"/>
  <c r="E493" i="7"/>
  <c r="H493" i="7"/>
  <c r="I356" i="7"/>
  <c r="J356" i="7"/>
  <c r="I493" i="7"/>
  <c r="J493" i="7"/>
  <c r="K356" i="7"/>
  <c r="K493" i="7"/>
  <c r="L356" i="7"/>
  <c r="L493" i="7"/>
  <c r="M356" i="7"/>
  <c r="N356" i="7"/>
  <c r="M493" i="7"/>
  <c r="N493" i="7"/>
  <c r="O356" i="7"/>
  <c r="P356" i="7"/>
  <c r="O493" i="7"/>
  <c r="Q356" i="7"/>
  <c r="P493" i="7"/>
  <c r="R356" i="7"/>
  <c r="Q493" i="7"/>
  <c r="R493" i="7"/>
  <c r="S356" i="7"/>
  <c r="T356" i="7"/>
  <c r="S493" i="7"/>
  <c r="U356" i="7"/>
  <c r="T493" i="7"/>
  <c r="V356" i="7"/>
  <c r="U493" i="7"/>
  <c r="W356" i="7"/>
  <c r="V493" i="7"/>
  <c r="W493" i="7"/>
  <c r="X356" i="7"/>
  <c r="Y356" i="7"/>
  <c r="X493" i="7"/>
  <c r="Z356" i="7"/>
  <c r="Y493" i="7"/>
  <c r="Z493" i="7"/>
  <c r="AA356" i="7"/>
  <c r="AA493" i="7"/>
  <c r="AB356" i="7"/>
  <c r="AC356" i="7"/>
  <c r="AB493" i="7"/>
  <c r="AD356" i="7"/>
  <c r="AC493" i="7"/>
  <c r="AE356" i="7"/>
  <c r="AD493" i="7"/>
  <c r="AE493" i="7"/>
  <c r="AF356" i="7"/>
  <c r="AG356" i="7"/>
  <c r="AF493" i="7"/>
  <c r="AH356" i="7"/>
  <c r="AG493" i="7"/>
  <c r="AH493" i="7"/>
  <c r="AI356" i="7"/>
  <c r="AI493" i="7"/>
  <c r="AJ356" i="7"/>
  <c r="AK356" i="7"/>
  <c r="AJ493" i="7"/>
  <c r="AK493" i="7"/>
  <c r="AL356" i="7"/>
  <c r="AM356" i="7"/>
  <c r="AL493" i="7"/>
  <c r="AN356" i="7"/>
  <c r="AM493" i="7"/>
  <c r="I387" i="7"/>
  <c r="H387" i="7"/>
  <c r="E387" i="7"/>
  <c r="C387" i="7"/>
  <c r="K387" i="7"/>
  <c r="D387" i="7"/>
  <c r="G387" i="7"/>
  <c r="J387" i="7"/>
  <c r="F387" i="7"/>
  <c r="C524" i="7"/>
  <c r="L387" i="7"/>
  <c r="J524" i="7"/>
  <c r="E524" i="7"/>
  <c r="H524" i="7"/>
  <c r="G524" i="7"/>
  <c r="F524" i="7"/>
  <c r="I524" i="7"/>
  <c r="K524" i="7"/>
  <c r="D524" i="7"/>
  <c r="L524" i="7"/>
  <c r="M387" i="7"/>
  <c r="N387" i="7"/>
  <c r="M524" i="7"/>
  <c r="N524" i="7"/>
  <c r="O387" i="7"/>
  <c r="O524" i="7"/>
  <c r="P387" i="7"/>
  <c r="P524" i="7"/>
  <c r="Q387" i="7"/>
  <c r="R387" i="7"/>
  <c r="Q524" i="7"/>
  <c r="R524" i="7"/>
  <c r="S387" i="7"/>
  <c r="T387" i="7"/>
  <c r="S524" i="7"/>
  <c r="U387" i="7"/>
  <c r="T524" i="7"/>
  <c r="U524" i="7"/>
  <c r="V387" i="7"/>
  <c r="V524" i="7"/>
  <c r="W387" i="7"/>
  <c r="X387" i="7"/>
  <c r="W524" i="7"/>
  <c r="Y387" i="7"/>
  <c r="X524" i="7"/>
  <c r="Z387" i="7"/>
  <c r="Y524" i="7"/>
  <c r="AA387" i="7"/>
  <c r="Z524" i="7"/>
  <c r="AA524" i="7"/>
  <c r="AB387" i="7"/>
  <c r="AC387" i="7"/>
  <c r="AB524" i="7"/>
  <c r="AD387" i="7"/>
  <c r="AC524" i="7"/>
  <c r="AE387" i="7"/>
  <c r="AD524" i="7"/>
  <c r="AE524" i="7"/>
  <c r="AF387" i="7"/>
  <c r="AF524" i="7"/>
  <c r="AG387" i="7"/>
  <c r="AH387" i="7"/>
  <c r="AG524" i="7"/>
  <c r="AH524" i="7"/>
  <c r="AI387" i="7"/>
  <c r="AJ387" i="7"/>
  <c r="AI524" i="7"/>
  <c r="AK387" i="7"/>
  <c r="AJ524" i="7"/>
  <c r="AL387" i="7"/>
  <c r="AK524" i="7"/>
  <c r="AL524" i="7"/>
  <c r="AM387" i="7"/>
  <c r="AM524" i="7"/>
  <c r="AN387" i="7"/>
  <c r="C410" i="7"/>
  <c r="E410" i="7"/>
  <c r="F410" i="7"/>
  <c r="H410" i="7"/>
  <c r="D410" i="7"/>
  <c r="G410" i="7"/>
  <c r="F547" i="7"/>
  <c r="G547" i="7"/>
  <c r="D547" i="7"/>
  <c r="E547" i="7"/>
  <c r="C547" i="7"/>
  <c r="I410" i="7"/>
  <c r="H547" i="7"/>
  <c r="I547" i="7"/>
  <c r="J410" i="7"/>
  <c r="K410" i="7"/>
  <c r="J547" i="7"/>
  <c r="K547" i="7"/>
  <c r="L410" i="7"/>
  <c r="L547" i="7"/>
  <c r="M410" i="7"/>
  <c r="N410" i="7"/>
  <c r="M547" i="7"/>
  <c r="O410" i="7"/>
  <c r="N547" i="7"/>
  <c r="O547" i="7"/>
  <c r="P410" i="7"/>
  <c r="Q410" i="7"/>
  <c r="P547" i="7"/>
  <c r="R410" i="7"/>
  <c r="Q547" i="7"/>
  <c r="R547" i="7"/>
  <c r="S410" i="7"/>
  <c r="T410" i="7"/>
  <c r="S547" i="7"/>
  <c r="U410" i="7"/>
  <c r="T547" i="7"/>
  <c r="V410" i="7"/>
  <c r="U547" i="7"/>
  <c r="V547" i="7"/>
  <c r="W410" i="7"/>
  <c r="X410" i="7"/>
  <c r="W547" i="7"/>
  <c r="Y410" i="7"/>
  <c r="X547" i="7"/>
  <c r="Y547" i="7"/>
  <c r="Z410" i="7"/>
  <c r="AA410" i="7"/>
  <c r="Z547" i="7"/>
  <c r="AA547" i="7"/>
  <c r="AB410" i="7"/>
  <c r="AB547" i="7"/>
  <c r="AC410" i="7"/>
  <c r="AC547" i="7"/>
  <c r="AD410" i="7"/>
  <c r="AE410" i="7"/>
  <c r="AD547" i="7"/>
  <c r="AE547" i="7"/>
  <c r="AF410" i="7"/>
  <c r="AG410" i="7"/>
  <c r="AF547" i="7"/>
  <c r="AG547" i="7"/>
  <c r="AH410" i="7"/>
  <c r="AH547" i="7"/>
  <c r="AI410" i="7"/>
  <c r="AJ410" i="7"/>
  <c r="AI547" i="7"/>
  <c r="AK410" i="7"/>
  <c r="AJ547" i="7"/>
  <c r="AL410" i="7"/>
  <c r="AK547" i="7"/>
  <c r="AM410" i="7"/>
  <c r="AL547" i="7"/>
  <c r="AN410" i="7"/>
  <c r="AM547" i="7"/>
  <c r="AO551" i="7"/>
  <c r="AO522" i="7"/>
  <c r="AN550" i="7"/>
  <c r="AN492" i="7"/>
  <c r="AN552" i="7"/>
  <c r="AO386" i="7"/>
  <c r="AO409" i="7"/>
  <c r="E357" i="7"/>
  <c r="C357" i="7"/>
  <c r="D357" i="7"/>
  <c r="F357" i="7"/>
  <c r="G357" i="7"/>
  <c r="G494" i="7"/>
  <c r="E494" i="7"/>
  <c r="F494" i="7"/>
  <c r="C494" i="7"/>
  <c r="H357" i="7"/>
  <c r="D494" i="7"/>
  <c r="I357" i="7"/>
  <c r="H494" i="7"/>
  <c r="J357" i="7"/>
  <c r="I494" i="7"/>
  <c r="K357" i="7"/>
  <c r="J494" i="7"/>
  <c r="L357" i="7"/>
  <c r="K494" i="7"/>
  <c r="L494" i="7"/>
  <c r="M357" i="7"/>
  <c r="N357" i="7"/>
  <c r="M494" i="7"/>
  <c r="O357" i="7"/>
  <c r="N494" i="7"/>
  <c r="P357" i="7"/>
  <c r="O494" i="7"/>
  <c r="P494" i="7"/>
  <c r="Q357" i="7"/>
  <c r="Q494" i="7"/>
  <c r="R357" i="7"/>
  <c r="S357" i="7"/>
  <c r="R494" i="7"/>
  <c r="T357" i="7"/>
  <c r="S494" i="7"/>
  <c r="U357" i="7"/>
  <c r="T494" i="7"/>
  <c r="V357" i="7"/>
  <c r="U494" i="7"/>
  <c r="V494" i="7"/>
  <c r="W357" i="7"/>
  <c r="W494" i="7"/>
  <c r="X357" i="7"/>
  <c r="X494" i="7"/>
  <c r="Y357" i="7"/>
  <c r="Y494" i="7"/>
  <c r="Z357" i="7"/>
  <c r="AA357" i="7"/>
  <c r="Z494" i="7"/>
  <c r="AA494" i="7"/>
  <c r="AB357" i="7"/>
  <c r="AB494" i="7"/>
  <c r="AC357" i="7"/>
  <c r="AC494" i="7"/>
  <c r="AD357" i="7"/>
  <c r="AE357" i="7"/>
  <c r="AD494" i="7"/>
  <c r="AF357" i="7"/>
  <c r="AE494" i="7"/>
  <c r="AF494" i="7"/>
  <c r="AG357" i="7"/>
  <c r="AG494" i="7"/>
  <c r="AH357" i="7"/>
  <c r="AH494" i="7"/>
  <c r="AI357" i="7"/>
  <c r="AJ357" i="7"/>
  <c r="AI494" i="7"/>
  <c r="AJ494" i="7"/>
  <c r="AK357" i="7"/>
  <c r="AK494" i="7"/>
  <c r="AL357" i="7"/>
  <c r="AL494" i="7"/>
  <c r="AM357" i="7"/>
  <c r="AM494" i="7"/>
  <c r="AN357" i="7"/>
  <c r="K388" i="7"/>
  <c r="L388" i="7"/>
  <c r="E388" i="7"/>
  <c r="F388" i="7"/>
  <c r="J388" i="7"/>
  <c r="C388" i="7"/>
  <c r="D388" i="7"/>
  <c r="G388" i="7"/>
  <c r="I388" i="7"/>
  <c r="H388" i="7"/>
  <c r="K525" i="7"/>
  <c r="I525" i="7"/>
  <c r="H525" i="7"/>
  <c r="E525" i="7"/>
  <c r="G525" i="7"/>
  <c r="L525" i="7"/>
  <c r="J525" i="7"/>
  <c r="D525" i="7"/>
  <c r="C525" i="7"/>
  <c r="M388" i="7"/>
  <c r="F525" i="7"/>
  <c r="M525" i="7"/>
  <c r="N388" i="7"/>
  <c r="O388" i="7"/>
  <c r="N525" i="7"/>
  <c r="P388" i="7"/>
  <c r="O525" i="7"/>
  <c r="P525" i="7"/>
  <c r="Q388" i="7"/>
  <c r="R388" i="7"/>
  <c r="Q525" i="7"/>
  <c r="R525" i="7"/>
  <c r="S388" i="7"/>
  <c r="T388" i="7"/>
  <c r="S525" i="7"/>
  <c r="T525" i="7"/>
  <c r="U388" i="7"/>
  <c r="U525" i="7"/>
  <c r="V388" i="7"/>
  <c r="V525" i="7"/>
  <c r="W388" i="7"/>
  <c r="W525" i="7"/>
  <c r="X388" i="7"/>
  <c r="X525" i="7"/>
  <c r="Y388" i="7"/>
  <c r="Y525" i="7"/>
  <c r="Z388" i="7"/>
  <c r="Z525" i="7"/>
  <c r="AA388" i="7"/>
  <c r="AA525" i="7"/>
  <c r="AB388" i="7"/>
  <c r="AB525" i="7"/>
  <c r="AC388" i="7"/>
  <c r="AD388" i="7"/>
  <c r="AC525" i="7"/>
  <c r="AE388" i="7"/>
  <c r="AD525" i="7"/>
  <c r="AF388" i="7"/>
  <c r="AE525" i="7"/>
  <c r="AG388" i="7"/>
  <c r="AF525" i="7"/>
  <c r="AH388" i="7"/>
  <c r="AG525" i="7"/>
  <c r="AI388" i="7"/>
  <c r="AH525" i="7"/>
  <c r="AI525" i="7"/>
  <c r="AJ388" i="7"/>
  <c r="AJ525" i="7"/>
  <c r="AK388" i="7"/>
  <c r="AK525" i="7"/>
  <c r="AL388" i="7"/>
  <c r="AM388" i="7"/>
  <c r="AL525" i="7"/>
  <c r="AM525" i="7"/>
  <c r="AN388" i="7"/>
  <c r="E411" i="7"/>
  <c r="F411" i="7"/>
  <c r="D411" i="7"/>
  <c r="G411" i="7"/>
  <c r="H411" i="7"/>
  <c r="I411" i="7"/>
  <c r="C411" i="7"/>
  <c r="F548" i="7"/>
  <c r="C548" i="7"/>
  <c r="E548" i="7"/>
  <c r="J411" i="7"/>
  <c r="I548" i="7"/>
  <c r="H548" i="7"/>
  <c r="G548" i="7"/>
  <c r="D548" i="7"/>
  <c r="J548" i="7"/>
  <c r="K411" i="7"/>
  <c r="K548" i="7"/>
  <c r="L411" i="7"/>
  <c r="M411" i="7"/>
  <c r="L548" i="7"/>
  <c r="M548" i="7"/>
  <c r="N411" i="7"/>
  <c r="O411" i="7"/>
  <c r="N548" i="7"/>
  <c r="P411" i="7"/>
  <c r="O548" i="7"/>
  <c r="P548" i="7"/>
  <c r="Q411" i="7"/>
  <c r="R411" i="7"/>
  <c r="Q548" i="7"/>
  <c r="R548" i="7"/>
  <c r="S411" i="7"/>
  <c r="S548" i="7"/>
  <c r="T411" i="7"/>
  <c r="T548" i="7"/>
  <c r="U411" i="7"/>
  <c r="V411" i="7"/>
  <c r="U548" i="7"/>
  <c r="V548" i="7"/>
  <c r="W411" i="7"/>
  <c r="X411" i="7"/>
  <c r="W548" i="7"/>
  <c r="Y411" i="7"/>
  <c r="X548" i="7"/>
  <c r="Z411" i="7"/>
  <c r="Y548" i="7"/>
  <c r="Z548" i="7"/>
  <c r="AA411" i="7"/>
  <c r="AB411" i="7"/>
  <c r="AA548" i="7"/>
  <c r="AC411" i="7"/>
  <c r="AB548" i="7"/>
  <c r="AC548" i="7"/>
  <c r="AD411" i="7"/>
  <c r="AE411" i="7"/>
  <c r="AD548" i="7"/>
  <c r="AE548" i="7"/>
  <c r="AF411" i="7"/>
  <c r="AG411" i="7"/>
  <c r="AF548" i="7"/>
  <c r="AG548" i="7"/>
  <c r="AH411" i="7"/>
  <c r="AI411" i="7"/>
  <c r="AH548" i="7"/>
  <c r="AJ411" i="7"/>
  <c r="AI548" i="7"/>
  <c r="AJ548" i="7"/>
  <c r="AK411" i="7"/>
  <c r="AL411" i="7"/>
  <c r="AK548" i="7"/>
  <c r="AL548" i="7"/>
  <c r="AM411" i="7"/>
  <c r="AM548" i="7"/>
  <c r="AN411" i="7"/>
  <c r="AO547" i="7"/>
  <c r="AO518" i="7"/>
  <c r="AO415" i="7"/>
  <c r="AN547" i="7"/>
  <c r="AO411" i="7"/>
  <c r="AO362" i="7"/>
  <c r="AO385" i="7"/>
  <c r="AO384" i="7"/>
  <c r="AN499" i="7"/>
  <c r="C408" i="7"/>
  <c r="F408" i="7"/>
  <c r="C545" i="7"/>
  <c r="E408" i="7"/>
  <c r="D408" i="7"/>
  <c r="D545" i="7"/>
  <c r="E545" i="7"/>
  <c r="F545" i="7"/>
  <c r="G408" i="7"/>
  <c r="G545" i="7"/>
  <c r="H408" i="7"/>
  <c r="I408" i="7"/>
  <c r="H545" i="7"/>
  <c r="I545" i="7"/>
  <c r="J408" i="7"/>
  <c r="J545" i="7"/>
  <c r="K408" i="7"/>
  <c r="L408" i="7"/>
  <c r="K545" i="7"/>
  <c r="M408" i="7"/>
  <c r="L545" i="7"/>
  <c r="M545" i="7"/>
  <c r="N408" i="7"/>
  <c r="N545" i="7"/>
  <c r="O408" i="7"/>
  <c r="P408" i="7"/>
  <c r="O545" i="7"/>
  <c r="Q408" i="7"/>
  <c r="P545" i="7"/>
  <c r="R408" i="7"/>
  <c r="Q545" i="7"/>
  <c r="S408" i="7"/>
  <c r="R545" i="7"/>
  <c r="S545" i="7"/>
  <c r="T408" i="7"/>
  <c r="T545" i="7"/>
  <c r="U408" i="7"/>
  <c r="U545" i="7"/>
  <c r="V408" i="7"/>
  <c r="V545" i="7"/>
  <c r="W408" i="7"/>
  <c r="X408" i="7"/>
  <c r="W545" i="7"/>
  <c r="X545" i="7"/>
  <c r="Y408" i="7"/>
  <c r="Y545" i="7"/>
  <c r="Z408" i="7"/>
  <c r="AA408" i="7"/>
  <c r="Z545" i="7"/>
  <c r="AA545" i="7"/>
  <c r="AB408" i="7"/>
  <c r="AC408" i="7"/>
  <c r="AB545" i="7"/>
  <c r="AD408" i="7"/>
  <c r="AC545" i="7"/>
  <c r="AE408" i="7"/>
  <c r="AD545" i="7"/>
  <c r="AE545" i="7"/>
  <c r="AF408" i="7"/>
  <c r="AG408" i="7"/>
  <c r="AF545" i="7"/>
  <c r="AH408" i="7"/>
  <c r="AG545" i="7"/>
  <c r="AI408" i="7"/>
  <c r="AH545" i="7"/>
  <c r="AJ408" i="7"/>
  <c r="AI545" i="7"/>
  <c r="AK408" i="7"/>
  <c r="AJ545" i="7"/>
  <c r="AL408" i="7"/>
  <c r="AK545" i="7"/>
  <c r="AM408" i="7"/>
  <c r="AL545" i="7"/>
  <c r="AN408" i="7"/>
  <c r="AM545" i="7"/>
  <c r="C358" i="7"/>
  <c r="F358" i="7"/>
  <c r="E358" i="7"/>
  <c r="G358" i="7"/>
  <c r="H358" i="7"/>
  <c r="D358" i="7"/>
  <c r="I358" i="7"/>
  <c r="F495" i="7"/>
  <c r="D495" i="7"/>
  <c r="C495" i="7"/>
  <c r="G495" i="7"/>
  <c r="H495" i="7"/>
  <c r="E495" i="7"/>
  <c r="I495" i="7"/>
  <c r="J358" i="7"/>
  <c r="J495" i="7"/>
  <c r="K358" i="7"/>
  <c r="L358" i="7"/>
  <c r="K495" i="7"/>
  <c r="L495" i="7"/>
  <c r="M358" i="7"/>
  <c r="M495" i="7"/>
  <c r="N358" i="7"/>
  <c r="N495" i="7"/>
  <c r="O358" i="7"/>
  <c r="O495" i="7"/>
  <c r="P358" i="7"/>
  <c r="P495" i="7"/>
  <c r="Q358" i="7"/>
  <c r="R358" i="7"/>
  <c r="Q495" i="7"/>
  <c r="R495" i="7"/>
  <c r="S358" i="7"/>
  <c r="T358" i="7"/>
  <c r="S495" i="7"/>
  <c r="T495" i="7"/>
  <c r="U358" i="7"/>
  <c r="U495" i="7"/>
  <c r="V358" i="7"/>
  <c r="V495" i="7"/>
  <c r="W358" i="7"/>
  <c r="W495" i="7"/>
  <c r="X358" i="7"/>
  <c r="Y358" i="7"/>
  <c r="X495" i="7"/>
  <c r="Y495" i="7"/>
  <c r="Z358" i="7"/>
  <c r="AA358" i="7"/>
  <c r="Z495" i="7"/>
  <c r="AA495" i="7"/>
  <c r="AB358" i="7"/>
  <c r="AC358" i="7"/>
  <c r="AB495" i="7"/>
  <c r="AD358" i="7"/>
  <c r="AC495" i="7"/>
  <c r="AE358" i="7"/>
  <c r="AD495" i="7"/>
  <c r="AF358" i="7"/>
  <c r="AE495" i="7"/>
  <c r="AF495" i="7"/>
  <c r="AG358" i="7"/>
  <c r="AG495" i="7"/>
  <c r="AH358" i="7"/>
  <c r="AI358" i="7"/>
  <c r="AH495" i="7"/>
  <c r="AJ358" i="7"/>
  <c r="AI495" i="7"/>
  <c r="AJ495" i="7"/>
  <c r="AK358" i="7"/>
  <c r="AK495" i="7"/>
  <c r="AL358" i="7"/>
  <c r="AL495" i="7"/>
  <c r="AM358" i="7"/>
  <c r="AM495" i="7"/>
  <c r="AN358" i="7"/>
  <c r="C381" i="7"/>
  <c r="C518" i="7"/>
  <c r="F381" i="7"/>
  <c r="E381" i="7"/>
  <c r="D381" i="7"/>
  <c r="F518" i="7"/>
  <c r="G381" i="7"/>
  <c r="D518" i="7"/>
  <c r="E518" i="7"/>
  <c r="H381" i="7"/>
  <c r="G518" i="7"/>
  <c r="H518" i="7"/>
  <c r="I381" i="7"/>
  <c r="I518" i="7"/>
  <c r="J381" i="7"/>
  <c r="J518" i="7"/>
  <c r="K381" i="7"/>
  <c r="L381" i="7"/>
  <c r="K518" i="7"/>
  <c r="L518" i="7"/>
  <c r="M381" i="7"/>
  <c r="N381" i="7"/>
  <c r="M518" i="7"/>
  <c r="O381" i="7"/>
  <c r="N518" i="7"/>
  <c r="P381" i="7"/>
  <c r="O518" i="7"/>
  <c r="Q381" i="7"/>
  <c r="P518" i="7"/>
  <c r="Q518" i="7"/>
  <c r="R381" i="7"/>
  <c r="R518" i="7"/>
  <c r="S381" i="7"/>
  <c r="S518" i="7"/>
  <c r="T381" i="7"/>
  <c r="T518" i="7"/>
  <c r="U381" i="7"/>
  <c r="U518" i="7"/>
  <c r="V381" i="7"/>
  <c r="V518" i="7"/>
  <c r="W381" i="7"/>
  <c r="X381" i="7"/>
  <c r="W518" i="7"/>
  <c r="Y381" i="7"/>
  <c r="X518" i="7"/>
  <c r="Y518" i="7"/>
  <c r="Z381" i="7"/>
  <c r="Z518" i="7"/>
  <c r="AA381" i="7"/>
  <c r="AA518" i="7"/>
  <c r="AB381" i="7"/>
  <c r="AB518" i="7"/>
  <c r="AC381" i="7"/>
  <c r="AC518" i="7"/>
  <c r="AD381" i="7"/>
  <c r="AD518" i="7"/>
  <c r="AE381" i="7"/>
  <c r="AF381" i="7"/>
  <c r="AE518" i="7"/>
  <c r="AG381" i="7"/>
  <c r="AF518" i="7"/>
  <c r="AH381" i="7"/>
  <c r="AG518" i="7"/>
  <c r="AI381" i="7"/>
  <c r="AH518" i="7"/>
  <c r="AJ381" i="7"/>
  <c r="AI518" i="7"/>
  <c r="AK381" i="7"/>
  <c r="AJ518" i="7"/>
  <c r="AK518" i="7"/>
  <c r="AL381" i="7"/>
  <c r="AM381" i="7"/>
  <c r="AL518" i="7"/>
  <c r="AM518" i="7"/>
  <c r="AN381" i="7"/>
  <c r="C389" i="7"/>
  <c r="M389" i="7"/>
  <c r="G389" i="7"/>
  <c r="D389" i="7"/>
  <c r="F389" i="7"/>
  <c r="L389" i="7"/>
  <c r="I389" i="7"/>
  <c r="J389" i="7"/>
  <c r="H389" i="7"/>
  <c r="E389" i="7"/>
  <c r="K389" i="7"/>
  <c r="J526" i="7"/>
  <c r="M526" i="7"/>
  <c r="C526" i="7"/>
  <c r="K526" i="7"/>
  <c r="I526" i="7"/>
  <c r="L526" i="7"/>
  <c r="N389" i="7"/>
  <c r="E526" i="7"/>
  <c r="F526" i="7"/>
  <c r="D526" i="7"/>
  <c r="H526" i="7"/>
  <c r="G526" i="7"/>
  <c r="O389" i="7"/>
  <c r="N526" i="7"/>
  <c r="O526" i="7"/>
  <c r="P389" i="7"/>
  <c r="P526" i="7"/>
  <c r="Q389" i="7"/>
  <c r="Q526" i="7"/>
  <c r="R389" i="7"/>
  <c r="S389" i="7"/>
  <c r="R526" i="7"/>
  <c r="T389" i="7"/>
  <c r="S526" i="7"/>
  <c r="T526" i="7"/>
  <c r="U389" i="7"/>
  <c r="U526" i="7"/>
  <c r="V389" i="7"/>
  <c r="W389" i="7"/>
  <c r="V526" i="7"/>
  <c r="W526" i="7"/>
  <c r="X389" i="7"/>
  <c r="Y389" i="7"/>
  <c r="X526" i="7"/>
  <c r="Y526" i="7"/>
  <c r="Z389" i="7"/>
  <c r="Z526" i="7"/>
  <c r="AA389" i="7"/>
  <c r="AA526" i="7"/>
  <c r="AB389" i="7"/>
  <c r="AC389" i="7"/>
  <c r="AB526" i="7"/>
  <c r="AD389" i="7"/>
  <c r="AC526" i="7"/>
  <c r="AD526" i="7"/>
  <c r="AE389" i="7"/>
  <c r="AF389" i="7"/>
  <c r="AE526" i="7"/>
  <c r="AG389" i="7"/>
  <c r="AF526" i="7"/>
  <c r="AG526" i="7"/>
  <c r="AH389" i="7"/>
  <c r="AH526" i="7"/>
  <c r="AI389" i="7"/>
  <c r="AI526" i="7"/>
  <c r="AJ389" i="7"/>
  <c r="AK389" i="7"/>
  <c r="AJ526" i="7"/>
  <c r="AL389" i="7"/>
  <c r="AK526" i="7"/>
  <c r="AM389" i="7"/>
  <c r="AL526" i="7"/>
  <c r="AM526" i="7"/>
  <c r="AN389" i="7"/>
  <c r="J412" i="7"/>
  <c r="F412" i="7"/>
  <c r="H412" i="7"/>
  <c r="D412" i="7"/>
  <c r="G412" i="7"/>
  <c r="C412" i="7"/>
  <c r="E412" i="7"/>
  <c r="I412" i="7"/>
  <c r="J549" i="7"/>
  <c r="C549" i="7"/>
  <c r="G549" i="7"/>
  <c r="F549" i="7"/>
  <c r="D549" i="7"/>
  <c r="I549" i="7"/>
  <c r="K412" i="7"/>
  <c r="E549" i="7"/>
  <c r="H549" i="7"/>
  <c r="L412" i="7"/>
  <c r="K549" i="7"/>
  <c r="L549" i="7"/>
  <c r="M412" i="7"/>
  <c r="M549" i="7"/>
  <c r="N412" i="7"/>
  <c r="O412" i="7"/>
  <c r="N549" i="7"/>
  <c r="P412" i="7"/>
  <c r="O549" i="7"/>
  <c r="P549" i="7"/>
  <c r="Q412" i="7"/>
  <c r="Q549" i="7"/>
  <c r="R412" i="7"/>
  <c r="S412" i="7"/>
  <c r="R549" i="7"/>
  <c r="T412" i="7"/>
  <c r="S549" i="7"/>
  <c r="U412" i="7"/>
  <c r="T549" i="7"/>
  <c r="V412" i="7"/>
  <c r="U549" i="7"/>
  <c r="W412" i="7"/>
  <c r="V549" i="7"/>
  <c r="X412" i="7"/>
  <c r="W549" i="7"/>
  <c r="X549" i="7"/>
  <c r="Y412" i="7"/>
  <c r="Y549" i="7"/>
  <c r="Z412" i="7"/>
  <c r="AA412" i="7"/>
  <c r="Z549" i="7"/>
  <c r="AB412" i="7"/>
  <c r="AA549" i="7"/>
  <c r="AC412" i="7"/>
  <c r="AB549" i="7"/>
  <c r="AC549" i="7"/>
  <c r="AD412" i="7"/>
  <c r="AE412" i="7"/>
  <c r="AD549" i="7"/>
  <c r="AF412" i="7"/>
  <c r="AE549" i="7"/>
  <c r="AG412" i="7"/>
  <c r="AF549" i="7"/>
  <c r="AH412" i="7"/>
  <c r="AG549" i="7"/>
  <c r="AI412" i="7"/>
  <c r="AH549" i="7"/>
  <c r="AJ412" i="7"/>
  <c r="AI549" i="7"/>
  <c r="AJ549" i="7"/>
  <c r="AK412" i="7"/>
  <c r="AL412" i="7"/>
  <c r="AK549" i="7"/>
  <c r="AM412" i="7"/>
  <c r="AL549" i="7"/>
  <c r="AM549" i="7"/>
  <c r="AN412" i="7"/>
  <c r="AO498" i="7"/>
  <c r="AO407" i="7"/>
  <c r="AN496" i="7"/>
  <c r="AN524" i="7"/>
  <c r="AO387" i="7"/>
  <c r="AO357" i="7"/>
  <c r="AO361" i="7"/>
  <c r="AO360" i="7"/>
  <c r="AN544" i="7"/>
  <c r="B318" i="7" a="1"/>
  <c r="B318" i="7" s="1"/>
  <c r="B320" i="7" a="1"/>
  <c r="B320" i="7" s="1"/>
  <c r="B322" i="7" a="1"/>
  <c r="B322" i="7" s="1"/>
  <c r="B455" i="7" a="1"/>
  <c r="B455" i="7" s="1"/>
  <c r="B457" i="7" a="1"/>
  <c r="B457" i="7" s="1"/>
  <c r="B459" i="7" a="1"/>
  <c r="B459" i="7" s="1"/>
  <c r="B319" i="7" a="1"/>
  <c r="B319" i="7" s="1"/>
  <c r="B321" i="7" a="1"/>
  <c r="B321" i="7" s="1"/>
  <c r="B454" i="7" a="1"/>
  <c r="B454" i="7" s="1"/>
  <c r="B456" i="7" a="1"/>
  <c r="B456" i="7" s="1"/>
  <c r="B458" i="7" a="1"/>
  <c r="B458" i="7" s="1"/>
  <c r="R715" i="7"/>
  <c r="S715" i="7"/>
  <c r="T715" i="7"/>
  <c r="U715" i="7"/>
  <c r="V715" i="7"/>
  <c r="AL719" i="7"/>
  <c r="AM719" i="7"/>
  <c r="AN719" i="7"/>
  <c r="AO719" i="7"/>
  <c r="W716" i="7"/>
  <c r="X716" i="7"/>
  <c r="Y716" i="7"/>
  <c r="Z716" i="7"/>
  <c r="AA716" i="7"/>
  <c r="AP719" i="7"/>
  <c r="I713" i="7"/>
  <c r="J713" i="7"/>
  <c r="K713" i="7"/>
  <c r="L713" i="7"/>
  <c r="AB717" i="7"/>
  <c r="AC717" i="7"/>
  <c r="AD717" i="7"/>
  <c r="AE717" i="7"/>
  <c r="AF717" i="7"/>
  <c r="M714" i="7"/>
  <c r="N714" i="7"/>
  <c r="O714" i="7"/>
  <c r="P714" i="7"/>
  <c r="Q714" i="7"/>
  <c r="AG718" i="7"/>
  <c r="AH718" i="7"/>
  <c r="AI718" i="7"/>
  <c r="AJ718" i="7"/>
  <c r="AK718" i="7"/>
  <c r="AP346" i="7"/>
  <c r="AP357" i="7" s="1"/>
  <c r="AP396" i="7"/>
  <c r="AP408" i="7" s="1"/>
  <c r="AP398" i="7"/>
  <c r="AP402" i="7"/>
  <c r="AP351" i="7"/>
  <c r="AP362" i="7" s="1"/>
  <c r="AP400" i="7"/>
  <c r="AP369" i="7"/>
  <c r="AP381" i="7" s="1"/>
  <c r="AP371" i="7"/>
  <c r="AP373" i="7"/>
  <c r="AP385" i="7" s="1"/>
  <c r="AP349" i="7"/>
  <c r="AP347" i="7"/>
  <c r="AP375" i="7"/>
  <c r="AP387" i="7" s="1"/>
  <c r="AP345" i="7"/>
  <c r="AP374" i="7"/>
  <c r="AP352" i="7"/>
  <c r="AP399" i="7"/>
  <c r="AP344" i="7"/>
  <c r="AP355" i="7" s="1"/>
  <c r="AP370" i="7"/>
  <c r="AP395" i="7"/>
  <c r="AP403" i="7"/>
  <c r="AP350" i="7"/>
  <c r="AP348" i="7"/>
  <c r="AP372" i="7"/>
  <c r="AP384" i="7" s="1"/>
  <c r="AP376" i="7"/>
  <c r="AP397" i="7"/>
  <c r="AP401" i="7"/>
  <c r="AP413" i="7" s="1"/>
  <c r="AP713" i="7"/>
  <c r="F713" i="7"/>
  <c r="G713" i="7"/>
  <c r="H713" i="7"/>
  <c r="L715" i="7"/>
  <c r="M715" i="7"/>
  <c r="N715" i="7"/>
  <c r="R717" i="7"/>
  <c r="S717" i="7"/>
  <c r="T717" i="7"/>
  <c r="X719" i="7"/>
  <c r="Y719" i="7"/>
  <c r="Z719" i="7"/>
  <c r="AD721" i="7"/>
  <c r="AE721" i="7"/>
  <c r="AF721" i="7"/>
  <c r="I714" i="7"/>
  <c r="J714" i="7"/>
  <c r="K714" i="7"/>
  <c r="O716" i="7"/>
  <c r="P716" i="7"/>
  <c r="Q716" i="7"/>
  <c r="U718" i="7"/>
  <c r="V718" i="7"/>
  <c r="W718" i="7"/>
  <c r="AA720" i="7"/>
  <c r="AB720" i="7"/>
  <c r="AC720" i="7"/>
  <c r="AP25" i="7"/>
  <c r="AP505" i="7"/>
  <c r="AP475" i="7"/>
  <c r="AP514" i="7"/>
  <c r="AP526" i="7" s="1"/>
  <c r="O649" i="7"/>
  <c r="O658" i="7" s="1"/>
  <c r="O630" i="7" s="1"/>
  <c r="P649" i="7"/>
  <c r="P658" i="7" s="1"/>
  <c r="P630" i="7" s="1"/>
  <c r="Q649" i="7"/>
  <c r="Q658" i="7" s="1"/>
  <c r="Q630" i="7" s="1"/>
  <c r="R649" i="7"/>
  <c r="R658" i="7" s="1"/>
  <c r="R630" i="7" s="1"/>
  <c r="S649" i="7"/>
  <c r="S658" i="7" s="1"/>
  <c r="S630" i="7" s="1"/>
  <c r="T649" i="7"/>
  <c r="T658" i="7" s="1"/>
  <c r="T630" i="7" s="1"/>
  <c r="U649" i="7"/>
  <c r="U658" i="7" s="1"/>
  <c r="U630" i="7" s="1"/>
  <c r="V649" i="7"/>
  <c r="V658" i="7" s="1"/>
  <c r="V630" i="7" s="1"/>
  <c r="W649" i="7"/>
  <c r="W658" i="7" s="1"/>
  <c r="W630" i="7" s="1"/>
  <c r="W77" i="7" s="1"/>
  <c r="X649" i="7"/>
  <c r="X658" i="7" s="1"/>
  <c r="X630" i="7" s="1"/>
  <c r="X77" i="7" s="1"/>
  <c r="Y649" i="7"/>
  <c r="Y658" i="7" s="1"/>
  <c r="Y630" i="7" s="1"/>
  <c r="Y77" i="7" s="1"/>
  <c r="Z649" i="7"/>
  <c r="Z658" i="7" s="1"/>
  <c r="Z630" i="7" s="1"/>
  <c r="Z77" i="7" s="1"/>
  <c r="AM651" i="7"/>
  <c r="AM658" i="7" s="1"/>
  <c r="AM630" i="7" s="1"/>
  <c r="AM77" i="7" s="1"/>
  <c r="AN651" i="7"/>
  <c r="AN658" i="7" s="1"/>
  <c r="AN630" i="7" s="1"/>
  <c r="AN77" i="7" s="1"/>
  <c r="AO651" i="7"/>
  <c r="AO658" i="7" s="1"/>
  <c r="AO630" i="7" s="1"/>
  <c r="AO77" i="7" s="1"/>
  <c r="R681" i="7"/>
  <c r="R690" i="7" s="1"/>
  <c r="R662" i="7" s="1"/>
  <c r="R78" i="7" s="1"/>
  <c r="S681" i="7"/>
  <c r="S690" i="7" s="1"/>
  <c r="S662" i="7" s="1"/>
  <c r="S78" i="7" s="1"/>
  <c r="T681" i="7"/>
  <c r="T690" i="7" s="1"/>
  <c r="T662" i="7" s="1"/>
  <c r="T78" i="7" s="1"/>
  <c r="U681" i="7"/>
  <c r="U690" i="7" s="1"/>
  <c r="U662" i="7" s="1"/>
  <c r="U78" i="7" s="1"/>
  <c r="V681" i="7"/>
  <c r="V690" i="7" s="1"/>
  <c r="V662" i="7" s="1"/>
  <c r="V78" i="7" s="1"/>
  <c r="W681" i="7"/>
  <c r="W690" i="7" s="1"/>
  <c r="W662" i="7" s="1"/>
  <c r="W78" i="7" s="1"/>
  <c r="X681" i="7"/>
  <c r="X690" i="7" s="1"/>
  <c r="X662" i="7" s="1"/>
  <c r="X78" i="7" s="1"/>
  <c r="Y681" i="7"/>
  <c r="Y690" i="7" s="1"/>
  <c r="Y662" i="7" s="1"/>
  <c r="Y78" i="7" s="1"/>
  <c r="Z681" i="7"/>
  <c r="Z690" i="7" s="1"/>
  <c r="Z662" i="7" s="1"/>
  <c r="Z78" i="7" s="1"/>
  <c r="AA681" i="7"/>
  <c r="AA690" i="7" s="1"/>
  <c r="AA662" i="7" s="1"/>
  <c r="AA78" i="7" s="1"/>
  <c r="AB681" i="7"/>
  <c r="AB690" i="7" s="1"/>
  <c r="AB662" i="7" s="1"/>
  <c r="AB78" i="7" s="1"/>
  <c r="AC681" i="7"/>
  <c r="AC690" i="7" s="1"/>
  <c r="AC662" i="7" s="1"/>
  <c r="AC78" i="7" s="1"/>
  <c r="AD681" i="7"/>
  <c r="AD690" i="7" s="1"/>
  <c r="AD662" i="7" s="1"/>
  <c r="AD78" i="7" s="1"/>
  <c r="AE681" i="7"/>
  <c r="AE690" i="7" s="1"/>
  <c r="AE662" i="7" s="1"/>
  <c r="AE78" i="7" s="1"/>
  <c r="AF681" i="7"/>
  <c r="AF690" i="7" s="1"/>
  <c r="AF662" i="7" s="1"/>
  <c r="AF78" i="7" s="1"/>
  <c r="W713" i="7"/>
  <c r="X713" i="7"/>
  <c r="Y713" i="7"/>
  <c r="Z713" i="7"/>
  <c r="AA713" i="7"/>
  <c r="AB713" i="7"/>
  <c r="AC713" i="7"/>
  <c r="AD713" i="7"/>
  <c r="AE713" i="7"/>
  <c r="AF713" i="7"/>
  <c r="AG713" i="7"/>
  <c r="AH713" i="7"/>
  <c r="AI713" i="7"/>
  <c r="AJ713" i="7"/>
  <c r="AK713" i="7"/>
  <c r="AL713" i="7"/>
  <c r="AM713" i="7"/>
  <c r="AN713" i="7"/>
  <c r="AO713" i="7"/>
  <c r="AP651" i="7"/>
  <c r="AP658" i="7" s="1"/>
  <c r="AP630" i="7" s="1"/>
  <c r="AP339" i="7"/>
  <c r="AP479" i="7"/>
  <c r="AP531" i="7"/>
  <c r="AP646" i="7"/>
  <c r="AP631" i="7" s="1"/>
  <c r="AP83" i="7" s="1"/>
  <c r="B636" i="7"/>
  <c r="C354" i="7" s="1"/>
  <c r="AA650" i="7"/>
  <c r="AA658" i="7" s="1"/>
  <c r="AA630" i="7" s="1"/>
  <c r="AA77" i="7" s="1"/>
  <c r="AB650" i="7"/>
  <c r="AB658" i="7" s="1"/>
  <c r="AB630" i="7" s="1"/>
  <c r="AB77" i="7" s="1"/>
  <c r="AC650" i="7"/>
  <c r="AC658" i="7" s="1"/>
  <c r="AC630" i="7" s="1"/>
  <c r="AC77" i="7" s="1"/>
  <c r="AD650" i="7"/>
  <c r="AD658" i="7" s="1"/>
  <c r="AD630" i="7" s="1"/>
  <c r="AD77" i="7" s="1"/>
  <c r="AE650" i="7"/>
  <c r="AE658" i="7" s="1"/>
  <c r="AE630" i="7" s="1"/>
  <c r="AE77" i="7" s="1"/>
  <c r="AF650" i="7"/>
  <c r="AF658" i="7" s="1"/>
  <c r="AF630" i="7" s="1"/>
  <c r="AF77" i="7" s="1"/>
  <c r="AG650" i="7"/>
  <c r="AG658" i="7" s="1"/>
  <c r="AG630" i="7" s="1"/>
  <c r="AG77" i="7" s="1"/>
  <c r="AH650" i="7"/>
  <c r="AH658" i="7" s="1"/>
  <c r="AH630" i="7" s="1"/>
  <c r="AH77" i="7" s="1"/>
  <c r="AI650" i="7"/>
  <c r="AI658" i="7" s="1"/>
  <c r="AI630" i="7" s="1"/>
  <c r="AI77" i="7" s="1"/>
  <c r="AJ650" i="7"/>
  <c r="AJ658" i="7" s="1"/>
  <c r="AJ630" i="7" s="1"/>
  <c r="AJ77" i="7" s="1"/>
  <c r="AK650" i="7"/>
  <c r="AK658" i="7" s="1"/>
  <c r="AK630" i="7" s="1"/>
  <c r="AK77" i="7" s="1"/>
  <c r="AL650" i="7"/>
  <c r="AL658" i="7" s="1"/>
  <c r="AL630" i="7" s="1"/>
  <c r="AL77" i="7" s="1"/>
  <c r="AP678" i="7"/>
  <c r="AP663" i="7" s="1"/>
  <c r="AP84" i="7" s="1"/>
  <c r="B668" i="7"/>
  <c r="AP380" i="7" s="1"/>
  <c r="AG682" i="7"/>
  <c r="AG690" i="7" s="1"/>
  <c r="AG662" i="7" s="1"/>
  <c r="AG78" i="7" s="1"/>
  <c r="AH682" i="7"/>
  <c r="AH690" i="7" s="1"/>
  <c r="AH662" i="7" s="1"/>
  <c r="AH78" i="7" s="1"/>
  <c r="AI682" i="7"/>
  <c r="AI690" i="7" s="1"/>
  <c r="AI662" i="7" s="1"/>
  <c r="AI78" i="7" s="1"/>
  <c r="AJ682" i="7"/>
  <c r="AJ690" i="7" s="1"/>
  <c r="AJ662" i="7" s="1"/>
  <c r="AJ78" i="7" s="1"/>
  <c r="AK682" i="7"/>
  <c r="AK690" i="7" s="1"/>
  <c r="AK662" i="7" s="1"/>
  <c r="AK78" i="7" s="1"/>
  <c r="AL682" i="7"/>
  <c r="AL690" i="7" s="1"/>
  <c r="AL662" i="7" s="1"/>
  <c r="AL78" i="7" s="1"/>
  <c r="AM682" i="7"/>
  <c r="AM690" i="7" s="1"/>
  <c r="AM662" i="7" s="1"/>
  <c r="AM78" i="7" s="1"/>
  <c r="AN682" i="7"/>
  <c r="AN690" i="7" s="1"/>
  <c r="AN662" i="7" s="1"/>
  <c r="AN78" i="7" s="1"/>
  <c r="AO682" i="7"/>
  <c r="AO690" i="7" s="1"/>
  <c r="AO662" i="7" s="1"/>
  <c r="AO78" i="7" s="1"/>
  <c r="AP710" i="7"/>
  <c r="AP695" i="7" s="1"/>
  <c r="AP85" i="7" s="1"/>
  <c r="B700" i="7"/>
  <c r="AP682" i="7"/>
  <c r="AO96" i="7" l="1"/>
  <c r="AP86" i="7"/>
  <c r="AP119" i="7" s="1"/>
  <c r="U77" i="7"/>
  <c r="V77" i="7"/>
  <c r="AP517" i="7"/>
  <c r="AP491" i="7"/>
  <c r="AP534" i="7"/>
  <c r="AP546" i="7" s="1"/>
  <c r="B546" i="7" s="1"/>
  <c r="AP409" i="7"/>
  <c r="B409" i="7" s="1"/>
  <c r="AP513" i="7"/>
  <c r="AP525" i="7" s="1"/>
  <c r="B525" i="7" s="1"/>
  <c r="AP388" i="7"/>
  <c r="B388" i="7" s="1"/>
  <c r="AP536" i="7"/>
  <c r="AP548" i="7" s="1"/>
  <c r="B548" i="7" s="1"/>
  <c r="AP411" i="7"/>
  <c r="B411" i="7" s="1"/>
  <c r="AP508" i="7"/>
  <c r="AP520" i="7" s="1"/>
  <c r="B520" i="7" s="1"/>
  <c r="AP383" i="7"/>
  <c r="B383" i="7" s="1"/>
  <c r="C406" i="7"/>
  <c r="D406" i="7"/>
  <c r="D416" i="7" s="1"/>
  <c r="C543" i="7"/>
  <c r="F406" i="7"/>
  <c r="F416" i="7" s="1"/>
  <c r="D543" i="7"/>
  <c r="D553" i="7" s="1"/>
  <c r="E406" i="7"/>
  <c r="E416" i="7" s="1"/>
  <c r="G406" i="7"/>
  <c r="G416" i="7" s="1"/>
  <c r="E543" i="7"/>
  <c r="E553" i="7" s="1"/>
  <c r="F543" i="7"/>
  <c r="F553" i="7" s="1"/>
  <c r="H406" i="7"/>
  <c r="H416" i="7" s="1"/>
  <c r="G543" i="7"/>
  <c r="G553" i="7" s="1"/>
  <c r="H543" i="7"/>
  <c r="H553" i="7" s="1"/>
  <c r="I406" i="7"/>
  <c r="I416" i="7" s="1"/>
  <c r="I543" i="7"/>
  <c r="I553" i="7" s="1"/>
  <c r="J406" i="7"/>
  <c r="J416" i="7" s="1"/>
  <c r="J543" i="7"/>
  <c r="J553" i="7" s="1"/>
  <c r="K406" i="7"/>
  <c r="K416" i="7" s="1"/>
  <c r="K543" i="7"/>
  <c r="K553" i="7" s="1"/>
  <c r="L406" i="7"/>
  <c r="L416" i="7" s="1"/>
  <c r="M406" i="7"/>
  <c r="M416" i="7" s="1"/>
  <c r="N406" i="7"/>
  <c r="N416" i="7" s="1"/>
  <c r="L543" i="7"/>
  <c r="L553" i="7" s="1"/>
  <c r="N543" i="7"/>
  <c r="N553" i="7" s="1"/>
  <c r="M543" i="7"/>
  <c r="M553" i="7" s="1"/>
  <c r="O406" i="7"/>
  <c r="O416" i="7" s="1"/>
  <c r="O543" i="7"/>
  <c r="O553" i="7" s="1"/>
  <c r="P406" i="7"/>
  <c r="P416" i="7" s="1"/>
  <c r="Q406" i="7"/>
  <c r="Q416" i="7" s="1"/>
  <c r="P543" i="7"/>
  <c r="P553" i="7" s="1"/>
  <c r="R406" i="7"/>
  <c r="R416" i="7" s="1"/>
  <c r="Q543" i="7"/>
  <c r="Q553" i="7" s="1"/>
  <c r="S406" i="7"/>
  <c r="S416" i="7" s="1"/>
  <c r="R543" i="7"/>
  <c r="R553" i="7" s="1"/>
  <c r="S543" i="7"/>
  <c r="S553" i="7" s="1"/>
  <c r="T406" i="7"/>
  <c r="T416" i="7" s="1"/>
  <c r="T543" i="7"/>
  <c r="T553" i="7" s="1"/>
  <c r="U406" i="7"/>
  <c r="U416" i="7" s="1"/>
  <c r="V406" i="7"/>
  <c r="V416" i="7" s="1"/>
  <c r="U543" i="7"/>
  <c r="U553" i="7" s="1"/>
  <c r="V543" i="7"/>
  <c r="V553" i="7" s="1"/>
  <c r="W406" i="7"/>
  <c r="W416" i="7" s="1"/>
  <c r="X406" i="7"/>
  <c r="X416" i="7" s="1"/>
  <c r="W543" i="7"/>
  <c r="W553" i="7" s="1"/>
  <c r="Y406" i="7"/>
  <c r="Y416" i="7" s="1"/>
  <c r="X543" i="7"/>
  <c r="X553" i="7" s="1"/>
  <c r="Y543" i="7"/>
  <c r="Y553" i="7" s="1"/>
  <c r="Z406" i="7"/>
  <c r="Z416" i="7" s="1"/>
  <c r="AA406" i="7"/>
  <c r="AA416" i="7" s="1"/>
  <c r="Z543" i="7"/>
  <c r="Z553" i="7" s="1"/>
  <c r="AA543" i="7"/>
  <c r="AA553" i="7" s="1"/>
  <c r="AB406" i="7"/>
  <c r="AB416" i="7" s="1"/>
  <c r="AC406" i="7"/>
  <c r="AC416" i="7" s="1"/>
  <c r="AB543" i="7"/>
  <c r="AB553" i="7" s="1"/>
  <c r="AD406" i="7"/>
  <c r="AD416" i="7" s="1"/>
  <c r="AC543" i="7"/>
  <c r="AC553" i="7" s="1"/>
  <c r="AD543" i="7"/>
  <c r="AD553" i="7" s="1"/>
  <c r="AE406" i="7"/>
  <c r="AE416" i="7" s="1"/>
  <c r="AF406" i="7"/>
  <c r="AF416" i="7" s="1"/>
  <c r="AE543" i="7"/>
  <c r="AE553" i="7" s="1"/>
  <c r="AG406" i="7"/>
  <c r="AG416" i="7" s="1"/>
  <c r="AF543" i="7"/>
  <c r="AF553" i="7" s="1"/>
  <c r="AH406" i="7"/>
  <c r="AH416" i="7" s="1"/>
  <c r="AG543" i="7"/>
  <c r="AG553" i="7" s="1"/>
  <c r="AH543" i="7"/>
  <c r="AH553" i="7" s="1"/>
  <c r="AI406" i="7"/>
  <c r="AI416" i="7" s="1"/>
  <c r="AI543" i="7"/>
  <c r="AI553" i="7" s="1"/>
  <c r="AJ406" i="7"/>
  <c r="AJ416" i="7" s="1"/>
  <c r="AJ543" i="7"/>
  <c r="AJ553" i="7" s="1"/>
  <c r="AK406" i="7"/>
  <c r="AK416" i="7" s="1"/>
  <c r="AL406" i="7"/>
  <c r="AL416" i="7" s="1"/>
  <c r="AK543" i="7"/>
  <c r="AK553" i="7" s="1"/>
  <c r="AL543" i="7"/>
  <c r="AL553" i="7" s="1"/>
  <c r="AM406" i="7"/>
  <c r="AM416" i="7" s="1"/>
  <c r="AM543" i="7"/>
  <c r="AM553" i="7" s="1"/>
  <c r="AN406" i="7"/>
  <c r="AN416" i="7" s="1"/>
  <c r="AN543" i="7"/>
  <c r="AN553" i="7" s="1"/>
  <c r="AO406" i="7"/>
  <c r="AO416" i="7" s="1"/>
  <c r="AP488" i="7"/>
  <c r="AP500" i="7" s="1"/>
  <c r="B500" i="7" s="1"/>
  <c r="AP363" i="7"/>
  <c r="B363" i="7" s="1"/>
  <c r="D354" i="7"/>
  <c r="C491" i="7"/>
  <c r="C501" i="7" s="1"/>
  <c r="F354" i="7"/>
  <c r="F364" i="7" s="1"/>
  <c r="D491" i="7"/>
  <c r="D501" i="7" s="1"/>
  <c r="E354" i="7"/>
  <c r="E364" i="7" s="1"/>
  <c r="F491" i="7"/>
  <c r="F501" i="7" s="1"/>
  <c r="E491" i="7"/>
  <c r="E501" i="7" s="1"/>
  <c r="G354" i="7"/>
  <c r="G364" i="7" s="1"/>
  <c r="G491" i="7"/>
  <c r="G501" i="7" s="1"/>
  <c r="H354" i="7"/>
  <c r="H364" i="7" s="1"/>
  <c r="I354" i="7"/>
  <c r="I364" i="7" s="1"/>
  <c r="H491" i="7"/>
  <c r="H501" i="7" s="1"/>
  <c r="I491" i="7"/>
  <c r="I501" i="7" s="1"/>
  <c r="J354" i="7"/>
  <c r="J364" i="7" s="1"/>
  <c r="J491" i="7"/>
  <c r="J501" i="7" s="1"/>
  <c r="K354" i="7"/>
  <c r="K364" i="7" s="1"/>
  <c r="M354" i="7"/>
  <c r="M364" i="7" s="1"/>
  <c r="L354" i="7"/>
  <c r="L364" i="7" s="1"/>
  <c r="K491" i="7"/>
  <c r="K501" i="7" s="1"/>
  <c r="N354" i="7"/>
  <c r="N364" i="7" s="1"/>
  <c r="L491" i="7"/>
  <c r="L501" i="7" s="1"/>
  <c r="M491" i="7"/>
  <c r="M501" i="7" s="1"/>
  <c r="N491" i="7"/>
  <c r="N501" i="7" s="1"/>
  <c r="O354" i="7"/>
  <c r="O364" i="7" s="1"/>
  <c r="O491" i="7"/>
  <c r="O501" i="7" s="1"/>
  <c r="P354" i="7"/>
  <c r="P364" i="7" s="1"/>
  <c r="Q354" i="7"/>
  <c r="Q364" i="7" s="1"/>
  <c r="P491" i="7"/>
  <c r="P501" i="7" s="1"/>
  <c r="R354" i="7"/>
  <c r="R364" i="7" s="1"/>
  <c r="Q491" i="7"/>
  <c r="Q501" i="7" s="1"/>
  <c r="S354" i="7"/>
  <c r="S364" i="7" s="1"/>
  <c r="R491" i="7"/>
  <c r="R501" i="7" s="1"/>
  <c r="S491" i="7"/>
  <c r="S501" i="7" s="1"/>
  <c r="T354" i="7"/>
  <c r="T364" i="7" s="1"/>
  <c r="U354" i="7"/>
  <c r="U364" i="7" s="1"/>
  <c r="T491" i="7"/>
  <c r="T501" i="7" s="1"/>
  <c r="V354" i="7"/>
  <c r="V364" i="7" s="1"/>
  <c r="U491" i="7"/>
  <c r="U501" i="7" s="1"/>
  <c r="W354" i="7"/>
  <c r="W364" i="7" s="1"/>
  <c r="V491" i="7"/>
  <c r="V501" i="7" s="1"/>
  <c r="X354" i="7"/>
  <c r="X364" i="7" s="1"/>
  <c r="W491" i="7"/>
  <c r="W501" i="7" s="1"/>
  <c r="X491" i="7"/>
  <c r="X501" i="7" s="1"/>
  <c r="Y354" i="7"/>
  <c r="Y364" i="7" s="1"/>
  <c r="Z354" i="7"/>
  <c r="Z364" i="7" s="1"/>
  <c r="Y491" i="7"/>
  <c r="Y501" i="7" s="1"/>
  <c r="AA354" i="7"/>
  <c r="AA364" i="7" s="1"/>
  <c r="AB354" i="7"/>
  <c r="AB364" i="7" s="1"/>
  <c r="Z491" i="7"/>
  <c r="Z501" i="7" s="1"/>
  <c r="AC354" i="7"/>
  <c r="AC364" i="7" s="1"/>
  <c r="AA491" i="7"/>
  <c r="AA501" i="7" s="1"/>
  <c r="AB491" i="7"/>
  <c r="AB501" i="7" s="1"/>
  <c r="AC491" i="7"/>
  <c r="AC501" i="7" s="1"/>
  <c r="AD354" i="7"/>
  <c r="AD364" i="7" s="1"/>
  <c r="AE354" i="7"/>
  <c r="AE364" i="7" s="1"/>
  <c r="AD491" i="7"/>
  <c r="AD501" i="7" s="1"/>
  <c r="AF354" i="7"/>
  <c r="AF364" i="7" s="1"/>
  <c r="AE491" i="7"/>
  <c r="AE501" i="7" s="1"/>
  <c r="AG354" i="7"/>
  <c r="AG364" i="7" s="1"/>
  <c r="AF491" i="7"/>
  <c r="AF501" i="7" s="1"/>
  <c r="AG491" i="7"/>
  <c r="AG501" i="7" s="1"/>
  <c r="AH354" i="7"/>
  <c r="AH364" i="7" s="1"/>
  <c r="AI354" i="7"/>
  <c r="AI364" i="7" s="1"/>
  <c r="AH491" i="7"/>
  <c r="AH501" i="7" s="1"/>
  <c r="AJ354" i="7"/>
  <c r="AJ364" i="7" s="1"/>
  <c r="AI491" i="7"/>
  <c r="AI501" i="7" s="1"/>
  <c r="AJ491" i="7"/>
  <c r="AJ501" i="7" s="1"/>
  <c r="AK354" i="7"/>
  <c r="AK364" i="7" s="1"/>
  <c r="AK491" i="7"/>
  <c r="AK501" i="7" s="1"/>
  <c r="AL354" i="7"/>
  <c r="AL364" i="7" s="1"/>
  <c r="AL491" i="7"/>
  <c r="AL501" i="7" s="1"/>
  <c r="AM354" i="7"/>
  <c r="AM364" i="7" s="1"/>
  <c r="AM491" i="7"/>
  <c r="AM501" i="7" s="1"/>
  <c r="AN354" i="7"/>
  <c r="AN364" i="7" s="1"/>
  <c r="AO354" i="7"/>
  <c r="AO364" i="7" s="1"/>
  <c r="AN491" i="7"/>
  <c r="AN501" i="7" s="1"/>
  <c r="AM722" i="7"/>
  <c r="AM694" i="7" s="1"/>
  <c r="AM79" i="7" s="1"/>
  <c r="AP484" i="7"/>
  <c r="AP496" i="7" s="1"/>
  <c r="B496" i="7" s="1"/>
  <c r="AP359" i="7"/>
  <c r="B359" i="7" s="1"/>
  <c r="AP511" i="7"/>
  <c r="AP523" i="7" s="1"/>
  <c r="B523" i="7" s="1"/>
  <c r="AP386" i="7"/>
  <c r="AP537" i="7"/>
  <c r="AP549" i="7" s="1"/>
  <c r="B549" i="7" s="1"/>
  <c r="AP412" i="7"/>
  <c r="B412" i="7" s="1"/>
  <c r="AO543" i="7"/>
  <c r="AO553" i="7" s="1"/>
  <c r="AP406" i="7"/>
  <c r="AP481" i="7"/>
  <c r="AP493" i="7" s="1"/>
  <c r="B493" i="7" s="1"/>
  <c r="AP356" i="7"/>
  <c r="B356" i="7" s="1"/>
  <c r="C380" i="7"/>
  <c r="D380" i="7"/>
  <c r="D390" i="7" s="1"/>
  <c r="F380" i="7"/>
  <c r="F390" i="7" s="1"/>
  <c r="C517" i="7"/>
  <c r="D517" i="7"/>
  <c r="D527" i="7" s="1"/>
  <c r="E380" i="7"/>
  <c r="E390" i="7" s="1"/>
  <c r="F517" i="7"/>
  <c r="F527" i="7" s="1"/>
  <c r="G380" i="7"/>
  <c r="G390" i="7" s="1"/>
  <c r="H380" i="7"/>
  <c r="H390" i="7" s="1"/>
  <c r="G517" i="7"/>
  <c r="G527" i="7" s="1"/>
  <c r="E517" i="7"/>
  <c r="E527" i="7" s="1"/>
  <c r="I380" i="7"/>
  <c r="I390" i="7" s="1"/>
  <c r="H517" i="7"/>
  <c r="H527" i="7" s="1"/>
  <c r="I517" i="7"/>
  <c r="I527" i="7" s="1"/>
  <c r="J380" i="7"/>
  <c r="J390" i="7" s="1"/>
  <c r="K380" i="7"/>
  <c r="K390" i="7" s="1"/>
  <c r="J517" i="7"/>
  <c r="J527" i="7" s="1"/>
  <c r="K517" i="7"/>
  <c r="K527" i="7" s="1"/>
  <c r="L380" i="7"/>
  <c r="L390" i="7" s="1"/>
  <c r="L517" i="7"/>
  <c r="L527" i="7" s="1"/>
  <c r="M380" i="7"/>
  <c r="M390" i="7" s="1"/>
  <c r="M517" i="7"/>
  <c r="M527" i="7" s="1"/>
  <c r="N380" i="7"/>
  <c r="N390" i="7" s="1"/>
  <c r="N517" i="7"/>
  <c r="N527" i="7" s="1"/>
  <c r="O380" i="7"/>
  <c r="O390" i="7" s="1"/>
  <c r="P380" i="7"/>
  <c r="P390" i="7" s="1"/>
  <c r="O517" i="7"/>
  <c r="O527" i="7" s="1"/>
  <c r="P517" i="7"/>
  <c r="P527" i="7" s="1"/>
  <c r="Q380" i="7"/>
  <c r="Q390" i="7" s="1"/>
  <c r="R380" i="7"/>
  <c r="R390" i="7" s="1"/>
  <c r="Q517" i="7"/>
  <c r="Q527" i="7" s="1"/>
  <c r="S380" i="7"/>
  <c r="S390" i="7" s="1"/>
  <c r="R517" i="7"/>
  <c r="R527" i="7" s="1"/>
  <c r="S517" i="7"/>
  <c r="S527" i="7" s="1"/>
  <c r="T380" i="7"/>
  <c r="T390" i="7" s="1"/>
  <c r="T517" i="7"/>
  <c r="T527" i="7" s="1"/>
  <c r="U380" i="7"/>
  <c r="U390" i="7" s="1"/>
  <c r="U517" i="7"/>
  <c r="U527" i="7" s="1"/>
  <c r="V380" i="7"/>
  <c r="V390" i="7" s="1"/>
  <c r="V517" i="7"/>
  <c r="V527" i="7" s="1"/>
  <c r="W380" i="7"/>
  <c r="W390" i="7" s="1"/>
  <c r="W517" i="7"/>
  <c r="W527" i="7" s="1"/>
  <c r="X380" i="7"/>
  <c r="X390" i="7" s="1"/>
  <c r="X517" i="7"/>
  <c r="X527" i="7" s="1"/>
  <c r="Y380" i="7"/>
  <c r="Y390" i="7" s="1"/>
  <c r="Y517" i="7"/>
  <c r="Y527" i="7" s="1"/>
  <c r="Z380" i="7"/>
  <c r="Z390" i="7" s="1"/>
  <c r="Z517" i="7"/>
  <c r="Z527" i="7" s="1"/>
  <c r="AA380" i="7"/>
  <c r="AA390" i="7" s="1"/>
  <c r="AB380" i="7"/>
  <c r="AB390" i="7" s="1"/>
  <c r="AA517" i="7"/>
  <c r="AA527" i="7" s="1"/>
  <c r="AC380" i="7"/>
  <c r="AC390" i="7" s="1"/>
  <c r="AB517" i="7"/>
  <c r="AB527" i="7" s="1"/>
  <c r="AC517" i="7"/>
  <c r="AC527" i="7" s="1"/>
  <c r="AD380" i="7"/>
  <c r="AD390" i="7" s="1"/>
  <c r="AE380" i="7"/>
  <c r="AE390" i="7" s="1"/>
  <c r="AD517" i="7"/>
  <c r="AD527" i="7" s="1"/>
  <c r="AF380" i="7"/>
  <c r="AF390" i="7" s="1"/>
  <c r="AE517" i="7"/>
  <c r="AE527" i="7" s="1"/>
  <c r="AG380" i="7"/>
  <c r="AG390" i="7" s="1"/>
  <c r="AF517" i="7"/>
  <c r="AF527" i="7" s="1"/>
  <c r="AG517" i="7"/>
  <c r="AG527" i="7" s="1"/>
  <c r="AH380" i="7"/>
  <c r="AH390" i="7" s="1"/>
  <c r="AH517" i="7"/>
  <c r="AH527" i="7" s="1"/>
  <c r="AI380" i="7"/>
  <c r="AI390" i="7" s="1"/>
  <c r="AJ380" i="7"/>
  <c r="AJ390" i="7" s="1"/>
  <c r="AI517" i="7"/>
  <c r="AI527" i="7" s="1"/>
  <c r="AK380" i="7"/>
  <c r="AK390" i="7" s="1"/>
  <c r="AJ517" i="7"/>
  <c r="AJ527" i="7" s="1"/>
  <c r="AK517" i="7"/>
  <c r="AK527" i="7" s="1"/>
  <c r="AL380" i="7"/>
  <c r="AL390" i="7" s="1"/>
  <c r="AM380" i="7"/>
  <c r="AM390" i="7" s="1"/>
  <c r="AL517" i="7"/>
  <c r="AL527" i="7" s="1"/>
  <c r="AM517" i="7"/>
  <c r="AM527" i="7" s="1"/>
  <c r="AN380" i="7"/>
  <c r="AN390" i="7" s="1"/>
  <c r="AO380" i="7"/>
  <c r="AO390" i="7" s="1"/>
  <c r="AN517" i="7"/>
  <c r="AN527" i="7" s="1"/>
  <c r="AP543" i="7"/>
  <c r="AP540" i="7"/>
  <c r="AP552" i="7" s="1"/>
  <c r="B552" i="7" s="1"/>
  <c r="AP415" i="7"/>
  <c r="B415" i="7" s="1"/>
  <c r="AP539" i="7"/>
  <c r="AP551" i="7" s="1"/>
  <c r="B551" i="7" s="1"/>
  <c r="AP414" i="7"/>
  <c r="B414" i="7" s="1"/>
  <c r="AP354" i="7"/>
  <c r="AP532" i="7"/>
  <c r="AP544" i="7" s="1"/>
  <c r="B544" i="7" s="1"/>
  <c r="AP407" i="7"/>
  <c r="B407" i="7" s="1"/>
  <c r="AP483" i="7"/>
  <c r="AP495" i="7" s="1"/>
  <c r="B495" i="7" s="1"/>
  <c r="AP358" i="7"/>
  <c r="B358" i="7" s="1"/>
  <c r="AP535" i="7"/>
  <c r="AP547" i="7" s="1"/>
  <c r="B547" i="7" s="1"/>
  <c r="AP410" i="7"/>
  <c r="B410" i="7" s="1"/>
  <c r="AO517" i="7"/>
  <c r="AO527" i="7" s="1"/>
  <c r="AP486" i="7"/>
  <c r="AP498" i="7" s="1"/>
  <c r="B498" i="7" s="1"/>
  <c r="AP361" i="7"/>
  <c r="B361" i="7" s="1"/>
  <c r="AP507" i="7"/>
  <c r="AP519" i="7" s="1"/>
  <c r="B519" i="7" s="1"/>
  <c r="AP382" i="7"/>
  <c r="B382" i="7" s="1"/>
  <c r="AP485" i="7"/>
  <c r="AP497" i="7" s="1"/>
  <c r="B497" i="7" s="1"/>
  <c r="AP360" i="7"/>
  <c r="AO491" i="7"/>
  <c r="AO501" i="7" s="1"/>
  <c r="AO722" i="7"/>
  <c r="AO694" i="7" s="1"/>
  <c r="AO79" i="7" s="1"/>
  <c r="Q77" i="7"/>
  <c r="T77" i="7"/>
  <c r="P77" i="7"/>
  <c r="S77" i="7"/>
  <c r="R77" i="7"/>
  <c r="AP512" i="7"/>
  <c r="AP524" i="7" s="1"/>
  <c r="B524" i="7" s="1"/>
  <c r="AP487" i="7"/>
  <c r="AP499" i="7" s="1"/>
  <c r="B499" i="7" s="1"/>
  <c r="AP482" i="7"/>
  <c r="AP722" i="7"/>
  <c r="AP694" i="7" s="1"/>
  <c r="AP79" i="7" s="1"/>
  <c r="AJ722" i="7"/>
  <c r="AJ694" i="7" s="1"/>
  <c r="AJ79" i="7" s="1"/>
  <c r="AH722" i="7"/>
  <c r="AH694" i="7" s="1"/>
  <c r="AH79" i="7" s="1"/>
  <c r="AK722" i="7"/>
  <c r="AK694" i="7" s="1"/>
  <c r="AK79" i="7" s="1"/>
  <c r="AL722" i="7"/>
  <c r="AL694" i="7" s="1"/>
  <c r="AL79" i="7" s="1"/>
  <c r="AG722" i="7"/>
  <c r="AG694" i="7" s="1"/>
  <c r="AG79" i="7" s="1"/>
  <c r="AA722" i="7"/>
  <c r="AA694" i="7" s="1"/>
  <c r="AA79" i="7" s="1"/>
  <c r="AN722" i="7"/>
  <c r="AN694" i="7" s="1"/>
  <c r="AN79" i="7" s="1"/>
  <c r="AI722" i="7"/>
  <c r="AI694" i="7" s="1"/>
  <c r="AI79" i="7" s="1"/>
  <c r="AP533" i="7"/>
  <c r="AF722" i="7"/>
  <c r="AF694" i="7" s="1"/>
  <c r="AF79" i="7" s="1"/>
  <c r="AC722" i="7"/>
  <c r="AC694" i="7" s="1"/>
  <c r="AC79" i="7" s="1"/>
  <c r="Z722" i="7"/>
  <c r="Z694" i="7" s="1"/>
  <c r="Z79" i="7" s="1"/>
  <c r="W722" i="7"/>
  <c r="W694" i="7" s="1"/>
  <c r="W79" i="7" s="1"/>
  <c r="AP510" i="7"/>
  <c r="AP506" i="7"/>
  <c r="AP538" i="7"/>
  <c r="X722" i="7"/>
  <c r="X694" i="7" s="1"/>
  <c r="X79" i="7" s="1"/>
  <c r="AD722" i="7"/>
  <c r="AD694" i="7" s="1"/>
  <c r="AD79" i="7" s="1"/>
  <c r="AP480" i="7"/>
  <c r="AB722" i="7"/>
  <c r="AB694" i="7" s="1"/>
  <c r="AB79" i="7" s="1"/>
  <c r="AP509" i="7"/>
  <c r="AE722" i="7"/>
  <c r="AE694" i="7" s="1"/>
  <c r="AE79" i="7" s="1"/>
  <c r="Y722" i="7"/>
  <c r="Y694" i="7" s="1"/>
  <c r="Y79" i="7" s="1"/>
  <c r="O77" i="7"/>
  <c r="B717" i="7"/>
  <c r="B649" i="7"/>
  <c r="B716" i="7"/>
  <c r="B721" i="7"/>
  <c r="B720" i="7"/>
  <c r="B714" i="7"/>
  <c r="B719" i="7"/>
  <c r="B715" i="7"/>
  <c r="B718" i="7"/>
  <c r="B713" i="7"/>
  <c r="B650" i="7"/>
  <c r="B681" i="7"/>
  <c r="B682" i="7"/>
  <c r="AP77" i="7"/>
  <c r="B651" i="7"/>
  <c r="D712" i="7"/>
  <c r="D722" i="7" s="1"/>
  <c r="D694" i="7" s="1"/>
  <c r="D79" i="7" s="1"/>
  <c r="C712" i="7"/>
  <c r="E712" i="7"/>
  <c r="E722" i="7" s="1"/>
  <c r="E694" i="7" s="1"/>
  <c r="E79" i="7" s="1"/>
  <c r="F712" i="7"/>
  <c r="F722" i="7" s="1"/>
  <c r="F694" i="7" s="1"/>
  <c r="F79" i="7" s="1"/>
  <c r="G712" i="7"/>
  <c r="G722" i="7" s="1"/>
  <c r="G694" i="7" s="1"/>
  <c r="G79" i="7" s="1"/>
  <c r="H712" i="7"/>
  <c r="H722" i="7" s="1"/>
  <c r="H694" i="7" s="1"/>
  <c r="H79" i="7" s="1"/>
  <c r="I712" i="7"/>
  <c r="I722" i="7" s="1"/>
  <c r="I694" i="7" s="1"/>
  <c r="I79" i="7" s="1"/>
  <c r="J712" i="7"/>
  <c r="J722" i="7" s="1"/>
  <c r="J694" i="7" s="1"/>
  <c r="J79" i="7" s="1"/>
  <c r="K712" i="7"/>
  <c r="K722" i="7" s="1"/>
  <c r="K694" i="7" s="1"/>
  <c r="K79" i="7" s="1"/>
  <c r="L712" i="7"/>
  <c r="L722" i="7" s="1"/>
  <c r="L694" i="7" s="1"/>
  <c r="L79" i="7" s="1"/>
  <c r="M712" i="7"/>
  <c r="M722" i="7" s="1"/>
  <c r="M694" i="7" s="1"/>
  <c r="M79" i="7" s="1"/>
  <c r="N712" i="7"/>
  <c r="N722" i="7" s="1"/>
  <c r="N694" i="7" s="1"/>
  <c r="N79" i="7" s="1"/>
  <c r="O712" i="7"/>
  <c r="O722" i="7" s="1"/>
  <c r="O694" i="7" s="1"/>
  <c r="O79" i="7" s="1"/>
  <c r="P712" i="7"/>
  <c r="P722" i="7" s="1"/>
  <c r="P694" i="7" s="1"/>
  <c r="P79" i="7" s="1"/>
  <c r="Q712" i="7"/>
  <c r="Q722" i="7" s="1"/>
  <c r="Q694" i="7" s="1"/>
  <c r="Q79" i="7" s="1"/>
  <c r="R712" i="7"/>
  <c r="R722" i="7" s="1"/>
  <c r="R694" i="7" s="1"/>
  <c r="R79" i="7" s="1"/>
  <c r="S712" i="7"/>
  <c r="S722" i="7" s="1"/>
  <c r="S694" i="7" s="1"/>
  <c r="S79" i="7" s="1"/>
  <c r="T712" i="7"/>
  <c r="T722" i="7" s="1"/>
  <c r="T694" i="7" s="1"/>
  <c r="T79" i="7" s="1"/>
  <c r="U712" i="7"/>
  <c r="U722" i="7" s="1"/>
  <c r="U694" i="7" s="1"/>
  <c r="U79" i="7" s="1"/>
  <c r="V712" i="7"/>
  <c r="V722" i="7" s="1"/>
  <c r="V694" i="7" s="1"/>
  <c r="V79" i="7" s="1"/>
  <c r="AP690" i="7"/>
  <c r="AP662" i="7" s="1"/>
  <c r="AP78" i="7" s="1"/>
  <c r="B408" i="7"/>
  <c r="B362" i="7"/>
  <c r="B389" i="7"/>
  <c r="B526" i="7"/>
  <c r="B387" i="7"/>
  <c r="B381" i="7"/>
  <c r="D680" i="7"/>
  <c r="D690" i="7" s="1"/>
  <c r="D662" i="7" s="1"/>
  <c r="D78" i="7" s="1"/>
  <c r="C680" i="7"/>
  <c r="E680" i="7"/>
  <c r="E690" i="7" s="1"/>
  <c r="E662" i="7" s="1"/>
  <c r="E78" i="7" s="1"/>
  <c r="F680" i="7"/>
  <c r="F690" i="7" s="1"/>
  <c r="F662" i="7" s="1"/>
  <c r="F78" i="7" s="1"/>
  <c r="G680" i="7"/>
  <c r="G690" i="7" s="1"/>
  <c r="G662" i="7" s="1"/>
  <c r="G78" i="7" s="1"/>
  <c r="H680" i="7"/>
  <c r="H690" i="7" s="1"/>
  <c r="H662" i="7" s="1"/>
  <c r="H78" i="7" s="1"/>
  <c r="I680" i="7"/>
  <c r="I690" i="7" s="1"/>
  <c r="I662" i="7" s="1"/>
  <c r="I78" i="7" s="1"/>
  <c r="J680" i="7"/>
  <c r="J690" i="7" s="1"/>
  <c r="J662" i="7" s="1"/>
  <c r="J78" i="7" s="1"/>
  <c r="K680" i="7"/>
  <c r="K690" i="7" s="1"/>
  <c r="K662" i="7" s="1"/>
  <c r="K78" i="7" s="1"/>
  <c r="L680" i="7"/>
  <c r="L690" i="7" s="1"/>
  <c r="L662" i="7" s="1"/>
  <c r="L78" i="7" s="1"/>
  <c r="M680" i="7"/>
  <c r="M690" i="7" s="1"/>
  <c r="M662" i="7" s="1"/>
  <c r="N680" i="7"/>
  <c r="N690" i="7" s="1"/>
  <c r="N662" i="7" s="1"/>
  <c r="O680" i="7"/>
  <c r="O690" i="7" s="1"/>
  <c r="O662" i="7" s="1"/>
  <c r="P680" i="7"/>
  <c r="P690" i="7" s="1"/>
  <c r="P662" i="7" s="1"/>
  <c r="Q680" i="7"/>
  <c r="Q690" i="7" s="1"/>
  <c r="Q662" i="7" s="1"/>
  <c r="D648" i="7"/>
  <c r="D658" i="7" s="1"/>
  <c r="D630" i="7" s="1"/>
  <c r="C648" i="7"/>
  <c r="E648" i="7"/>
  <c r="E658" i="7" s="1"/>
  <c r="E630" i="7" s="1"/>
  <c r="F648" i="7"/>
  <c r="F658" i="7" s="1"/>
  <c r="F630" i="7" s="1"/>
  <c r="G648" i="7"/>
  <c r="G658" i="7" s="1"/>
  <c r="G630" i="7" s="1"/>
  <c r="H648" i="7"/>
  <c r="H658" i="7" s="1"/>
  <c r="H630" i="7" s="1"/>
  <c r="I648" i="7"/>
  <c r="I658" i="7" s="1"/>
  <c r="I630" i="7" s="1"/>
  <c r="J648" i="7"/>
  <c r="J658" i="7" s="1"/>
  <c r="J630" i="7" s="1"/>
  <c r="K648" i="7"/>
  <c r="K658" i="7" s="1"/>
  <c r="K630" i="7" s="1"/>
  <c r="L648" i="7"/>
  <c r="L658" i="7" s="1"/>
  <c r="L630" i="7" s="1"/>
  <c r="M648" i="7"/>
  <c r="M658" i="7" s="1"/>
  <c r="M630" i="7" s="1"/>
  <c r="N648" i="7"/>
  <c r="N658" i="7" s="1"/>
  <c r="N630" i="7" s="1"/>
  <c r="B384" i="7"/>
  <c r="B413" i="7"/>
  <c r="B385" i="7"/>
  <c r="B357" i="7"/>
  <c r="B355" i="7"/>
  <c r="D364" i="7" l="1"/>
  <c r="B354" i="7"/>
  <c r="AP521" i="7"/>
  <c r="B521" i="7" s="1"/>
  <c r="AP522" i="7"/>
  <c r="B522" i="7" s="1"/>
  <c r="AP494" i="7"/>
  <c r="B494" i="7" s="1"/>
  <c r="AP550" i="7"/>
  <c r="B550" i="7" s="1"/>
  <c r="AP545" i="7"/>
  <c r="B545" i="7" s="1"/>
  <c r="AP518" i="7"/>
  <c r="B518" i="7" s="1"/>
  <c r="AP492" i="7"/>
  <c r="B492" i="7" s="1"/>
  <c r="AP390" i="7"/>
  <c r="AP416" i="7"/>
  <c r="B386" i="7"/>
  <c r="AP364" i="7"/>
  <c r="B360" i="7"/>
  <c r="N77" i="7"/>
  <c r="M77" i="7"/>
  <c r="P78" i="7"/>
  <c r="N78" i="7"/>
  <c r="Q78" i="7"/>
  <c r="O78" i="7"/>
  <c r="M78" i="7"/>
  <c r="K77" i="7"/>
  <c r="I77" i="7"/>
  <c r="G77" i="7"/>
  <c r="E77" i="7"/>
  <c r="D77" i="7"/>
  <c r="L77" i="7"/>
  <c r="J77" i="7"/>
  <c r="H77" i="7"/>
  <c r="F77" i="7"/>
  <c r="B648" i="7"/>
  <c r="C658" i="7"/>
  <c r="C630" i="7" s="1"/>
  <c r="B517" i="7"/>
  <c r="C527" i="7"/>
  <c r="B680" i="7"/>
  <c r="C690" i="7"/>
  <c r="C662" i="7" s="1"/>
  <c r="C722" i="7"/>
  <c r="C694" i="7" s="1"/>
  <c r="B712" i="7"/>
  <c r="C364" i="7"/>
  <c r="B491" i="7"/>
  <c r="C390" i="7"/>
  <c r="B380" i="7"/>
  <c r="C416" i="7"/>
  <c r="B406" i="7"/>
  <c r="B543" i="7"/>
  <c r="C553" i="7"/>
  <c r="AP527" i="7" l="1"/>
  <c r="AP501" i="7"/>
  <c r="AP553" i="7"/>
  <c r="C79" i="7"/>
  <c r="C696" i="7"/>
  <c r="D693" i="7" s="1"/>
  <c r="D696" i="7" s="1"/>
  <c r="E693" i="7" s="1"/>
  <c r="E696" i="7" s="1"/>
  <c r="F693" i="7" s="1"/>
  <c r="F696" i="7" s="1"/>
  <c r="G693" i="7" s="1"/>
  <c r="G696" i="7" s="1"/>
  <c r="H693" i="7" s="1"/>
  <c r="H696" i="7" s="1"/>
  <c r="I693" i="7" s="1"/>
  <c r="I696" i="7" s="1"/>
  <c r="J693" i="7" s="1"/>
  <c r="J696" i="7" s="1"/>
  <c r="K693" i="7" s="1"/>
  <c r="K696" i="7" s="1"/>
  <c r="L693" i="7" s="1"/>
  <c r="L696" i="7" s="1"/>
  <c r="M693" i="7" s="1"/>
  <c r="M696" i="7" s="1"/>
  <c r="N693" i="7" s="1"/>
  <c r="N696" i="7" s="1"/>
  <c r="O693" i="7" s="1"/>
  <c r="O696" i="7" s="1"/>
  <c r="P693" i="7" s="1"/>
  <c r="P696" i="7" s="1"/>
  <c r="Q693" i="7" s="1"/>
  <c r="Q696" i="7" s="1"/>
  <c r="R693" i="7" s="1"/>
  <c r="R696" i="7" s="1"/>
  <c r="S693" i="7" s="1"/>
  <c r="S696" i="7" s="1"/>
  <c r="T693" i="7" s="1"/>
  <c r="T696" i="7" s="1"/>
  <c r="U693" i="7" s="1"/>
  <c r="U696" i="7" s="1"/>
  <c r="V693" i="7" s="1"/>
  <c r="V696" i="7" s="1"/>
  <c r="W693" i="7" s="1"/>
  <c r="W696" i="7" s="1"/>
  <c r="X693" i="7" s="1"/>
  <c r="X696" i="7" s="1"/>
  <c r="Y693" i="7" s="1"/>
  <c r="Y696" i="7" s="1"/>
  <c r="Z693" i="7" s="1"/>
  <c r="Z696" i="7" s="1"/>
  <c r="AA693" i="7" s="1"/>
  <c r="AA696" i="7" s="1"/>
  <c r="AB693" i="7" s="1"/>
  <c r="AB696" i="7" s="1"/>
  <c r="AC693" i="7" s="1"/>
  <c r="AC696" i="7" s="1"/>
  <c r="AD693" i="7" s="1"/>
  <c r="AD696" i="7" s="1"/>
  <c r="AE693" i="7" s="1"/>
  <c r="AE696" i="7" s="1"/>
  <c r="AF693" i="7" s="1"/>
  <c r="AF696" i="7" s="1"/>
  <c r="AG693" i="7" s="1"/>
  <c r="AG696" i="7" s="1"/>
  <c r="AH693" i="7" s="1"/>
  <c r="AH696" i="7" s="1"/>
  <c r="AI693" i="7" s="1"/>
  <c r="AI696" i="7" s="1"/>
  <c r="AJ693" i="7" s="1"/>
  <c r="AJ696" i="7" s="1"/>
  <c r="AK693" i="7" s="1"/>
  <c r="AK696" i="7" s="1"/>
  <c r="AL693" i="7" s="1"/>
  <c r="AL696" i="7" s="1"/>
  <c r="AM693" i="7" s="1"/>
  <c r="AM696" i="7" s="1"/>
  <c r="AN693" i="7" s="1"/>
  <c r="AN696" i="7" s="1"/>
  <c r="AO693" i="7" s="1"/>
  <c r="AO696" i="7" s="1"/>
  <c r="AP693" i="7" s="1"/>
  <c r="AP696" i="7" s="1"/>
  <c r="C78" i="7"/>
  <c r="C664" i="7"/>
  <c r="D661" i="7" s="1"/>
  <c r="D664" i="7" s="1"/>
  <c r="E661" i="7" s="1"/>
  <c r="E664" i="7" s="1"/>
  <c r="F661" i="7" s="1"/>
  <c r="F664" i="7" s="1"/>
  <c r="G661" i="7" s="1"/>
  <c r="G664" i="7" s="1"/>
  <c r="H661" i="7" s="1"/>
  <c r="H664" i="7" s="1"/>
  <c r="I661" i="7" s="1"/>
  <c r="I664" i="7" s="1"/>
  <c r="J661" i="7" s="1"/>
  <c r="J664" i="7" s="1"/>
  <c r="K661" i="7" s="1"/>
  <c r="K664" i="7" s="1"/>
  <c r="L661" i="7" s="1"/>
  <c r="L664" i="7" s="1"/>
  <c r="M661" i="7" s="1"/>
  <c r="M664" i="7" s="1"/>
  <c r="N661" i="7" s="1"/>
  <c r="N664" i="7" s="1"/>
  <c r="O661" i="7" s="1"/>
  <c r="O664" i="7" s="1"/>
  <c r="P661" i="7" s="1"/>
  <c r="P664" i="7" s="1"/>
  <c r="Q661" i="7" s="1"/>
  <c r="Q664" i="7" s="1"/>
  <c r="R661" i="7" s="1"/>
  <c r="R664" i="7" s="1"/>
  <c r="S661" i="7" s="1"/>
  <c r="S664" i="7" s="1"/>
  <c r="T661" i="7" s="1"/>
  <c r="T664" i="7" s="1"/>
  <c r="U661" i="7" s="1"/>
  <c r="U664" i="7" s="1"/>
  <c r="V661" i="7" s="1"/>
  <c r="V664" i="7" s="1"/>
  <c r="W661" i="7" s="1"/>
  <c r="W664" i="7" s="1"/>
  <c r="X661" i="7" s="1"/>
  <c r="X664" i="7" s="1"/>
  <c r="Y661" i="7" s="1"/>
  <c r="Y664" i="7" s="1"/>
  <c r="Z661" i="7" s="1"/>
  <c r="Z664" i="7" s="1"/>
  <c r="AA661" i="7" s="1"/>
  <c r="AA664" i="7" s="1"/>
  <c r="AB661" i="7" s="1"/>
  <c r="AB664" i="7" s="1"/>
  <c r="AC661" i="7" s="1"/>
  <c r="AC664" i="7" s="1"/>
  <c r="AD661" i="7" s="1"/>
  <c r="AD664" i="7" s="1"/>
  <c r="AE661" i="7" s="1"/>
  <c r="AE664" i="7" s="1"/>
  <c r="AF661" i="7" s="1"/>
  <c r="AF664" i="7" s="1"/>
  <c r="AG661" i="7" s="1"/>
  <c r="AG664" i="7" s="1"/>
  <c r="AH661" i="7" s="1"/>
  <c r="AH664" i="7" s="1"/>
  <c r="AI661" i="7" s="1"/>
  <c r="AI664" i="7" s="1"/>
  <c r="AJ661" i="7" s="1"/>
  <c r="AJ664" i="7" s="1"/>
  <c r="AK661" i="7" s="1"/>
  <c r="AK664" i="7" s="1"/>
  <c r="AL661" i="7" s="1"/>
  <c r="AL664" i="7" s="1"/>
  <c r="AM661" i="7" s="1"/>
  <c r="AM664" i="7" s="1"/>
  <c r="AN661" i="7" s="1"/>
  <c r="AN664" i="7" s="1"/>
  <c r="AO661" i="7" s="1"/>
  <c r="AO664" i="7" s="1"/>
  <c r="AP661" i="7" s="1"/>
  <c r="AP664" i="7" s="1"/>
  <c r="C77" i="7"/>
  <c r="C632" i="7"/>
  <c r="D629" i="7" s="1"/>
  <c r="D632" i="7" s="1"/>
  <c r="E629" i="7" s="1"/>
  <c r="E632" i="7" s="1"/>
  <c r="F629" i="7" s="1"/>
  <c r="F632" i="7" s="1"/>
  <c r="G629" i="7" s="1"/>
  <c r="G632" i="7" s="1"/>
  <c r="H629" i="7" s="1"/>
  <c r="H632" i="7" s="1"/>
  <c r="I629" i="7" s="1"/>
  <c r="I632" i="7" s="1"/>
  <c r="J629" i="7" s="1"/>
  <c r="J632" i="7" s="1"/>
  <c r="K629" i="7" s="1"/>
  <c r="K632" i="7" s="1"/>
  <c r="L629" i="7" s="1"/>
  <c r="L632" i="7" s="1"/>
  <c r="M629" i="7" l="1"/>
  <c r="M632" i="7" s="1"/>
  <c r="N629" i="7" l="1"/>
  <c r="N632" i="7" s="1"/>
  <c r="AO605" i="7" l="1"/>
  <c r="AO606" i="7" s="1"/>
  <c r="AO195" i="7" s="1"/>
  <c r="AO601" i="7"/>
  <c r="AO565" i="7"/>
  <c r="AO566" i="7" s="1"/>
  <c r="AO155" i="7" s="1"/>
  <c r="AO597" i="7"/>
  <c r="AO598" i="7" s="1"/>
  <c r="AO593" i="7"/>
  <c r="AO594" i="7" s="1"/>
  <c r="AO560" i="7"/>
  <c r="AO561" i="7" s="1"/>
  <c r="AO154" i="7" s="1"/>
  <c r="AO27" i="7"/>
  <c r="AO29" i="7" s="1"/>
  <c r="AN601" i="7"/>
  <c r="AN565" i="7"/>
  <c r="AN566" i="7" s="1"/>
  <c r="AN155" i="7" s="1"/>
  <c r="AN605" i="7"/>
  <c r="AN606" i="7" s="1"/>
  <c r="AN195" i="7" s="1"/>
  <c r="AN593" i="7"/>
  <c r="AN594" i="7" s="1"/>
  <c r="AN560" i="7"/>
  <c r="AN561" i="7" s="1"/>
  <c r="AN154" i="7" s="1"/>
  <c r="AN597" i="7"/>
  <c r="AN598" i="7" s="1"/>
  <c r="AN27" i="7"/>
  <c r="AN29" i="7" s="1"/>
  <c r="AM597" i="7"/>
  <c r="AM598" i="7" s="1"/>
  <c r="AM593" i="7"/>
  <c r="AM594" i="7" s="1"/>
  <c r="AM560" i="7"/>
  <c r="AM561" i="7" s="1"/>
  <c r="AM154" i="7" s="1"/>
  <c r="AM27" i="7"/>
  <c r="AM29" i="7" s="1"/>
  <c r="AM605" i="7"/>
  <c r="AM606" i="7" s="1"/>
  <c r="AM195" i="7" s="1"/>
  <c r="AM601" i="7"/>
  <c r="AM565" i="7"/>
  <c r="AM566" i="7" s="1"/>
  <c r="AM155" i="7" s="1"/>
  <c r="AL601" i="7"/>
  <c r="AL565" i="7"/>
  <c r="AL566" i="7" s="1"/>
  <c r="AL155" i="7" s="1"/>
  <c r="AL605" i="7"/>
  <c r="AL606" i="7" s="1"/>
  <c r="AL195" i="7" s="1"/>
  <c r="AL593" i="7"/>
  <c r="AL594" i="7" s="1"/>
  <c r="AL560" i="7"/>
  <c r="AL561" i="7" s="1"/>
  <c r="AL154" i="7" s="1"/>
  <c r="AL597" i="7"/>
  <c r="AL598" i="7" s="1"/>
  <c r="AL27" i="7"/>
  <c r="AL29" i="7" s="1"/>
  <c r="AK605" i="7"/>
  <c r="AK606" i="7" s="1"/>
  <c r="AK195" i="7" s="1"/>
  <c r="AK601" i="7"/>
  <c r="AK597" i="7"/>
  <c r="AK598" i="7" s="1"/>
  <c r="AK593" i="7"/>
  <c r="AK594" i="7" s="1"/>
  <c r="AK560" i="7"/>
  <c r="AK561" i="7" s="1"/>
  <c r="AK154" i="7" s="1"/>
  <c r="AK27" i="7"/>
  <c r="AK29" i="7" s="1"/>
  <c r="AK565" i="7"/>
  <c r="AK566" i="7" s="1"/>
  <c r="AK155" i="7" s="1"/>
  <c r="AJ593" i="7"/>
  <c r="AJ594" i="7" s="1"/>
  <c r="AJ560" i="7"/>
  <c r="AJ561" i="7" s="1"/>
  <c r="AJ154" i="7" s="1"/>
  <c r="AJ597" i="7"/>
  <c r="AJ598" i="7" s="1"/>
  <c r="AJ27" i="7"/>
  <c r="AJ29" i="7" s="1"/>
  <c r="AJ601" i="7"/>
  <c r="AJ565" i="7"/>
  <c r="AJ566" i="7" s="1"/>
  <c r="AJ155" i="7" s="1"/>
  <c r="AJ605" i="7"/>
  <c r="AJ606" i="7" s="1"/>
  <c r="AJ195" i="7" s="1"/>
  <c r="AH593" i="7"/>
  <c r="AH594" i="7" s="1"/>
  <c r="AH560" i="7"/>
  <c r="AH561" i="7" s="1"/>
  <c r="AH154" i="7" s="1"/>
  <c r="AH597" i="7"/>
  <c r="AH598" i="7" s="1"/>
  <c r="AH27" i="7"/>
  <c r="AH29" i="7" s="1"/>
  <c r="AH601" i="7"/>
  <c r="AH565" i="7"/>
  <c r="AH566" i="7" s="1"/>
  <c r="AH155" i="7" s="1"/>
  <c r="AH605" i="7"/>
  <c r="AH606" i="7" s="1"/>
  <c r="AH195" i="7" s="1"/>
  <c r="AG597" i="7"/>
  <c r="AG598" i="7" s="1"/>
  <c r="AG593" i="7"/>
  <c r="AG594" i="7" s="1"/>
  <c r="AG560" i="7"/>
  <c r="AG561" i="7" s="1"/>
  <c r="AG154" i="7" s="1"/>
  <c r="AG27" i="7"/>
  <c r="AG29" i="7" s="1"/>
  <c r="AG605" i="7"/>
  <c r="AG606" i="7" s="1"/>
  <c r="AG195" i="7" s="1"/>
  <c r="AG601" i="7"/>
  <c r="AG565" i="7"/>
  <c r="AG566" i="7" s="1"/>
  <c r="AG155" i="7" s="1"/>
  <c r="AP601" i="7"/>
  <c r="AP565" i="7"/>
  <c r="AP566" i="7" s="1"/>
  <c r="AP155" i="7" s="1"/>
  <c r="AP605" i="7"/>
  <c r="AP606" i="7" s="1"/>
  <c r="AP195" i="7" s="1"/>
  <c r="AP593" i="7"/>
  <c r="AP594" i="7" s="1"/>
  <c r="AP560" i="7"/>
  <c r="AP561" i="7" s="1"/>
  <c r="AP154" i="7" s="1"/>
  <c r="AP597" i="7"/>
  <c r="AP598" i="7" s="1"/>
  <c r="AP27" i="7"/>
  <c r="AP29" i="7" s="1"/>
  <c r="AI597" i="7"/>
  <c r="AI598" i="7" s="1"/>
  <c r="AI560" i="7"/>
  <c r="AI561" i="7" s="1"/>
  <c r="AI154" i="7" s="1"/>
  <c r="AI605" i="7"/>
  <c r="AI606" i="7" s="1"/>
  <c r="AI195" i="7" s="1"/>
  <c r="AI601" i="7"/>
  <c r="AI565" i="7"/>
  <c r="AI566" i="7" s="1"/>
  <c r="AI155" i="7" s="1"/>
  <c r="AI593" i="7"/>
  <c r="AI594" i="7" s="1"/>
  <c r="AI27" i="7"/>
  <c r="AI29" i="7" s="1"/>
  <c r="C593" i="7"/>
  <c r="C594" i="7" s="1"/>
  <c r="C27" i="7"/>
  <c r="C29" i="7" s="1"/>
  <c r="C601" i="7"/>
  <c r="C172" i="7"/>
  <c r="C597" i="7"/>
  <c r="C598" i="7" s="1"/>
  <c r="C560" i="7"/>
  <c r="C561" i="7" s="1"/>
  <c r="C154" i="7" s="1"/>
  <c r="C605" i="7"/>
  <c r="C606" i="7" s="1"/>
  <c r="C195" i="7" s="1"/>
  <c r="C565" i="7"/>
  <c r="C566" i="7" s="1"/>
  <c r="C155" i="7" s="1"/>
  <c r="G605" i="7"/>
  <c r="G606" i="7" s="1"/>
  <c r="G195" i="7" s="1"/>
  <c r="G565" i="7"/>
  <c r="G566" i="7" s="1"/>
  <c r="G155" i="7" s="1"/>
  <c r="G593" i="7"/>
  <c r="G594" i="7" s="1"/>
  <c r="G27" i="7"/>
  <c r="G29" i="7" s="1"/>
  <c r="G601" i="7"/>
  <c r="G172" i="7"/>
  <c r="G597" i="7"/>
  <c r="G598" i="7" s="1"/>
  <c r="G560" i="7"/>
  <c r="G561" i="7" s="1"/>
  <c r="G154" i="7" s="1"/>
  <c r="K605" i="7"/>
  <c r="K606" i="7" s="1"/>
  <c r="K195" i="7" s="1"/>
  <c r="K565" i="7"/>
  <c r="K566" i="7" s="1"/>
  <c r="K155" i="7" s="1"/>
  <c r="K560" i="7"/>
  <c r="K561" i="7" s="1"/>
  <c r="K154" i="7" s="1"/>
  <c r="K593" i="7"/>
  <c r="K594" i="7" s="1"/>
  <c r="K601" i="7"/>
  <c r="K172" i="7"/>
  <c r="K597" i="7"/>
  <c r="K598" i="7" s="1"/>
  <c r="K27" i="7"/>
  <c r="K29" i="7" s="1"/>
  <c r="O605" i="7"/>
  <c r="O606" i="7" s="1"/>
  <c r="O195" i="7" s="1"/>
  <c r="O172" i="7"/>
  <c r="O593" i="7"/>
  <c r="O594" i="7" s="1"/>
  <c r="O27" i="7"/>
  <c r="O29" i="7" s="1"/>
  <c r="O601" i="7"/>
  <c r="O597" i="7"/>
  <c r="O598" i="7" s="1"/>
  <c r="O560" i="7"/>
  <c r="O561" i="7" s="1"/>
  <c r="O154" i="7" s="1"/>
  <c r="O565" i="7"/>
  <c r="O566" i="7" s="1"/>
  <c r="O155" i="7" s="1"/>
  <c r="S597" i="7"/>
  <c r="S598" i="7" s="1"/>
  <c r="S560" i="7"/>
  <c r="S561" i="7" s="1"/>
  <c r="S154" i="7" s="1"/>
  <c r="S605" i="7"/>
  <c r="S606" i="7" s="1"/>
  <c r="S195" i="7" s="1"/>
  <c r="S565" i="7"/>
  <c r="S566" i="7" s="1"/>
  <c r="S155" i="7" s="1"/>
  <c r="S593" i="7"/>
  <c r="S594" i="7" s="1"/>
  <c r="S27" i="7"/>
  <c r="S29" i="7" s="1"/>
  <c r="S601" i="7"/>
  <c r="S172" i="7"/>
  <c r="W597" i="7"/>
  <c r="W598" i="7" s="1"/>
  <c r="W560" i="7"/>
  <c r="W561" i="7" s="1"/>
  <c r="W154" i="7" s="1"/>
  <c r="W605" i="7"/>
  <c r="W606" i="7" s="1"/>
  <c r="W195" i="7" s="1"/>
  <c r="W565" i="7"/>
  <c r="W566" i="7" s="1"/>
  <c r="W155" i="7" s="1"/>
  <c r="W593" i="7"/>
  <c r="W594" i="7" s="1"/>
  <c r="W27" i="7"/>
  <c r="W29" i="7" s="1"/>
  <c r="W601" i="7"/>
  <c r="W172" i="7"/>
  <c r="AA597" i="7"/>
  <c r="AA598" i="7" s="1"/>
  <c r="AA560" i="7"/>
  <c r="AA561" i="7" s="1"/>
  <c r="AA154" i="7" s="1"/>
  <c r="AA605" i="7"/>
  <c r="AA606" i="7" s="1"/>
  <c r="AA195" i="7" s="1"/>
  <c r="AA565" i="7"/>
  <c r="AA566" i="7" s="1"/>
  <c r="AA155" i="7" s="1"/>
  <c r="AA593" i="7"/>
  <c r="AA594" i="7" s="1"/>
  <c r="AA27" i="7"/>
  <c r="AA29" i="7" s="1"/>
  <c r="AA601" i="7"/>
  <c r="AA172" i="7"/>
  <c r="AE605" i="7"/>
  <c r="AE606" i="7" s="1"/>
  <c r="AE195" i="7" s="1"/>
  <c r="AE565" i="7"/>
  <c r="AE566" i="7" s="1"/>
  <c r="AE155" i="7" s="1"/>
  <c r="AE593" i="7"/>
  <c r="AE594" i="7" s="1"/>
  <c r="AE27" i="7"/>
  <c r="AE29" i="7" s="1"/>
  <c r="AE601" i="7"/>
  <c r="AE597" i="7"/>
  <c r="AE598" i="7" s="1"/>
  <c r="AE560" i="7"/>
  <c r="AE561" i="7" s="1"/>
  <c r="AE154" i="7" s="1"/>
  <c r="F601" i="7"/>
  <c r="F605" i="7"/>
  <c r="F606" i="7" s="1"/>
  <c r="F195" i="7" s="1"/>
  <c r="F560" i="7"/>
  <c r="F561" i="7" s="1"/>
  <c r="F154" i="7" s="1"/>
  <c r="F27" i="7"/>
  <c r="F29" i="7" s="1"/>
  <c r="F565" i="7"/>
  <c r="F566" i="7" s="1"/>
  <c r="F155" i="7" s="1"/>
  <c r="F172" i="7"/>
  <c r="F593" i="7"/>
  <c r="F594" i="7" s="1"/>
  <c r="F597" i="7"/>
  <c r="F598" i="7" s="1"/>
  <c r="J560" i="7"/>
  <c r="J561" i="7" s="1"/>
  <c r="J154" i="7" s="1"/>
  <c r="J27" i="7"/>
  <c r="J29" i="7" s="1"/>
  <c r="J565" i="7"/>
  <c r="J566" i="7" s="1"/>
  <c r="J155" i="7" s="1"/>
  <c r="J172" i="7"/>
  <c r="J593" i="7"/>
  <c r="J594" i="7" s="1"/>
  <c r="J597" i="7"/>
  <c r="J598" i="7" s="1"/>
  <c r="J601" i="7"/>
  <c r="J605" i="7"/>
  <c r="J606" i="7" s="1"/>
  <c r="J195" i="7" s="1"/>
  <c r="N560" i="7"/>
  <c r="N561" i="7" s="1"/>
  <c r="N154" i="7" s="1"/>
  <c r="N27" i="7"/>
  <c r="N29" i="7" s="1"/>
  <c r="N565" i="7"/>
  <c r="N566" i="7" s="1"/>
  <c r="N155" i="7" s="1"/>
  <c r="N172" i="7"/>
  <c r="N593" i="7"/>
  <c r="N594" i="7" s="1"/>
  <c r="N597" i="7"/>
  <c r="N598" i="7" s="1"/>
  <c r="N601" i="7"/>
  <c r="N605" i="7"/>
  <c r="N606" i="7" s="1"/>
  <c r="N195" i="7" s="1"/>
  <c r="R593" i="7"/>
  <c r="R594" i="7" s="1"/>
  <c r="R597" i="7"/>
  <c r="R598" i="7" s="1"/>
  <c r="R601" i="7"/>
  <c r="R172" i="7"/>
  <c r="R605" i="7"/>
  <c r="R606" i="7" s="1"/>
  <c r="R195" i="7" s="1"/>
  <c r="R560" i="7"/>
  <c r="R561" i="7" s="1"/>
  <c r="R154" i="7" s="1"/>
  <c r="R27" i="7"/>
  <c r="R29" i="7" s="1"/>
  <c r="R565" i="7"/>
  <c r="R566" i="7" s="1"/>
  <c r="R155" i="7" s="1"/>
  <c r="V565" i="7"/>
  <c r="V566" i="7" s="1"/>
  <c r="V155" i="7" s="1"/>
  <c r="V560" i="7"/>
  <c r="V561" i="7" s="1"/>
  <c r="V154" i="7" s="1"/>
  <c r="V27" i="7"/>
  <c r="V29" i="7" s="1"/>
  <c r="V601" i="7"/>
  <c r="V605" i="7"/>
  <c r="V606" i="7" s="1"/>
  <c r="V195" i="7" s="1"/>
  <c r="V593" i="7"/>
  <c r="V594" i="7" s="1"/>
  <c r="V597" i="7"/>
  <c r="V598" i="7" s="1"/>
  <c r="V172" i="7"/>
  <c r="Z565" i="7"/>
  <c r="Z566" i="7" s="1"/>
  <c r="Z155" i="7" s="1"/>
  <c r="Z593" i="7"/>
  <c r="Z594" i="7" s="1"/>
  <c r="Z597" i="7"/>
  <c r="Z598" i="7" s="1"/>
  <c r="Z605" i="7"/>
  <c r="Z606" i="7" s="1"/>
  <c r="Z195" i="7" s="1"/>
  <c r="Z601" i="7"/>
  <c r="Z560" i="7"/>
  <c r="Z561" i="7" s="1"/>
  <c r="Z154" i="7" s="1"/>
  <c r="Z27" i="7"/>
  <c r="Z29" i="7" s="1"/>
  <c r="Z172" i="7"/>
  <c r="AD560" i="7"/>
  <c r="AD561" i="7" s="1"/>
  <c r="AD154" i="7" s="1"/>
  <c r="AD27" i="7"/>
  <c r="AD29" i="7" s="1"/>
  <c r="AD565" i="7"/>
  <c r="AD566" i="7" s="1"/>
  <c r="AD155" i="7" s="1"/>
  <c r="AD593" i="7"/>
  <c r="AD594" i="7" s="1"/>
  <c r="AD597" i="7"/>
  <c r="AD598" i="7" s="1"/>
  <c r="AD601" i="7"/>
  <c r="AD605" i="7"/>
  <c r="AD606" i="7" s="1"/>
  <c r="AD195" i="7" s="1"/>
  <c r="E605" i="7"/>
  <c r="E606" i="7" s="1"/>
  <c r="E195" i="7" s="1"/>
  <c r="E565" i="7"/>
  <c r="E566" i="7" s="1"/>
  <c r="E155" i="7" s="1"/>
  <c r="E593" i="7"/>
  <c r="E594" i="7" s="1"/>
  <c r="E27" i="7"/>
  <c r="E29" i="7" s="1"/>
  <c r="E601" i="7"/>
  <c r="E172" i="7"/>
  <c r="E597" i="7"/>
  <c r="E598" i="7" s="1"/>
  <c r="E560" i="7"/>
  <c r="E561" i="7" s="1"/>
  <c r="E154" i="7" s="1"/>
  <c r="I597" i="7"/>
  <c r="I598" i="7" s="1"/>
  <c r="I560" i="7"/>
  <c r="I561" i="7" s="1"/>
  <c r="I154" i="7" s="1"/>
  <c r="I605" i="7"/>
  <c r="I606" i="7" s="1"/>
  <c r="I195" i="7" s="1"/>
  <c r="I565" i="7"/>
  <c r="I566" i="7" s="1"/>
  <c r="I155" i="7" s="1"/>
  <c r="I593" i="7"/>
  <c r="I594" i="7" s="1"/>
  <c r="I27" i="7"/>
  <c r="I29" i="7" s="1"/>
  <c r="I601" i="7"/>
  <c r="I172" i="7"/>
  <c r="M605" i="7"/>
  <c r="M606" i="7" s="1"/>
  <c r="M195" i="7" s="1"/>
  <c r="M597" i="7"/>
  <c r="M598" i="7" s="1"/>
  <c r="M560" i="7"/>
  <c r="M561" i="7" s="1"/>
  <c r="M154" i="7" s="1"/>
  <c r="M601" i="7"/>
  <c r="M565" i="7"/>
  <c r="M566" i="7" s="1"/>
  <c r="M155" i="7" s="1"/>
  <c r="M593" i="7"/>
  <c r="M594" i="7" s="1"/>
  <c r="M27" i="7"/>
  <c r="M29" i="7" s="1"/>
  <c r="M172" i="7"/>
  <c r="Q605" i="7"/>
  <c r="Q606" i="7" s="1"/>
  <c r="Q195" i="7" s="1"/>
  <c r="Q565" i="7"/>
  <c r="Q566" i="7" s="1"/>
  <c r="Q155" i="7" s="1"/>
  <c r="Q593" i="7"/>
  <c r="Q594" i="7" s="1"/>
  <c r="Q27" i="7"/>
  <c r="Q29" i="7" s="1"/>
  <c r="Q601" i="7"/>
  <c r="Q172" i="7"/>
  <c r="Q597" i="7"/>
  <c r="Q598" i="7" s="1"/>
  <c r="Q560" i="7"/>
  <c r="Q561" i="7" s="1"/>
  <c r="Q154" i="7" s="1"/>
  <c r="U605" i="7"/>
  <c r="U606" i="7" s="1"/>
  <c r="U195" i="7" s="1"/>
  <c r="U565" i="7"/>
  <c r="U566" i="7" s="1"/>
  <c r="U155" i="7" s="1"/>
  <c r="U597" i="7"/>
  <c r="U598" i="7" s="1"/>
  <c r="U27" i="7"/>
  <c r="U29" i="7" s="1"/>
  <c r="U601" i="7"/>
  <c r="U172" i="7"/>
  <c r="U560" i="7"/>
  <c r="U561" i="7" s="1"/>
  <c r="U154" i="7" s="1"/>
  <c r="U593" i="7"/>
  <c r="U594" i="7" s="1"/>
  <c r="Y605" i="7"/>
  <c r="Y606" i="7" s="1"/>
  <c r="Y195" i="7" s="1"/>
  <c r="Y565" i="7"/>
  <c r="Y566" i="7" s="1"/>
  <c r="Y155" i="7" s="1"/>
  <c r="Y593" i="7"/>
  <c r="Y594" i="7" s="1"/>
  <c r="Y27" i="7"/>
  <c r="Y29" i="7" s="1"/>
  <c r="Y601" i="7"/>
  <c r="Y172" i="7"/>
  <c r="Y597" i="7"/>
  <c r="Y598" i="7" s="1"/>
  <c r="Y560" i="7"/>
  <c r="Y561" i="7" s="1"/>
  <c r="Y154" i="7" s="1"/>
  <c r="AC605" i="7"/>
  <c r="AC606" i="7" s="1"/>
  <c r="AC195" i="7" s="1"/>
  <c r="AC565" i="7"/>
  <c r="AC566" i="7" s="1"/>
  <c r="AC155" i="7" s="1"/>
  <c r="AC593" i="7"/>
  <c r="AC594" i="7" s="1"/>
  <c r="AC27" i="7"/>
  <c r="AC29" i="7" s="1"/>
  <c r="AC601" i="7"/>
  <c r="AC597" i="7"/>
  <c r="AC598" i="7" s="1"/>
  <c r="AC560" i="7"/>
  <c r="AC561" i="7" s="1"/>
  <c r="AC154" i="7" s="1"/>
  <c r="D601" i="7"/>
  <c r="D605" i="7"/>
  <c r="D606" i="7" s="1"/>
  <c r="D195" i="7" s="1"/>
  <c r="D560" i="7"/>
  <c r="D561" i="7" s="1"/>
  <c r="D154" i="7" s="1"/>
  <c r="D27" i="7"/>
  <c r="D29" i="7" s="1"/>
  <c r="D565" i="7"/>
  <c r="D566" i="7" s="1"/>
  <c r="D155" i="7" s="1"/>
  <c r="D172" i="7"/>
  <c r="D593" i="7"/>
  <c r="D594" i="7" s="1"/>
  <c r="D597" i="7"/>
  <c r="D598" i="7" s="1"/>
  <c r="H560" i="7"/>
  <c r="H561" i="7" s="1"/>
  <c r="H154" i="7" s="1"/>
  <c r="H27" i="7"/>
  <c r="H29" i="7" s="1"/>
  <c r="H593" i="7"/>
  <c r="H594" i="7" s="1"/>
  <c r="H597" i="7"/>
  <c r="H598" i="7" s="1"/>
  <c r="H601" i="7"/>
  <c r="H605" i="7"/>
  <c r="H606" i="7" s="1"/>
  <c r="H195" i="7" s="1"/>
  <c r="H172" i="7"/>
  <c r="H565" i="7"/>
  <c r="H566" i="7" s="1"/>
  <c r="H155" i="7" s="1"/>
  <c r="L560" i="7"/>
  <c r="L561" i="7" s="1"/>
  <c r="L154" i="7" s="1"/>
  <c r="L27" i="7"/>
  <c r="L29" i="7" s="1"/>
  <c r="L565" i="7"/>
  <c r="L566" i="7" s="1"/>
  <c r="L155" i="7" s="1"/>
  <c r="L172" i="7"/>
  <c r="L593" i="7"/>
  <c r="L594" i="7" s="1"/>
  <c r="L597" i="7"/>
  <c r="L598" i="7" s="1"/>
  <c r="L601" i="7"/>
  <c r="L605" i="7"/>
  <c r="L606" i="7" s="1"/>
  <c r="L195" i="7" s="1"/>
  <c r="P560" i="7"/>
  <c r="P561" i="7" s="1"/>
  <c r="P154" i="7" s="1"/>
  <c r="P27" i="7"/>
  <c r="P29" i="7" s="1"/>
  <c r="P565" i="7"/>
  <c r="P566" i="7" s="1"/>
  <c r="P155" i="7" s="1"/>
  <c r="P172" i="7"/>
  <c r="P593" i="7"/>
  <c r="P594" i="7" s="1"/>
  <c r="P597" i="7"/>
  <c r="P598" i="7" s="1"/>
  <c r="P601" i="7"/>
  <c r="P605" i="7"/>
  <c r="P606" i="7" s="1"/>
  <c r="P195" i="7" s="1"/>
  <c r="T601" i="7"/>
  <c r="T605" i="7"/>
  <c r="T606" i="7" s="1"/>
  <c r="T195" i="7" s="1"/>
  <c r="T597" i="7"/>
  <c r="T598" i="7" s="1"/>
  <c r="T560" i="7"/>
  <c r="T561" i="7" s="1"/>
  <c r="T154" i="7" s="1"/>
  <c r="T565" i="7"/>
  <c r="T566" i="7" s="1"/>
  <c r="T155" i="7" s="1"/>
  <c r="T172" i="7"/>
  <c r="T593" i="7"/>
  <c r="T594" i="7" s="1"/>
  <c r="T27" i="7"/>
  <c r="T29" i="7" s="1"/>
  <c r="X560" i="7"/>
  <c r="X561" i="7" s="1"/>
  <c r="X154" i="7" s="1"/>
  <c r="X27" i="7"/>
  <c r="X29" i="7" s="1"/>
  <c r="X565" i="7"/>
  <c r="X566" i="7" s="1"/>
  <c r="X155" i="7" s="1"/>
  <c r="X172" i="7"/>
  <c r="X593" i="7"/>
  <c r="X594" i="7" s="1"/>
  <c r="X597" i="7"/>
  <c r="X598" i="7" s="1"/>
  <c r="X601" i="7"/>
  <c r="X605" i="7"/>
  <c r="X606" i="7" s="1"/>
  <c r="X195" i="7" s="1"/>
  <c r="AB601" i="7"/>
  <c r="AB605" i="7"/>
  <c r="AB606" i="7" s="1"/>
  <c r="AB195" i="7" s="1"/>
  <c r="AB597" i="7"/>
  <c r="AB598" i="7" s="1"/>
  <c r="AB593" i="7"/>
  <c r="AB594" i="7" s="1"/>
  <c r="AB565" i="7"/>
  <c r="AB566" i="7" s="1"/>
  <c r="AB155" i="7" s="1"/>
  <c r="AB560" i="7"/>
  <c r="AB561" i="7" s="1"/>
  <c r="AB154" i="7" s="1"/>
  <c r="AB27" i="7"/>
  <c r="AB29" i="7" s="1"/>
  <c r="AF560" i="7"/>
  <c r="AF561" i="7" s="1"/>
  <c r="AF154" i="7" s="1"/>
  <c r="AF27" i="7"/>
  <c r="AF29" i="7" s="1"/>
  <c r="AF565" i="7"/>
  <c r="AF566" i="7" s="1"/>
  <c r="AF155" i="7" s="1"/>
  <c r="AF593" i="7"/>
  <c r="AF594" i="7" s="1"/>
  <c r="AF597" i="7"/>
  <c r="AF598" i="7" s="1"/>
  <c r="AF601" i="7"/>
  <c r="AF605" i="7"/>
  <c r="AF606" i="7" s="1"/>
  <c r="AF195" i="7" s="1"/>
  <c r="O629" i="7"/>
  <c r="O632" i="7" s="1"/>
  <c r="X192" i="7" l="1"/>
  <c r="X211" i="7"/>
  <c r="P192" i="7"/>
  <c r="P211" i="7"/>
  <c r="L192" i="7"/>
  <c r="L211" i="7"/>
  <c r="U192" i="7"/>
  <c r="U211" i="7"/>
  <c r="Z193" i="7"/>
  <c r="Z212" i="7"/>
  <c r="V193" i="7"/>
  <c r="V212" i="7"/>
  <c r="F192" i="7"/>
  <c r="F211" i="7"/>
  <c r="AE193" i="7"/>
  <c r="AE212" i="7"/>
  <c r="O193" i="7"/>
  <c r="O212" i="7"/>
  <c r="AI193" i="7"/>
  <c r="AI212" i="7"/>
  <c r="AP192" i="7"/>
  <c r="AP211" i="7"/>
  <c r="AJ192" i="7"/>
  <c r="AJ211" i="7"/>
  <c r="AK192" i="7"/>
  <c r="AK211" i="7"/>
  <c r="AM192" i="7"/>
  <c r="AM211" i="7"/>
  <c r="AO193" i="7"/>
  <c r="AO212" i="7"/>
  <c r="AF193" i="7"/>
  <c r="AF212" i="7"/>
  <c r="AB192" i="7"/>
  <c r="AB211" i="7"/>
  <c r="H193" i="7"/>
  <c r="H212" i="7"/>
  <c r="D193" i="7"/>
  <c r="D212" i="7"/>
  <c r="AC192" i="7"/>
  <c r="AC211" i="7"/>
  <c r="Y193" i="7"/>
  <c r="Y212" i="7"/>
  <c r="Y192" i="7"/>
  <c r="Y211" i="7"/>
  <c r="U193" i="7"/>
  <c r="U212" i="7"/>
  <c r="Q193" i="7"/>
  <c r="Q212" i="7"/>
  <c r="Q192" i="7"/>
  <c r="Q211" i="7"/>
  <c r="E193" i="7"/>
  <c r="E212" i="7"/>
  <c r="E192" i="7"/>
  <c r="E211" i="7"/>
  <c r="Z192" i="7"/>
  <c r="Z211" i="7"/>
  <c r="V192" i="7"/>
  <c r="V211" i="7"/>
  <c r="R193" i="7"/>
  <c r="R212" i="7"/>
  <c r="N193" i="7"/>
  <c r="N212" i="7"/>
  <c r="J193" i="7"/>
  <c r="J212" i="7"/>
  <c r="AA192" i="7"/>
  <c r="AA211" i="7"/>
  <c r="AA193" i="7"/>
  <c r="AA212" i="7"/>
  <c r="W192" i="7"/>
  <c r="W211" i="7"/>
  <c r="W193" i="7"/>
  <c r="W212" i="7"/>
  <c r="S192" i="7"/>
  <c r="S211" i="7"/>
  <c r="S193" i="7"/>
  <c r="S212" i="7"/>
  <c r="C193" i="7"/>
  <c r="C212" i="7"/>
  <c r="C192" i="7"/>
  <c r="C211" i="7"/>
  <c r="AG192" i="7"/>
  <c r="AG211" i="7"/>
  <c r="AH192" i="7"/>
  <c r="AH211" i="7"/>
  <c r="AK193" i="7"/>
  <c r="AK212" i="7"/>
  <c r="AL193" i="7"/>
  <c r="AL212" i="7"/>
  <c r="AM193" i="7"/>
  <c r="AM212" i="7"/>
  <c r="AN192" i="7"/>
  <c r="AN211" i="7"/>
  <c r="AF192" i="7"/>
  <c r="AF211" i="7"/>
  <c r="AB193" i="7"/>
  <c r="AB212" i="7"/>
  <c r="T192" i="7"/>
  <c r="T211" i="7"/>
  <c r="T193" i="7"/>
  <c r="T212" i="7"/>
  <c r="H192" i="7"/>
  <c r="H211" i="7"/>
  <c r="D192" i="7"/>
  <c r="D211" i="7"/>
  <c r="AC193" i="7"/>
  <c r="AC212" i="7"/>
  <c r="M192" i="7"/>
  <c r="M211" i="7"/>
  <c r="M193" i="7"/>
  <c r="M212" i="7"/>
  <c r="AD193" i="7"/>
  <c r="AD212" i="7"/>
  <c r="R192" i="7"/>
  <c r="R211" i="7"/>
  <c r="N192" i="7"/>
  <c r="N211" i="7"/>
  <c r="J192" i="7"/>
  <c r="J211" i="7"/>
  <c r="K192" i="7"/>
  <c r="K211" i="7"/>
  <c r="AP193" i="7"/>
  <c r="AP212" i="7"/>
  <c r="AG193" i="7"/>
  <c r="AG212" i="7"/>
  <c r="AJ193" i="7"/>
  <c r="AJ212" i="7"/>
  <c r="X193" i="7"/>
  <c r="X212" i="7"/>
  <c r="P193" i="7"/>
  <c r="P212" i="7"/>
  <c r="L193" i="7"/>
  <c r="L212" i="7"/>
  <c r="I192" i="7"/>
  <c r="I211" i="7"/>
  <c r="I193" i="7"/>
  <c r="I212" i="7"/>
  <c r="AD192" i="7"/>
  <c r="AD211" i="7"/>
  <c r="F193" i="7"/>
  <c r="F212" i="7"/>
  <c r="AE192" i="7"/>
  <c r="AE211" i="7"/>
  <c r="O192" i="7"/>
  <c r="O211" i="7"/>
  <c r="K193" i="7"/>
  <c r="K212" i="7"/>
  <c r="G193" i="7"/>
  <c r="G212" i="7"/>
  <c r="G192" i="7"/>
  <c r="G211" i="7"/>
  <c r="AI192" i="7"/>
  <c r="AI211" i="7"/>
  <c r="AH193" i="7"/>
  <c r="AH212" i="7"/>
  <c r="AL192" i="7"/>
  <c r="AL211" i="7"/>
  <c r="AN193" i="7"/>
  <c r="AN212" i="7"/>
  <c r="AO192" i="7"/>
  <c r="AO211" i="7"/>
  <c r="C38" i="7"/>
  <c r="M602" i="7"/>
  <c r="M607" i="7" s="1"/>
  <c r="R602" i="7"/>
  <c r="R213" i="7" s="1"/>
  <c r="N602" i="7"/>
  <c r="N213" i="7" s="1"/>
  <c r="J602" i="7"/>
  <c r="J213" i="7" s="1"/>
  <c r="AJ602" i="7"/>
  <c r="AJ607" i="7" s="1"/>
  <c r="AJ124" i="7"/>
  <c r="AJ127" i="7" s="1"/>
  <c r="I602" i="7"/>
  <c r="I213" i="7" s="1"/>
  <c r="AE602" i="7"/>
  <c r="AE213" i="7" s="1"/>
  <c r="G602" i="7"/>
  <c r="AI602" i="7"/>
  <c r="AI213" i="7" s="1"/>
  <c r="AI124" i="7"/>
  <c r="AI127" i="7" s="1"/>
  <c r="AH602" i="7"/>
  <c r="AH213" i="7" s="1"/>
  <c r="AH124" i="7"/>
  <c r="AH127" i="7" s="1"/>
  <c r="X602" i="7"/>
  <c r="X213" i="7" s="1"/>
  <c r="P602" i="7"/>
  <c r="P213" i="7" s="1"/>
  <c r="L602" i="7"/>
  <c r="L213" i="7" s="1"/>
  <c r="Z602" i="7"/>
  <c r="F602" i="7"/>
  <c r="F213" i="7" s="1"/>
  <c r="AK602" i="7"/>
  <c r="AK607" i="7" s="1"/>
  <c r="AK124" i="7"/>
  <c r="AK127" i="7" s="1"/>
  <c r="AL602" i="7"/>
  <c r="AL607" i="7" s="1"/>
  <c r="AL124" i="7"/>
  <c r="AL127" i="7" s="1"/>
  <c r="AO602" i="7"/>
  <c r="AO213" i="7" s="1"/>
  <c r="AO124" i="7"/>
  <c r="AO127" i="7" s="1"/>
  <c r="AF602" i="7"/>
  <c r="AF607" i="7" s="1"/>
  <c r="AB602" i="7"/>
  <c r="AB213" i="7" s="1"/>
  <c r="T602" i="7"/>
  <c r="T213" i="7" s="1"/>
  <c r="H602" i="7"/>
  <c r="H213" i="7" s="1"/>
  <c r="D602" i="7"/>
  <c r="D124" i="7"/>
  <c r="D127" i="7" s="1"/>
  <c r="AM602" i="7"/>
  <c r="AM213" i="7" s="1"/>
  <c r="AM124" i="7"/>
  <c r="AM127" i="7" s="1"/>
  <c r="AN602" i="7"/>
  <c r="AN607" i="7" s="1"/>
  <c r="AN124" i="7"/>
  <c r="AN127" i="7" s="1"/>
  <c r="AD602" i="7"/>
  <c r="AD213" i="7" s="1"/>
  <c r="O602" i="7"/>
  <c r="O213" i="7" s="1"/>
  <c r="K602" i="7"/>
  <c r="K607" i="7" s="1"/>
  <c r="AG602" i="7"/>
  <c r="AG213" i="7" s="1"/>
  <c r="AG124" i="7"/>
  <c r="AG127" i="7" s="1"/>
  <c r="AC602" i="7"/>
  <c r="AC213" i="7" s="1"/>
  <c r="Y602" i="7"/>
  <c r="Y607" i="7" s="1"/>
  <c r="U602" i="7"/>
  <c r="U213" i="7" s="1"/>
  <c r="Q602" i="7"/>
  <c r="Q213" i="7" s="1"/>
  <c r="E602" i="7"/>
  <c r="E213" i="7" s="1"/>
  <c r="V602" i="7"/>
  <c r="V607" i="7" s="1"/>
  <c r="AA602" i="7"/>
  <c r="AA213" i="7" s="1"/>
  <c r="W602" i="7"/>
  <c r="W213" i="7" s="1"/>
  <c r="S602" i="7"/>
  <c r="S213" i="7" s="1"/>
  <c r="C602" i="7"/>
  <c r="C213" i="7" s="1"/>
  <c r="C127" i="7"/>
  <c r="AP602" i="7"/>
  <c r="AP213" i="7" s="1"/>
  <c r="D38" i="7"/>
  <c r="D206" i="7" s="1"/>
  <c r="AC623" i="7"/>
  <c r="AC38" i="7"/>
  <c r="AC206" i="7" s="1"/>
  <c r="Y623" i="7"/>
  <c r="Y38" i="7"/>
  <c r="Y206" i="7" s="1"/>
  <c r="U623" i="7"/>
  <c r="U38" i="7"/>
  <c r="U206" i="7" s="1"/>
  <c r="Q623" i="7"/>
  <c r="Q38" i="7"/>
  <c r="Q206" i="7" s="1"/>
  <c r="E623" i="7"/>
  <c r="E38" i="7"/>
  <c r="E206" i="7" s="1"/>
  <c r="Z623" i="7"/>
  <c r="Z38" i="7"/>
  <c r="Z206" i="7" s="1"/>
  <c r="V623" i="7"/>
  <c r="V38" i="7"/>
  <c r="V206" i="7" s="1"/>
  <c r="R623" i="7"/>
  <c r="R38" i="7"/>
  <c r="R206" i="7" s="1"/>
  <c r="AA623" i="7"/>
  <c r="AA38" i="7"/>
  <c r="AA206" i="7" s="1"/>
  <c r="W623" i="7"/>
  <c r="W38" i="7"/>
  <c r="W206" i="7" s="1"/>
  <c r="S623" i="7"/>
  <c r="S38" i="7"/>
  <c r="S206" i="7" s="1"/>
  <c r="AL623" i="7"/>
  <c r="AL38" i="7"/>
  <c r="AL206" i="7" s="1"/>
  <c r="X623" i="7"/>
  <c r="X38" i="7"/>
  <c r="X206" i="7" s="1"/>
  <c r="AF623" i="7"/>
  <c r="AF38" i="7"/>
  <c r="AF206" i="7" s="1"/>
  <c r="T623" i="7"/>
  <c r="T38" i="7"/>
  <c r="T206" i="7" s="1"/>
  <c r="D623" i="7"/>
  <c r="M623" i="7"/>
  <c r="M38" i="7"/>
  <c r="M206" i="7" s="1"/>
  <c r="AD623" i="7"/>
  <c r="AD38" i="7"/>
  <c r="AD206" i="7" s="1"/>
  <c r="N623" i="7"/>
  <c r="N38" i="7"/>
  <c r="N206" i="7" s="1"/>
  <c r="J623" i="7"/>
  <c r="J38" i="7"/>
  <c r="J206" i="7" s="1"/>
  <c r="AP623" i="7"/>
  <c r="AP38" i="7"/>
  <c r="AP206" i="7" s="1"/>
  <c r="AJ623" i="7"/>
  <c r="AJ38" i="7"/>
  <c r="AJ206" i="7" s="1"/>
  <c r="AO623" i="7"/>
  <c r="AO38" i="7"/>
  <c r="AO206" i="7" s="1"/>
  <c r="AB623" i="7"/>
  <c r="AB38" i="7"/>
  <c r="AB206" i="7" s="1"/>
  <c r="I623" i="7"/>
  <c r="I38" i="7"/>
  <c r="I206" i="7" s="1"/>
  <c r="AE623" i="7"/>
  <c r="AE38" i="7"/>
  <c r="AE206" i="7" s="1"/>
  <c r="O623" i="7"/>
  <c r="O38" i="7"/>
  <c r="O206" i="7" s="1"/>
  <c r="K623" i="7"/>
  <c r="K38" i="7"/>
  <c r="K206" i="7" s="1"/>
  <c r="G623" i="7"/>
  <c r="G38" i="7"/>
  <c r="G206" i="7" s="1"/>
  <c r="AI623" i="7"/>
  <c r="AI38" i="7"/>
  <c r="AI206" i="7" s="1"/>
  <c r="AH623" i="7"/>
  <c r="AH38" i="7"/>
  <c r="AH206" i="7" s="1"/>
  <c r="AK623" i="7"/>
  <c r="AK38" i="7"/>
  <c r="AK206" i="7" s="1"/>
  <c r="AM623" i="7"/>
  <c r="AM38" i="7"/>
  <c r="AM206" i="7" s="1"/>
  <c r="AN623" i="7"/>
  <c r="AN38" i="7"/>
  <c r="AN206" i="7" s="1"/>
  <c r="P623" i="7"/>
  <c r="P38" i="7"/>
  <c r="P206" i="7" s="1"/>
  <c r="L623" i="7"/>
  <c r="L38" i="7"/>
  <c r="L206" i="7" s="1"/>
  <c r="H623" i="7"/>
  <c r="H38" i="7"/>
  <c r="H206" i="7" s="1"/>
  <c r="F623" i="7"/>
  <c r="F38" i="7"/>
  <c r="F206" i="7" s="1"/>
  <c r="AG623" i="7"/>
  <c r="AG38" i="7"/>
  <c r="AG206" i="7" s="1"/>
  <c r="C623" i="7"/>
  <c r="B176" i="7"/>
  <c r="AI255" i="7"/>
  <c r="AI156" i="7"/>
  <c r="AP255" i="7"/>
  <c r="AP156" i="7"/>
  <c r="AK255" i="7"/>
  <c r="AK156" i="7"/>
  <c r="AL255" i="7"/>
  <c r="AL156" i="7"/>
  <c r="AN255" i="7"/>
  <c r="AN156" i="7"/>
  <c r="AO255" i="7"/>
  <c r="AO156" i="7"/>
  <c r="AG255" i="7"/>
  <c r="AG156" i="7"/>
  <c r="AH255" i="7"/>
  <c r="AH156" i="7"/>
  <c r="AJ255" i="7"/>
  <c r="AJ156" i="7"/>
  <c r="AM255" i="7"/>
  <c r="AM156" i="7"/>
  <c r="T255" i="7"/>
  <c r="T156" i="7"/>
  <c r="L255" i="7"/>
  <c r="L156" i="7"/>
  <c r="Y255" i="7"/>
  <c r="Y156" i="7"/>
  <c r="U255" i="7"/>
  <c r="U156" i="7"/>
  <c r="Q255" i="7"/>
  <c r="Q156" i="7"/>
  <c r="Z255" i="7"/>
  <c r="Z156" i="7"/>
  <c r="J255" i="7"/>
  <c r="J156" i="7"/>
  <c r="F255" i="7"/>
  <c r="F156" i="7"/>
  <c r="W255" i="7"/>
  <c r="W156" i="7"/>
  <c r="O255" i="7"/>
  <c r="O156" i="7"/>
  <c r="G607" i="7"/>
  <c r="AF255" i="7"/>
  <c r="AF156" i="7"/>
  <c r="AB255" i="7"/>
  <c r="AB156" i="7"/>
  <c r="X255" i="7"/>
  <c r="X156" i="7"/>
  <c r="P255" i="7"/>
  <c r="P156" i="7"/>
  <c r="H255" i="7"/>
  <c r="H156" i="7"/>
  <c r="D607" i="7"/>
  <c r="D255" i="7"/>
  <c r="D156" i="7"/>
  <c r="AC255" i="7"/>
  <c r="AC156" i="7"/>
  <c r="M255" i="7"/>
  <c r="M156" i="7"/>
  <c r="I255" i="7"/>
  <c r="I156" i="7"/>
  <c r="E255" i="7"/>
  <c r="E156" i="7"/>
  <c r="AD255" i="7"/>
  <c r="AD156" i="7"/>
  <c r="Z607" i="7"/>
  <c r="V255" i="7"/>
  <c r="V156" i="7"/>
  <c r="R255" i="7"/>
  <c r="R156" i="7"/>
  <c r="N255" i="7"/>
  <c r="N156" i="7"/>
  <c r="AE255" i="7"/>
  <c r="AE156" i="7"/>
  <c r="AA255" i="7"/>
  <c r="AA156" i="7"/>
  <c r="S255" i="7"/>
  <c r="S156" i="7"/>
  <c r="K255" i="7"/>
  <c r="K156" i="7"/>
  <c r="G255" i="7"/>
  <c r="G156" i="7"/>
  <c r="C255" i="7"/>
  <c r="C156" i="7"/>
  <c r="P629" i="7"/>
  <c r="P632" i="7" s="1"/>
  <c r="AI215" i="7" l="1"/>
  <c r="AK194" i="7"/>
  <c r="AK196" i="7" s="1"/>
  <c r="AK213" i="7"/>
  <c r="AK215" i="7" s="1"/>
  <c r="AO215" i="7"/>
  <c r="O215" i="7"/>
  <c r="N215" i="7"/>
  <c r="AH215" i="7"/>
  <c r="C215" i="7"/>
  <c r="AC215" i="7"/>
  <c r="AM215" i="7"/>
  <c r="U215" i="7"/>
  <c r="P215" i="7"/>
  <c r="V194" i="7"/>
  <c r="V196" i="7" s="1"/>
  <c r="V213" i="7"/>
  <c r="V215" i="7" s="1"/>
  <c r="Y194" i="7"/>
  <c r="Y196" i="7" s="1"/>
  <c r="Y213" i="7"/>
  <c r="Y215" i="7" s="1"/>
  <c r="K194" i="7"/>
  <c r="K196" i="7" s="1"/>
  <c r="K213" i="7"/>
  <c r="K215" i="7" s="1"/>
  <c r="AN194" i="7"/>
  <c r="AN196" i="7" s="1"/>
  <c r="AN213" i="7"/>
  <c r="AN215" i="7" s="1"/>
  <c r="D194" i="7"/>
  <c r="D196" i="7" s="1"/>
  <c r="D213" i="7"/>
  <c r="D215" i="7" s="1"/>
  <c r="AF194" i="7"/>
  <c r="AF196" i="7" s="1"/>
  <c r="AF213" i="7"/>
  <c r="AF215" i="7" s="1"/>
  <c r="AL194" i="7"/>
  <c r="AL196" i="7" s="1"/>
  <c r="AL213" i="7"/>
  <c r="AL215" i="7" s="1"/>
  <c r="Z194" i="7"/>
  <c r="Z196" i="7" s="1"/>
  <c r="Z213" i="7"/>
  <c r="Z215" i="7" s="1"/>
  <c r="G194" i="7"/>
  <c r="G196" i="7" s="1"/>
  <c r="G213" i="7"/>
  <c r="G215" i="7" s="1"/>
  <c r="AJ194" i="7"/>
  <c r="AJ196" i="7" s="1"/>
  <c r="AJ213" i="7"/>
  <c r="AJ215" i="7" s="1"/>
  <c r="M194" i="7"/>
  <c r="M196" i="7" s="1"/>
  <c r="M213" i="7"/>
  <c r="M215" i="7" s="1"/>
  <c r="AE215" i="7"/>
  <c r="AD215" i="7"/>
  <c r="I215" i="7"/>
  <c r="J215" i="7"/>
  <c r="R215" i="7"/>
  <c r="H215" i="7"/>
  <c r="T215" i="7"/>
  <c r="AG215" i="7"/>
  <c r="S215" i="7"/>
  <c r="W215" i="7"/>
  <c r="AA215" i="7"/>
  <c r="E215" i="7"/>
  <c r="Q215" i="7"/>
  <c r="AB215" i="7"/>
  <c r="AP215" i="7"/>
  <c r="F215" i="7"/>
  <c r="L215" i="7"/>
  <c r="X215" i="7"/>
  <c r="AP607" i="7"/>
  <c r="AP13" i="7" s="1"/>
  <c r="AP194" i="7"/>
  <c r="AP196" i="7" s="1"/>
  <c r="Q607" i="7"/>
  <c r="Q13" i="7" s="1"/>
  <c r="Q194" i="7"/>
  <c r="Q196" i="7" s="1"/>
  <c r="AM607" i="7"/>
  <c r="AM13" i="7" s="1"/>
  <c r="AM194" i="7"/>
  <c r="AM196" i="7" s="1"/>
  <c r="P607" i="7"/>
  <c r="P13" i="7" s="1"/>
  <c r="P194" i="7"/>
  <c r="P196" i="7" s="1"/>
  <c r="I607" i="7"/>
  <c r="I13" i="7" s="1"/>
  <c r="I194" i="7"/>
  <c r="I196" i="7" s="1"/>
  <c r="AA607" i="7"/>
  <c r="AA13" i="7" s="1"/>
  <c r="AA194" i="7"/>
  <c r="AA196" i="7" s="1"/>
  <c r="AG607" i="7"/>
  <c r="AG194" i="7"/>
  <c r="AG196" i="7" s="1"/>
  <c r="AB607" i="7"/>
  <c r="AB13" i="7" s="1"/>
  <c r="AB194" i="7"/>
  <c r="AB196" i="7" s="1"/>
  <c r="F607" i="7"/>
  <c r="F13" i="7" s="1"/>
  <c r="F194" i="7"/>
  <c r="F196" i="7" s="1"/>
  <c r="C607" i="7"/>
  <c r="C13" i="7" s="1"/>
  <c r="C194" i="7"/>
  <c r="C196" i="7" s="1"/>
  <c r="W607" i="7"/>
  <c r="W13" i="7" s="1"/>
  <c r="W194" i="7"/>
  <c r="W196" i="7" s="1"/>
  <c r="AD607" i="7"/>
  <c r="AD13" i="7" s="1"/>
  <c r="AD194" i="7"/>
  <c r="AD196" i="7" s="1"/>
  <c r="T607" i="7"/>
  <c r="T194" i="7"/>
  <c r="T196" i="7" s="1"/>
  <c r="AO607" i="7"/>
  <c r="AO13" i="7" s="1"/>
  <c r="AO194" i="7"/>
  <c r="AO196" i="7" s="1"/>
  <c r="N607" i="7"/>
  <c r="N13" i="7" s="1"/>
  <c r="N194" i="7"/>
  <c r="N196" i="7" s="1"/>
  <c r="U607" i="7"/>
  <c r="U13" i="7" s="1"/>
  <c r="U194" i="7"/>
  <c r="U196" i="7" s="1"/>
  <c r="X607" i="7"/>
  <c r="X13" i="7" s="1"/>
  <c r="X194" i="7"/>
  <c r="X196" i="7" s="1"/>
  <c r="AI607" i="7"/>
  <c r="AI13" i="7" s="1"/>
  <c r="AI194" i="7"/>
  <c r="AI196" i="7" s="1"/>
  <c r="R607" i="7"/>
  <c r="R13" i="7" s="1"/>
  <c r="R194" i="7"/>
  <c r="R196" i="7" s="1"/>
  <c r="S607" i="7"/>
  <c r="S13" i="7" s="1"/>
  <c r="S194" i="7"/>
  <c r="S196" i="7" s="1"/>
  <c r="E607" i="7"/>
  <c r="E194" i="7"/>
  <c r="E196" i="7" s="1"/>
  <c r="AC607" i="7"/>
  <c r="AC13" i="7" s="1"/>
  <c r="AC194" i="7"/>
  <c r="AC196" i="7" s="1"/>
  <c r="O607" i="7"/>
  <c r="O194" i="7"/>
  <c r="O196" i="7" s="1"/>
  <c r="H607" i="7"/>
  <c r="H13" i="7" s="1"/>
  <c r="H194" i="7"/>
  <c r="H196" i="7" s="1"/>
  <c r="L607" i="7"/>
  <c r="L13" i="7" s="1"/>
  <c r="L194" i="7"/>
  <c r="L196" i="7" s="1"/>
  <c r="AH607" i="7"/>
  <c r="AH13" i="7" s="1"/>
  <c r="AH194" i="7"/>
  <c r="AH196" i="7" s="1"/>
  <c r="AE607" i="7"/>
  <c r="AE13" i="7" s="1"/>
  <c r="AE194" i="7"/>
  <c r="AE196" i="7" s="1"/>
  <c r="J607" i="7"/>
  <c r="J13" i="7" s="1"/>
  <c r="J194" i="7"/>
  <c r="J196" i="7" s="1"/>
  <c r="C188" i="7"/>
  <c r="C206" i="7"/>
  <c r="AL614" i="7"/>
  <c r="AM188" i="7"/>
  <c r="N614" i="7"/>
  <c r="N725" i="7" s="1"/>
  <c r="O188" i="7"/>
  <c r="AO614" i="7"/>
  <c r="AP188" i="7"/>
  <c r="AE614" i="7"/>
  <c r="AF188" i="7"/>
  <c r="AK614" i="7"/>
  <c r="AL188" i="7"/>
  <c r="V614" i="7"/>
  <c r="W188" i="7"/>
  <c r="Q614" i="7"/>
  <c r="R188" i="7"/>
  <c r="Y614" i="7"/>
  <c r="Z188" i="7"/>
  <c r="P614" i="7"/>
  <c r="P725" i="7" s="1"/>
  <c r="Q188" i="7"/>
  <c r="X614" i="7"/>
  <c r="Y188" i="7"/>
  <c r="C614" i="7"/>
  <c r="C725" i="7" s="1"/>
  <c r="D188" i="7"/>
  <c r="AF614" i="7"/>
  <c r="AG188" i="7"/>
  <c r="O614" i="7"/>
  <c r="O725" i="7" s="1"/>
  <c r="P188" i="7"/>
  <c r="F614" i="7"/>
  <c r="F725" i="7" s="1"/>
  <c r="G188" i="7"/>
  <c r="AN614" i="7"/>
  <c r="AO188" i="7"/>
  <c r="L614" i="7"/>
  <c r="L725" i="7" s="1"/>
  <c r="M188" i="7"/>
  <c r="E614" i="7"/>
  <c r="E725" i="7" s="1"/>
  <c r="F188" i="7"/>
  <c r="K614" i="7"/>
  <c r="K725" i="7" s="1"/>
  <c r="L188" i="7"/>
  <c r="AM614" i="7"/>
  <c r="AN188" i="7"/>
  <c r="AJ614" i="7"/>
  <c r="AK188" i="7"/>
  <c r="AH614" i="7"/>
  <c r="AI188" i="7"/>
  <c r="J614" i="7"/>
  <c r="J725" i="7" s="1"/>
  <c r="K188" i="7"/>
  <c r="AD614" i="7"/>
  <c r="AE188" i="7"/>
  <c r="AA614" i="7"/>
  <c r="AB188" i="7"/>
  <c r="AI614" i="7"/>
  <c r="AJ188" i="7"/>
  <c r="I614" i="7"/>
  <c r="I725" i="7" s="1"/>
  <c r="J188" i="7"/>
  <c r="AC614" i="7"/>
  <c r="AD188" i="7"/>
  <c r="B614" i="7"/>
  <c r="B725" i="7" s="1"/>
  <c r="G614" i="7"/>
  <c r="G725" i="7" s="1"/>
  <c r="H188" i="7"/>
  <c r="AG614" i="7"/>
  <c r="AH188" i="7"/>
  <c r="H614" i="7"/>
  <c r="H725" i="7" s="1"/>
  <c r="I188" i="7"/>
  <c r="M614" i="7"/>
  <c r="M725" i="7" s="1"/>
  <c r="N188" i="7"/>
  <c r="S614" i="7"/>
  <c r="T188" i="7"/>
  <c r="W614" i="7"/>
  <c r="X188" i="7"/>
  <c r="R614" i="7"/>
  <c r="S188" i="7"/>
  <c r="Z614" i="7"/>
  <c r="AA188" i="7"/>
  <c r="U614" i="7"/>
  <c r="V188" i="7"/>
  <c r="D614" i="7"/>
  <c r="D725" i="7" s="1"/>
  <c r="E188" i="7"/>
  <c r="T614" i="7"/>
  <c r="U188" i="7"/>
  <c r="AB614" i="7"/>
  <c r="AC188" i="7"/>
  <c r="AF13" i="7"/>
  <c r="Z13" i="7"/>
  <c r="G13" i="7"/>
  <c r="E13" i="7"/>
  <c r="O13" i="7"/>
  <c r="M13" i="7"/>
  <c r="T13" i="7"/>
  <c r="K13" i="7"/>
  <c r="AL13" i="7"/>
  <c r="Y13" i="7"/>
  <c r="AN13" i="7"/>
  <c r="AK13" i="7"/>
  <c r="AJ13" i="7"/>
  <c r="C40" i="7"/>
  <c r="C65" i="7" s="1"/>
  <c r="AG13" i="7"/>
  <c r="V13" i="7"/>
  <c r="D13" i="7"/>
  <c r="B179" i="7"/>
  <c r="Q629" i="7"/>
  <c r="Q632" i="7" s="1"/>
  <c r="Q725" i="7" l="1"/>
  <c r="B180" i="7"/>
  <c r="F11" i="1" s="1"/>
  <c r="R629" i="7"/>
  <c r="R632" i="7" s="1"/>
  <c r="R725" i="7" s="1"/>
  <c r="S629" i="7" l="1"/>
  <c r="S632" i="7" s="1"/>
  <c r="S725" i="7" s="1"/>
  <c r="G611" i="7" l="1"/>
  <c r="I611" i="7"/>
  <c r="K611" i="7"/>
  <c r="S611" i="7"/>
  <c r="O611" i="7"/>
  <c r="Q611" i="7"/>
  <c r="E611" i="7"/>
  <c r="M611" i="7"/>
  <c r="U611" i="7"/>
  <c r="AA611" i="7"/>
  <c r="AC611" i="7"/>
  <c r="AG611" i="7"/>
  <c r="W611" i="7"/>
  <c r="AE611" i="7"/>
  <c r="AJ611" i="7"/>
  <c r="Y611" i="7"/>
  <c r="AG75" i="7"/>
  <c r="AG81" i="7" s="1"/>
  <c r="AH611" i="7"/>
  <c r="AI611" i="7"/>
  <c r="AO611" i="7"/>
  <c r="AK611" i="7"/>
  <c r="AJ75" i="7"/>
  <c r="AJ81" i="7" s="1"/>
  <c r="AL611" i="7"/>
  <c r="AP611" i="7"/>
  <c r="AM611" i="7"/>
  <c r="AN611" i="7"/>
  <c r="D611" i="7"/>
  <c r="F611" i="7"/>
  <c r="E75" i="7"/>
  <c r="E81" i="7" s="1"/>
  <c r="H611" i="7"/>
  <c r="G75" i="7"/>
  <c r="G81" i="7" s="1"/>
  <c r="J611" i="7"/>
  <c r="I75" i="7"/>
  <c r="I81" i="7" s="1"/>
  <c r="L611" i="7"/>
  <c r="K75" i="7"/>
  <c r="K81" i="7" s="1"/>
  <c r="N611" i="7"/>
  <c r="M75" i="7"/>
  <c r="M81" i="7" s="1"/>
  <c r="P611" i="7"/>
  <c r="O75" i="7"/>
  <c r="O81" i="7" s="1"/>
  <c r="R611" i="7"/>
  <c r="Q75" i="7"/>
  <c r="Q81" i="7" s="1"/>
  <c r="T611" i="7"/>
  <c r="S75" i="7"/>
  <c r="S81" i="7" s="1"/>
  <c r="V611" i="7"/>
  <c r="U75" i="7"/>
  <c r="U81" i="7" s="1"/>
  <c r="X611" i="7"/>
  <c r="W75" i="7"/>
  <c r="W81" i="7" s="1"/>
  <c r="Z611" i="7"/>
  <c r="Y75" i="7"/>
  <c r="Y81" i="7" s="1"/>
  <c r="AB611" i="7"/>
  <c r="AD611" i="7"/>
  <c r="AC75" i="7"/>
  <c r="AC81" i="7" s="1"/>
  <c r="AF611" i="7"/>
  <c r="AE75" i="7"/>
  <c r="AE81" i="7" s="1"/>
  <c r="T629" i="7"/>
  <c r="T632" i="7" s="1"/>
  <c r="T725" i="7" s="1"/>
  <c r="U87" i="7" l="1"/>
  <c r="Q87" i="7"/>
  <c r="M87" i="7"/>
  <c r="I87" i="7"/>
  <c r="E87" i="7"/>
  <c r="S87" i="7"/>
  <c r="O87" i="7"/>
  <c r="K87" i="7"/>
  <c r="G87" i="7"/>
  <c r="R75" i="7"/>
  <c r="R81" i="7" s="1"/>
  <c r="AO75" i="7"/>
  <c r="AO81" i="7" s="1"/>
  <c r="Z75" i="7"/>
  <c r="Z81" i="7" s="1"/>
  <c r="J75" i="7"/>
  <c r="J81" i="7" s="1"/>
  <c r="AP613" i="7"/>
  <c r="D75" i="7"/>
  <c r="D81" i="7" s="1"/>
  <c r="P75" i="7"/>
  <c r="P81" i="7" s="1"/>
  <c r="V75" i="7"/>
  <c r="V81" i="7" s="1"/>
  <c r="N75" i="7"/>
  <c r="N81" i="7" s="1"/>
  <c r="F75" i="7"/>
  <c r="F81" i="7" s="1"/>
  <c r="AD75" i="7"/>
  <c r="AD81" i="7" s="1"/>
  <c r="AL75" i="7"/>
  <c r="AL81" i="7" s="1"/>
  <c r="AI75" i="7"/>
  <c r="AI81" i="7" s="1"/>
  <c r="AB75" i="7"/>
  <c r="AB81" i="7" s="1"/>
  <c r="AB87" i="7" s="1"/>
  <c r="X75" i="7"/>
  <c r="X81" i="7" s="1"/>
  <c r="T75" i="7"/>
  <c r="T81" i="7" s="1"/>
  <c r="L75" i="7"/>
  <c r="L81" i="7" s="1"/>
  <c r="H75" i="7"/>
  <c r="H81" i="7" s="1"/>
  <c r="AN75" i="7"/>
  <c r="AN81" i="7" s="1"/>
  <c r="AH75" i="7"/>
  <c r="AH81" i="7" s="1"/>
  <c r="AA613" i="7"/>
  <c r="AA120" i="7" s="1"/>
  <c r="AM75" i="7"/>
  <c r="AM81" i="7" s="1"/>
  <c r="AK75" i="7"/>
  <c r="AK81" i="7" s="1"/>
  <c r="C611" i="7"/>
  <c r="C75" i="7"/>
  <c r="C81" i="7" s="1"/>
  <c r="AE87" i="7"/>
  <c r="AJ87" i="7"/>
  <c r="W87" i="7"/>
  <c r="AC87" i="7"/>
  <c r="Y87" i="7"/>
  <c r="AG87" i="7"/>
  <c r="AF613" i="7"/>
  <c r="U629" i="7"/>
  <c r="U632" i="7" s="1"/>
  <c r="U725" i="7" s="1"/>
  <c r="AP75" i="7" l="1"/>
  <c r="AP81" i="7" s="1"/>
  <c r="AP87" i="7" s="1"/>
  <c r="AP120" i="7"/>
  <c r="AP124" i="7" s="1"/>
  <c r="AP127" i="7" s="1"/>
  <c r="AF96" i="7"/>
  <c r="AF120" i="7"/>
  <c r="AH87" i="7"/>
  <c r="AM87" i="7"/>
  <c r="H87" i="7"/>
  <c r="F87" i="7"/>
  <c r="D87" i="7"/>
  <c r="AO87" i="7"/>
  <c r="C87" i="7"/>
  <c r="L87" i="7"/>
  <c r="AI87" i="7"/>
  <c r="N87" i="7"/>
  <c r="R87" i="7"/>
  <c r="J87" i="7"/>
  <c r="T87" i="7"/>
  <c r="AL87" i="7"/>
  <c r="V87" i="7"/>
  <c r="AK87" i="7"/>
  <c r="AN87" i="7"/>
  <c r="X87" i="7"/>
  <c r="AD87" i="7"/>
  <c r="P87" i="7"/>
  <c r="Z87" i="7"/>
  <c r="AA75" i="7"/>
  <c r="AA81" i="7" s="1"/>
  <c r="AA96" i="7"/>
  <c r="AP96" i="7"/>
  <c r="B75" i="7"/>
  <c r="B91" i="7"/>
  <c r="AF75" i="7"/>
  <c r="AF81" i="7" s="1"/>
  <c r="V629" i="7"/>
  <c r="V632" i="7" s="1"/>
  <c r="V725" i="7" s="1"/>
  <c r="AA87" i="7" l="1"/>
  <c r="AF87" i="7"/>
  <c r="W629" i="7"/>
  <c r="W632" i="7" s="1"/>
  <c r="W725" i="7" s="1"/>
  <c r="W730" i="7"/>
  <c r="W203" i="7" l="1"/>
  <c r="W185" i="7"/>
  <c r="W122" i="7"/>
  <c r="W124" i="7" s="1"/>
  <c r="W127" i="7" s="1"/>
  <c r="X629" i="7"/>
  <c r="X632" i="7" s="1"/>
  <c r="X725" i="7" s="1"/>
  <c r="X730" i="7"/>
  <c r="X185" i="7" l="1"/>
  <c r="X203" i="7"/>
  <c r="X122" i="7"/>
  <c r="X124" i="7" s="1"/>
  <c r="X127" i="7" s="1"/>
  <c r="Y629" i="7"/>
  <c r="Y632" i="7" s="1"/>
  <c r="Y725" i="7" s="1"/>
  <c r="Y730" i="7"/>
  <c r="Y203" i="7" l="1"/>
  <c r="Y185" i="7"/>
  <c r="Y122" i="7"/>
  <c r="Y124" i="7" s="1"/>
  <c r="Y127" i="7" s="1"/>
  <c r="Z629" i="7"/>
  <c r="Z632" i="7" s="1"/>
  <c r="Z725" i="7" s="1"/>
  <c r="Z730" i="7"/>
  <c r="Z203" i="7" l="1"/>
  <c r="Z185" i="7"/>
  <c r="Z122" i="7"/>
  <c r="Z124" i="7" s="1"/>
  <c r="Z127" i="7" s="1"/>
  <c r="AA629" i="7"/>
  <c r="AA632" i="7" s="1"/>
  <c r="AA725" i="7" s="1"/>
  <c r="AA730" i="7"/>
  <c r="AA185" i="7" l="1"/>
  <c r="AA203" i="7"/>
  <c r="AA122" i="7"/>
  <c r="AA124" i="7" s="1"/>
  <c r="AA127" i="7" s="1"/>
  <c r="AB629" i="7"/>
  <c r="AB632" i="7" s="1"/>
  <c r="AB725" i="7" s="1"/>
  <c r="AB730" i="7"/>
  <c r="AB185" i="7" l="1"/>
  <c r="AB203" i="7"/>
  <c r="AB122" i="7"/>
  <c r="AB124" i="7" s="1"/>
  <c r="AB127" i="7" s="1"/>
  <c r="AC629" i="7"/>
  <c r="AC632" i="7" s="1"/>
  <c r="AC725" i="7" s="1"/>
  <c r="AC730" i="7"/>
  <c r="AC203" i="7" l="1"/>
  <c r="AC185" i="7"/>
  <c r="AC122" i="7"/>
  <c r="AC124" i="7" s="1"/>
  <c r="AC127" i="7" s="1"/>
  <c r="AD629" i="7"/>
  <c r="AD632" i="7" s="1"/>
  <c r="AD725" i="7" s="1"/>
  <c r="AD730" i="7"/>
  <c r="AD203" i="7" l="1"/>
  <c r="AD185" i="7"/>
  <c r="AD122" i="7"/>
  <c r="AD124" i="7" s="1"/>
  <c r="AD127" i="7" s="1"/>
  <c r="AE629" i="7"/>
  <c r="AE632" i="7" s="1"/>
  <c r="AE725" i="7" s="1"/>
  <c r="AE730" i="7"/>
  <c r="AE185" i="7" l="1"/>
  <c r="AE203" i="7"/>
  <c r="AE122" i="7"/>
  <c r="AE124" i="7" s="1"/>
  <c r="AE127" i="7" s="1"/>
  <c r="AF629" i="7"/>
  <c r="AF632" i="7" s="1"/>
  <c r="AF725" i="7" s="1"/>
  <c r="AF730" i="7"/>
  <c r="AF185" i="7" l="1"/>
  <c r="AF203" i="7"/>
  <c r="AF122" i="7"/>
  <c r="AF124" i="7" s="1"/>
  <c r="AF127" i="7" s="1"/>
  <c r="AG629" i="7"/>
  <c r="AG632" i="7" s="1"/>
  <c r="AG725" i="7" s="1"/>
  <c r="M423" i="7" l="1"/>
  <c r="M425" i="7"/>
  <c r="AH629" i="7"/>
  <c r="AH632" i="7" s="1"/>
  <c r="AH725" i="7" s="1"/>
  <c r="M288" i="7" l="1"/>
  <c r="M422" i="7"/>
  <c r="AI629" i="7"/>
  <c r="AI632" i="7" s="1"/>
  <c r="AI725" i="7" s="1"/>
  <c r="AJ629" i="7" l="1"/>
  <c r="AJ632" i="7" s="1"/>
  <c r="AJ725" i="7" s="1"/>
  <c r="AK629" i="7" l="1"/>
  <c r="AK632" i="7" s="1"/>
  <c r="AK725" i="7" s="1"/>
  <c r="AL629" i="7" l="1"/>
  <c r="AL632" i="7" s="1"/>
  <c r="AL725" i="7" s="1"/>
  <c r="AM629" i="7" l="1"/>
  <c r="AM632" i="7" s="1"/>
  <c r="AM725" i="7" s="1"/>
  <c r="AN629" i="7" l="1"/>
  <c r="AN632" i="7" s="1"/>
  <c r="AN725" i="7" s="1"/>
  <c r="AO629" i="7" l="1"/>
  <c r="AO632" i="7" s="1"/>
  <c r="AO725" i="7" s="1"/>
  <c r="AP629" i="7" l="1"/>
  <c r="AP632" i="7" s="1"/>
  <c r="AP725" i="7" s="1"/>
  <c r="H40" i="7" l="1"/>
  <c r="AF40" i="7"/>
  <c r="AN40" i="7"/>
  <c r="AC40" i="7"/>
  <c r="AP40" i="7"/>
  <c r="AH40" i="7"/>
  <c r="AC65" i="7" l="1"/>
  <c r="AC67" i="7" s="1"/>
  <c r="AC95" i="7" s="1"/>
  <c r="AF65" i="7"/>
  <c r="AF67" i="7" s="1"/>
  <c r="AF95" i="7" s="1"/>
  <c r="Q40" i="7"/>
  <c r="H65" i="7"/>
  <c r="G40" i="7"/>
  <c r="L40" i="7"/>
  <c r="AO40" i="7"/>
  <c r="AM40" i="7"/>
  <c r="AI40" i="7"/>
  <c r="AN65" i="7"/>
  <c r="AP65" i="7"/>
  <c r="AB40" i="7"/>
  <c r="AD40" i="7"/>
  <c r="E40" i="7"/>
  <c r="AK40" i="7"/>
  <c r="U40" i="7"/>
  <c r="AJ40" i="7"/>
  <c r="J40" i="7"/>
  <c r="AG40" i="7"/>
  <c r="R40" i="7"/>
  <c r="AE40" i="7"/>
  <c r="AH65" i="7"/>
  <c r="N40" i="7"/>
  <c r="T40" i="7"/>
  <c r="AL40" i="7"/>
  <c r="AP67" i="7" l="1"/>
  <c r="AP95" i="7" s="1"/>
  <c r="AH67" i="7"/>
  <c r="AH95" i="7" s="1"/>
  <c r="AN67" i="7"/>
  <c r="AN95" i="7" s="1"/>
  <c r="AA40" i="7"/>
  <c r="M40" i="7"/>
  <c r="F40" i="7"/>
  <c r="D40" i="7"/>
  <c r="K40" i="7"/>
  <c r="T65" i="7"/>
  <c r="R65" i="7"/>
  <c r="P40" i="7"/>
  <c r="J65" i="7"/>
  <c r="O40" i="7"/>
  <c r="S40" i="7"/>
  <c r="AJ65" i="7"/>
  <c r="AK65" i="7"/>
  <c r="E65" i="7"/>
  <c r="G65" i="7"/>
  <c r="Z40" i="7"/>
  <c r="AI65" i="7"/>
  <c r="X40" i="7"/>
  <c r="Y40" i="7"/>
  <c r="AM65" i="7"/>
  <c r="AO65" i="7"/>
  <c r="L65" i="7"/>
  <c r="Q65" i="7"/>
  <c r="V40" i="7"/>
  <c r="AL65" i="7"/>
  <c r="N65" i="7"/>
  <c r="AE65" i="7"/>
  <c r="W40" i="7"/>
  <c r="AG65" i="7"/>
  <c r="U65" i="7"/>
  <c r="AD65" i="7"/>
  <c r="AB65" i="7"/>
  <c r="I40" i="7"/>
  <c r="AC97" i="7" l="1"/>
  <c r="AF97" i="7"/>
  <c r="AM67" i="7"/>
  <c r="AM95" i="7" s="1"/>
  <c r="AK67" i="7"/>
  <c r="AK95" i="7" s="1"/>
  <c r="AJ67" i="7"/>
  <c r="AJ95" i="7" s="1"/>
  <c r="AL67" i="7"/>
  <c r="AL95" i="7" s="1"/>
  <c r="AB67" i="7"/>
  <c r="AB95" i="7" s="1"/>
  <c r="AD67" i="7"/>
  <c r="AD95" i="7" s="1"/>
  <c r="AO67" i="7"/>
  <c r="AO95" i="7" s="1"/>
  <c r="AI67" i="7"/>
  <c r="AI95" i="7" s="1"/>
  <c r="AG67" i="7"/>
  <c r="AG95" i="7" s="1"/>
  <c r="AE67" i="7"/>
  <c r="AE95" i="7" s="1"/>
  <c r="U730" i="7"/>
  <c r="AA65" i="7"/>
  <c r="AA67" i="7" s="1"/>
  <c r="AA95" i="7" s="1"/>
  <c r="M65" i="7"/>
  <c r="D65" i="7"/>
  <c r="F65" i="7"/>
  <c r="K65" i="7"/>
  <c r="W65" i="7"/>
  <c r="Y65" i="7"/>
  <c r="Z65" i="7"/>
  <c r="S65" i="7"/>
  <c r="O65" i="7"/>
  <c r="I65" i="7"/>
  <c r="V65" i="7"/>
  <c r="X65" i="7"/>
  <c r="P65" i="7"/>
  <c r="U185" i="7" l="1"/>
  <c r="U203" i="7"/>
  <c r="AF207" i="7"/>
  <c r="AF189" i="7"/>
  <c r="AF190" i="7" s="1"/>
  <c r="AC207" i="7"/>
  <c r="AC189" i="7"/>
  <c r="AC190" i="7" s="1"/>
  <c r="U122" i="7"/>
  <c r="U124" i="7" s="1"/>
  <c r="U127" i="7" s="1"/>
  <c r="AF251" i="7"/>
  <c r="AC251" i="7"/>
  <c r="AC144" i="7"/>
  <c r="AC145" i="7" s="1"/>
  <c r="AC148" i="7" s="1"/>
  <c r="AC222" i="7"/>
  <c r="AF144" i="7"/>
  <c r="AF145" i="7" s="1"/>
  <c r="AF148" i="7" s="1"/>
  <c r="AF222" i="7"/>
  <c r="AC101" i="7"/>
  <c r="AC102" i="7" s="1"/>
  <c r="AC113" i="7" s="1"/>
  <c r="AF101" i="7"/>
  <c r="AF102" i="7" s="1"/>
  <c r="AF113" i="7" s="1"/>
  <c r="AN97" i="7"/>
  <c r="AP97" i="7"/>
  <c r="AH97" i="7"/>
  <c r="AA97" i="7"/>
  <c r="X67" i="7"/>
  <c r="X95" i="7" s="1"/>
  <c r="Z67" i="7"/>
  <c r="Z95" i="7" s="1"/>
  <c r="Y67" i="7"/>
  <c r="Y95" i="7" s="1"/>
  <c r="W67" i="7"/>
  <c r="W95" i="7" s="1"/>
  <c r="V730" i="7"/>
  <c r="V203" i="7" l="1"/>
  <c r="V185" i="7"/>
  <c r="AF197" i="7"/>
  <c r="AF199" i="7" s="1"/>
  <c r="AC197" i="7"/>
  <c r="AC199" i="7" s="1"/>
  <c r="AN207" i="7"/>
  <c r="AN189" i="7"/>
  <c r="AN190" i="7" s="1"/>
  <c r="AA207" i="7"/>
  <c r="AA189" i="7"/>
  <c r="AA190" i="7" s="1"/>
  <c r="AH207" i="7"/>
  <c r="AH189" i="7"/>
  <c r="AH190" i="7" s="1"/>
  <c r="AP207" i="7"/>
  <c r="AP189" i="7"/>
  <c r="AP190" i="7" s="1"/>
  <c r="V122" i="7"/>
  <c r="V124" i="7" s="1"/>
  <c r="V127" i="7" s="1"/>
  <c r="U67" i="7"/>
  <c r="U95" i="7" s="1"/>
  <c r="AA251" i="7"/>
  <c r="AH251" i="7"/>
  <c r="AP251" i="7"/>
  <c r="AN251" i="7"/>
  <c r="AA144" i="7"/>
  <c r="AA145" i="7" s="1"/>
  <c r="AA148" i="7" s="1"/>
  <c r="AA222" i="7"/>
  <c r="AH144" i="7"/>
  <c r="AH145" i="7" s="1"/>
  <c r="AH148" i="7" s="1"/>
  <c r="AH222" i="7"/>
  <c r="AP144" i="7"/>
  <c r="AP145" i="7" s="1"/>
  <c r="AP148" i="7" s="1"/>
  <c r="AP222" i="7"/>
  <c r="AN144" i="7"/>
  <c r="AN145" i="7" s="1"/>
  <c r="AN148" i="7" s="1"/>
  <c r="AN222" i="7"/>
  <c r="AA101" i="7"/>
  <c r="AA102" i="7" s="1"/>
  <c r="AA113" i="7" s="1"/>
  <c r="AH101" i="7"/>
  <c r="AH102" i="7" s="1"/>
  <c r="AH113" i="7" s="1"/>
  <c r="AN101" i="7"/>
  <c r="AN102" i="7" s="1"/>
  <c r="AN113" i="7" s="1"/>
  <c r="AP101" i="7"/>
  <c r="AP102" i="7" s="1"/>
  <c r="AP113" i="7" s="1"/>
  <c r="AD97" i="7"/>
  <c r="AL97" i="7"/>
  <c r="AM97" i="7"/>
  <c r="AE97" i="7"/>
  <c r="AO97" i="7"/>
  <c r="AI97" i="7"/>
  <c r="AG97" i="7"/>
  <c r="AJ97" i="7"/>
  <c r="AB97" i="7"/>
  <c r="AK97" i="7"/>
  <c r="AF208" i="7" l="1"/>
  <c r="AF209" i="7" s="1"/>
  <c r="AF128" i="7"/>
  <c r="AC208" i="7"/>
  <c r="AC209" i="7" s="1"/>
  <c r="AC216" i="7" s="1"/>
  <c r="AC218" i="7" s="1"/>
  <c r="AC129" i="7" s="1"/>
  <c r="AC128" i="7"/>
  <c r="AF216" i="7"/>
  <c r="AF218" i="7" s="1"/>
  <c r="AF129" i="7" s="1"/>
  <c r="AN197" i="7"/>
  <c r="AN199" i="7" s="1"/>
  <c r="AH197" i="7"/>
  <c r="AH199" i="7" s="1"/>
  <c r="AP197" i="7"/>
  <c r="AP199" i="7" s="1"/>
  <c r="AA197" i="7"/>
  <c r="AA199" i="7" s="1"/>
  <c r="AI207" i="7"/>
  <c r="AI189" i="7"/>
  <c r="AI190" i="7" s="1"/>
  <c r="AD207" i="7"/>
  <c r="AD189" i="7"/>
  <c r="AD190" i="7" s="1"/>
  <c r="AK207" i="7"/>
  <c r="AK189" i="7"/>
  <c r="AK190" i="7" s="1"/>
  <c r="AL207" i="7"/>
  <c r="AL189" i="7"/>
  <c r="AL190" i="7" s="1"/>
  <c r="AB207" i="7"/>
  <c r="AB189" i="7"/>
  <c r="AB190" i="7" s="1"/>
  <c r="AO207" i="7"/>
  <c r="AO189" i="7"/>
  <c r="AO190" i="7" s="1"/>
  <c r="AE207" i="7"/>
  <c r="AE189" i="7"/>
  <c r="AE190" i="7" s="1"/>
  <c r="AJ207" i="7"/>
  <c r="AJ189" i="7"/>
  <c r="AJ190" i="7" s="1"/>
  <c r="AG207" i="7"/>
  <c r="AG189" i="7"/>
  <c r="AG190" i="7" s="1"/>
  <c r="AM207" i="7"/>
  <c r="AM189" i="7"/>
  <c r="AM190" i="7" s="1"/>
  <c r="AE251" i="7"/>
  <c r="AI251" i="7"/>
  <c r="AJ251" i="7"/>
  <c r="AK251" i="7"/>
  <c r="AL251" i="7"/>
  <c r="AB251" i="7"/>
  <c r="AO251" i="7"/>
  <c r="AD251" i="7"/>
  <c r="V67" i="7"/>
  <c r="V95" i="7" s="1"/>
  <c r="AG251" i="7"/>
  <c r="AM251" i="7"/>
  <c r="AB144" i="7"/>
  <c r="AB145" i="7" s="1"/>
  <c r="AB148" i="7" s="1"/>
  <c r="AB222" i="7"/>
  <c r="AJ144" i="7"/>
  <c r="AJ145" i="7" s="1"/>
  <c r="AJ148" i="7" s="1"/>
  <c r="AJ222" i="7"/>
  <c r="AE144" i="7"/>
  <c r="AE145" i="7" s="1"/>
  <c r="AE148" i="7" s="1"/>
  <c r="AE222" i="7"/>
  <c r="AG144" i="7"/>
  <c r="AG145" i="7" s="1"/>
  <c r="AG148" i="7" s="1"/>
  <c r="AG222" i="7"/>
  <c r="AM144" i="7"/>
  <c r="AM145" i="7" s="1"/>
  <c r="AM148" i="7" s="1"/>
  <c r="AM222" i="7"/>
  <c r="AK144" i="7"/>
  <c r="AK145" i="7" s="1"/>
  <c r="AK148" i="7" s="1"/>
  <c r="AK222" i="7"/>
  <c r="AI144" i="7"/>
  <c r="AI145" i="7" s="1"/>
  <c r="AI148" i="7" s="1"/>
  <c r="AI222" i="7"/>
  <c r="AL144" i="7"/>
  <c r="AL145" i="7" s="1"/>
  <c r="AL148" i="7" s="1"/>
  <c r="AL222" i="7"/>
  <c r="AO144" i="7"/>
  <c r="AO145" i="7" s="1"/>
  <c r="AO148" i="7" s="1"/>
  <c r="AO222" i="7"/>
  <c r="AD144" i="7"/>
  <c r="AD145" i="7" s="1"/>
  <c r="AD148" i="7" s="1"/>
  <c r="AD222" i="7"/>
  <c r="AJ101" i="7"/>
  <c r="AJ102" i="7" s="1"/>
  <c r="AJ113" i="7" s="1"/>
  <c r="AO101" i="7"/>
  <c r="AO102" i="7" s="1"/>
  <c r="AO113" i="7" s="1"/>
  <c r="AD101" i="7"/>
  <c r="AD102" i="7" s="1"/>
  <c r="AD113" i="7" s="1"/>
  <c r="AB101" i="7"/>
  <c r="AB102" i="7" s="1"/>
  <c r="AB113" i="7" s="1"/>
  <c r="AI101" i="7"/>
  <c r="AI102" i="7" s="1"/>
  <c r="AI113" i="7" s="1"/>
  <c r="AE101" i="7"/>
  <c r="AE102" i="7" s="1"/>
  <c r="AE113" i="7" s="1"/>
  <c r="AL101" i="7"/>
  <c r="AL102" i="7" s="1"/>
  <c r="AL113" i="7" s="1"/>
  <c r="AK101" i="7"/>
  <c r="AK102" i="7" s="1"/>
  <c r="AK113" i="7" s="1"/>
  <c r="AG101" i="7"/>
  <c r="AG102" i="7" s="1"/>
  <c r="AG113" i="7" s="1"/>
  <c r="AM101" i="7"/>
  <c r="AM102" i="7" s="1"/>
  <c r="AM113" i="7" s="1"/>
  <c r="Y97" i="7"/>
  <c r="Z97" i="7"/>
  <c r="W97" i="7"/>
  <c r="X97" i="7"/>
  <c r="AF131" i="7" l="1"/>
  <c r="AC131" i="7"/>
  <c r="AH208" i="7"/>
  <c r="AH209" i="7" s="1"/>
  <c r="AH216" i="7" s="1"/>
  <c r="AH218" i="7" s="1"/>
  <c r="AH129" i="7" s="1"/>
  <c r="AH128" i="7"/>
  <c r="AN208" i="7"/>
  <c r="AN209" i="7" s="1"/>
  <c r="AN216" i="7" s="1"/>
  <c r="AN218" i="7" s="1"/>
  <c r="AN129" i="7" s="1"/>
  <c r="AN128" i="7"/>
  <c r="AA208" i="7"/>
  <c r="AA209" i="7" s="1"/>
  <c r="AA216" i="7" s="1"/>
  <c r="AA218" i="7" s="1"/>
  <c r="AA129" i="7" s="1"/>
  <c r="AA128" i="7"/>
  <c r="AP208" i="7"/>
  <c r="AP209" i="7" s="1"/>
  <c r="AP216" i="7" s="1"/>
  <c r="AP218" i="7" s="1"/>
  <c r="AP129" i="7" s="1"/>
  <c r="AP128" i="7"/>
  <c r="AG197" i="7"/>
  <c r="AG199" i="7" s="1"/>
  <c r="AB197" i="7"/>
  <c r="AB199" i="7" s="1"/>
  <c r="AI197" i="7"/>
  <c r="AI199" i="7" s="1"/>
  <c r="AD197" i="7"/>
  <c r="AD199" i="7" s="1"/>
  <c r="AE197" i="7"/>
  <c r="AE199" i="7" s="1"/>
  <c r="AK197" i="7"/>
  <c r="AK199" i="7" s="1"/>
  <c r="AM197" i="7"/>
  <c r="AM199" i="7" s="1"/>
  <c r="AJ197" i="7"/>
  <c r="AJ199" i="7" s="1"/>
  <c r="AO197" i="7"/>
  <c r="AO199" i="7" s="1"/>
  <c r="AL197" i="7"/>
  <c r="AL199" i="7" s="1"/>
  <c r="Y207" i="7"/>
  <c r="Y189" i="7"/>
  <c r="Y190" i="7" s="1"/>
  <c r="X207" i="7"/>
  <c r="X189" i="7"/>
  <c r="X190" i="7" s="1"/>
  <c r="Z207" i="7"/>
  <c r="Z189" i="7"/>
  <c r="Z190" i="7" s="1"/>
  <c r="W207" i="7"/>
  <c r="W189" i="7"/>
  <c r="W190" i="7" s="1"/>
  <c r="Z251" i="7"/>
  <c r="Y251" i="7"/>
  <c r="X251" i="7"/>
  <c r="W251" i="7"/>
  <c r="Y144" i="7"/>
  <c r="Y145" i="7" s="1"/>
  <c r="Y148" i="7" s="1"/>
  <c r="Y222" i="7"/>
  <c r="X144" i="7"/>
  <c r="X145" i="7" s="1"/>
  <c r="X148" i="7" s="1"/>
  <c r="X222" i="7"/>
  <c r="W144" i="7"/>
  <c r="W145" i="7" s="1"/>
  <c r="W148" i="7" s="1"/>
  <c r="W222" i="7"/>
  <c r="Z144" i="7"/>
  <c r="Z145" i="7" s="1"/>
  <c r="Z148" i="7" s="1"/>
  <c r="Z222" i="7"/>
  <c r="X101" i="7"/>
  <c r="X102" i="7" s="1"/>
  <c r="X113" i="7" s="1"/>
  <c r="Z101" i="7"/>
  <c r="Z102" i="7" s="1"/>
  <c r="Z113" i="7" s="1"/>
  <c r="W101" i="7"/>
  <c r="W102" i="7" s="1"/>
  <c r="W113" i="7" s="1"/>
  <c r="Y101" i="7"/>
  <c r="Y102" i="7" s="1"/>
  <c r="Y113" i="7" s="1"/>
  <c r="U97" i="7"/>
  <c r="AN224" i="7"/>
  <c r="AN225" i="7" s="1"/>
  <c r="AN246" i="7" s="1"/>
  <c r="AP224" i="7"/>
  <c r="AP225" i="7" s="1"/>
  <c r="AP246" i="7" s="1"/>
  <c r="AL224" i="7"/>
  <c r="AL225" i="7" s="1"/>
  <c r="AL246" i="7" s="1"/>
  <c r="AH224" i="7"/>
  <c r="AH225" i="7" s="1"/>
  <c r="AH246" i="7" s="1"/>
  <c r="AO224" i="7"/>
  <c r="AO225" i="7" s="1"/>
  <c r="AO246" i="7" s="1"/>
  <c r="AK224" i="7"/>
  <c r="AK225" i="7" s="1"/>
  <c r="AK246" i="7" s="1"/>
  <c r="AG224" i="7"/>
  <c r="AG225" i="7" s="1"/>
  <c r="AG246" i="7" s="1"/>
  <c r="AJ224" i="7"/>
  <c r="AJ225" i="7" s="1"/>
  <c r="AJ246" i="7" s="1"/>
  <c r="AM224" i="7"/>
  <c r="AM225" i="7" s="1"/>
  <c r="AM246" i="7" s="1"/>
  <c r="AI224" i="7"/>
  <c r="AI225" i="7" s="1"/>
  <c r="AI246" i="7" s="1"/>
  <c r="AA131" i="7" l="1"/>
  <c r="AH131" i="7"/>
  <c r="AP131" i="7"/>
  <c r="AN131" i="7"/>
  <c r="AJ208" i="7"/>
  <c r="AJ209" i="7" s="1"/>
  <c r="AJ128" i="7"/>
  <c r="AI208" i="7"/>
  <c r="AI209" i="7" s="1"/>
  <c r="AI216" i="7" s="1"/>
  <c r="AI218" i="7" s="1"/>
  <c r="AI129" i="7" s="1"/>
  <c r="AI128" i="7"/>
  <c r="AM208" i="7"/>
  <c r="AM209" i="7" s="1"/>
  <c r="AM216" i="7" s="1"/>
  <c r="AM218" i="7" s="1"/>
  <c r="AM129" i="7" s="1"/>
  <c r="AM128" i="7"/>
  <c r="AL208" i="7"/>
  <c r="AL209" i="7" s="1"/>
  <c r="AL216" i="7" s="1"/>
  <c r="AL218" i="7" s="1"/>
  <c r="AL129" i="7" s="1"/>
  <c r="AL128" i="7"/>
  <c r="AK208" i="7"/>
  <c r="AK209" i="7" s="1"/>
  <c r="AK216" i="7" s="1"/>
  <c r="AK218" i="7" s="1"/>
  <c r="AK129" i="7" s="1"/>
  <c r="AK128" i="7"/>
  <c r="AB208" i="7"/>
  <c r="AB209" i="7" s="1"/>
  <c r="AB216" i="7" s="1"/>
  <c r="AB218" i="7" s="1"/>
  <c r="AB129" i="7" s="1"/>
  <c r="AB128" i="7"/>
  <c r="AD208" i="7"/>
  <c r="AD209" i="7" s="1"/>
  <c r="AD216" i="7" s="1"/>
  <c r="AD218" i="7" s="1"/>
  <c r="AD129" i="7" s="1"/>
  <c r="AD128" i="7"/>
  <c r="AO208" i="7"/>
  <c r="AO209" i="7" s="1"/>
  <c r="AO216" i="7" s="1"/>
  <c r="AO218" i="7" s="1"/>
  <c r="AO129" i="7" s="1"/>
  <c r="AO128" i="7"/>
  <c r="AE208" i="7"/>
  <c r="AE209" i="7" s="1"/>
  <c r="AE216" i="7" s="1"/>
  <c r="AE218" i="7" s="1"/>
  <c r="AE129" i="7" s="1"/>
  <c r="AE128" i="7"/>
  <c r="AG208" i="7"/>
  <c r="AG209" i="7" s="1"/>
  <c r="AG216" i="7" s="1"/>
  <c r="AG218" i="7" s="1"/>
  <c r="AG129" i="7" s="1"/>
  <c r="AG128" i="7"/>
  <c r="AJ216" i="7"/>
  <c r="AJ218" i="7" s="1"/>
  <c r="AJ129" i="7" s="1"/>
  <c r="Y197" i="7"/>
  <c r="Y199" i="7" s="1"/>
  <c r="Z197" i="7"/>
  <c r="Z199" i="7" s="1"/>
  <c r="W197" i="7"/>
  <c r="W199" i="7" s="1"/>
  <c r="X197" i="7"/>
  <c r="X199" i="7" s="1"/>
  <c r="U207" i="7"/>
  <c r="U189" i="7"/>
  <c r="U190" i="7" s="1"/>
  <c r="U251" i="7"/>
  <c r="AP248" i="7"/>
  <c r="AG248" i="7"/>
  <c r="AK248" i="7"/>
  <c r="AM248" i="7"/>
  <c r="AO248" i="7"/>
  <c r="AN248" i="7"/>
  <c r="AL248" i="7"/>
  <c r="AI248" i="7"/>
  <c r="AJ248" i="7"/>
  <c r="AH248" i="7"/>
  <c r="U144" i="7"/>
  <c r="U145" i="7" s="1"/>
  <c r="U148" i="7" s="1"/>
  <c r="U222" i="7"/>
  <c r="U101" i="7"/>
  <c r="U102" i="7" s="1"/>
  <c r="U113" i="7" s="1"/>
  <c r="AK252" i="7"/>
  <c r="AJ252" i="7"/>
  <c r="AG252" i="7"/>
  <c r="AI252" i="7"/>
  <c r="AL252" i="7"/>
  <c r="AO252" i="7"/>
  <c r="AH252" i="7"/>
  <c r="AN252" i="7"/>
  <c r="AP252" i="7"/>
  <c r="AM252" i="7"/>
  <c r="AE131" i="7" l="1"/>
  <c r="AD131" i="7"/>
  <c r="AK131" i="7"/>
  <c r="AM131" i="7"/>
  <c r="AG131" i="7"/>
  <c r="AO131" i="7"/>
  <c r="AB131" i="7"/>
  <c r="AL131" i="7"/>
  <c r="AI131" i="7"/>
  <c r="AJ131" i="7"/>
  <c r="Y208" i="7"/>
  <c r="Y209" i="7" s="1"/>
  <c r="Y216" i="7" s="1"/>
  <c r="Y218" i="7" s="1"/>
  <c r="Y129" i="7" s="1"/>
  <c r="Y128" i="7"/>
  <c r="X208" i="7"/>
  <c r="X209" i="7" s="1"/>
  <c r="X216" i="7" s="1"/>
  <c r="X218" i="7" s="1"/>
  <c r="X129" i="7" s="1"/>
  <c r="X128" i="7"/>
  <c r="Z208" i="7"/>
  <c r="Z209" i="7" s="1"/>
  <c r="Z216" i="7" s="1"/>
  <c r="Z218" i="7" s="1"/>
  <c r="Z129" i="7" s="1"/>
  <c r="Z128" i="7"/>
  <c r="W208" i="7"/>
  <c r="W209" i="7" s="1"/>
  <c r="W216" i="7" s="1"/>
  <c r="W218" i="7" s="1"/>
  <c r="W129" i="7" s="1"/>
  <c r="W128" i="7"/>
  <c r="U197" i="7"/>
  <c r="U199" i="7" s="1"/>
  <c r="AO158" i="7"/>
  <c r="AJ158" i="7"/>
  <c r="AJ253" i="7"/>
  <c r="AJ256" i="7" s="1"/>
  <c r="AJ277" i="7" s="1"/>
  <c r="AL253" i="7"/>
  <c r="AL256" i="7" s="1"/>
  <c r="AL277" i="7" s="1"/>
  <c r="AL158" i="7"/>
  <c r="AK253" i="7"/>
  <c r="AK256" i="7" s="1"/>
  <c r="AK277" i="7" s="1"/>
  <c r="AK158" i="7"/>
  <c r="AO253" i="7"/>
  <c r="AO256" i="7" s="1"/>
  <c r="AO277" i="7" s="1"/>
  <c r="AN158" i="7"/>
  <c r="AN253" i="7"/>
  <c r="AN256" i="7" s="1"/>
  <c r="AN277" i="7" s="1"/>
  <c r="AI158" i="7"/>
  <c r="AI253" i="7"/>
  <c r="AI256" i="7" s="1"/>
  <c r="AI277" i="7" s="1"/>
  <c r="AH253" i="7"/>
  <c r="AH256" i="7" s="1"/>
  <c r="AH277" i="7" s="1"/>
  <c r="AH158" i="7"/>
  <c r="AG158" i="7"/>
  <c r="AG253" i="7"/>
  <c r="AG256" i="7" s="1"/>
  <c r="AG277" i="7" s="1"/>
  <c r="AM158" i="7"/>
  <c r="AM253" i="7"/>
  <c r="AM256" i="7" s="1"/>
  <c r="AM277" i="7" s="1"/>
  <c r="AP253" i="7"/>
  <c r="AP256" i="7" s="1"/>
  <c r="AP277" i="7" s="1"/>
  <c r="AP158" i="7"/>
  <c r="Z131" i="7" l="1"/>
  <c r="Y131" i="7"/>
  <c r="W131" i="7"/>
  <c r="X131" i="7"/>
  <c r="U208" i="7"/>
  <c r="U209" i="7" s="1"/>
  <c r="U216" i="7" s="1"/>
  <c r="U218" i="7" s="1"/>
  <c r="U129" i="7" s="1"/>
  <c r="U128" i="7"/>
  <c r="AK279" i="7"/>
  <c r="AK170" i="7" s="1"/>
  <c r="AP279" i="7"/>
  <c r="AP170" i="7" s="1"/>
  <c r="AG279" i="7"/>
  <c r="AG170" i="7" s="1"/>
  <c r="AI279" i="7"/>
  <c r="AI170" i="7" s="1"/>
  <c r="AM279" i="7"/>
  <c r="AM170" i="7" s="1"/>
  <c r="AO279" i="7"/>
  <c r="AO170" i="7" s="1"/>
  <c r="AL279" i="7"/>
  <c r="AL170" i="7" s="1"/>
  <c r="AH279" i="7"/>
  <c r="AH170" i="7" s="1"/>
  <c r="AJ279" i="7"/>
  <c r="AJ170" i="7" s="1"/>
  <c r="AN279" i="7"/>
  <c r="AN170" i="7" s="1"/>
  <c r="V97" i="7"/>
  <c r="U131" i="7" l="1"/>
  <c r="V207" i="7"/>
  <c r="V189" i="7"/>
  <c r="V190" i="7" s="1"/>
  <c r="V251" i="7"/>
  <c r="V144" i="7"/>
  <c r="V145" i="7" s="1"/>
  <c r="V148" i="7" s="1"/>
  <c r="V222" i="7"/>
  <c r="V101" i="7"/>
  <c r="V102" i="7" s="1"/>
  <c r="V113" i="7" s="1"/>
  <c r="AI159" i="7"/>
  <c r="AI160" i="7" s="1"/>
  <c r="AP159" i="7"/>
  <c r="AP160" i="7" s="1"/>
  <c r="AO159" i="7"/>
  <c r="AO160" i="7" s="1"/>
  <c r="AJ159" i="7"/>
  <c r="AJ160" i="7" s="1"/>
  <c r="AK159" i="7"/>
  <c r="AK160" i="7" s="1"/>
  <c r="AM159" i="7"/>
  <c r="AM160" i="7" s="1"/>
  <c r="AH159" i="7"/>
  <c r="AH160" i="7" s="1"/>
  <c r="AG159" i="7"/>
  <c r="AG160" i="7" s="1"/>
  <c r="AL159" i="7"/>
  <c r="AL160" i="7" s="1"/>
  <c r="AN159" i="7"/>
  <c r="AN160" i="7" s="1"/>
  <c r="V197" i="7" l="1"/>
  <c r="V199" i="7" s="1"/>
  <c r="AN161" i="7"/>
  <c r="AI161" i="7"/>
  <c r="AM161" i="7"/>
  <c r="AP161" i="7"/>
  <c r="AL161" i="7"/>
  <c r="AK161" i="7"/>
  <c r="AG161" i="7"/>
  <c r="AJ161" i="7"/>
  <c r="AH161" i="7"/>
  <c r="AO161" i="7"/>
  <c r="M424" i="7"/>
  <c r="M428" i="7" s="1"/>
  <c r="C333" i="7"/>
  <c r="B333" i="7" s="1"/>
  <c r="M286" i="7"/>
  <c r="M289" i="7"/>
  <c r="M287" i="7"/>
  <c r="V208" i="7" l="1"/>
  <c r="V209" i="7" s="1"/>
  <c r="V216" i="7" s="1"/>
  <c r="V218" i="7" s="1"/>
  <c r="V129" i="7" s="1"/>
  <c r="V128" i="7"/>
  <c r="M292" i="7"/>
  <c r="AD224" i="7"/>
  <c r="AD225" i="7" s="1"/>
  <c r="AD246" i="7" s="1"/>
  <c r="AD252" i="7"/>
  <c r="AB224" i="7"/>
  <c r="AB225" i="7" s="1"/>
  <c r="AB246" i="7" s="1"/>
  <c r="AB252" i="7"/>
  <c r="AF224" i="7"/>
  <c r="AF225" i="7" s="1"/>
  <c r="AF246" i="7" s="1"/>
  <c r="AF252" i="7"/>
  <c r="AC224" i="7"/>
  <c r="AC225" i="7" s="1"/>
  <c r="AC246" i="7" s="1"/>
  <c r="AC252" i="7"/>
  <c r="AE224" i="7"/>
  <c r="AE225" i="7" s="1"/>
  <c r="AE246" i="7" s="1"/>
  <c r="AE252" i="7"/>
  <c r="V131" i="7" l="1"/>
  <c r="AB248" i="7"/>
  <c r="AE248" i="7"/>
  <c r="AF248" i="7"/>
  <c r="AD248" i="7"/>
  <c r="AC248" i="7"/>
  <c r="AD158" i="7" l="1"/>
  <c r="AD253" i="7"/>
  <c r="AD256" i="7" s="1"/>
  <c r="AF253" i="7"/>
  <c r="AF256" i="7" s="1"/>
  <c r="AF158" i="7"/>
  <c r="AE158" i="7"/>
  <c r="AE253" i="7"/>
  <c r="AE256" i="7" s="1"/>
  <c r="AC253" i="7"/>
  <c r="AC256" i="7" s="1"/>
  <c r="AC158" i="7"/>
  <c r="AB253" i="7"/>
  <c r="AB256" i="7" s="1"/>
  <c r="AB158" i="7"/>
  <c r="AD277" i="7" l="1"/>
  <c r="AD279" i="7" s="1"/>
  <c r="AD170" i="7" s="1"/>
  <c r="AC277" i="7"/>
  <c r="AC279" i="7" s="1"/>
  <c r="AC170" i="7" s="1"/>
  <c r="AF277" i="7"/>
  <c r="AF279" i="7" s="1"/>
  <c r="AF170" i="7" s="1"/>
  <c r="AE277" i="7"/>
  <c r="AE279" i="7" s="1"/>
  <c r="AE170" i="7" s="1"/>
  <c r="AB277" i="7"/>
  <c r="AB279" i="7" s="1"/>
  <c r="AB170" i="7" s="1"/>
  <c r="AF159" i="7" l="1"/>
  <c r="AF160" i="7" s="1"/>
  <c r="AF161" i="7" s="1"/>
  <c r="AE159" i="7"/>
  <c r="AE160" i="7" s="1"/>
  <c r="AE161" i="7" s="1"/>
  <c r="AC159" i="7"/>
  <c r="AC160" i="7" s="1"/>
  <c r="AC161" i="7" s="1"/>
  <c r="AB159" i="7"/>
  <c r="AB160" i="7" s="1"/>
  <c r="AB161" i="7" s="1"/>
  <c r="AD159" i="7"/>
  <c r="AD160" i="7" s="1"/>
  <c r="AD161" i="7" s="1"/>
  <c r="J730" i="7" l="1"/>
  <c r="J203" i="7" l="1"/>
  <c r="J185" i="7"/>
  <c r="J122" i="7"/>
  <c r="J124" i="7" s="1"/>
  <c r="J127" i="7" s="1"/>
  <c r="F730" i="7"/>
  <c r="E730" i="7"/>
  <c r="Q730" i="7"/>
  <c r="T730" i="7"/>
  <c r="S730" i="7"/>
  <c r="G730" i="7"/>
  <c r="L730" i="7"/>
  <c r="N730" i="7"/>
  <c r="I730" i="7"/>
  <c r="K730" i="7"/>
  <c r="H730" i="7"/>
  <c r="O730" i="7"/>
  <c r="R730" i="7"/>
  <c r="M730" i="7"/>
  <c r="P730" i="7"/>
  <c r="F203" i="7" l="1"/>
  <c r="F185" i="7"/>
  <c r="O185" i="7"/>
  <c r="O203" i="7"/>
  <c r="I185" i="7"/>
  <c r="I203" i="7"/>
  <c r="N203" i="7"/>
  <c r="N185" i="7"/>
  <c r="Q185" i="7"/>
  <c r="Q203" i="7"/>
  <c r="R203" i="7"/>
  <c r="R185" i="7"/>
  <c r="S203" i="7"/>
  <c r="S185" i="7"/>
  <c r="T185" i="7"/>
  <c r="T203" i="7"/>
  <c r="P185" i="7"/>
  <c r="P203" i="7"/>
  <c r="H185" i="7"/>
  <c r="H203" i="7"/>
  <c r="L185" i="7"/>
  <c r="L203" i="7"/>
  <c r="M203" i="7"/>
  <c r="M185" i="7"/>
  <c r="K203" i="7"/>
  <c r="K185" i="7"/>
  <c r="G203" i="7"/>
  <c r="G185" i="7"/>
  <c r="E185" i="7"/>
  <c r="E203" i="7"/>
  <c r="F122" i="7"/>
  <c r="F124" i="7" s="1"/>
  <c r="F127" i="7" s="1"/>
  <c r="R122" i="7"/>
  <c r="R124" i="7" s="1"/>
  <c r="R127" i="7" s="1"/>
  <c r="T122" i="7"/>
  <c r="T124" i="7" s="1"/>
  <c r="T127" i="7" s="1"/>
  <c r="I122" i="7"/>
  <c r="I124" i="7" s="1"/>
  <c r="I127" i="7" s="1"/>
  <c r="N122" i="7"/>
  <c r="N124" i="7" s="1"/>
  <c r="N127" i="7" s="1"/>
  <c r="Q122" i="7"/>
  <c r="Q124" i="7" s="1"/>
  <c r="Q127" i="7" s="1"/>
  <c r="S122" i="7"/>
  <c r="S124" i="7" s="1"/>
  <c r="S127" i="7" s="1"/>
  <c r="O122" i="7"/>
  <c r="O124" i="7" s="1"/>
  <c r="O127" i="7" s="1"/>
  <c r="P122" i="7"/>
  <c r="P124" i="7" s="1"/>
  <c r="P127" i="7" s="1"/>
  <c r="H122" i="7"/>
  <c r="H124" i="7" s="1"/>
  <c r="H127" i="7" s="1"/>
  <c r="L122" i="7"/>
  <c r="L124" i="7" s="1"/>
  <c r="L127" i="7" s="1"/>
  <c r="M122" i="7"/>
  <c r="M124" i="7" s="1"/>
  <c r="M127" i="7" s="1"/>
  <c r="K122" i="7"/>
  <c r="K124" i="7" s="1"/>
  <c r="K127" i="7" s="1"/>
  <c r="G122" i="7"/>
  <c r="G124" i="7" s="1"/>
  <c r="G127" i="7" s="1"/>
  <c r="E122" i="7"/>
  <c r="E124" i="7" s="1"/>
  <c r="E127" i="7" s="1"/>
  <c r="J67" i="7"/>
  <c r="J95" i="7" s="1"/>
  <c r="K67" i="7" l="1"/>
  <c r="K95" i="7" s="1"/>
  <c r="T67" i="7"/>
  <c r="T95" i="7" s="1"/>
  <c r="C67" i="7"/>
  <c r="C95" i="7" s="1"/>
  <c r="C97" i="7" s="1"/>
  <c r="D67" i="7"/>
  <c r="D95" i="7" s="1"/>
  <c r="R67" i="7"/>
  <c r="R95" i="7" s="1"/>
  <c r="I67" i="7"/>
  <c r="I95" i="7" s="1"/>
  <c r="G67" i="7"/>
  <c r="G95" i="7" s="1"/>
  <c r="Q67" i="7"/>
  <c r="Q95" i="7" s="1"/>
  <c r="M67" i="7"/>
  <c r="M95" i="7" s="1"/>
  <c r="F67" i="7"/>
  <c r="F95" i="7" s="1"/>
  <c r="P67" i="7"/>
  <c r="P95" i="7" s="1"/>
  <c r="H67" i="7"/>
  <c r="H95" i="7" s="1"/>
  <c r="N67" i="7"/>
  <c r="N95" i="7" s="1"/>
  <c r="O67" i="7"/>
  <c r="O95" i="7" s="1"/>
  <c r="L67" i="7"/>
  <c r="L95" i="7" s="1"/>
  <c r="S67" i="7"/>
  <c r="S95" i="7" s="1"/>
  <c r="E67" i="7"/>
  <c r="E95" i="7" s="1"/>
  <c r="C207" i="7" l="1"/>
  <c r="C189" i="7"/>
  <c r="C190" i="7" s="1"/>
  <c r="B618" i="7"/>
  <c r="C222" i="7"/>
  <c r="C225" i="7" s="1"/>
  <c r="C246" i="7" s="1"/>
  <c r="C251" i="7"/>
  <c r="C101" i="7"/>
  <c r="C102" i="7" s="1"/>
  <c r="C113" i="7" s="1"/>
  <c r="C144" i="7"/>
  <c r="C145" i="7" s="1"/>
  <c r="C148" i="7" s="1"/>
  <c r="B620" i="7" l="1"/>
  <c r="B729" i="7" s="1"/>
  <c r="C197" i="7"/>
  <c r="C199" i="7" s="1"/>
  <c r="C617" i="7"/>
  <c r="C620" i="7" s="1"/>
  <c r="C729" i="7" s="1"/>
  <c r="B76" i="7"/>
  <c r="B81" i="7" s="1"/>
  <c r="B87" i="7" s="1"/>
  <c r="B90" i="7"/>
  <c r="B92" i="7" s="1"/>
  <c r="B117" i="7" s="1"/>
  <c r="C248" i="7"/>
  <c r="H427" i="7"/>
  <c r="K427" i="7" s="1"/>
  <c r="L427" i="7" s="1"/>
  <c r="I428" i="7"/>
  <c r="H291" i="7"/>
  <c r="K291" i="7" s="1"/>
  <c r="L291" i="7" s="1"/>
  <c r="I292" i="7"/>
  <c r="H287" i="7"/>
  <c r="K287" i="7" s="1"/>
  <c r="L287" i="7" s="1"/>
  <c r="H290" i="7"/>
  <c r="H286" i="7"/>
  <c r="K286" i="7" s="1"/>
  <c r="L286" i="7" s="1"/>
  <c r="H289" i="7"/>
  <c r="K289" i="7" s="1"/>
  <c r="L289" i="7" s="1"/>
  <c r="H288" i="7"/>
  <c r="K288" i="7" s="1"/>
  <c r="L288" i="7" s="1"/>
  <c r="H285" i="7"/>
  <c r="H422" i="7"/>
  <c r="K422" i="7" s="1"/>
  <c r="L422" i="7" s="1"/>
  <c r="H421" i="7"/>
  <c r="H424" i="7"/>
  <c r="K424" i="7" s="1"/>
  <c r="L424" i="7" s="1"/>
  <c r="H426" i="7"/>
  <c r="H423" i="7"/>
  <c r="K423" i="7" s="1"/>
  <c r="L423" i="7" s="1"/>
  <c r="H425" i="7"/>
  <c r="K425" i="7" s="1"/>
  <c r="L425" i="7" s="1"/>
  <c r="B124" i="7" l="1"/>
  <c r="B127" i="7" s="1"/>
  <c r="B131" i="7" s="1"/>
  <c r="C208" i="7"/>
  <c r="C209" i="7" s="1"/>
  <c r="C216" i="7" s="1"/>
  <c r="C218" i="7" s="1"/>
  <c r="C129" i="7" s="1"/>
  <c r="C128" i="7"/>
  <c r="B93" i="7"/>
  <c r="C253" i="7"/>
  <c r="I291" i="7"/>
  <c r="J291" i="7" s="1"/>
  <c r="I427" i="7"/>
  <c r="J427" i="7" s="1"/>
  <c r="N291" i="7" s="1"/>
  <c r="H428" i="7"/>
  <c r="K426" i="7"/>
  <c r="L426" i="7" s="1"/>
  <c r="K290" i="7"/>
  <c r="L290" i="7" s="1"/>
  <c r="H292" i="7"/>
  <c r="D97" i="7"/>
  <c r="K421" i="7"/>
  <c r="L421" i="7" s="1"/>
  <c r="C150" i="7"/>
  <c r="I286" i="7"/>
  <c r="J286" i="7" s="1"/>
  <c r="I287" i="7"/>
  <c r="J287" i="7" s="1"/>
  <c r="I290" i="7"/>
  <c r="J290" i="7" s="1"/>
  <c r="I289" i="7"/>
  <c r="J289" i="7" s="1"/>
  <c r="I285" i="7"/>
  <c r="J285" i="7" s="1"/>
  <c r="I288" i="7"/>
  <c r="J288" i="7" s="1"/>
  <c r="C151" i="7"/>
  <c r="I424" i="7"/>
  <c r="J424" i="7" s="1"/>
  <c r="N424" i="7" s="1"/>
  <c r="I426" i="7"/>
  <c r="J426" i="7" s="1"/>
  <c r="I422" i="7"/>
  <c r="J422" i="7" s="1"/>
  <c r="N422" i="7" s="1"/>
  <c r="I423" i="7"/>
  <c r="J423" i="7" s="1"/>
  <c r="N287" i="7" s="1"/>
  <c r="I421" i="7"/>
  <c r="J421" i="7" s="1"/>
  <c r="I425" i="7"/>
  <c r="J425" i="7" s="1"/>
  <c r="N289" i="7" s="1"/>
  <c r="K285" i="7"/>
  <c r="L285" i="7" s="1"/>
  <c r="F17" i="1" l="1"/>
  <c r="C131" i="7"/>
  <c r="D207" i="7"/>
  <c r="D189" i="7"/>
  <c r="D190" i="7" s="1"/>
  <c r="F427" i="7"/>
  <c r="F423" i="7"/>
  <c r="F285" i="7"/>
  <c r="F286" i="7"/>
  <c r="F288" i="7"/>
  <c r="F291" i="7"/>
  <c r="F290" i="7"/>
  <c r="F422" i="7"/>
  <c r="O422" i="7" s="1"/>
  <c r="Q422" i="7" s="1"/>
  <c r="F289" i="7"/>
  <c r="O289" i="7" s="1"/>
  <c r="Q289" i="7" s="1"/>
  <c r="AD330" i="7" s="1"/>
  <c r="F287" i="7"/>
  <c r="O287" i="7" s="1"/>
  <c r="Q287" i="7" s="1"/>
  <c r="B95" i="7"/>
  <c r="B97" i="7" s="1"/>
  <c r="F425" i="7"/>
  <c r="F424" i="7"/>
  <c r="O424" i="7" s="1"/>
  <c r="Q424" i="7" s="1"/>
  <c r="R465" i="7" s="1"/>
  <c r="F421" i="7"/>
  <c r="F426" i="7"/>
  <c r="D617" i="7"/>
  <c r="D251" i="7"/>
  <c r="D144" i="7"/>
  <c r="D145" i="7" s="1"/>
  <c r="D148" i="7" s="1"/>
  <c r="D222" i="7"/>
  <c r="D101" i="7"/>
  <c r="D102" i="7" s="1"/>
  <c r="D113" i="7" s="1"/>
  <c r="N427" i="7"/>
  <c r="L428" i="7"/>
  <c r="N290" i="7"/>
  <c r="J428" i="7"/>
  <c r="J292" i="7"/>
  <c r="L292" i="7"/>
  <c r="E97" i="7"/>
  <c r="N288" i="7"/>
  <c r="C152" i="7"/>
  <c r="C254" i="7"/>
  <c r="C256" i="7" s="1"/>
  <c r="C277" i="7" s="1"/>
  <c r="N286" i="7"/>
  <c r="N421" i="7"/>
  <c r="N285" i="7"/>
  <c r="N426" i="7"/>
  <c r="N423" i="7"/>
  <c r="N425" i="7"/>
  <c r="C133" i="7" l="1"/>
  <c r="B101" i="7"/>
  <c r="B102" i="7" s="1"/>
  <c r="B113" i="7" s="1"/>
  <c r="B144" i="7"/>
  <c r="B145" i="7" s="1"/>
  <c r="D197" i="7"/>
  <c r="D199" i="7" s="1"/>
  <c r="O423" i="7"/>
  <c r="Q423" i="7" s="1"/>
  <c r="S464" i="7" s="1"/>
  <c r="E207" i="7"/>
  <c r="E189" i="7"/>
  <c r="E190" i="7" s="1"/>
  <c r="O288" i="7"/>
  <c r="Q288" i="7" s="1"/>
  <c r="O427" i="7"/>
  <c r="Q427" i="7" s="1"/>
  <c r="P465" i="7"/>
  <c r="F428" i="7"/>
  <c r="AH465" i="7"/>
  <c r="U465" i="7"/>
  <c r="L465" i="7"/>
  <c r="AC465" i="7"/>
  <c r="O425" i="7"/>
  <c r="Q425" i="7" s="1"/>
  <c r="AL466" i="7" s="1"/>
  <c r="C292" i="7"/>
  <c r="AA465" i="7"/>
  <c r="F465" i="7"/>
  <c r="O286" i="7"/>
  <c r="Q286" i="7" s="1"/>
  <c r="AD327" i="7" s="1"/>
  <c r="O290" i="7"/>
  <c r="Q290" i="7" s="1"/>
  <c r="AH331" i="7" s="1"/>
  <c r="C428" i="7"/>
  <c r="F292" i="7"/>
  <c r="Q465" i="7"/>
  <c r="D465" i="7"/>
  <c r="AK465" i="7"/>
  <c r="O426" i="7"/>
  <c r="Q426" i="7" s="1"/>
  <c r="AN467" i="7" s="1"/>
  <c r="R330" i="7"/>
  <c r="AL328" i="7"/>
  <c r="AO328" i="7"/>
  <c r="AJ328" i="7"/>
  <c r="C328" i="7"/>
  <c r="AC328" i="7"/>
  <c r="L328" i="7"/>
  <c r="AM328" i="7"/>
  <c r="I328" i="7"/>
  <c r="J328" i="7"/>
  <c r="E328" i="7"/>
  <c r="G328" i="7"/>
  <c r="S328" i="7"/>
  <c r="T328" i="7"/>
  <c r="Y328" i="7"/>
  <c r="R328" i="7"/>
  <c r="Z328" i="7"/>
  <c r="O328" i="7"/>
  <c r="W328" i="7"/>
  <c r="AB328" i="7"/>
  <c r="U328" i="7"/>
  <c r="P328" i="7"/>
  <c r="AD328" i="7"/>
  <c r="K328" i="7"/>
  <c r="AI328" i="7"/>
  <c r="H328" i="7"/>
  <c r="AF328" i="7"/>
  <c r="M328" i="7"/>
  <c r="AK328" i="7"/>
  <c r="N328" i="7"/>
  <c r="AH328" i="7"/>
  <c r="L330" i="7"/>
  <c r="AE328" i="7"/>
  <c r="AA328" i="7"/>
  <c r="D328" i="7"/>
  <c r="X328" i="7"/>
  <c r="AN328" i="7"/>
  <c r="Q328" i="7"/>
  <c r="AG328" i="7"/>
  <c r="F328" i="7"/>
  <c r="V328" i="7"/>
  <c r="AP328" i="7"/>
  <c r="AI330" i="7"/>
  <c r="Y465" i="7"/>
  <c r="X465" i="7"/>
  <c r="C465" i="7"/>
  <c r="E465" i="7"/>
  <c r="AI465" i="7"/>
  <c r="N465" i="7"/>
  <c r="AP465" i="7"/>
  <c r="G465" i="7"/>
  <c r="K465" i="7"/>
  <c r="O465" i="7"/>
  <c r="AO465" i="7"/>
  <c r="AF465" i="7"/>
  <c r="Z465" i="7"/>
  <c r="AL465" i="7"/>
  <c r="J465" i="7"/>
  <c r="W465" i="7"/>
  <c r="I465" i="7"/>
  <c r="AB465" i="7"/>
  <c r="AJ465" i="7"/>
  <c r="H465" i="7"/>
  <c r="S465" i="7"/>
  <c r="AD465" i="7"/>
  <c r="AN465" i="7"/>
  <c r="AG465" i="7"/>
  <c r="M465" i="7"/>
  <c r="AM465" i="7"/>
  <c r="AE465" i="7"/>
  <c r="T465" i="7"/>
  <c r="V465" i="7"/>
  <c r="S330" i="7"/>
  <c r="AN330" i="7"/>
  <c r="O330" i="7"/>
  <c r="Q330" i="7"/>
  <c r="D620" i="7"/>
  <c r="AG330" i="7"/>
  <c r="AJ330" i="7"/>
  <c r="AH330" i="7"/>
  <c r="K330" i="7"/>
  <c r="AA330" i="7"/>
  <c r="AE330" i="7"/>
  <c r="P330" i="7"/>
  <c r="E330" i="7"/>
  <c r="U330" i="7"/>
  <c r="AK330" i="7"/>
  <c r="F330" i="7"/>
  <c r="V330" i="7"/>
  <c r="AL330" i="7"/>
  <c r="W330" i="7"/>
  <c r="T330" i="7"/>
  <c r="D330" i="7"/>
  <c r="X330" i="7"/>
  <c r="I330" i="7"/>
  <c r="Y330" i="7"/>
  <c r="AO330" i="7"/>
  <c r="J330" i="7"/>
  <c r="Z330" i="7"/>
  <c r="AP330" i="7"/>
  <c r="G330" i="7"/>
  <c r="AM330" i="7"/>
  <c r="C330" i="7"/>
  <c r="H330" i="7"/>
  <c r="AF330" i="7"/>
  <c r="M330" i="7"/>
  <c r="AC330" i="7"/>
  <c r="AB330" i="7"/>
  <c r="N330" i="7"/>
  <c r="E222" i="7"/>
  <c r="E251" i="7"/>
  <c r="E101" i="7"/>
  <c r="E102" i="7" s="1"/>
  <c r="E113" i="7" s="1"/>
  <c r="E144" i="7"/>
  <c r="E145" i="7" s="1"/>
  <c r="E148" i="7" s="1"/>
  <c r="N292" i="7"/>
  <c r="N428" i="7"/>
  <c r="O291" i="7"/>
  <c r="Q291" i="7" s="1"/>
  <c r="O421" i="7"/>
  <c r="O285" i="7"/>
  <c r="E463" i="7"/>
  <c r="U463" i="7"/>
  <c r="P463" i="7"/>
  <c r="AF463" i="7"/>
  <c r="AP463" i="7"/>
  <c r="D463" i="7"/>
  <c r="V463" i="7"/>
  <c r="L463" i="7"/>
  <c r="AG463" i="7"/>
  <c r="T463" i="7"/>
  <c r="AN463" i="7"/>
  <c r="F463" i="7"/>
  <c r="AB463" i="7"/>
  <c r="O463" i="7"/>
  <c r="Y463" i="7"/>
  <c r="R463" i="7"/>
  <c r="AO463" i="7"/>
  <c r="AD463" i="7"/>
  <c r="N463" i="7"/>
  <c r="Q463" i="7"/>
  <c r="AM463" i="7"/>
  <c r="K463" i="7"/>
  <c r="H463" i="7"/>
  <c r="C463" i="7"/>
  <c r="AJ463" i="7"/>
  <c r="M463" i="7"/>
  <c r="AA463" i="7"/>
  <c r="Z463" i="7"/>
  <c r="AK463" i="7"/>
  <c r="X463" i="7"/>
  <c r="I463" i="7"/>
  <c r="G463" i="7"/>
  <c r="W463" i="7"/>
  <c r="J463" i="7"/>
  <c r="AE463" i="7"/>
  <c r="AL463" i="7"/>
  <c r="AH463" i="7"/>
  <c r="S463" i="7"/>
  <c r="AI463" i="7"/>
  <c r="AC463" i="7"/>
  <c r="C134" i="7" l="1"/>
  <c r="AJ464" i="7"/>
  <c r="X464" i="7"/>
  <c r="AL464" i="7"/>
  <c r="O464" i="7"/>
  <c r="AC464" i="7"/>
  <c r="U464" i="7"/>
  <c r="AG464" i="7"/>
  <c r="AH464" i="7"/>
  <c r="AA464" i="7"/>
  <c r="AP464" i="7"/>
  <c r="R464" i="7"/>
  <c r="P464" i="7"/>
  <c r="AI464" i="7"/>
  <c r="AO464" i="7"/>
  <c r="AD464" i="7"/>
  <c r="D208" i="7"/>
  <c r="D209" i="7" s="1"/>
  <c r="D216" i="7" s="1"/>
  <c r="D218" i="7" s="1"/>
  <c r="D129" i="7" s="1"/>
  <c r="D128" i="7"/>
  <c r="B148" i="7"/>
  <c r="B161" i="7"/>
  <c r="AL331" i="7"/>
  <c r="D464" i="7"/>
  <c r="G464" i="7"/>
  <c r="I464" i="7"/>
  <c r="Q464" i="7"/>
  <c r="AK464" i="7"/>
  <c r="AE464" i="7"/>
  <c r="V464" i="7"/>
  <c r="AF464" i="7"/>
  <c r="E464" i="7"/>
  <c r="W464" i="7"/>
  <c r="AB464" i="7"/>
  <c r="F464" i="7"/>
  <c r="Y464" i="7"/>
  <c r="C464" i="7"/>
  <c r="L464" i="7"/>
  <c r="AM464" i="7"/>
  <c r="Z464" i="7"/>
  <c r="K464" i="7"/>
  <c r="J464" i="7"/>
  <c r="H464" i="7"/>
  <c r="T464" i="7"/>
  <c r="AN464" i="7"/>
  <c r="N464" i="7"/>
  <c r="M464" i="7"/>
  <c r="E197" i="7"/>
  <c r="E199" i="7" s="1"/>
  <c r="G467" i="7"/>
  <c r="AJ331" i="7"/>
  <c r="AE331" i="7"/>
  <c r="M331" i="7"/>
  <c r="AC331" i="7"/>
  <c r="AI331" i="7"/>
  <c r="F331" i="7"/>
  <c r="D331" i="7"/>
  <c r="AF331" i="7"/>
  <c r="V331" i="7"/>
  <c r="P467" i="7"/>
  <c r="N467" i="7"/>
  <c r="AI467" i="7"/>
  <c r="AB467" i="7"/>
  <c r="AF467" i="7"/>
  <c r="AL467" i="7"/>
  <c r="S467" i="7"/>
  <c r="E467" i="7"/>
  <c r="X467" i="7"/>
  <c r="AA467" i="7"/>
  <c r="AH467" i="7"/>
  <c r="AK467" i="7"/>
  <c r="T467" i="7"/>
  <c r="R467" i="7"/>
  <c r="L467" i="7"/>
  <c r="AG467" i="7"/>
  <c r="AO467" i="7"/>
  <c r="H467" i="7"/>
  <c r="I467" i="7"/>
  <c r="F467" i="7"/>
  <c r="AD467" i="7"/>
  <c r="W467" i="7"/>
  <c r="Y467" i="7"/>
  <c r="AM467" i="7"/>
  <c r="Z467" i="7"/>
  <c r="U467" i="7"/>
  <c r="K467" i="7"/>
  <c r="AP467" i="7"/>
  <c r="C467" i="7"/>
  <c r="AJ467" i="7"/>
  <c r="O467" i="7"/>
  <c r="J467" i="7"/>
  <c r="D467" i="7"/>
  <c r="AE467" i="7"/>
  <c r="Q467" i="7"/>
  <c r="V467" i="7"/>
  <c r="M467" i="7"/>
  <c r="AC467" i="7"/>
  <c r="AP327" i="7"/>
  <c r="O466" i="7"/>
  <c r="AH466" i="7"/>
  <c r="AM466" i="7"/>
  <c r="AM327" i="7"/>
  <c r="G466" i="7"/>
  <c r="AG466" i="7"/>
  <c r="E327" i="7"/>
  <c r="K466" i="7"/>
  <c r="AA466" i="7"/>
  <c r="T466" i="7"/>
  <c r="AO466" i="7"/>
  <c r="AI327" i="7"/>
  <c r="U327" i="7"/>
  <c r="P466" i="7"/>
  <c r="U466" i="7"/>
  <c r="AI466" i="7"/>
  <c r="AF466" i="7"/>
  <c r="Y466" i="7"/>
  <c r="AC466" i="7"/>
  <c r="L327" i="7"/>
  <c r="J327" i="7"/>
  <c r="R466" i="7"/>
  <c r="I466" i="7"/>
  <c r="X466" i="7"/>
  <c r="J466" i="7"/>
  <c r="D466" i="7"/>
  <c r="O428" i="7"/>
  <c r="AB327" i="7"/>
  <c r="Z327" i="7"/>
  <c r="AK327" i="7"/>
  <c r="F466" i="7"/>
  <c r="N466" i="7"/>
  <c r="L466" i="7"/>
  <c r="W466" i="7"/>
  <c r="S466" i="7"/>
  <c r="M466" i="7"/>
  <c r="AD466" i="7"/>
  <c r="Z466" i="7"/>
  <c r="AN466" i="7"/>
  <c r="C466" i="7"/>
  <c r="G327" i="7"/>
  <c r="AA327" i="7"/>
  <c r="AE327" i="7"/>
  <c r="T327" i="7"/>
  <c r="AJ327" i="7"/>
  <c r="M327" i="7"/>
  <c r="AC327" i="7"/>
  <c r="D327" i="7"/>
  <c r="R327" i="7"/>
  <c r="AH327" i="7"/>
  <c r="W327" i="7"/>
  <c r="C327" i="7"/>
  <c r="H327" i="7"/>
  <c r="X327" i="7"/>
  <c r="AN327" i="7"/>
  <c r="Q327" i="7"/>
  <c r="AG327" i="7"/>
  <c r="F327" i="7"/>
  <c r="V327" i="7"/>
  <c r="AL327" i="7"/>
  <c r="AP466" i="7"/>
  <c r="AJ466" i="7"/>
  <c r="AE466" i="7"/>
  <c r="E466" i="7"/>
  <c r="V466" i="7"/>
  <c r="AB466" i="7"/>
  <c r="Q466" i="7"/>
  <c r="H466" i="7"/>
  <c r="AK466" i="7"/>
  <c r="S327" i="7"/>
  <c r="K327" i="7"/>
  <c r="O327" i="7"/>
  <c r="P327" i="7"/>
  <c r="AF327" i="7"/>
  <c r="I327" i="7"/>
  <c r="Y327" i="7"/>
  <c r="AO327" i="7"/>
  <c r="N327" i="7"/>
  <c r="L331" i="7"/>
  <c r="G331" i="7"/>
  <c r="AM331" i="7"/>
  <c r="H331" i="7"/>
  <c r="AN331" i="7"/>
  <c r="Q331" i="7"/>
  <c r="AG331" i="7"/>
  <c r="J331" i="7"/>
  <c r="Z331" i="7"/>
  <c r="AP331" i="7"/>
  <c r="C331" i="7"/>
  <c r="T331" i="7"/>
  <c r="O331" i="7"/>
  <c r="K331" i="7"/>
  <c r="P331" i="7"/>
  <c r="E331" i="7"/>
  <c r="U331" i="7"/>
  <c r="AK331" i="7"/>
  <c r="N331" i="7"/>
  <c r="AD331" i="7"/>
  <c r="S331" i="7"/>
  <c r="AB331" i="7"/>
  <c r="W331" i="7"/>
  <c r="AA331" i="7"/>
  <c r="X331" i="7"/>
  <c r="I331" i="7"/>
  <c r="Y331" i="7"/>
  <c r="AO331" i="7"/>
  <c r="R331" i="7"/>
  <c r="B328" i="7" a="1"/>
  <c r="B328" i="7" s="1"/>
  <c r="B465" i="7" a="1"/>
  <c r="B465" i="7" s="1"/>
  <c r="E617" i="7"/>
  <c r="E620" i="7" s="1"/>
  <c r="E729" i="7" s="1"/>
  <c r="D729" i="7"/>
  <c r="B330" i="7" a="1"/>
  <c r="B330" i="7" s="1"/>
  <c r="O292" i="7"/>
  <c r="B329" i="7" a="1"/>
  <c r="B329" i="7" s="1"/>
  <c r="B463" i="7" a="1"/>
  <c r="B463" i="7" s="1"/>
  <c r="Q285" i="7"/>
  <c r="Q292" i="7" s="1"/>
  <c r="P421" i="7"/>
  <c r="F15" i="1" l="1"/>
  <c r="F13" i="1"/>
  <c r="D131" i="7"/>
  <c r="E208" i="7"/>
  <c r="E209" i="7" s="1"/>
  <c r="E216" i="7" s="1"/>
  <c r="E218" i="7" s="1"/>
  <c r="E129" i="7" s="1"/>
  <c r="E128" i="7"/>
  <c r="B464" i="7" a="1"/>
  <c r="B464" i="7" s="1"/>
  <c r="B466" i="7" a="1"/>
  <c r="B466" i="7" s="1"/>
  <c r="B327" i="7" a="1"/>
  <c r="B327" i="7" s="1"/>
  <c r="AP326" i="7"/>
  <c r="AP334" i="7" s="1"/>
  <c r="AL326" i="7"/>
  <c r="AL334" i="7" s="1"/>
  <c r="AH326" i="7"/>
  <c r="AH334" i="7" s="1"/>
  <c r="AD326" i="7"/>
  <c r="AD334" i="7" s="1"/>
  <c r="Z326" i="7"/>
  <c r="Z334" i="7" s="1"/>
  <c r="Z224" i="7" s="1"/>
  <c r="Z225" i="7" s="1"/>
  <c r="Z246" i="7" s="1"/>
  <c r="V326" i="7"/>
  <c r="V334" i="7" s="1"/>
  <c r="V224" i="7" s="1"/>
  <c r="V225" i="7" s="1"/>
  <c r="V246" i="7" s="1"/>
  <c r="R326" i="7"/>
  <c r="R334" i="7" s="1"/>
  <c r="R224" i="7" s="1"/>
  <c r="N326" i="7"/>
  <c r="N334" i="7" s="1"/>
  <c r="N224" i="7" s="1"/>
  <c r="J326" i="7"/>
  <c r="J334" i="7" s="1"/>
  <c r="J224" i="7" s="1"/>
  <c r="F326" i="7"/>
  <c r="F334" i="7" s="1"/>
  <c r="F224" i="7" s="1"/>
  <c r="AJ326" i="7"/>
  <c r="AO326" i="7"/>
  <c r="AO334" i="7" s="1"/>
  <c r="AK326" i="7"/>
  <c r="AK334" i="7" s="1"/>
  <c r="AG326" i="7"/>
  <c r="AG334" i="7" s="1"/>
  <c r="AC326" i="7"/>
  <c r="AC334" i="7" s="1"/>
  <c r="Y326" i="7"/>
  <c r="Y334" i="7" s="1"/>
  <c r="Y224" i="7" s="1"/>
  <c r="Y225" i="7" s="1"/>
  <c r="Y246" i="7" s="1"/>
  <c r="U326" i="7"/>
  <c r="U334" i="7" s="1"/>
  <c r="U224" i="7" s="1"/>
  <c r="U225" i="7" s="1"/>
  <c r="U246" i="7" s="1"/>
  <c r="Q326" i="7"/>
  <c r="Q334" i="7" s="1"/>
  <c r="Q224" i="7" s="1"/>
  <c r="M326" i="7"/>
  <c r="M334" i="7" s="1"/>
  <c r="M224" i="7" s="1"/>
  <c r="I326" i="7"/>
  <c r="I334" i="7" s="1"/>
  <c r="I224" i="7" s="1"/>
  <c r="E326" i="7"/>
  <c r="E334" i="7" s="1"/>
  <c r="E224" i="7" s="1"/>
  <c r="E225" i="7" s="1"/>
  <c r="E246" i="7" s="1"/>
  <c r="AN326" i="7"/>
  <c r="AF326" i="7"/>
  <c r="AF334" i="7" s="1"/>
  <c r="AB326" i="7"/>
  <c r="AB334" i="7" s="1"/>
  <c r="X326" i="7"/>
  <c r="X334" i="7" s="1"/>
  <c r="X224" i="7" s="1"/>
  <c r="X225" i="7" s="1"/>
  <c r="X246" i="7" s="1"/>
  <c r="T326" i="7"/>
  <c r="T334" i="7" s="1"/>
  <c r="T224" i="7" s="1"/>
  <c r="P326" i="7"/>
  <c r="P334" i="7" s="1"/>
  <c r="P224" i="7" s="1"/>
  <c r="L326" i="7"/>
  <c r="L334" i="7" s="1"/>
  <c r="L224" i="7" s="1"/>
  <c r="H326" i="7"/>
  <c r="H334" i="7" s="1"/>
  <c r="H224" i="7" s="1"/>
  <c r="D326" i="7"/>
  <c r="D334" i="7" s="1"/>
  <c r="AM326" i="7"/>
  <c r="AM334" i="7" s="1"/>
  <c r="W326" i="7"/>
  <c r="W334" i="7" s="1"/>
  <c r="W224" i="7" s="1"/>
  <c r="W225" i="7" s="1"/>
  <c r="W246" i="7" s="1"/>
  <c r="G326" i="7"/>
  <c r="G334" i="7" s="1"/>
  <c r="G224" i="7" s="1"/>
  <c r="K326" i="7"/>
  <c r="K334" i="7" s="1"/>
  <c r="K224" i="7" s="1"/>
  <c r="AI326" i="7"/>
  <c r="AI334" i="7" s="1"/>
  <c r="S326" i="7"/>
  <c r="S334" i="7" s="1"/>
  <c r="S224" i="7" s="1"/>
  <c r="C326" i="7"/>
  <c r="C334" i="7" s="1"/>
  <c r="AE326" i="7"/>
  <c r="AE334" i="7" s="1"/>
  <c r="O326" i="7"/>
  <c r="O334" i="7" s="1"/>
  <c r="O224" i="7" s="1"/>
  <c r="AA326" i="7"/>
  <c r="AA334" i="7" s="1"/>
  <c r="AA224" i="7" s="1"/>
  <c r="AA225" i="7" s="1"/>
  <c r="AA246" i="7" s="1"/>
  <c r="P428" i="7"/>
  <c r="C469" i="7" s="1"/>
  <c r="B469" i="7" s="1" a="1"/>
  <c r="B469" i="7" s="1"/>
  <c r="AN334" i="7"/>
  <c r="AJ334" i="7"/>
  <c r="F97" i="7"/>
  <c r="Q421" i="7"/>
  <c r="Q428" i="7" s="1"/>
  <c r="D133" i="7" l="1"/>
  <c r="E131" i="7"/>
  <c r="F207" i="7"/>
  <c r="F189" i="7"/>
  <c r="F190" i="7" s="1"/>
  <c r="F617" i="7"/>
  <c r="F251" i="7"/>
  <c r="AA248" i="7"/>
  <c r="W248" i="7"/>
  <c r="Y248" i="7"/>
  <c r="V248" i="7"/>
  <c r="X248" i="7"/>
  <c r="E248" i="7"/>
  <c r="U248" i="7"/>
  <c r="Z248" i="7"/>
  <c r="F144" i="7"/>
  <c r="F145" i="7" s="1"/>
  <c r="F148" i="7" s="1"/>
  <c r="F222" i="7"/>
  <c r="F225" i="7" s="1"/>
  <c r="F246" i="7" s="1"/>
  <c r="F101" i="7"/>
  <c r="F102" i="7" s="1"/>
  <c r="F113" i="7" s="1"/>
  <c r="D224" i="7"/>
  <c r="D225" i="7" s="1"/>
  <c r="D246" i="7" s="1"/>
  <c r="C462" i="7"/>
  <c r="C470" i="7" s="1"/>
  <c r="AI462" i="7"/>
  <c r="AI470" i="7" s="1"/>
  <c r="AP462" i="7"/>
  <c r="AP470" i="7" s="1"/>
  <c r="I462" i="7"/>
  <c r="I470" i="7" s="1"/>
  <c r="I252" i="7" s="1"/>
  <c r="AJ462" i="7"/>
  <c r="AJ470" i="7" s="1"/>
  <c r="AC462" i="7"/>
  <c r="AC470" i="7" s="1"/>
  <c r="AG462" i="7"/>
  <c r="AG470" i="7" s="1"/>
  <c r="AM462" i="7"/>
  <c r="AM470" i="7" s="1"/>
  <c r="AK462" i="7"/>
  <c r="AK470" i="7" s="1"/>
  <c r="T462" i="7"/>
  <c r="T470" i="7" s="1"/>
  <c r="T252" i="7" s="1"/>
  <c r="D462" i="7"/>
  <c r="D470" i="7" s="1"/>
  <c r="D252" i="7" s="1"/>
  <c r="K462" i="7"/>
  <c r="K470" i="7" s="1"/>
  <c r="K252" i="7" s="1"/>
  <c r="AO462" i="7"/>
  <c r="AO470" i="7" s="1"/>
  <c r="L462" i="7"/>
  <c r="L470" i="7" s="1"/>
  <c r="L252" i="7" s="1"/>
  <c r="G462" i="7"/>
  <c r="G470" i="7" s="1"/>
  <c r="G252" i="7" s="1"/>
  <c r="AB462" i="7"/>
  <c r="AB470" i="7" s="1"/>
  <c r="AN462" i="7"/>
  <c r="AN470" i="7" s="1"/>
  <c r="S462" i="7"/>
  <c r="S470" i="7" s="1"/>
  <c r="S252" i="7" s="1"/>
  <c r="E462" i="7"/>
  <c r="E470" i="7" s="1"/>
  <c r="E252" i="7" s="1"/>
  <c r="P462" i="7"/>
  <c r="P470" i="7" s="1"/>
  <c r="P252" i="7" s="1"/>
  <c r="AD462" i="7"/>
  <c r="AD470" i="7" s="1"/>
  <c r="AE462" i="7"/>
  <c r="AE470" i="7" s="1"/>
  <c r="AL462" i="7"/>
  <c r="AL470" i="7" s="1"/>
  <c r="J462" i="7"/>
  <c r="J470" i="7" s="1"/>
  <c r="J252" i="7" s="1"/>
  <c r="H462" i="7"/>
  <c r="H470" i="7" s="1"/>
  <c r="H252" i="7" s="1"/>
  <c r="AF462" i="7"/>
  <c r="AF470" i="7" s="1"/>
  <c r="M462" i="7"/>
  <c r="M470" i="7" s="1"/>
  <c r="M252" i="7" s="1"/>
  <c r="AH462" i="7"/>
  <c r="AH470" i="7" s="1"/>
  <c r="W462" i="7"/>
  <c r="W470" i="7" s="1"/>
  <c r="W252" i="7" s="1"/>
  <c r="U462" i="7"/>
  <c r="U470" i="7" s="1"/>
  <c r="U252" i="7" s="1"/>
  <c r="Z462" i="7"/>
  <c r="Z470" i="7" s="1"/>
  <c r="Z252" i="7" s="1"/>
  <c r="O462" i="7"/>
  <c r="O470" i="7" s="1"/>
  <c r="O252" i="7" s="1"/>
  <c r="R462" i="7"/>
  <c r="R470" i="7" s="1"/>
  <c r="R252" i="7" s="1"/>
  <c r="Q462" i="7"/>
  <c r="Q470" i="7" s="1"/>
  <c r="Q252" i="7" s="1"/>
  <c r="AA462" i="7"/>
  <c r="AA470" i="7" s="1"/>
  <c r="AA252" i="7" s="1"/>
  <c r="F462" i="7"/>
  <c r="F470" i="7" s="1"/>
  <c r="F252" i="7" s="1"/>
  <c r="X462" i="7"/>
  <c r="X470" i="7" s="1"/>
  <c r="X252" i="7" s="1"/>
  <c r="Y462" i="7"/>
  <c r="Y470" i="7" s="1"/>
  <c r="Y252" i="7" s="1"/>
  <c r="N462" i="7"/>
  <c r="N470" i="7" s="1"/>
  <c r="N252" i="7" s="1"/>
  <c r="V462" i="7"/>
  <c r="V470" i="7" s="1"/>
  <c r="V252" i="7" s="1"/>
  <c r="D134" i="7" l="1"/>
  <c r="E133" i="7"/>
  <c r="F197" i="7"/>
  <c r="F199" i="7" s="1"/>
  <c r="F620" i="7"/>
  <c r="F729" i="7" s="1"/>
  <c r="Y253" i="7"/>
  <c r="Y256" i="7" s="1"/>
  <c r="Y277" i="7" s="1"/>
  <c r="Y158" i="7"/>
  <c r="Z253" i="7"/>
  <c r="Z256" i="7" s="1"/>
  <c r="Z277" i="7" s="1"/>
  <c r="Z158" i="7"/>
  <c r="E158" i="7"/>
  <c r="E253" i="7"/>
  <c r="E256" i="7" s="1"/>
  <c r="W253" i="7"/>
  <c r="W256" i="7" s="1"/>
  <c r="W277" i="7" s="1"/>
  <c r="W158" i="7"/>
  <c r="V158" i="7"/>
  <c r="V253" i="7"/>
  <c r="V256" i="7" s="1"/>
  <c r="V277" i="7" s="1"/>
  <c r="U253" i="7"/>
  <c r="U256" i="7" s="1"/>
  <c r="U277" i="7" s="1"/>
  <c r="U158" i="7"/>
  <c r="X158" i="7"/>
  <c r="X253" i="7"/>
  <c r="X256" i="7" s="1"/>
  <c r="X277" i="7" s="1"/>
  <c r="AA158" i="7"/>
  <c r="AA253" i="7"/>
  <c r="AA256" i="7" s="1"/>
  <c r="AA277" i="7" s="1"/>
  <c r="D248" i="7"/>
  <c r="F248" i="7"/>
  <c r="C158" i="7"/>
  <c r="B462" i="7" a="1"/>
  <c r="B462" i="7" s="1"/>
  <c r="E134" i="7" l="1"/>
  <c r="F208" i="7"/>
  <c r="F209" i="7" s="1"/>
  <c r="F216" i="7" s="1"/>
  <c r="F218" i="7" s="1"/>
  <c r="F129" i="7" s="1"/>
  <c r="F128" i="7"/>
  <c r="E277" i="7"/>
  <c r="E279" i="7" s="1"/>
  <c r="E170" i="7" s="1"/>
  <c r="F158" i="7"/>
  <c r="F253" i="7"/>
  <c r="F256" i="7" s="1"/>
  <c r="D158" i="7"/>
  <c r="D253" i="7"/>
  <c r="D256" i="7" s="1"/>
  <c r="D277" i="7" s="1"/>
  <c r="AA279" i="7"/>
  <c r="AA170" i="7" s="1"/>
  <c r="W279" i="7"/>
  <c r="W170" i="7" s="1"/>
  <c r="V279" i="7"/>
  <c r="V170" i="7" s="1"/>
  <c r="X279" i="7"/>
  <c r="X170" i="7" s="1"/>
  <c r="U279" i="7"/>
  <c r="U170" i="7" s="1"/>
  <c r="Z279" i="7"/>
  <c r="Z170" i="7" s="1"/>
  <c r="Y279" i="7"/>
  <c r="Y170" i="7" s="1"/>
  <c r="B470" i="7" a="1"/>
  <c r="B470" i="7" s="1"/>
  <c r="C279" i="7"/>
  <c r="C170" i="7" s="1"/>
  <c r="G97" i="7"/>
  <c r="F131" i="7" l="1"/>
  <c r="E159" i="7"/>
  <c r="E160" i="7" s="1"/>
  <c r="E161" i="7" s="1"/>
  <c r="F277" i="7"/>
  <c r="F279" i="7" s="1"/>
  <c r="F170" i="7" s="1"/>
  <c r="G207" i="7"/>
  <c r="G189" i="7"/>
  <c r="G190" i="7" s="1"/>
  <c r="G617" i="7"/>
  <c r="D279" i="7"/>
  <c r="D170" i="7" s="1"/>
  <c r="G251" i="7"/>
  <c r="G144" i="7"/>
  <c r="G145" i="7" s="1"/>
  <c r="G148" i="7" s="1"/>
  <c r="G222" i="7"/>
  <c r="G225" i="7" s="1"/>
  <c r="G246" i="7" s="1"/>
  <c r="G101" i="7"/>
  <c r="G102" i="7" s="1"/>
  <c r="G113" i="7" s="1"/>
  <c r="V159" i="7"/>
  <c r="V160" i="7" s="1"/>
  <c r="W159" i="7"/>
  <c r="W160" i="7" s="1"/>
  <c r="X159" i="7"/>
  <c r="X160" i="7" s="1"/>
  <c r="AA159" i="7"/>
  <c r="AA160" i="7" s="1"/>
  <c r="Z159" i="7"/>
  <c r="Z160" i="7" s="1"/>
  <c r="Y159" i="7"/>
  <c r="Y160" i="7" s="1"/>
  <c r="U159" i="7"/>
  <c r="U160" i="7" s="1"/>
  <c r="F133" i="7" l="1"/>
  <c r="F159" i="7"/>
  <c r="F160" i="7" s="1"/>
  <c r="F161" i="7" s="1"/>
  <c r="G197" i="7"/>
  <c r="G199" i="7" s="1"/>
  <c r="G620" i="7"/>
  <c r="G729" i="7" s="1"/>
  <c r="D159" i="7"/>
  <c r="D160" i="7" s="1"/>
  <c r="D161" i="7" s="1"/>
  <c r="Y161" i="7"/>
  <c r="W161" i="7"/>
  <c r="X161" i="7"/>
  <c r="Z161" i="7"/>
  <c r="AA161" i="7"/>
  <c r="V161" i="7"/>
  <c r="U161" i="7"/>
  <c r="G248" i="7"/>
  <c r="C159" i="7"/>
  <c r="C160" i="7" s="1"/>
  <c r="F134" i="7" l="1"/>
  <c r="G208" i="7"/>
  <c r="G209" i="7" s="1"/>
  <c r="G216" i="7" s="1"/>
  <c r="G218" i="7" s="1"/>
  <c r="G129" i="7" s="1"/>
  <c r="G128" i="7"/>
  <c r="G253" i="7"/>
  <c r="G256" i="7" s="1"/>
  <c r="G158" i="7"/>
  <c r="C161" i="7"/>
  <c r="H97" i="7"/>
  <c r="D163" i="7" l="1"/>
  <c r="C163" i="7"/>
  <c r="C164" i="7" s="1"/>
  <c r="F163" i="7"/>
  <c r="E163" i="7"/>
  <c r="G131" i="7"/>
  <c r="G277" i="7"/>
  <c r="G279" i="7" s="1"/>
  <c r="G170" i="7" s="1"/>
  <c r="H207" i="7"/>
  <c r="H189" i="7"/>
  <c r="H190" i="7" s="1"/>
  <c r="H617" i="7"/>
  <c r="H251" i="7"/>
  <c r="H144" i="7"/>
  <c r="H145" i="7" s="1"/>
  <c r="H148" i="7" s="1"/>
  <c r="H222" i="7"/>
  <c r="H225" i="7" s="1"/>
  <c r="H246" i="7" s="1"/>
  <c r="H101" i="7"/>
  <c r="H102" i="7" s="1"/>
  <c r="H113" i="7" s="1"/>
  <c r="G133" i="7" l="1"/>
  <c r="G159" i="7"/>
  <c r="G160" i="7" s="1"/>
  <c r="G161" i="7" s="1"/>
  <c r="H197" i="7"/>
  <c r="H199" i="7" s="1"/>
  <c r="H620" i="7"/>
  <c r="H729" i="7" s="1"/>
  <c r="F164" i="7"/>
  <c r="E164" i="7"/>
  <c r="D164" i="7"/>
  <c r="E165" i="7" s="1"/>
  <c r="H248" i="7"/>
  <c r="G134" i="7" l="1"/>
  <c r="G163" i="7"/>
  <c r="D165" i="7"/>
  <c r="C165" i="7"/>
  <c r="F165" i="7"/>
  <c r="H208" i="7"/>
  <c r="H209" i="7" s="1"/>
  <c r="H216" i="7" s="1"/>
  <c r="H218" i="7" s="1"/>
  <c r="H129" i="7" s="1"/>
  <c r="H128" i="7"/>
  <c r="H253" i="7"/>
  <c r="H256" i="7" s="1"/>
  <c r="H158" i="7"/>
  <c r="I97" i="7"/>
  <c r="H131" i="7" l="1"/>
  <c r="H133" i="7" s="1"/>
  <c r="H134" i="7" s="1"/>
  <c r="H277" i="7"/>
  <c r="H279" i="7" s="1"/>
  <c r="H170" i="7" s="1"/>
  <c r="I207" i="7"/>
  <c r="I189" i="7"/>
  <c r="I190" i="7" s="1"/>
  <c r="I617" i="7"/>
  <c r="G164" i="7"/>
  <c r="I251" i="7"/>
  <c r="I144" i="7"/>
  <c r="I145" i="7" s="1"/>
  <c r="I148" i="7" s="1"/>
  <c r="I222" i="7"/>
  <c r="I225" i="7" s="1"/>
  <c r="I246" i="7" s="1"/>
  <c r="I101" i="7"/>
  <c r="I102" i="7" s="1"/>
  <c r="I113" i="7" s="1"/>
  <c r="G165" i="7" l="1"/>
  <c r="H159" i="7"/>
  <c r="H160" i="7" s="1"/>
  <c r="H161" i="7" s="1"/>
  <c r="I197" i="7"/>
  <c r="I199" i="7" s="1"/>
  <c r="I620" i="7"/>
  <c r="I729" i="7" s="1"/>
  <c r="I248" i="7"/>
  <c r="H163" i="7" l="1"/>
  <c r="I208" i="7"/>
  <c r="I209" i="7" s="1"/>
  <c r="I216" i="7" s="1"/>
  <c r="I218" i="7" s="1"/>
  <c r="I129" i="7" s="1"/>
  <c r="I128" i="7"/>
  <c r="I253" i="7"/>
  <c r="I256" i="7" s="1"/>
  <c r="I158" i="7"/>
  <c r="J97" i="7"/>
  <c r="I131" i="7" l="1"/>
  <c r="I133" i="7" s="1"/>
  <c r="I134" i="7" s="1"/>
  <c r="I277" i="7"/>
  <c r="I279" i="7" s="1"/>
  <c r="I170" i="7" s="1"/>
  <c r="J207" i="7"/>
  <c r="J189" i="7"/>
  <c r="J190" i="7" s="1"/>
  <c r="J617" i="7"/>
  <c r="H164" i="7"/>
  <c r="J251" i="7"/>
  <c r="J144" i="7"/>
  <c r="J145" i="7" s="1"/>
  <c r="J148" i="7" s="1"/>
  <c r="J222" i="7"/>
  <c r="J225" i="7" s="1"/>
  <c r="J246" i="7" s="1"/>
  <c r="J101" i="7"/>
  <c r="J102" i="7" s="1"/>
  <c r="J113" i="7" s="1"/>
  <c r="H165" i="7" l="1"/>
  <c r="I159" i="7"/>
  <c r="I160" i="7" s="1"/>
  <c r="I161" i="7" s="1"/>
  <c r="J197" i="7"/>
  <c r="J199" i="7" s="1"/>
  <c r="J620" i="7"/>
  <c r="J729" i="7" s="1"/>
  <c r="J248" i="7"/>
  <c r="I163" i="7" l="1"/>
  <c r="J208" i="7"/>
  <c r="J209" i="7" s="1"/>
  <c r="J216" i="7" s="1"/>
  <c r="J218" i="7" s="1"/>
  <c r="J129" i="7" s="1"/>
  <c r="J128" i="7"/>
  <c r="J158" i="7"/>
  <c r="J253" i="7"/>
  <c r="J256" i="7" s="1"/>
  <c r="K97" i="7"/>
  <c r="J131" i="7" l="1"/>
  <c r="J133" i="7" s="1"/>
  <c r="J134" i="7" s="1"/>
  <c r="J277" i="7"/>
  <c r="J279" i="7" s="1"/>
  <c r="J170" i="7" s="1"/>
  <c r="K207" i="7"/>
  <c r="K189" i="7"/>
  <c r="K190" i="7" s="1"/>
  <c r="K617" i="7"/>
  <c r="I164" i="7"/>
  <c r="K251" i="7"/>
  <c r="K144" i="7"/>
  <c r="K145" i="7" s="1"/>
  <c r="K148" i="7" s="1"/>
  <c r="K222" i="7"/>
  <c r="K225" i="7" s="1"/>
  <c r="K246" i="7" s="1"/>
  <c r="K101" i="7"/>
  <c r="K102" i="7" s="1"/>
  <c r="K113" i="7" s="1"/>
  <c r="I165" i="7" l="1"/>
  <c r="J159" i="7"/>
  <c r="J160" i="7" s="1"/>
  <c r="J161" i="7" s="1"/>
  <c r="K197" i="7"/>
  <c r="K199" i="7" s="1"/>
  <c r="K620" i="7"/>
  <c r="K729" i="7" s="1"/>
  <c r="K248" i="7"/>
  <c r="J163" i="7" l="1"/>
  <c r="J164" i="7" s="1"/>
  <c r="J165" i="7" s="1"/>
  <c r="K208" i="7"/>
  <c r="K209" i="7" s="1"/>
  <c r="K216" i="7" s="1"/>
  <c r="K218" i="7" s="1"/>
  <c r="K129" i="7" s="1"/>
  <c r="K128" i="7"/>
  <c r="K253" i="7"/>
  <c r="K256" i="7" s="1"/>
  <c r="K158" i="7"/>
  <c r="L97" i="7"/>
  <c r="K131" i="7" l="1"/>
  <c r="K133" i="7" s="1"/>
  <c r="K134" i="7" s="1"/>
  <c r="K277" i="7"/>
  <c r="K279" i="7" s="1"/>
  <c r="K170" i="7" s="1"/>
  <c r="L207" i="7"/>
  <c r="L189" i="7"/>
  <c r="L190" i="7" s="1"/>
  <c r="L617" i="7"/>
  <c r="L251" i="7"/>
  <c r="L144" i="7"/>
  <c r="L145" i="7" s="1"/>
  <c r="L148" i="7" s="1"/>
  <c r="L222" i="7"/>
  <c r="L225" i="7" s="1"/>
  <c r="L246" i="7" s="1"/>
  <c r="L101" i="7"/>
  <c r="L102" i="7" s="1"/>
  <c r="L113" i="7" s="1"/>
  <c r="K159" i="7" l="1"/>
  <c r="K160" i="7" s="1"/>
  <c r="K161" i="7" s="1"/>
  <c r="L197" i="7"/>
  <c r="L199" i="7" s="1"/>
  <c r="L620" i="7"/>
  <c r="L729" i="7" s="1"/>
  <c r="L248" i="7"/>
  <c r="K163" i="7" l="1"/>
  <c r="K164" i="7" s="1"/>
  <c r="K165" i="7" s="1"/>
  <c r="L208" i="7"/>
  <c r="L209" i="7" s="1"/>
  <c r="L216" i="7" s="1"/>
  <c r="L218" i="7" s="1"/>
  <c r="L129" i="7" s="1"/>
  <c r="L128" i="7"/>
  <c r="L253" i="7"/>
  <c r="L256" i="7" s="1"/>
  <c r="L158" i="7"/>
  <c r="M97" i="7"/>
  <c r="L131" i="7" l="1"/>
  <c r="L133" i="7" s="1"/>
  <c r="L134" i="7" s="1"/>
  <c r="L277" i="7"/>
  <c r="L279" i="7" s="1"/>
  <c r="L170" i="7" s="1"/>
  <c r="M207" i="7"/>
  <c r="M189" i="7"/>
  <c r="M190" i="7" s="1"/>
  <c r="M617" i="7"/>
  <c r="M251" i="7"/>
  <c r="M144" i="7"/>
  <c r="M145" i="7" s="1"/>
  <c r="M148" i="7" s="1"/>
  <c r="M222" i="7"/>
  <c r="M225" i="7" s="1"/>
  <c r="M246" i="7" s="1"/>
  <c r="M101" i="7"/>
  <c r="M102" i="7" s="1"/>
  <c r="M113" i="7" s="1"/>
  <c r="L159" i="7" l="1"/>
  <c r="L160" i="7" s="1"/>
  <c r="L161" i="7" s="1"/>
  <c r="M197" i="7"/>
  <c r="M199" i="7" s="1"/>
  <c r="M620" i="7"/>
  <c r="M729" i="7" s="1"/>
  <c r="M248" i="7"/>
  <c r="L163" i="7" l="1"/>
  <c r="L164" i="7" s="1"/>
  <c r="L165" i="7" s="1"/>
  <c r="M208" i="7"/>
  <c r="M209" i="7" s="1"/>
  <c r="M216" i="7" s="1"/>
  <c r="M218" i="7" s="1"/>
  <c r="M129" i="7" s="1"/>
  <c r="M128" i="7"/>
  <c r="M253" i="7"/>
  <c r="M256" i="7" s="1"/>
  <c r="M158" i="7"/>
  <c r="N97" i="7"/>
  <c r="M131" i="7" l="1"/>
  <c r="M133" i="7" s="1"/>
  <c r="M134" i="7" s="1"/>
  <c r="M277" i="7"/>
  <c r="M279" i="7" s="1"/>
  <c r="M170" i="7" s="1"/>
  <c r="N207" i="7"/>
  <c r="N189" i="7"/>
  <c r="N190" i="7" s="1"/>
  <c r="N617" i="7"/>
  <c r="N251" i="7"/>
  <c r="N144" i="7"/>
  <c r="N145" i="7" s="1"/>
  <c r="N148" i="7" s="1"/>
  <c r="N222" i="7"/>
  <c r="N225" i="7" s="1"/>
  <c r="N246" i="7" s="1"/>
  <c r="N101" i="7"/>
  <c r="N102" i="7" s="1"/>
  <c r="N113" i="7" s="1"/>
  <c r="M159" i="7" l="1"/>
  <c r="M160" i="7" s="1"/>
  <c r="M161" i="7" s="1"/>
  <c r="N197" i="7"/>
  <c r="N199" i="7" s="1"/>
  <c r="N620" i="7"/>
  <c r="N729" i="7" s="1"/>
  <c r="N248" i="7"/>
  <c r="M163" i="7" l="1"/>
  <c r="M164" i="7" s="1"/>
  <c r="M165" i="7" s="1"/>
  <c r="N208" i="7"/>
  <c r="N209" i="7" s="1"/>
  <c r="N216" i="7" s="1"/>
  <c r="N218" i="7" s="1"/>
  <c r="N129" i="7" s="1"/>
  <c r="N128" i="7"/>
  <c r="N253" i="7"/>
  <c r="N256" i="7" s="1"/>
  <c r="N158" i="7"/>
  <c r="O97" i="7"/>
  <c r="N131" i="7" l="1"/>
  <c r="N133" i="7" s="1"/>
  <c r="N134" i="7" s="1"/>
  <c r="N277" i="7"/>
  <c r="N279" i="7" s="1"/>
  <c r="N170" i="7" s="1"/>
  <c r="O207" i="7"/>
  <c r="O189" i="7"/>
  <c r="O190" i="7" s="1"/>
  <c r="O617" i="7"/>
  <c r="O251" i="7"/>
  <c r="O144" i="7"/>
  <c r="O145" i="7" s="1"/>
  <c r="O148" i="7" s="1"/>
  <c r="O222" i="7"/>
  <c r="O225" i="7" s="1"/>
  <c r="O246" i="7" s="1"/>
  <c r="O101" i="7"/>
  <c r="O102" i="7" s="1"/>
  <c r="O113" i="7" s="1"/>
  <c r="N159" i="7" l="1"/>
  <c r="N160" i="7" s="1"/>
  <c r="N161" i="7" s="1"/>
  <c r="O197" i="7"/>
  <c r="O199" i="7" s="1"/>
  <c r="O620" i="7"/>
  <c r="O729" i="7" s="1"/>
  <c r="O248" i="7"/>
  <c r="N163" i="7" l="1"/>
  <c r="N164" i="7" s="1"/>
  <c r="N165" i="7" s="1"/>
  <c r="O208" i="7"/>
  <c r="O209" i="7" s="1"/>
  <c r="O216" i="7" s="1"/>
  <c r="O218" i="7" s="1"/>
  <c r="O129" i="7" s="1"/>
  <c r="O128" i="7"/>
  <c r="O253" i="7"/>
  <c r="O256" i="7" s="1"/>
  <c r="O158" i="7"/>
  <c r="P97" i="7"/>
  <c r="O131" i="7" l="1"/>
  <c r="O133" i="7" s="1"/>
  <c r="O134" i="7" s="1"/>
  <c r="O277" i="7"/>
  <c r="O279" i="7" s="1"/>
  <c r="O170" i="7" s="1"/>
  <c r="P207" i="7"/>
  <c r="P189" i="7"/>
  <c r="P190" i="7" s="1"/>
  <c r="P617" i="7"/>
  <c r="P251" i="7"/>
  <c r="P144" i="7"/>
  <c r="P145" i="7" s="1"/>
  <c r="P148" i="7" s="1"/>
  <c r="P222" i="7"/>
  <c r="P225" i="7" s="1"/>
  <c r="P246" i="7" s="1"/>
  <c r="P101" i="7"/>
  <c r="P102" i="7" s="1"/>
  <c r="P113" i="7" s="1"/>
  <c r="O159" i="7" l="1"/>
  <c r="O160" i="7" s="1"/>
  <c r="O161" i="7" s="1"/>
  <c r="P197" i="7"/>
  <c r="P199" i="7" s="1"/>
  <c r="P620" i="7"/>
  <c r="P729" i="7" s="1"/>
  <c r="P248" i="7"/>
  <c r="O163" i="7" l="1"/>
  <c r="O164" i="7" s="1"/>
  <c r="O165" i="7" s="1"/>
  <c r="P208" i="7"/>
  <c r="P209" i="7" s="1"/>
  <c r="P216" i="7" s="1"/>
  <c r="P218" i="7" s="1"/>
  <c r="P129" i="7" s="1"/>
  <c r="P128" i="7"/>
  <c r="P253" i="7"/>
  <c r="P256" i="7" s="1"/>
  <c r="P158" i="7"/>
  <c r="Q97" i="7"/>
  <c r="P131" i="7" l="1"/>
  <c r="P133" i="7" s="1"/>
  <c r="P134" i="7" s="1"/>
  <c r="P277" i="7"/>
  <c r="P279" i="7" s="1"/>
  <c r="P170" i="7" s="1"/>
  <c r="Q207" i="7"/>
  <c r="Q189" i="7"/>
  <c r="Q190" i="7" s="1"/>
  <c r="Q617" i="7"/>
  <c r="Q251" i="7"/>
  <c r="Q144" i="7"/>
  <c r="Q145" i="7" s="1"/>
  <c r="Q148" i="7" s="1"/>
  <c r="Q222" i="7"/>
  <c r="Q225" i="7" s="1"/>
  <c r="Q246" i="7" s="1"/>
  <c r="Q101" i="7"/>
  <c r="Q102" i="7" s="1"/>
  <c r="Q113" i="7" s="1"/>
  <c r="P159" i="7" l="1"/>
  <c r="P160" i="7" s="1"/>
  <c r="P161" i="7" s="1"/>
  <c r="Q197" i="7"/>
  <c r="Q199" i="7" s="1"/>
  <c r="Q620" i="7"/>
  <c r="Q729" i="7" s="1"/>
  <c r="Q248" i="7"/>
  <c r="P163" i="7" l="1"/>
  <c r="P164" i="7" s="1"/>
  <c r="P165" i="7" s="1"/>
  <c r="Q208" i="7"/>
  <c r="Q209" i="7" s="1"/>
  <c r="Q216" i="7" s="1"/>
  <c r="Q218" i="7" s="1"/>
  <c r="Q129" i="7" s="1"/>
  <c r="Q128" i="7"/>
  <c r="Q253" i="7"/>
  <c r="Q256" i="7" s="1"/>
  <c r="Q158" i="7"/>
  <c r="R97" i="7"/>
  <c r="Q131" i="7" l="1"/>
  <c r="Q133" i="7" s="1"/>
  <c r="Q134" i="7" s="1"/>
  <c r="Q277" i="7"/>
  <c r="Q279" i="7" s="1"/>
  <c r="Q170" i="7" s="1"/>
  <c r="R207" i="7"/>
  <c r="R189" i="7"/>
  <c r="R190" i="7" s="1"/>
  <c r="R617" i="7"/>
  <c r="R251" i="7"/>
  <c r="R144" i="7"/>
  <c r="R145" i="7" s="1"/>
  <c r="R148" i="7" s="1"/>
  <c r="R222" i="7"/>
  <c r="R225" i="7" s="1"/>
  <c r="R246" i="7" s="1"/>
  <c r="R101" i="7"/>
  <c r="R102" i="7" s="1"/>
  <c r="R113" i="7" s="1"/>
  <c r="Q159" i="7" l="1"/>
  <c r="Q160" i="7" s="1"/>
  <c r="Q161" i="7" s="1"/>
  <c r="R197" i="7"/>
  <c r="R199" i="7" s="1"/>
  <c r="R620" i="7"/>
  <c r="R729" i="7" s="1"/>
  <c r="R248" i="7"/>
  <c r="Q163" i="7" l="1"/>
  <c r="Q164" i="7" s="1"/>
  <c r="Q165" i="7" s="1"/>
  <c r="R208" i="7"/>
  <c r="R209" i="7" s="1"/>
  <c r="R216" i="7" s="1"/>
  <c r="R218" i="7" s="1"/>
  <c r="R129" i="7" s="1"/>
  <c r="R128" i="7"/>
  <c r="R158" i="7"/>
  <c r="R253" i="7"/>
  <c r="R256" i="7" s="1"/>
  <c r="S97" i="7"/>
  <c r="R131" i="7" l="1"/>
  <c r="R133" i="7" s="1"/>
  <c r="R134" i="7" s="1"/>
  <c r="R277" i="7"/>
  <c r="R279" i="7" s="1"/>
  <c r="R170" i="7" s="1"/>
  <c r="S207" i="7"/>
  <c r="S189" i="7"/>
  <c r="S190" i="7" s="1"/>
  <c r="S617" i="7"/>
  <c r="S251" i="7"/>
  <c r="S144" i="7"/>
  <c r="S145" i="7" s="1"/>
  <c r="S148" i="7" s="1"/>
  <c r="S222" i="7"/>
  <c r="S225" i="7" s="1"/>
  <c r="S246" i="7" s="1"/>
  <c r="S101" i="7"/>
  <c r="S102" i="7" s="1"/>
  <c r="S113" i="7" s="1"/>
  <c r="R159" i="7" l="1"/>
  <c r="R160" i="7" s="1"/>
  <c r="R161" i="7" s="1"/>
  <c r="S197" i="7"/>
  <c r="S199" i="7" s="1"/>
  <c r="S620" i="7"/>
  <c r="S729" i="7" s="1"/>
  <c r="S248" i="7"/>
  <c r="R163" i="7" l="1"/>
  <c r="R164" i="7" s="1"/>
  <c r="R165" i="7" s="1"/>
  <c r="S208" i="7"/>
  <c r="S209" i="7" s="1"/>
  <c r="S216" i="7" s="1"/>
  <c r="S218" i="7" s="1"/>
  <c r="S129" i="7" s="1"/>
  <c r="S128" i="7"/>
  <c r="S253" i="7"/>
  <c r="S256" i="7" s="1"/>
  <c r="S158" i="7"/>
  <c r="T97" i="7"/>
  <c r="S131" i="7" l="1"/>
  <c r="S133" i="7" s="1"/>
  <c r="S134" i="7" s="1"/>
  <c r="S277" i="7"/>
  <c r="S279" i="7" s="1"/>
  <c r="S170" i="7" s="1"/>
  <c r="T207" i="7"/>
  <c r="T189" i="7"/>
  <c r="T190" i="7" s="1"/>
  <c r="T617" i="7"/>
  <c r="T251" i="7"/>
  <c r="T144" i="7"/>
  <c r="T145" i="7" s="1"/>
  <c r="T148" i="7" s="1"/>
  <c r="T222" i="7"/>
  <c r="T225" i="7" s="1"/>
  <c r="T246" i="7" s="1"/>
  <c r="T101" i="7"/>
  <c r="T102" i="7" s="1"/>
  <c r="T113" i="7" s="1"/>
  <c r="S159" i="7" l="1"/>
  <c r="S160" i="7" s="1"/>
  <c r="S161" i="7" s="1"/>
  <c r="T197" i="7"/>
  <c r="T199" i="7" s="1"/>
  <c r="T620" i="7"/>
  <c r="T248" i="7"/>
  <c r="S163" i="7" l="1"/>
  <c r="S164" i="7" s="1"/>
  <c r="S165" i="7" s="1"/>
  <c r="T208" i="7"/>
  <c r="T209" i="7" s="1"/>
  <c r="T216" i="7" s="1"/>
  <c r="T218" i="7" s="1"/>
  <c r="T129" i="7" s="1"/>
  <c r="T128" i="7"/>
  <c r="U617" i="7"/>
  <c r="U620" i="7" s="1"/>
  <c r="T729" i="7"/>
  <c r="T253" i="7"/>
  <c r="T256" i="7" s="1"/>
  <c r="T158" i="7"/>
  <c r="F12" i="1"/>
  <c r="T131" i="7" l="1"/>
  <c r="T277" i="7"/>
  <c r="T279" i="7" s="1"/>
  <c r="T170" i="7" s="1"/>
  <c r="B174" i="7" s="1"/>
  <c r="U729" i="7"/>
  <c r="V617" i="7"/>
  <c r="V620" i="7" s="1"/>
  <c r="B136" i="7" l="1"/>
  <c r="U133" i="7"/>
  <c r="AH133" i="7"/>
  <c r="AK133" i="7"/>
  <c r="AD133" i="7"/>
  <c r="W133" i="7"/>
  <c r="AF133" i="7"/>
  <c r="Z133" i="7"/>
  <c r="X133" i="7"/>
  <c r="AM133" i="7"/>
  <c r="AJ133" i="7"/>
  <c r="AP133" i="7"/>
  <c r="AG133" i="7"/>
  <c r="V133" i="7"/>
  <c r="AE133" i="7"/>
  <c r="AO133" i="7"/>
  <c r="AI133" i="7"/>
  <c r="AB133" i="7"/>
  <c r="AN133" i="7"/>
  <c r="T133" i="7"/>
  <c r="T134" i="7" s="1"/>
  <c r="Y133" i="7"/>
  <c r="AC133" i="7"/>
  <c r="AA133" i="7"/>
  <c r="AA134" i="7" s="1"/>
  <c r="AL133" i="7"/>
  <c r="AL134" i="7" s="1"/>
  <c r="T159" i="7"/>
  <c r="T160" i="7" s="1"/>
  <c r="W617" i="7"/>
  <c r="W620" i="7" s="1"/>
  <c r="W729" i="7" s="1"/>
  <c r="V729" i="7"/>
  <c r="T161" i="7"/>
  <c r="AO134" i="7" l="1"/>
  <c r="AP134" i="7"/>
  <c r="Z134" i="7"/>
  <c r="AK134" i="7"/>
  <c r="B167" i="7"/>
  <c r="F16" i="1" s="1"/>
  <c r="AN163" i="7"/>
  <c r="AJ163" i="7"/>
  <c r="AK163" i="7"/>
  <c r="X163" i="7"/>
  <c r="T163" i="7"/>
  <c r="Z163" i="7"/>
  <c r="W163" i="7"/>
  <c r="AG163" i="7"/>
  <c r="AM163" i="7"/>
  <c r="AF163" i="7"/>
  <c r="AB163" i="7"/>
  <c r="AO163" i="7"/>
  <c r="AH163" i="7"/>
  <c r="AA163" i="7"/>
  <c r="U163" i="7"/>
  <c r="Y163" i="7"/>
  <c r="AC163" i="7"/>
  <c r="AI163" i="7"/>
  <c r="V163" i="7"/>
  <c r="AL163" i="7"/>
  <c r="AE163" i="7"/>
  <c r="AP163" i="7"/>
  <c r="AD163" i="7"/>
  <c r="AN134" i="7"/>
  <c r="AE134" i="7"/>
  <c r="AJ134" i="7"/>
  <c r="AF134" i="7"/>
  <c r="AH134" i="7"/>
  <c r="AC134" i="7"/>
  <c r="AB134" i="7"/>
  <c r="V134" i="7"/>
  <c r="AM134" i="7"/>
  <c r="W134" i="7"/>
  <c r="U134" i="7"/>
  <c r="Y134" i="7"/>
  <c r="AI134" i="7"/>
  <c r="AG134" i="7"/>
  <c r="X134" i="7"/>
  <c r="AD134" i="7"/>
  <c r="F18" i="1"/>
  <c r="X617" i="7"/>
  <c r="X620" i="7" s="1"/>
  <c r="X729" i="7" s="1"/>
  <c r="T164" i="7"/>
  <c r="T165" i="7" l="1"/>
  <c r="Y617" i="7"/>
  <c r="Y620" i="7" s="1"/>
  <c r="Z164" i="7"/>
  <c r="W164" i="7"/>
  <c r="AN164" i="7"/>
  <c r="AG164" i="7"/>
  <c r="AF164" i="7"/>
  <c r="AG165" i="7" s="1"/>
  <c r="AB164" i="7"/>
  <c r="AD164" i="7"/>
  <c r="AH164" i="7"/>
  <c r="AK164" i="7"/>
  <c r="AL164" i="7"/>
  <c r="AP164" i="7"/>
  <c r="Y164" i="7"/>
  <c r="V164" i="7"/>
  <c r="AC164" i="7"/>
  <c r="AD165" i="7" s="1"/>
  <c r="AJ164" i="7"/>
  <c r="AM164" i="7"/>
  <c r="AE164" i="7"/>
  <c r="AF165" i="7" s="1"/>
  <c r="X164" i="7"/>
  <c r="AA164" i="7"/>
  <c r="AI164" i="7"/>
  <c r="U164" i="7"/>
  <c r="V165" i="7" s="1"/>
  <c r="AO164" i="7"/>
  <c r="AP165" i="7" s="1"/>
  <c r="AA165" i="7" l="1"/>
  <c r="AJ165" i="7"/>
  <c r="AN165" i="7"/>
  <c r="W165" i="7"/>
  <c r="AL165" i="7"/>
  <c r="AB165" i="7"/>
  <c r="AI165" i="7"/>
  <c r="AH165" i="7"/>
  <c r="Z165" i="7"/>
  <c r="AK165" i="7"/>
  <c r="AE165" i="7"/>
  <c r="AO165" i="7"/>
  <c r="Y165" i="7"/>
  <c r="AM165" i="7"/>
  <c r="AC165" i="7"/>
  <c r="X165" i="7"/>
  <c r="U165" i="7"/>
  <c r="Z617" i="7"/>
  <c r="Z620" i="7" s="1"/>
  <c r="Z729" i="7" s="1"/>
  <c r="Y729" i="7"/>
  <c r="AA617" i="7" l="1"/>
  <c r="AA620" i="7" s="1"/>
  <c r="B165" i="7"/>
  <c r="F14" i="1" s="1"/>
  <c r="AA729" i="7" l="1"/>
  <c r="AB617" i="7"/>
  <c r="AB620" i="7" s="1"/>
  <c r="AC617" i="7" l="1"/>
  <c r="AC620" i="7" s="1"/>
  <c r="AB729" i="7"/>
  <c r="AD617" i="7" l="1"/>
  <c r="AD620" i="7" s="1"/>
  <c r="AC729" i="7"/>
  <c r="AE617" i="7" l="1"/>
  <c r="AE620" i="7" s="1"/>
  <c r="AD729" i="7"/>
  <c r="AF617" i="7" l="1"/>
  <c r="AF620" i="7" s="1"/>
  <c r="AE729" i="7"/>
  <c r="AG617" i="7" l="1"/>
  <c r="AG620" i="7" s="1"/>
  <c r="AF729" i="7"/>
  <c r="AH617" i="7" l="1"/>
  <c r="AH620" i="7" s="1"/>
  <c r="AG729" i="7"/>
  <c r="AI617" i="7" l="1"/>
  <c r="AI620" i="7" s="1"/>
  <c r="AH729" i="7"/>
  <c r="AJ617" i="7" l="1"/>
  <c r="AJ620" i="7" s="1"/>
  <c r="AJ729" i="7" s="1"/>
  <c r="AI729" i="7"/>
  <c r="AK617" i="7" l="1"/>
  <c r="AK620" i="7" s="1"/>
  <c r="AK729" i="7" s="1"/>
  <c r="AL617" i="7" l="1"/>
  <c r="AL620" i="7" s="1"/>
  <c r="AM617" i="7" l="1"/>
  <c r="AM620" i="7" s="1"/>
  <c r="AM729" i="7" s="1"/>
  <c r="AL729" i="7"/>
  <c r="AN617" i="7" l="1"/>
  <c r="AN620" i="7" s="1"/>
  <c r="AO617" i="7" l="1"/>
  <c r="AO620" i="7" s="1"/>
  <c r="AN729" i="7"/>
  <c r="AP617" i="7" l="1"/>
  <c r="AP620" i="7" s="1"/>
  <c r="AP729" i="7" s="1"/>
  <c r="AO729" i="7"/>
</calcChain>
</file>

<file path=xl/sharedStrings.xml><?xml version="1.0" encoding="utf-8"?>
<sst xmlns="http://schemas.openxmlformats.org/spreadsheetml/2006/main" count="760" uniqueCount="404">
  <si>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</si>
  <si>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</si>
  <si>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</si>
  <si>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</si>
  <si>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</si>
  <si>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</si>
  <si>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</si>
  <si>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</si>
  <si>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</si>
  <si>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</si>
  <si>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</si>
  <si>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</si>
  <si>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</si>
  <si>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</si>
  <si>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</si>
  <si>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</si>
  <si>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</si>
  <si>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</si>
  <si>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</si>
  <si>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</si>
  <si>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Revenues</t>
  </si>
  <si>
    <t>PPA</t>
  </si>
  <si>
    <t>Total PBI</t>
  </si>
  <si>
    <t>Summary</t>
  </si>
  <si>
    <t>Funding</t>
  </si>
  <si>
    <t>Principal</t>
  </si>
  <si>
    <t>Interest</t>
  </si>
  <si>
    <t>Production Based Incentive (PBI)</t>
  </si>
  <si>
    <t>Incentive ($/kWh)</t>
  </si>
  <si>
    <t>Generation (kWh)</t>
  </si>
  <si>
    <t>Capacity Based Incentive (CBI)</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</si>
  <si>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</si>
  <si>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</si>
  <si>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</si>
  <si>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</si>
  <si>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</si>
  <si>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</si>
  <si>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</si>
  <si>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</si>
  <si>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</si>
  <si>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</si>
  <si>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</si>
  <si>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</si>
  <si>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</si>
  <si>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</si>
  <si>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</si>
  <si>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</si>
  <si>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</si>
  <si>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</si>
  <si>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</si>
  <si>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</si>
  <si>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</si>
  <si>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</si>
  <si>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</si>
  <si>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</si>
  <si>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</si>
  <si>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</si>
  <si>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</si>
  <si>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</si>
  <si>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</si>
  <si>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</si>
  <si>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</si>
  <si>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</si>
  <si>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</si>
  <si>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</si>
  <si>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</si>
  <si>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</si>
  <si>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</si>
  <si>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</si>
  <si>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</si>
  <si>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State Depreciation Amounts</t>
  </si>
  <si>
    <t>Federal Depreciation Amounts</t>
  </si>
  <si>
    <t>Total Revenue</t>
  </si>
  <si>
    <t>Partial Income Statement: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</si>
  <si>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</si>
  <si>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</si>
  <si>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</si>
  <si>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</si>
  <si>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</si>
  <si>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</si>
  <si>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</si>
  <si>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</si>
  <si>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</si>
  <si>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</si>
  <si>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</si>
  <si>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</si>
  <si>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</si>
  <si>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</si>
  <si>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</si>
  <si>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</si>
  <si>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</si>
  <si>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</si>
  <si>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</si>
  <si>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</si>
  <si>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</si>
  <si>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</si>
  <si>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</si>
  <si>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</si>
  <si>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</si>
  <si>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</si>
  <si>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</si>
  <si>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</si>
  <si>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</si>
  <si>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</si>
  <si>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</si>
  <si>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</si>
  <si>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</si>
  <si>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COST OF ACQUIRING FINANCING</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</si>
  <si>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</si>
  <si>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</si>
  <si>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</si>
  <si>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</si>
  <si>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</si>
  <si>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</si>
  <si>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</si>
  <si>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</si>
  <si>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</si>
  <si>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</si>
  <si>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</si>
  <si>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</si>
  <si>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</si>
  <si>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</si>
  <si>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</si>
  <si>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</si>
  <si>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</si>
  <si>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</si>
  <si>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</si>
  <si>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</si>
  <si>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</si>
  <si>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</si>
  <si>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</si>
  <si>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</si>
  <si>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</si>
  <si>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</si>
  <si>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</si>
  <si>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</si>
  <si>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</si>
  <si>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</si>
  <si>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</si>
  <si>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</si>
  <si>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</si>
  <si>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</si>
  <si>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</si>
  <si>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</si>
  <si>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</si>
  <si>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</si>
  <si>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</si>
  <si>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</si>
  <si>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</si>
  <si>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</si>
  <si>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</si>
  <si>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</si>
  <si>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</si>
  <si>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</si>
  <si>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</si>
  <si>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</si>
  <si>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</si>
  <si>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</si>
  <si>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</si>
  <si>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</si>
  <si>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</si>
  <si>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</si>
  <si>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</si>
  <si>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</si>
  <si>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</si>
  <si>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</si>
  <si>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</si>
  <si>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</si>
  <si>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For additional information on depreciation schedules, see IRS publication 946.</t>
  </si>
  <si>
    <t>Depreciation Percent (%)</t>
  </si>
  <si>
    <t>Replacement cost ($/W)</t>
  </si>
  <si>
    <t>Nameplate capacity (kW)</t>
  </si>
  <si>
    <t>Non-depreciable</t>
  </si>
  <si>
    <t>Total installed cost</t>
  </si>
  <si>
    <t>Construction financing</t>
  </si>
  <si>
    <t>METRICS</t>
  </si>
  <si>
    <t>PPA price escalation (%/yr)</t>
  </si>
  <si>
    <r>
      <t>PPA price, year 1 (</t>
    </r>
    <r>
      <rPr>
        <sz val="10"/>
        <color theme="1"/>
        <rFont val="Calibri"/>
        <family val="2"/>
      </rPr>
      <t>¢</t>
    </r>
    <r>
      <rPr>
        <sz val="9"/>
        <color theme="1"/>
        <rFont val="Calibri"/>
        <family val="2"/>
      </rPr>
      <t>/kWh)</t>
    </r>
  </si>
  <si>
    <t>NPV of annual generation (kWh)</t>
  </si>
  <si>
    <t>NPV of annual costs ($)</t>
  </si>
  <si>
    <t>Annual costs ($)</t>
  </si>
  <si>
    <t>Annual generation (kWh)</t>
  </si>
  <si>
    <t>PPA price</t>
  </si>
  <si>
    <t>Year target IRR reached</t>
  </si>
  <si>
    <t>Incentive Amounts</t>
  </si>
  <si>
    <t>Levelized COE and PPA Price</t>
  </si>
  <si>
    <t>Annual PPA revenues ($)</t>
  </si>
  <si>
    <t>NPV of annual PPA revenues ($)</t>
  </si>
  <si>
    <t>Escalation (%/year)</t>
  </si>
  <si>
    <t>Amount ($)</t>
  </si>
  <si>
    <t>Term (years)</t>
  </si>
  <si>
    <t>Allocations (%)</t>
  </si>
  <si>
    <t>Production</t>
  </si>
  <si>
    <t>Annual energy (AC kWh)</t>
  </si>
  <si>
    <t>CONSTRUCTION FINANCING CALCULATION (provided here for reference, only total financing cost above is input to cash flow)</t>
  </si>
  <si>
    <t>Biomass feedstock (biopower system only)</t>
  </si>
  <si>
    <t>Coal feedstock (biopower system only)</t>
  </si>
  <si>
    <t>FUEL COSTS (CSP, GENERIC, AND BIOPOWER SYSTEMS ONLY)</t>
  </si>
  <si>
    <t>Annual usage (kWh)</t>
  </si>
  <si>
    <t>Cost ($/MMBtu)</t>
  </si>
  <si>
    <t>Escalation (%/year above inflation)</t>
  </si>
  <si>
    <t>Cost ($/dry ton)</t>
  </si>
  <si>
    <t>Annual usage (dry ton)</t>
  </si>
  <si>
    <t>Fuel (CSP and generic system only)</t>
  </si>
  <si>
    <t>Depreciation Schedules (Half Year)</t>
  </si>
  <si>
    <t>Operation and maintenance (O&amp;M)</t>
  </si>
  <si>
    <t>Fixed</t>
  </si>
  <si>
    <t>Capacity</t>
  </si>
  <si>
    <t>Variable</t>
  </si>
  <si>
    <t>Fuel (CSP and generic only)</t>
  </si>
  <si>
    <t>Biomass feedstock (Biopower only)</t>
  </si>
  <si>
    <t>Coal feedstock (Biopower only)</t>
  </si>
  <si>
    <t>Summary table</t>
  </si>
  <si>
    <t>PPA price ($/kWh)</t>
  </si>
  <si>
    <t>Federal taxable</t>
  </si>
  <si>
    <t>State taxable</t>
  </si>
  <si>
    <t>Red. fed. depr. &amp; ITC</t>
  </si>
  <si>
    <t>Red. st. depr. &amp; ITC</t>
  </si>
  <si>
    <t>Qual. for fed. ITC</t>
  </si>
  <si>
    <t>Qual. for state ITC</t>
  </si>
  <si>
    <t>Federal bonus</t>
  </si>
  <si>
    <t>State bonus</t>
  </si>
  <si>
    <t>Reduces depreciation basis</t>
  </si>
  <si>
    <t>Annual PPA revenue ($)</t>
  </si>
  <si>
    <t>Heat rate (MMBtu/MWh)</t>
  </si>
  <si>
    <t>Levelized cost, nominal  (¢/kWh)</t>
  </si>
  <si>
    <t>Operating Expenses</t>
  </si>
  <si>
    <t>Cash Flows from Operating Activities</t>
  </si>
  <si>
    <r>
      <t>Levelized cost (</t>
    </r>
    <r>
      <rPr>
        <sz val="10"/>
        <color theme="1"/>
        <rFont val="Calibri"/>
        <family val="2"/>
      </rPr>
      <t>¢</t>
    </r>
    <r>
      <rPr>
        <sz val="10"/>
        <color theme="1"/>
        <rFont val="Calibri"/>
        <family val="2"/>
        <scheme val="minor"/>
      </rPr>
      <t>/kWh)</t>
    </r>
  </si>
  <si>
    <r>
      <t>Levelized PPA price (</t>
    </r>
    <r>
      <rPr>
        <sz val="10"/>
        <color theme="1"/>
        <rFont val="Calibri"/>
        <family val="2"/>
      </rPr>
      <t>¢</t>
    </r>
    <r>
      <rPr>
        <sz val="10"/>
        <color theme="1"/>
        <rFont val="Calibri"/>
        <family val="2"/>
        <scheme val="minor"/>
      </rPr>
      <t>/kWh)</t>
    </r>
  </si>
  <si>
    <t>Levelized PPA price nominal  (¢/kWh)</t>
  </si>
  <si>
    <t>Value depends on option in SAM</t>
  </si>
  <si>
    <t>Ending balance</t>
  </si>
  <si>
    <t>Energy (AC kWh)</t>
  </si>
  <si>
    <t>Plus: Interest earned on reserve accounts</t>
  </si>
  <si>
    <t>ANNUAL VALUES</t>
  </si>
  <si>
    <t>Operation and maintenance costs specified as annual values</t>
  </si>
  <si>
    <t>Production Based Incentive (PBI) specified as annual values</t>
  </si>
  <si>
    <t>Production Tax Credit (PTC) specified as annual values</t>
  </si>
  <si>
    <t>Unadjusted PTC ($/kWh)</t>
  </si>
  <si>
    <t>Adjusted PTC ($/MWh)</t>
  </si>
  <si>
    <t>Income tax rates specified as annual values</t>
  </si>
  <si>
    <t>Working capital reserve</t>
  </si>
  <si>
    <t>Debt service reserve</t>
  </si>
  <si>
    <t>Beginning balance</t>
  </si>
  <si>
    <t>Release of funds</t>
  </si>
  <si>
    <t>Major equipment replacement reserve 1</t>
  </si>
  <si>
    <t>Timing of funding</t>
  </si>
  <si>
    <t>Cost of each occurrence</t>
  </si>
  <si>
    <t>Funding of each occurence</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</si>
  <si>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</si>
  <si>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</si>
  <si>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</si>
  <si>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</si>
  <si>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</si>
  <si>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</si>
  <si>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</si>
  <si>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</si>
  <si>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</si>
  <si>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Battery replacement</t>
  </si>
  <si>
    <t>Battery capacity</t>
  </si>
  <si>
    <t>Battery replacement option</t>
  </si>
  <si>
    <t>Battery replacement cost ($/kWh)</t>
  </si>
  <si>
    <t>Battery replacement cost escalation (%/year)</t>
  </si>
  <si>
    <t>Battery replacement cost if required ($)</t>
  </si>
  <si>
    <t>Battery replacements per year</t>
  </si>
  <si>
    <t>Battery replacement cost ($)</t>
  </si>
  <si>
    <t>See Row 164</t>
  </si>
  <si>
    <t>Funding ($)</t>
  </si>
  <si>
    <t>Disbursement ($)</t>
  </si>
  <si>
    <t>Balance ($)</t>
  </si>
  <si>
    <t>Annual values from SAM</t>
  </si>
  <si>
    <t>Battery Replacement (Systems with battery only)</t>
  </si>
  <si>
    <t>Electricity purchase (Systems with battery only)</t>
  </si>
  <si>
    <t>Purchase of electricity for battery charging and inverter nighttime consumption</t>
  </si>
  <si>
    <t>Electricity purchase</t>
  </si>
  <si>
    <t>Custom</t>
  </si>
  <si>
    <t>Depreciation</t>
  </si>
  <si>
    <t>Custom allocation (%/year)</t>
  </si>
  <si>
    <t>* Note custom schedule is defined on Inputs sheet around Row 180</t>
  </si>
  <si>
    <t>PPA price is modifed by TOD multipliers</t>
  </si>
  <si>
    <t>Solution Mode and PPA Price</t>
  </si>
  <si>
    <t>Net production (AC kWh)</t>
  </si>
  <si>
    <t>Salvage value</t>
  </si>
  <si>
    <t>Total PPA revenue (TOD price multipliers may apply)</t>
  </si>
  <si>
    <t>Sale Leaseback</t>
  </si>
  <si>
    <t>Developer (lessee) operating margin ($/kW)</t>
  </si>
  <si>
    <t>Developer (lessee) margin escalation (%/year)</t>
  </si>
  <si>
    <t>Tax investor (lessor) required lease payment reserve (months)</t>
  </si>
  <si>
    <t>Equity closing cost ($)</t>
  </si>
  <si>
    <t>Other financing cost ($)</t>
  </si>
  <si>
    <t>Development fee (% of installed cost)</t>
  </si>
  <si>
    <t>Tax on development fee in Year 1</t>
  </si>
  <si>
    <t>Development fee ($)</t>
  </si>
  <si>
    <t>Federal income tax rate in Year 1 (%/year)</t>
  </si>
  <si>
    <t>State income tax rate in Year 1 (%/year)</t>
  </si>
  <si>
    <t>Sale Leaseback Inputs</t>
  </si>
  <si>
    <t>Sale Leaseback Cash Flow</t>
  </si>
  <si>
    <t>Annual developer (lessee) margin</t>
  </si>
  <si>
    <t>Operating Margin Not Including Lease Payment</t>
  </si>
  <si>
    <t>Cash Flow: Developer (Lessee)</t>
  </si>
  <si>
    <t>Operating margin not including lease payment</t>
  </si>
  <si>
    <t>Total sale of property</t>
  </si>
  <si>
    <t>Equity closing cost</t>
  </si>
  <si>
    <t>Other financing cost</t>
  </si>
  <si>
    <t>Lease payment reserve</t>
  </si>
  <si>
    <t>Developer (lessee) equity in Lessee LLC (funding of reserve accounts)</t>
  </si>
  <si>
    <t>Lease payment reserve funding</t>
  </si>
  <si>
    <t>Working capital reserve funding</t>
  </si>
  <si>
    <t>Pre-tax cashflow including release of reserves</t>
  </si>
  <si>
    <t>Adjustment for release of reserves</t>
  </si>
  <si>
    <t>Pre-tax operating cash flow (effective lease payment)</t>
  </si>
  <si>
    <t>Cash Flow from Operating Activities</t>
  </si>
  <si>
    <t>Cash Flow: Investor (Lessor)</t>
  </si>
  <si>
    <t>Lease payment</t>
  </si>
  <si>
    <t>Pre-tax salvage value</t>
  </si>
  <si>
    <t>Pre-tax cash flow</t>
  </si>
  <si>
    <t>Lease payments</t>
  </si>
  <si>
    <t>Pre-tax returns</t>
  </si>
  <si>
    <t>Taxes: Investor (Lessor)</t>
  </si>
  <si>
    <t>Plus: Pre-tax salvage value</t>
  </si>
  <si>
    <t>Taxes: Developer (Lessee)</t>
  </si>
  <si>
    <t>Total taxable income</t>
  </si>
  <si>
    <t>Taxable income prior to incentives</t>
  </si>
  <si>
    <t>Total taxable incentives</t>
  </si>
  <si>
    <t>Federal tax rate(%/year)</t>
  </si>
  <si>
    <t>Less: Tax depreciation</t>
  </si>
  <si>
    <t>State Tax benefit/(liability)</t>
  </si>
  <si>
    <t>Federal tax benefit/(liability)</t>
  </si>
  <si>
    <t>State Income Taxes, Investor</t>
  </si>
  <si>
    <t>Federal Income Taxes, Investor</t>
  </si>
  <si>
    <t>Party Returns: Investor (Lessor)</t>
  </si>
  <si>
    <t>Pre-tax Returns, Investor</t>
  </si>
  <si>
    <t>After-tax Returns, Investor</t>
  </si>
  <si>
    <t>Pre-tax Returns, Developer</t>
  </si>
  <si>
    <t>After-tax Returns, Developer</t>
  </si>
  <si>
    <t>State Income Taxes, Developer</t>
  </si>
  <si>
    <t>Federal Income Taxes, Developer</t>
  </si>
  <si>
    <t>PPA revenue</t>
  </si>
  <si>
    <t>Less: Lease payment</t>
  </si>
  <si>
    <t>State tax rate</t>
  </si>
  <si>
    <t>State tax benefit/(liability)</t>
  </si>
  <si>
    <t>Federal tax rate</t>
  </si>
  <si>
    <t>Party Returns: Developer (Lessee)</t>
  </si>
  <si>
    <t>Development fee</t>
  </si>
  <si>
    <t>Release of major equipment replacement reserves</t>
  </si>
  <si>
    <t>Release of working capital reserve</t>
  </si>
  <si>
    <t>Interest earned on lease payment reserve</t>
  </si>
  <si>
    <t>Release of lease payment reserve</t>
  </si>
  <si>
    <t>Developer operating margin</t>
  </si>
  <si>
    <t>State tax rate (%/year)</t>
  </si>
  <si>
    <t>Taxable income before incentives</t>
  </si>
  <si>
    <t>Cumulative developer after-tax IRR (%)</t>
  </si>
  <si>
    <t>Cumulative investor after-tax IRR (%)</t>
  </si>
  <si>
    <t>NPV of investor after-tax returns</t>
  </si>
  <si>
    <t>NPV of developer after-tax returns</t>
  </si>
  <si>
    <t>Investor IRR target year</t>
  </si>
  <si>
    <t>Investor IRR at end of project (%)</t>
  </si>
  <si>
    <t>Developer IRR at end of project</t>
  </si>
  <si>
    <t>Investor IRR in target year (%)</t>
  </si>
  <si>
    <t>Year investor IRR target achieved</t>
  </si>
  <si>
    <t>Investor IRR Target</t>
  </si>
  <si>
    <t>Total reserve account (increase)/decrease</t>
  </si>
  <si>
    <t xml:space="preserve">Reserve Accounts (increase)/decrease </t>
  </si>
  <si>
    <t>Total reserve capital spending</t>
  </si>
  <si>
    <t>Total ITC</t>
  </si>
  <si>
    <t>Total PTC</t>
  </si>
  <si>
    <t>Total tax benefit/(liability)</t>
  </si>
  <si>
    <t>Investment Tax Credit (ITC)</t>
  </si>
  <si>
    <t>Investment-based incentive (IBI)</t>
  </si>
  <si>
    <t>Capacity-based incentive (CBI)</t>
  </si>
  <si>
    <t>Total developer pre-tax returns</t>
  </si>
  <si>
    <t>Total developer after-tax returns</t>
  </si>
  <si>
    <t>Total CBI</t>
  </si>
  <si>
    <t>Purchase of Plant and Sale of Property</t>
  </si>
  <si>
    <t>Purchase of Plant</t>
  </si>
  <si>
    <t>Total purchase of plant</t>
  </si>
  <si>
    <t>Sale of Property</t>
  </si>
  <si>
    <t>Purchase of plant</t>
  </si>
  <si>
    <t>Sale of property</t>
  </si>
  <si>
    <t>Production-based incentive (PBI)</t>
  </si>
  <si>
    <t>Total IBI</t>
  </si>
  <si>
    <t>Investment-based incentives (IBI)</t>
  </si>
  <si>
    <t>Interest on reserves except lease payment</t>
  </si>
  <si>
    <t>Total reserves except lease payment</t>
  </si>
  <si>
    <t>Interest on Lease Payment Reserve</t>
  </si>
  <si>
    <t>Interest on Reserves Except Lease Payment</t>
  </si>
  <si>
    <t>Total lease payment reserves</t>
  </si>
  <si>
    <t>Interest on lease payment reserve</t>
  </si>
  <si>
    <t>Equipment Reserve Capital Spending</t>
  </si>
  <si>
    <t>Developer (lessee) equity in Lessee LLC (funding of reserves)</t>
  </si>
  <si>
    <t>Property tax</t>
  </si>
  <si>
    <t>Interest on reserves except lease payment reserve</t>
  </si>
  <si>
    <t>Operating expenses</t>
  </si>
  <si>
    <t>State tax benefit (liability)</t>
  </si>
  <si>
    <t>Federal tax benefit (liability)</t>
  </si>
  <si>
    <t>Tax on development fee</t>
  </si>
  <si>
    <t>Issuance of equity</t>
  </si>
  <si>
    <t>CBI</t>
  </si>
  <si>
    <t>IBI</t>
  </si>
  <si>
    <t>Total issuance of equity</t>
  </si>
  <si>
    <t>Investor NPV over project life ($)</t>
  </si>
  <si>
    <t>Developer NPV over project life($)</t>
  </si>
  <si>
    <t>Sale of property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</si>
</sst>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
      <b/>
      <sz val="11"/>
      <color theme="1"/>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
      <patternFill patternType="solid">
        <fgColor theme="4" tint="0.39997558519241921"/>
        <bgColor indexed="64"/>
      </patternFill>
    </fill>
    <fill>
      <patternFill patternType="solid">
        <fgColor theme="0" tint="-0.14999847407452621"/>
        <bgColor indexed="64"/>
      </patternFill>
    </fill>
  </fills>
  <borders count="42">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top style="medium">
        <color indexed="64"/>
      </top>
      <bottom style="thin">
        <color auto="1"/>
      </bottom>
      <diagonal/>
    </border>
    <border>
      <left/>
      <right style="medium">
        <color indexed="64"/>
      </right>
      <top style="medium">
        <color indexed="64"/>
      </top>
      <bottom style="thin">
        <color auto="1"/>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cellStyleXfs>
  <cellXfs count="464">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6" xfId="0" applyFont="1" applyFill="1" applyBorder="1"/>
    <xf numFmtId="0" fontId="4" fillId="2" borderId="17" xfId="0" applyFont="1" applyFill="1" applyBorder="1"/>
    <xf numFmtId="0" fontId="4" fillId="0" borderId="0" xfId="0" applyFont="1" applyBorder="1"/>
    <xf numFmtId="0" fontId="4" fillId="2" borderId="18" xfId="0" applyFont="1" applyFill="1" applyBorder="1"/>
    <xf numFmtId="0" fontId="4" fillId="0" borderId="0" xfId="0" applyFont="1" applyFill="1" applyBorder="1"/>
    <xf numFmtId="0" fontId="4" fillId="0" borderId="8" xfId="0" applyFont="1" applyBorder="1" applyAlignment="1">
      <alignment horizontal="center"/>
    </xf>
    <xf numFmtId="0" fontId="4" fillId="0" borderId="22" xfId="0" applyFont="1" applyBorder="1"/>
    <xf numFmtId="0" fontId="3" fillId="0" borderId="15"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6" xfId="0" applyFont="1" applyBorder="1"/>
    <xf numFmtId="0" fontId="4" fillId="0" borderId="18" xfId="0" applyFont="1" applyBorder="1"/>
    <xf numFmtId="0" fontId="4" fillId="0" borderId="17"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5" xfId="0" applyFont="1" applyFill="1" applyBorder="1"/>
    <xf numFmtId="0" fontId="4" fillId="0" borderId="15" xfId="0" applyFont="1" applyBorder="1"/>
    <xf numFmtId="0" fontId="4" fillId="0" borderId="15" xfId="0" applyFont="1" applyBorder="1" applyAlignment="1">
      <alignment horizontal="left" indent="1"/>
    </xf>
    <xf numFmtId="0" fontId="4" fillId="0" borderId="15" xfId="0" applyFont="1" applyBorder="1" applyAlignment="1">
      <alignment horizontal="left" indent="3"/>
    </xf>
    <xf numFmtId="0" fontId="4" fillId="0" borderId="16" xfId="0" applyFont="1" applyFill="1" applyBorder="1" applyAlignment="1">
      <alignment horizontal="left" indent="1"/>
    </xf>
    <xf numFmtId="0" fontId="4" fillId="0" borderId="16" xfId="0" applyFont="1" applyBorder="1" applyAlignment="1">
      <alignment horizontal="left" indent="1"/>
    </xf>
    <xf numFmtId="0" fontId="4" fillId="0" borderId="16" xfId="0" applyFont="1" applyBorder="1" applyAlignment="1">
      <alignment horizontal="right"/>
    </xf>
    <xf numFmtId="9" fontId="3" fillId="0" borderId="16" xfId="0" applyNumberFormat="1" applyFont="1" applyFill="1" applyBorder="1"/>
    <xf numFmtId="9" fontId="4" fillId="0" borderId="17" xfId="1" applyFont="1" applyBorder="1"/>
    <xf numFmtId="43" fontId="4" fillId="3" borderId="17" xfId="3" applyFont="1" applyFill="1" applyBorder="1"/>
    <xf numFmtId="43" fontId="4" fillId="3" borderId="15" xfId="0" applyNumberFormat="1" applyFont="1" applyFill="1" applyBorder="1"/>
    <xf numFmtId="43" fontId="5" fillId="3" borderId="15" xfId="0" applyNumberFormat="1" applyFont="1" applyFill="1" applyBorder="1"/>
    <xf numFmtId="11" fontId="3" fillId="0" borderId="15" xfId="0" applyNumberFormat="1" applyFont="1" applyBorder="1"/>
    <xf numFmtId="0" fontId="4" fillId="0" borderId="15" xfId="0" applyFont="1" applyBorder="1" applyAlignment="1">
      <alignment horizontal="left" indent="2"/>
    </xf>
    <xf numFmtId="0" fontId="4" fillId="0" borderId="15" xfId="0" applyFont="1" applyBorder="1" applyAlignment="1">
      <alignment horizontal="left" indent="4"/>
    </xf>
    <xf numFmtId="0" fontId="4" fillId="0" borderId="14" xfId="0" applyFont="1" applyBorder="1" applyAlignment="1">
      <alignment horizontal="left" indent="1"/>
    </xf>
    <xf numFmtId="0" fontId="4" fillId="0" borderId="21" xfId="0" applyFont="1" applyBorder="1"/>
    <xf numFmtId="0" fontId="4" fillId="0" borderId="22"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7" xfId="0" applyFont="1" applyBorder="1"/>
    <xf numFmtId="0" fontId="3" fillId="0" borderId="22" xfId="0" applyFont="1" applyFill="1" applyBorder="1" applyAlignment="1">
      <alignment horizontal="center"/>
    </xf>
    <xf numFmtId="0" fontId="3" fillId="0" borderId="16" xfId="0" applyFont="1" applyFill="1" applyBorder="1"/>
    <xf numFmtId="0" fontId="3" fillId="0" borderId="17" xfId="0" applyFont="1" applyFill="1" applyBorder="1"/>
    <xf numFmtId="0" fontId="3" fillId="0" borderId="7" xfId="0" applyFont="1" applyFill="1" applyBorder="1" applyAlignment="1">
      <alignment horizontal="center"/>
    </xf>
    <xf numFmtId="0" fontId="3" fillId="0" borderId="21" xfId="0" applyFont="1" applyFill="1" applyBorder="1" applyAlignment="1">
      <alignment horizontal="center"/>
    </xf>
    <xf numFmtId="0" fontId="4" fillId="0" borderId="19" xfId="0" applyFont="1" applyFill="1" applyBorder="1"/>
    <xf numFmtId="43" fontId="3" fillId="0" borderId="0" xfId="0" applyNumberFormat="1" applyFont="1" applyFill="1" applyBorder="1"/>
    <xf numFmtId="0" fontId="4" fillId="0" borderId="22"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5" xfId="0" applyFont="1" applyFill="1" applyBorder="1" applyAlignment="1">
      <alignment horizontal="left" indent="4"/>
    </xf>
    <xf numFmtId="0" fontId="3" fillId="0" borderId="15" xfId="0" applyFont="1" applyFill="1" applyBorder="1"/>
    <xf numFmtId="0" fontId="4" fillId="0" borderId="15" xfId="0" applyFont="1" applyFill="1" applyBorder="1" applyAlignment="1">
      <alignment horizontal="left" indent="2"/>
    </xf>
    <xf numFmtId="0" fontId="3" fillId="0" borderId="15" xfId="0" applyFont="1" applyFill="1" applyBorder="1" applyAlignment="1">
      <alignment horizontal="center"/>
    </xf>
    <xf numFmtId="0" fontId="3" fillId="0" borderId="23" xfId="0" applyFont="1" applyFill="1" applyBorder="1" applyAlignment="1">
      <alignment horizontal="center"/>
    </xf>
    <xf numFmtId="0" fontId="3" fillId="0" borderId="17" xfId="0" applyFont="1" applyBorder="1" applyAlignment="1">
      <alignment horizontal="center"/>
    </xf>
    <xf numFmtId="0" fontId="4" fillId="0" borderId="8" xfId="0" applyFont="1" applyFill="1" applyBorder="1" applyAlignment="1">
      <alignment horizontal="center"/>
    </xf>
    <xf numFmtId="0" fontId="4" fillId="0" borderId="15" xfId="0" applyFont="1" applyFill="1" applyBorder="1" applyAlignment="1">
      <alignment horizontal="center"/>
    </xf>
    <xf numFmtId="0" fontId="3" fillId="0" borderId="16" xfId="0" applyFont="1" applyFill="1" applyBorder="1" applyAlignment="1">
      <alignment horizontal="center"/>
    </xf>
    <xf numFmtId="0" fontId="6" fillId="0" borderId="0" xfId="0" applyFont="1" applyFill="1" applyBorder="1" applyAlignment="1">
      <alignment horizontal="center"/>
    </xf>
    <xf numFmtId="0" fontId="3" fillId="0" borderId="18" xfId="0" applyFont="1" applyFill="1" applyBorder="1"/>
    <xf numFmtId="0" fontId="5" fillId="0" borderId="16" xfId="0" applyFont="1" applyFill="1" applyBorder="1"/>
    <xf numFmtId="0" fontId="3" fillId="0" borderId="18" xfId="0" applyFont="1" applyFill="1" applyBorder="1" applyAlignment="1">
      <alignment horizontal="center"/>
    </xf>
    <xf numFmtId="0" fontId="3" fillId="0" borderId="17"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2" xfId="0" applyFont="1" applyFill="1" applyBorder="1" applyAlignment="1">
      <alignment horizontal="left" indent="4"/>
    </xf>
    <xf numFmtId="0" fontId="5" fillId="0" borderId="5" xfId="0" applyFont="1" applyFill="1" applyBorder="1"/>
    <xf numFmtId="0" fontId="4" fillId="0" borderId="23" xfId="0" applyFont="1" applyFill="1" applyBorder="1" applyAlignment="1">
      <alignment horizontal="left" indent="4"/>
    </xf>
    <xf numFmtId="0" fontId="5" fillId="0" borderId="14" xfId="0" applyFont="1" applyFill="1" applyBorder="1"/>
    <xf numFmtId="0" fontId="4" fillId="0" borderId="23" xfId="0" applyFont="1" applyFill="1" applyBorder="1" applyAlignment="1">
      <alignment horizontal="left" indent="2"/>
    </xf>
    <xf numFmtId="0" fontId="4" fillId="0" borderId="15" xfId="0" applyFont="1" applyBorder="1" applyAlignment="1">
      <alignment horizontal="center"/>
    </xf>
    <xf numFmtId="0" fontId="2" fillId="0" borderId="0" xfId="0" applyFont="1" applyFill="1" applyBorder="1"/>
    <xf numFmtId="0" fontId="5" fillId="2" borderId="15" xfId="0" applyFont="1" applyFill="1" applyBorder="1"/>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2" fontId="3" fillId="0" borderId="15" xfId="1" applyNumberFormat="1" applyFont="1" applyFill="1" applyBorder="1"/>
    <xf numFmtId="2" fontId="4" fillId="0" borderId="0" xfId="0" applyNumberFormat="1" applyFont="1"/>
    <xf numFmtId="4" fontId="3" fillId="0" borderId="0" xfId="3" applyNumberFormat="1" applyFont="1" applyFill="1" applyBorder="1"/>
    <xf numFmtId="4" fontId="4" fillId="2" borderId="17" xfId="3" applyNumberFormat="1" applyFont="1" applyFill="1" applyBorder="1"/>
    <xf numFmtId="4" fontId="3" fillId="0" borderId="15"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7" xfId="0" applyNumberFormat="1" applyFont="1" applyFill="1" applyBorder="1"/>
    <xf numFmtId="4" fontId="3" fillId="0" borderId="15" xfId="0" applyNumberFormat="1" applyFont="1" applyBorder="1"/>
    <xf numFmtId="4" fontId="4" fillId="0" borderId="15" xfId="0" applyNumberFormat="1" applyFont="1" applyBorder="1"/>
    <xf numFmtId="4" fontId="4" fillId="2" borderId="17" xfId="0" applyNumberFormat="1" applyFont="1" applyFill="1" applyBorder="1"/>
    <xf numFmtId="4" fontId="3" fillId="0" borderId="15"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5" xfId="1" applyNumberFormat="1" applyFont="1" applyBorder="1"/>
    <xf numFmtId="4" fontId="4" fillId="0" borderId="17" xfId="0" applyNumberFormat="1" applyFont="1" applyBorder="1"/>
    <xf numFmtId="4" fontId="3" fillId="0" borderId="17" xfId="0" applyNumberFormat="1" applyFont="1" applyFill="1" applyBorder="1"/>
    <xf numFmtId="4" fontId="4" fillId="0" borderId="15" xfId="1" applyNumberFormat="1" applyFont="1" applyFill="1" applyBorder="1"/>
    <xf numFmtId="4" fontId="3" fillId="3" borderId="15" xfId="1" applyNumberFormat="1" applyFont="1" applyFill="1" applyBorder="1"/>
    <xf numFmtId="4" fontId="3" fillId="0" borderId="15" xfId="1" applyNumberFormat="1" applyFont="1" applyFill="1" applyBorder="1"/>
    <xf numFmtId="4" fontId="4" fillId="0" borderId="15"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19"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0"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6" xfId="0" applyNumberFormat="1" applyFont="1" applyFill="1" applyBorder="1"/>
    <xf numFmtId="1" fontId="4" fillId="0" borderId="20" xfId="1" applyNumberFormat="1" applyFont="1" applyFill="1" applyBorder="1"/>
    <xf numFmtId="1" fontId="4" fillId="0" borderId="0" xfId="1" applyNumberFormat="1" applyFont="1" applyFill="1" applyBorder="1"/>
    <xf numFmtId="1" fontId="4" fillId="0" borderId="18" xfId="1" applyNumberFormat="1" applyFont="1" applyFill="1" applyBorder="1"/>
    <xf numFmtId="170" fontId="4" fillId="0" borderId="20" xfId="1" applyNumberFormat="1" applyFont="1" applyFill="1" applyBorder="1"/>
    <xf numFmtId="170" fontId="4" fillId="0" borderId="0" xfId="1" applyNumberFormat="1" applyFont="1" applyFill="1" applyBorder="1"/>
    <xf numFmtId="3" fontId="4" fillId="0" borderId="8" xfId="0" applyNumberFormat="1" applyFont="1" applyFill="1" applyBorder="1"/>
    <xf numFmtId="3" fontId="4" fillId="0" borderId="16" xfId="0" applyNumberFormat="1" applyFont="1" applyFill="1" applyBorder="1"/>
    <xf numFmtId="170" fontId="4" fillId="0" borderId="18" xfId="1" applyNumberFormat="1" applyFont="1" applyFill="1" applyBorder="1"/>
    <xf numFmtId="3" fontId="4" fillId="0" borderId="18" xfId="0" applyNumberFormat="1" applyFont="1" applyFill="1" applyBorder="1"/>
    <xf numFmtId="3" fontId="4" fillId="0" borderId="17" xfId="0" applyNumberFormat="1" applyFont="1" applyFill="1" applyBorder="1"/>
    <xf numFmtId="0" fontId="8" fillId="0" borderId="18" xfId="0" applyFont="1" applyBorder="1" applyAlignment="1">
      <alignment horizontal="center" wrapText="1"/>
    </xf>
    <xf numFmtId="0" fontId="8" fillId="0" borderId="3" xfId="0" applyFont="1" applyBorder="1" applyAlignment="1">
      <alignment horizontal="center" wrapText="1"/>
    </xf>
    <xf numFmtId="4" fontId="3" fillId="0" borderId="16" xfId="0" applyNumberFormat="1" applyFont="1" applyBorder="1"/>
    <xf numFmtId="1" fontId="3" fillId="0" borderId="16" xfId="0" applyNumberFormat="1" applyFont="1" applyBorder="1"/>
    <xf numFmtId="37" fontId="3" fillId="0" borderId="16" xfId="0" applyNumberFormat="1" applyFont="1" applyFill="1" applyBorder="1"/>
    <xf numFmtId="37" fontId="3" fillId="0" borderId="19" xfId="0" applyNumberFormat="1" applyFont="1" applyFill="1" applyBorder="1"/>
    <xf numFmtId="3" fontId="4" fillId="0" borderId="0" xfId="0" applyNumberFormat="1" applyFont="1" applyFill="1"/>
    <xf numFmtId="3" fontId="4" fillId="0" borderId="0" xfId="0" applyNumberFormat="1" applyFont="1" applyBorder="1"/>
    <xf numFmtId="2" fontId="3" fillId="0" borderId="23" xfId="1" applyNumberFormat="1" applyFont="1" applyFill="1" applyBorder="1"/>
    <xf numFmtId="4" fontId="3" fillId="0" borderId="23" xfId="0" applyNumberFormat="1" applyFont="1" applyFill="1" applyBorder="1"/>
    <xf numFmtId="1" fontId="3" fillId="0" borderId="15"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6"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3" fontId="4" fillId="0" borderId="18"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5"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5" xfId="0" applyNumberFormat="1" applyFont="1" applyBorder="1"/>
    <xf numFmtId="3" fontId="4" fillId="0" borderId="10" xfId="3" applyNumberFormat="1" applyFont="1" applyBorder="1"/>
    <xf numFmtId="3" fontId="4" fillId="0" borderId="13" xfId="3" applyNumberFormat="1" applyFont="1" applyBorder="1"/>
    <xf numFmtId="3" fontId="4" fillId="0" borderId="20"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5" xfId="0" applyNumberFormat="1" applyFont="1" applyBorder="1"/>
    <xf numFmtId="37" fontId="4" fillId="0" borderId="15" xfId="0" applyNumberFormat="1" applyFont="1" applyBorder="1"/>
    <xf numFmtId="3" fontId="3" fillId="0" borderId="15" xfId="0" applyNumberFormat="1" applyFont="1" applyFill="1" applyBorder="1"/>
    <xf numFmtId="3" fontId="3" fillId="0" borderId="15"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5" xfId="0" applyFont="1" applyFill="1" applyBorder="1" applyAlignment="1">
      <alignment horizontal="left" indent="1"/>
    </xf>
    <xf numFmtId="2" fontId="3" fillId="0" borderId="15" xfId="0" applyNumberFormat="1" applyFont="1" applyFill="1" applyBorder="1"/>
    <xf numFmtId="2" fontId="3" fillId="0" borderId="22" xfId="0" applyNumberFormat="1" applyFont="1" applyFill="1" applyBorder="1"/>
    <xf numFmtId="2" fontId="4" fillId="0" borderId="15" xfId="0" applyNumberFormat="1" applyFont="1" applyBorder="1"/>
    <xf numFmtId="2" fontId="4" fillId="0" borderId="22" xfId="0" applyNumberFormat="1" applyFont="1" applyBorder="1"/>
    <xf numFmtId="1" fontId="4" fillId="0" borderId="22" xfId="0" applyNumberFormat="1" applyFont="1" applyBorder="1"/>
    <xf numFmtId="2" fontId="4" fillId="0" borderId="15" xfId="1" applyNumberFormat="1" applyFont="1" applyBorder="1"/>
    <xf numFmtId="2" fontId="4" fillId="0" borderId="22" xfId="1" applyNumberFormat="1" applyFont="1" applyBorder="1"/>
    <xf numFmtId="0" fontId="4" fillId="0" borderId="0" xfId="0" applyNumberFormat="1" applyFont="1" applyFill="1" applyBorder="1" applyAlignment="1">
      <alignment horizontal="center"/>
    </xf>
    <xf numFmtId="0" fontId="4" fillId="0" borderId="20"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5"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5" xfId="0" applyNumberFormat="1" applyFont="1" applyFill="1" applyBorder="1" applyAlignment="1">
      <alignment horizontal="left"/>
    </xf>
    <xf numFmtId="3" fontId="5" fillId="2" borderId="15" xfId="0" quotePrefix="1" applyNumberFormat="1" applyFont="1" applyFill="1" applyBorder="1" applyAlignment="1">
      <alignment horizontal="center"/>
    </xf>
    <xf numFmtId="3" fontId="4" fillId="0" borderId="15" xfId="0" applyNumberFormat="1" applyFont="1" applyFill="1" applyBorder="1" applyAlignment="1">
      <alignment horizontal="left"/>
    </xf>
    <xf numFmtId="3" fontId="4" fillId="0" borderId="15" xfId="0" applyNumberFormat="1" applyFont="1" applyFill="1" applyBorder="1"/>
    <xf numFmtId="172" fontId="4" fillId="0" borderId="0" xfId="0" applyNumberFormat="1" applyFont="1" applyBorder="1"/>
    <xf numFmtId="2" fontId="4" fillId="0" borderId="0" xfId="0" applyNumberFormat="1" applyFont="1" applyFill="1" applyBorder="1"/>
    <xf numFmtId="3" fontId="4" fillId="5" borderId="15" xfId="0" applyNumberFormat="1" applyFont="1" applyFill="1" applyBorder="1"/>
    <xf numFmtId="4" fontId="4" fillId="0" borderId="15" xfId="0" applyNumberFormat="1" applyFont="1" applyFill="1" applyBorder="1"/>
    <xf numFmtId="4" fontId="3" fillId="5" borderId="15" xfId="0" applyNumberFormat="1" applyFont="1" applyFill="1" applyBorder="1"/>
    <xf numFmtId="3" fontId="8" fillId="0" borderId="0" xfId="3" applyNumberFormat="1" applyFont="1"/>
    <xf numFmtId="173" fontId="4" fillId="5" borderId="15" xfId="0" applyNumberFormat="1" applyFont="1" applyFill="1" applyBorder="1"/>
    <xf numFmtId="3" fontId="4" fillId="0" borderId="20" xfId="0" applyNumberFormat="1" applyFont="1" applyBorder="1"/>
    <xf numFmtId="0" fontId="4" fillId="0" borderId="18" xfId="0" applyFont="1" applyBorder="1" applyAlignment="1">
      <alignment horizontal="left"/>
    </xf>
    <xf numFmtId="0" fontId="5" fillId="0" borderId="18" xfId="0" applyFont="1" applyBorder="1"/>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8" xfId="1" applyNumberFormat="1" applyFont="1" applyFill="1" applyBorder="1"/>
    <xf numFmtId="41" fontId="4" fillId="2" borderId="18" xfId="0" applyNumberFormat="1" applyFont="1" applyFill="1" applyBorder="1"/>
    <xf numFmtId="0" fontId="4" fillId="2" borderId="18" xfId="0" applyNumberFormat="1" applyFont="1" applyFill="1" applyBorder="1"/>
    <xf numFmtId="0" fontId="5" fillId="2" borderId="22" xfId="0" applyFont="1" applyFill="1" applyBorder="1"/>
    <xf numFmtId="41" fontId="4" fillId="2" borderId="20" xfId="0" applyNumberFormat="1" applyFont="1" applyFill="1" applyBorder="1"/>
    <xf numFmtId="0" fontId="5" fillId="0" borderId="20" xfId="0" applyFont="1" applyFill="1" applyBorder="1"/>
    <xf numFmtId="41" fontId="4" fillId="0" borderId="20" xfId="0" applyNumberFormat="1" applyFont="1" applyFill="1" applyBorder="1"/>
    <xf numFmtId="0" fontId="4" fillId="0" borderId="15" xfId="0" applyFont="1" applyBorder="1" applyAlignment="1">
      <alignment horizontal="center" wrapText="1"/>
    </xf>
    <xf numFmtId="41" fontId="3" fillId="0" borderId="15" xfId="0" applyNumberFormat="1" applyFont="1" applyFill="1" applyBorder="1" applyAlignment="1">
      <alignment horizontal="center" wrapText="1"/>
    </xf>
    <xf numFmtId="0" fontId="4" fillId="0" borderId="15" xfId="0" applyFont="1" applyFill="1" applyBorder="1" applyAlignment="1">
      <alignment horizontal="center" wrapText="1"/>
    </xf>
    <xf numFmtId="0" fontId="13" fillId="6" borderId="26" xfId="4" applyFont="1" applyFill="1" applyBorder="1" applyAlignment="1">
      <alignment horizontal="center"/>
    </xf>
    <xf numFmtId="4" fontId="3" fillId="0" borderId="3" xfId="0" applyNumberFormat="1" applyFont="1" applyFill="1" applyBorder="1"/>
    <xf numFmtId="4" fontId="3" fillId="0" borderId="22" xfId="1"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19" xfId="0" applyFont="1" applyFill="1" applyBorder="1"/>
    <xf numFmtId="4" fontId="4" fillId="2" borderId="21" xfId="0" applyNumberFormat="1" applyFont="1" applyFill="1" applyBorder="1"/>
    <xf numFmtId="4" fontId="3" fillId="0" borderId="14" xfId="0" applyNumberFormat="1" applyFont="1" applyFill="1" applyBorder="1"/>
    <xf numFmtId="0" fontId="4" fillId="0" borderId="16" xfId="0" applyFont="1" applyBorder="1" applyAlignment="1">
      <alignment horizontal="left"/>
    </xf>
    <xf numFmtId="0" fontId="4" fillId="0" borderId="22" xfId="0" applyFont="1" applyFill="1" applyBorder="1" applyAlignment="1">
      <alignment horizontal="left" indent="1"/>
    </xf>
    <xf numFmtId="0" fontId="4" fillId="0" borderId="14" xfId="0" applyFont="1" applyFill="1" applyBorder="1" applyAlignment="1">
      <alignment horizontal="left" indent="1"/>
    </xf>
    <xf numFmtId="4" fontId="3" fillId="0" borderId="13" xfId="1" applyNumberFormat="1" applyFont="1" applyFill="1" applyBorder="1"/>
    <xf numFmtId="4" fontId="3" fillId="0" borderId="17" xfId="1" applyNumberFormat="1" applyFont="1" applyFill="1" applyBorder="1"/>
    <xf numFmtId="4" fontId="3" fillId="0" borderId="14" xfId="1" applyNumberFormat="1" applyFont="1" applyFill="1" applyBorder="1"/>
    <xf numFmtId="0" fontId="3" fillId="4" borderId="22" xfId="0" applyFont="1" applyFill="1" applyBorder="1"/>
    <xf numFmtId="0" fontId="13" fillId="6" borderId="26"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4" fillId="0" borderId="18" xfId="0" applyFont="1" applyFill="1" applyBorder="1"/>
    <xf numFmtId="0" fontId="3" fillId="0" borderId="16" xfId="0" applyFont="1" applyBorder="1" applyAlignment="1">
      <alignment horizontal="right"/>
    </xf>
    <xf numFmtId="0" fontId="4" fillId="0" borderId="20" xfId="0" applyFont="1" applyBorder="1"/>
    <xf numFmtId="0" fontId="4" fillId="0" borderId="16" xfId="0" applyFont="1" applyBorder="1" applyAlignment="1">
      <alignment horizontal="center" wrapText="1"/>
    </xf>
    <xf numFmtId="41" fontId="3" fillId="0" borderId="16"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0" xfId="0" applyFont="1" applyFill="1" applyBorder="1"/>
    <xf numFmtId="0" fontId="4" fillId="2" borderId="21"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3" xfId="0" applyFont="1" applyBorder="1" applyAlignment="1">
      <alignment horizontal="center"/>
    </xf>
    <xf numFmtId="0" fontId="3" fillId="0" borderId="29" xfId="0" applyFont="1" applyBorder="1" applyAlignment="1">
      <alignment horizontal="center"/>
    </xf>
    <xf numFmtId="11" fontId="3" fillId="0" borderId="15" xfId="0" applyNumberFormat="1" applyFont="1" applyFill="1" applyBorder="1"/>
    <xf numFmtId="11" fontId="3" fillId="0" borderId="23" xfId="0" applyNumberFormat="1" applyFont="1" applyFill="1" applyBorder="1"/>
    <xf numFmtId="4" fontId="3" fillId="7" borderId="15" xfId="0" applyNumberFormat="1" applyFont="1" applyFill="1" applyBorder="1"/>
    <xf numFmtId="0" fontId="4" fillId="7" borderId="27" xfId="0" applyFont="1" applyFill="1" applyBorder="1" applyAlignment="1">
      <alignment horizontal="left" indent="1"/>
    </xf>
    <xf numFmtId="4" fontId="3" fillId="7" borderId="28" xfId="0" applyNumberFormat="1" applyFont="1" applyFill="1" applyBorder="1"/>
    <xf numFmtId="0" fontId="4" fillId="7" borderId="24" xfId="0" applyFont="1" applyFill="1" applyBorder="1" applyAlignment="1">
      <alignment horizontal="left" indent="1"/>
    </xf>
    <xf numFmtId="4" fontId="3" fillId="3" borderId="15"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5" xfId="0" applyNumberFormat="1" applyFont="1" applyFill="1" applyBorder="1" applyAlignment="1">
      <alignment horizontal="center"/>
    </xf>
    <xf numFmtId="0" fontId="13" fillId="0" borderId="0" xfId="4" applyFont="1" applyFill="1" applyBorder="1" applyAlignment="1">
      <alignment horizontal="center"/>
    </xf>
    <xf numFmtId="0" fontId="13" fillId="6" borderId="30" xfId="4" applyFont="1" applyFill="1" applyBorder="1" applyAlignment="1">
      <alignment horizontal="center"/>
    </xf>
    <xf numFmtId="0" fontId="5" fillId="2" borderId="18" xfId="0" applyFont="1" applyFill="1" applyBorder="1" applyAlignment="1">
      <alignment horizontal="center" vertical="center"/>
    </xf>
    <xf numFmtId="0" fontId="4" fillId="4" borderId="15" xfId="0" applyNumberFormat="1" applyFont="1" applyFill="1" applyBorder="1"/>
    <xf numFmtId="0" fontId="4" fillId="5" borderId="15" xfId="0" applyNumberFormat="1" applyFont="1" applyFill="1" applyBorder="1"/>
    <xf numFmtId="3" fontId="5" fillId="0" borderId="16" xfId="0" applyNumberFormat="1" applyFont="1" applyBorder="1"/>
    <xf numFmtId="3" fontId="4" fillId="5" borderId="22" xfId="0" applyNumberFormat="1" applyFont="1" applyFill="1" applyBorder="1"/>
    <xf numFmtId="0" fontId="4" fillId="4" borderId="14" xfId="0" applyNumberFormat="1" applyFont="1" applyFill="1" applyBorder="1"/>
    <xf numFmtId="0" fontId="4" fillId="5" borderId="14" xfId="0" applyNumberFormat="1" applyFont="1" applyFill="1" applyBorder="1"/>
    <xf numFmtId="3" fontId="4" fillId="0" borderId="22" xfId="0" applyNumberFormat="1" applyFont="1" applyBorder="1"/>
    <xf numFmtId="0" fontId="4" fillId="4" borderId="18" xfId="0" applyNumberFormat="1" applyFont="1" applyFill="1" applyBorder="1"/>
    <xf numFmtId="0" fontId="4" fillId="4" borderId="17" xfId="0" applyNumberFormat="1" applyFont="1" applyFill="1" applyBorder="1"/>
    <xf numFmtId="0" fontId="4" fillId="0" borderId="22" xfId="0" applyFont="1" applyFill="1" applyBorder="1" applyAlignment="1">
      <alignment horizontal="left" indent="2"/>
    </xf>
    <xf numFmtId="0" fontId="4" fillId="4" borderId="22" xfId="0" applyNumberFormat="1" applyFont="1" applyFill="1" applyBorder="1"/>
    <xf numFmtId="0" fontId="4" fillId="5" borderId="22" xfId="0" applyNumberFormat="1" applyFont="1" applyFill="1" applyBorder="1"/>
    <xf numFmtId="0" fontId="3" fillId="0" borderId="8" xfId="0" applyFont="1" applyFill="1" applyBorder="1" applyAlignment="1">
      <alignment horizontal="center"/>
    </xf>
    <xf numFmtId="2" fontId="3" fillId="0" borderId="16"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3" xfId="0" applyFont="1" applyBorder="1" applyAlignment="1">
      <alignment horizontal="left" indent="4"/>
    </xf>
    <xf numFmtId="2" fontId="3" fillId="0" borderId="23" xfId="1" applyNumberFormat="1" applyFont="1" applyBorder="1"/>
    <xf numFmtId="11" fontId="3" fillId="0" borderId="23" xfId="0" applyNumberFormat="1" applyFont="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6" xfId="0" applyFont="1" applyBorder="1" applyAlignment="1">
      <alignment horizontal="left"/>
    </xf>
    <xf numFmtId="0" fontId="3" fillId="0" borderId="15" xfId="0" applyFont="1" applyBorder="1" applyAlignment="1">
      <alignment horizontal="left" indent="1"/>
    </xf>
    <xf numFmtId="1" fontId="3" fillId="0" borderId="15" xfId="0" applyNumberFormat="1" applyFont="1" applyBorder="1"/>
    <xf numFmtId="0" fontId="3" fillId="4" borderId="8" xfId="4" applyNumberFormat="1" applyFont="1" applyFill="1" applyBorder="1" applyAlignment="1">
      <alignment horizontal="right"/>
    </xf>
    <xf numFmtId="0" fontId="3" fillId="4" borderId="16" xfId="4" applyNumberFormat="1" applyFont="1" applyFill="1" applyBorder="1" applyAlignment="1">
      <alignment horizontal="right"/>
    </xf>
    <xf numFmtId="4" fontId="3" fillId="0" borderId="20" xfId="0" applyNumberFormat="1" applyFont="1" applyBorder="1"/>
    <xf numFmtId="4" fontId="3" fillId="3" borderId="14" xfId="0" applyNumberFormat="1" applyFont="1" applyFill="1" applyBorder="1"/>
    <xf numFmtId="4" fontId="3" fillId="0" borderId="19" xfId="0" applyNumberFormat="1" applyFont="1" applyFill="1" applyBorder="1"/>
    <xf numFmtId="4" fontId="3" fillId="0" borderId="20" xfId="0" applyNumberFormat="1" applyFont="1" applyFill="1" applyBorder="1"/>
    <xf numFmtId="4" fontId="3" fillId="0" borderId="21" xfId="0" applyNumberFormat="1" applyFont="1" applyFill="1" applyBorder="1"/>
    <xf numFmtId="4" fontId="3" fillId="0" borderId="5" xfId="0" applyNumberFormat="1" applyFont="1" applyFill="1" applyBorder="1"/>
    <xf numFmtId="4" fontId="3" fillId="0" borderId="6" xfId="0" applyNumberFormat="1" applyFont="1" applyFill="1" applyBorder="1"/>
    <xf numFmtId="4" fontId="3" fillId="0" borderId="8" xfId="0" applyNumberFormat="1" applyFont="1" applyFill="1" applyBorder="1"/>
    <xf numFmtId="4" fontId="3" fillId="0" borderId="1" xfId="0" applyNumberFormat="1" applyFont="1" applyFill="1" applyBorder="1"/>
    <xf numFmtId="0" fontId="3" fillId="0" borderId="16" xfId="0" applyFont="1" applyBorder="1" applyAlignment="1">
      <alignment horizontal="left" indent="1"/>
    </xf>
    <xf numFmtId="1" fontId="3" fillId="0" borderId="17" xfId="0" applyNumberFormat="1" applyFont="1" applyBorder="1"/>
    <xf numFmtId="4" fontId="3" fillId="3" borderId="17" xfId="0" applyNumberFormat="1" applyFont="1" applyFill="1" applyBorder="1"/>
    <xf numFmtId="0" fontId="3" fillId="4" borderId="22" xfId="4" applyNumberFormat="1" applyFont="1" applyFill="1" applyBorder="1" applyAlignment="1">
      <alignment horizontal="right"/>
    </xf>
    <xf numFmtId="1" fontId="3" fillId="0" borderId="22" xfId="0" applyNumberFormat="1" applyFont="1" applyFill="1" applyBorder="1"/>
    <xf numFmtId="4" fontId="3" fillId="0" borderId="21" xfId="0" applyNumberFormat="1" applyFont="1" applyBorder="1"/>
    <xf numFmtId="0" fontId="3" fillId="0" borderId="15" xfId="4" applyFont="1" applyFill="1" applyBorder="1" applyAlignment="1">
      <alignment horizontal="left" indent="1"/>
    </xf>
    <xf numFmtId="0" fontId="3" fillId="4" borderId="15" xfId="4" applyNumberFormat="1" applyFont="1" applyFill="1" applyBorder="1" applyAlignment="1">
      <alignment horizontal="right"/>
    </xf>
    <xf numFmtId="0" fontId="4" fillId="0" borderId="7" xfId="0" applyFont="1" applyBorder="1"/>
    <xf numFmtId="0" fontId="4" fillId="5" borderId="15" xfId="0" applyFont="1" applyFill="1" applyBorder="1"/>
    <xf numFmtId="0" fontId="3" fillId="5" borderId="15" xfId="4" applyNumberFormat="1" applyFont="1" applyFill="1" applyBorder="1" applyAlignment="1">
      <alignment horizontal="right"/>
    </xf>
    <xf numFmtId="2" fontId="4" fillId="0" borderId="0" xfId="1" applyNumberFormat="1" applyFont="1" applyFill="1" applyBorder="1"/>
    <xf numFmtId="3" fontId="4" fillId="0" borderId="7" xfId="0" applyNumberFormat="1" applyFont="1" applyFill="1" applyBorder="1"/>
    <xf numFmtId="3" fontId="4" fillId="0" borderId="15" xfId="3" applyNumberFormat="1" applyFont="1" applyBorder="1"/>
    <xf numFmtId="0" fontId="14" fillId="0" borderId="0" xfId="0" applyFont="1"/>
    <xf numFmtId="4" fontId="3" fillId="7" borderId="28" xfId="0" applyNumberFormat="1" applyFont="1" applyFill="1" applyBorder="1" applyAlignment="1">
      <alignment horizontal="left"/>
    </xf>
    <xf numFmtId="0" fontId="4" fillId="7" borderId="25" xfId="0" applyFont="1" applyFill="1" applyBorder="1" applyAlignment="1">
      <alignment horizontal="left"/>
    </xf>
    <xf numFmtId="0" fontId="3" fillId="8" borderId="15" xfId="5" applyNumberFormat="1" applyFont="1" applyFill="1" applyBorder="1" applyAlignment="1">
      <alignment horizontal="left"/>
    </xf>
    <xf numFmtId="0" fontId="5" fillId="0" borderId="31" xfId="0" applyFont="1" applyBorder="1"/>
    <xf numFmtId="4" fontId="4" fillId="0" borderId="32" xfId="0" applyNumberFormat="1" applyFont="1" applyBorder="1"/>
    <xf numFmtId="0" fontId="5" fillId="0" borderId="33" xfId="0" applyFont="1" applyBorder="1"/>
    <xf numFmtId="4" fontId="4" fillId="0" borderId="34" xfId="0" applyNumberFormat="1" applyFont="1" applyBorder="1"/>
    <xf numFmtId="4" fontId="3" fillId="5" borderId="15" xfId="1" applyNumberFormat="1" applyFont="1" applyFill="1" applyBorder="1"/>
    <xf numFmtId="0" fontId="5" fillId="0" borderId="0" xfId="0" applyFont="1" applyBorder="1" applyAlignment="1">
      <alignment horizontal="left"/>
    </xf>
    <xf numFmtId="0" fontId="4" fillId="0" borderId="0" xfId="0" applyFont="1" applyBorder="1" applyAlignment="1">
      <alignment horizontal="left"/>
    </xf>
    <xf numFmtId="0" fontId="5" fillId="0" borderId="1" xfId="0" applyFont="1" applyBorder="1" applyAlignment="1">
      <alignment horizontal="left"/>
    </xf>
    <xf numFmtId="0" fontId="4" fillId="0" borderId="1" xfId="0" applyFont="1" applyBorder="1" applyAlignment="1">
      <alignment horizontal="left"/>
    </xf>
    <xf numFmtId="0" fontId="4" fillId="0" borderId="18" xfId="0" applyFont="1" applyFill="1" applyBorder="1" applyAlignment="1">
      <alignment horizontal="left"/>
    </xf>
    <xf numFmtId="0" fontId="4" fillId="0" borderId="18" xfId="0" applyNumberFormat="1" applyFont="1" applyBorder="1"/>
    <xf numFmtId="37" fontId="4" fillId="0" borderId="8" xfId="0" applyNumberFormat="1" applyFont="1" applyFill="1" applyBorder="1"/>
    <xf numFmtId="3" fontId="4" fillId="0" borderId="20" xfId="0" applyNumberFormat="1" applyFont="1" applyFill="1" applyBorder="1" applyAlignment="1">
      <alignment horizontal="left"/>
    </xf>
    <xf numFmtId="0" fontId="5" fillId="0" borderId="0" xfId="0" applyFont="1" applyBorder="1"/>
    <xf numFmtId="0" fontId="4" fillId="0" borderId="0" xfId="0" applyFont="1" applyBorder="1"/>
    <xf numFmtId="0" fontId="4" fillId="2" borderId="36" xfId="0" applyFont="1" applyFill="1" applyBorder="1"/>
    <xf numFmtId="0" fontId="4" fillId="0" borderId="0" xfId="0" applyFont="1" applyAlignment="1">
      <alignment horizontal="left"/>
    </xf>
    <xf numFmtId="0" fontId="5" fillId="2" borderId="35" xfId="0" applyFont="1" applyFill="1" applyBorder="1"/>
    <xf numFmtId="3" fontId="4" fillId="0" borderId="0" xfId="0" applyNumberFormat="1" applyFont="1" applyBorder="1"/>
    <xf numFmtId="3" fontId="4" fillId="0" borderId="0" xfId="0" applyNumberFormat="1" applyFont="1"/>
    <xf numFmtId="3" fontId="4" fillId="0" borderId="1" xfId="0" applyNumberFormat="1" applyFont="1" applyBorder="1"/>
    <xf numFmtId="0" fontId="5" fillId="0" borderId="0" xfId="0" applyFont="1" applyBorder="1"/>
    <xf numFmtId="0" fontId="4" fillId="0" borderId="36" xfId="0" applyFont="1" applyFill="1" applyBorder="1" applyAlignment="1">
      <alignment horizontal="left"/>
    </xf>
    <xf numFmtId="0" fontId="4" fillId="0" borderId="36" xfId="0" applyFont="1" applyBorder="1"/>
    <xf numFmtId="3" fontId="4" fillId="0" borderId="36" xfId="0" applyNumberFormat="1" applyFont="1" applyFill="1" applyBorder="1"/>
    <xf numFmtId="0" fontId="4" fillId="0" borderId="36" xfId="0" applyFont="1" applyBorder="1" applyAlignment="1">
      <alignment horizontal="left"/>
    </xf>
    <xf numFmtId="0" fontId="5" fillId="9" borderId="37" xfId="0" applyFont="1" applyFill="1" applyBorder="1"/>
    <xf numFmtId="3" fontId="4" fillId="9" borderId="38" xfId="0" applyNumberFormat="1" applyFont="1" applyFill="1" applyBorder="1"/>
    <xf numFmtId="0" fontId="4" fillId="0" borderId="0" xfId="0" applyFont="1"/>
    <xf numFmtId="3" fontId="4" fillId="0" borderId="0" xfId="0" applyNumberFormat="1" applyFont="1" applyBorder="1"/>
    <xf numFmtId="0" fontId="5" fillId="0" borderId="0" xfId="0" applyFont="1" applyBorder="1"/>
    <xf numFmtId="0" fontId="4" fillId="0" borderId="0" xfId="0" applyFont="1"/>
    <xf numFmtId="0" fontId="4" fillId="0" borderId="0" xfId="0" applyFont="1" applyAlignment="1">
      <alignment horizontal="left"/>
    </xf>
    <xf numFmtId="0" fontId="4" fillId="0" borderId="0" xfId="0" applyFont="1" applyAlignment="1">
      <alignment horizontal="left" indent="2"/>
    </xf>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NumberFormat="1" applyFont="1"/>
    <xf numFmtId="4" fontId="4" fillId="0" borderId="0" xfId="0" applyNumberFormat="1" applyFont="1" applyBorder="1"/>
    <xf numFmtId="3" fontId="4" fillId="0" borderId="0" xfId="0" applyNumberFormat="1" applyFont="1" applyBorder="1"/>
    <xf numFmtId="3" fontId="4" fillId="0" borderId="0" xfId="0" applyNumberFormat="1" applyFont="1"/>
    <xf numFmtId="3" fontId="4" fillId="0" borderId="1" xfId="0" applyNumberFormat="1" applyFont="1" applyBorder="1"/>
    <xf numFmtId="3" fontId="4" fillId="0" borderId="38" xfId="0" applyNumberFormat="1" applyFont="1" applyBorder="1"/>
    <xf numFmtId="0" fontId="4" fillId="0" borderId="0" xfId="0" applyNumberFormat="1" applyFont="1" applyBorder="1"/>
    <xf numFmtId="0" fontId="4" fillId="0" borderId="38" xfId="0" applyFont="1" applyBorder="1" applyAlignment="1">
      <alignment horizontal="left"/>
    </xf>
    <xf numFmtId="0" fontId="4" fillId="0" borderId="0" xfId="0" applyFont="1" applyFill="1" applyAlignment="1">
      <alignment horizontal="left" indent="1"/>
    </xf>
    <xf numFmtId="0" fontId="4" fillId="0" borderId="38" xfId="0" applyFont="1" applyFill="1" applyBorder="1" applyAlignment="1">
      <alignment horizontal="left"/>
    </xf>
    <xf numFmtId="4" fontId="4" fillId="9" borderId="38" xfId="0" applyNumberFormat="1" applyFont="1" applyFill="1" applyBorder="1"/>
    <xf numFmtId="0" fontId="4" fillId="9" borderId="38" xfId="0" applyNumberFormat="1" applyFont="1" applyFill="1" applyBorder="1"/>
    <xf numFmtId="4" fontId="4" fillId="0" borderId="38" xfId="0" applyNumberFormat="1" applyFont="1" applyBorder="1"/>
    <xf numFmtId="0" fontId="4" fillId="0" borderId="0" xfId="0" applyFont="1" applyBorder="1" applyAlignment="1">
      <alignment horizontal="center" wrapText="1"/>
    </xf>
    <xf numFmtId="41" fontId="3" fillId="0" borderId="0" xfId="0" applyNumberFormat="1" applyFont="1" applyFill="1" applyBorder="1" applyAlignment="1">
      <alignment horizontal="center"/>
    </xf>
    <xf numFmtId="0" fontId="3" fillId="0" borderId="0" xfId="0" applyFont="1" applyBorder="1" applyAlignment="1">
      <alignment horizontal="center"/>
    </xf>
    <xf numFmtId="0" fontId="3" fillId="0" borderId="39" xfId="0" applyFont="1" applyFill="1" applyBorder="1" applyAlignment="1">
      <alignment horizontal="center"/>
    </xf>
    <xf numFmtId="0" fontId="3" fillId="0" borderId="3" xfId="0" applyFont="1" applyBorder="1" applyAlignment="1">
      <alignment horizontal="center"/>
    </xf>
    <xf numFmtId="0" fontId="5" fillId="0" borderId="0" xfId="0" applyFont="1" applyAlignment="1">
      <alignment horizontal="left"/>
    </xf>
    <xf numFmtId="0" fontId="4" fillId="0" borderId="27" xfId="0" applyFont="1" applyFill="1" applyBorder="1" applyAlignment="1">
      <alignment horizontal="left" indent="1"/>
    </xf>
    <xf numFmtId="3" fontId="3" fillId="0" borderId="28" xfId="1" applyNumberFormat="1" applyFont="1" applyFill="1" applyBorder="1"/>
    <xf numFmtId="4" fontId="3" fillId="0" borderId="28" xfId="0" applyNumberFormat="1" applyFont="1" applyFill="1" applyBorder="1"/>
    <xf numFmtId="3" fontId="4" fillId="0" borderId="3" xfId="0" applyNumberFormat="1" applyFont="1" applyBorder="1"/>
    <xf numFmtId="3" fontId="4" fillId="0" borderId="41" xfId="0" applyNumberFormat="1" applyFont="1" applyFill="1" applyBorder="1" applyAlignment="1">
      <alignment horizontal="left"/>
    </xf>
    <xf numFmtId="0" fontId="4" fillId="0" borderId="40" xfId="0" applyFont="1" applyBorder="1"/>
    <xf numFmtId="0" fontId="4" fillId="0" borderId="16" xfId="0" applyFont="1" applyBorder="1" applyAlignment="1">
      <alignment horizontal="center"/>
    </xf>
    <xf numFmtId="0" fontId="4" fillId="0" borderId="17" xfId="0" applyFont="1" applyBorder="1" applyAlignment="1">
      <alignment horizontal="center"/>
    </xf>
    <xf numFmtId="0" fontId="5" fillId="0" borderId="16" xfId="0" applyFont="1" applyBorder="1" applyAlignment="1">
      <alignment horizontal="center"/>
    </xf>
    <xf numFmtId="0" fontId="5" fillId="0" borderId="18" xfId="0" applyFont="1" applyBorder="1" applyAlignment="1">
      <alignment horizontal="center"/>
    </xf>
    <xf numFmtId="0" fontId="5" fillId="0" borderId="17" xfId="0" applyFont="1" applyBorder="1" applyAlignment="1">
      <alignment horizontal="center"/>
    </xf>
    <xf numFmtId="41" fontId="5" fillId="0" borderId="16" xfId="0" applyNumberFormat="1" applyFont="1" applyFill="1" applyBorder="1" applyAlignment="1">
      <alignment horizontal="center"/>
    </xf>
    <xf numFmtId="41" fontId="5" fillId="0" borderId="17" xfId="0" applyNumberFormat="1" applyFont="1" applyFill="1" applyBorder="1" applyAlignment="1">
      <alignment horizontal="center"/>
    </xf>
  </cellXfs>
  <cellStyles count="6">
    <cellStyle name="Comma" xfId="3" builtinId="3"/>
    <cellStyle name="Currency" xfId="2" builtinId="4"/>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2582331</xdr:colOff>
      <xdr:row>8</xdr:row>
      <xdr:rowOff>63498</xdr:rowOff>
    </xdr:from>
    <xdr:to>
      <xdr:col>1</xdr:col>
      <xdr:colOff>4049181</xdr:colOff>
      <xdr:row>13</xdr:row>
      <xdr:rowOff>10583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5164" y="1439331"/>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oneCellAnchor>
    <xdr:from>
      <xdr:col>3</xdr:col>
      <xdr:colOff>582083</xdr:colOff>
      <xdr:row>20</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102</xdr:row>
      <xdr:rowOff>42334</xdr:rowOff>
    </xdr:from>
    <xdr:to>
      <xdr:col>7</xdr:col>
      <xdr:colOff>444497</xdr:colOff>
      <xdr:row>105</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6552334"/>
          <a:ext cx="3429000" cy="47752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49</xdr:row>
      <xdr:rowOff>4232</xdr:rowOff>
    </xdr:from>
    <xdr:to>
      <xdr:col>5</xdr:col>
      <xdr:colOff>10583</xdr:colOff>
      <xdr:row>59</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957482"/>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a:t>
          </a:r>
          <a:r>
            <a:rPr lang="en-US" sz="1100" baseline="0">
              <a:solidFill>
                <a:schemeClr val="dk1"/>
              </a:solidFill>
              <a:effectLst/>
              <a:latin typeface="+mn-lt"/>
              <a:ea typeface="+mn-ea"/>
              <a:cs typeface="+mn-cs"/>
            </a:rPr>
            <a:t>Year 1 rates 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170</xdr:row>
      <xdr:rowOff>10585</xdr:rowOff>
    </xdr:from>
    <xdr:to>
      <xdr:col>3</xdr:col>
      <xdr:colOff>105833</xdr:colOff>
      <xdr:row>174</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27961168"/>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52917</xdr:colOff>
      <xdr:row>33</xdr:row>
      <xdr:rowOff>0</xdr:rowOff>
    </xdr:from>
    <xdr:to>
      <xdr:col>5</xdr:col>
      <xdr:colOff>6353</xdr:colOff>
      <xdr:row>43</xdr:row>
      <xdr:rowOff>137583</xdr:rowOff>
    </xdr:to>
    <xdr:sp macro="" textlink="">
      <xdr:nvSpPr>
        <xdr:cNvPr id="8" name="TextBox 7">
          <a:extLst>
            <a:ext uri="{FF2B5EF4-FFF2-40B4-BE49-F238E27FC236}">
              <a16:creationId xmlns:a16="http://schemas.microsoft.com/office/drawing/2014/main" id="{42CB5C88-220A-4D96-9650-3F8BD4C5015A}"/>
            </a:ext>
          </a:extLst>
        </xdr:cNvPr>
        <xdr:cNvSpPr txBox="1"/>
      </xdr:nvSpPr>
      <xdr:spPr>
        <a:xfrm>
          <a:off x="5789084" y="5355167"/>
          <a:ext cx="3424769" cy="173566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An investor IRR target value of "N/A" indicates the solution mode in SAM is "Specify PPA price."</a:t>
          </a:r>
          <a:r>
            <a:rPr lang="en-US" sz="1100" baseline="0">
              <a:solidFill>
                <a:schemeClr val="dk1"/>
              </a:solidFill>
              <a:effectLst/>
              <a:latin typeface="+mn-lt"/>
              <a:ea typeface="+mn-ea"/>
              <a:cs typeface="+mn-cs"/>
            </a:rPr>
            <a: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If the PPA Price is modified by Time</a:t>
          </a:r>
          <a:r>
            <a:rPr lang="en-US" sz="1100" baseline="0"/>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18"/>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35"/>
      <c r="B1" s="336" t="s">
        <v>296</v>
      </c>
      <c r="C1" s="335"/>
      <c r="D1" s="335"/>
      <c r="E1" s="335"/>
      <c r="F1" s="335"/>
      <c r="G1" s="335"/>
      <c r="H1" s="335"/>
      <c r="I1" s="335"/>
      <c r="J1" s="106"/>
      <c r="K1" s="106"/>
      <c r="L1" s="106"/>
      <c r="M1" s="106"/>
      <c r="N1" s="106"/>
    </row>
    <row r="2" spans="1:48" s="7" customFormat="1" ht="12.75" customHeight="1" x14ac:dyDescent="0.2">
      <c r="B2" s="5" t="s">
        <v>88</v>
      </c>
      <c r="C2" s="139"/>
      <c r="D2" s="106"/>
      <c r="E2" s="107" t="s">
        <v>74</v>
      </c>
      <c r="F2" s="9"/>
      <c r="G2" s="106"/>
      <c r="H2" s="257"/>
      <c r="I2" s="9"/>
      <c r="J2" s="106"/>
      <c r="K2" s="106"/>
      <c r="L2" s="106"/>
      <c r="M2" s="106"/>
      <c r="N2" s="106"/>
    </row>
    <row r="3" spans="1:48" s="7" customFormat="1" ht="12.75" customHeight="1" x14ac:dyDescent="0.2">
      <c r="B3" s="83" t="s">
        <v>171</v>
      </c>
      <c r="C3" s="140">
        <v>0</v>
      </c>
      <c r="D3" s="106"/>
      <c r="E3" s="50" t="s">
        <v>160</v>
      </c>
      <c r="F3" s="9"/>
      <c r="G3" s="106"/>
      <c r="H3" s="257"/>
      <c r="I3" s="157"/>
      <c r="J3" s="106"/>
      <c r="K3" s="106"/>
      <c r="L3" s="106"/>
      <c r="M3" s="106"/>
      <c r="N3" s="106"/>
    </row>
    <row r="4" spans="1:48" s="7" customFormat="1" ht="12.75" customHeight="1" x14ac:dyDescent="0.2">
      <c r="B4" s="15"/>
      <c r="C4" s="146"/>
      <c r="D4" s="106"/>
      <c r="E4" s="301" t="s">
        <v>161</v>
      </c>
      <c r="F4" s="9"/>
      <c r="G4" s="106"/>
      <c r="H4" s="253"/>
      <c r="I4" s="155"/>
      <c r="J4" s="106"/>
      <c r="K4" s="106"/>
      <c r="L4" s="106"/>
      <c r="M4" s="106"/>
      <c r="N4" s="106"/>
    </row>
    <row r="5" spans="1:48" s="7" customFormat="1" ht="12.75" customHeight="1" x14ac:dyDescent="0.2">
      <c r="B5" s="5" t="s">
        <v>87</v>
      </c>
      <c r="C5" s="142"/>
      <c r="D5" s="106"/>
      <c r="E5" s="266" t="s">
        <v>271</v>
      </c>
      <c r="F5" s="9"/>
      <c r="H5" s="9"/>
      <c r="I5" s="157"/>
      <c r="J5" s="9"/>
      <c r="K5" s="106"/>
      <c r="L5" s="106"/>
      <c r="M5" s="106"/>
      <c r="N5" s="106"/>
    </row>
    <row r="6" spans="1:48" x14ac:dyDescent="0.2">
      <c r="B6" s="51" t="s">
        <v>139</v>
      </c>
      <c r="C6" s="233">
        <v>0</v>
      </c>
      <c r="D6" s="7"/>
      <c r="E6" s="327" t="s">
        <v>231</v>
      </c>
      <c r="F6" s="9"/>
      <c r="G6" s="106"/>
      <c r="H6" s="106"/>
      <c r="I6" s="106"/>
      <c r="J6" s="106"/>
      <c r="K6" s="15"/>
      <c r="L6" s="7"/>
      <c r="M6" s="29"/>
      <c r="N6" s="9"/>
      <c r="P6" s="9"/>
    </row>
    <row r="7" spans="1:48" x14ac:dyDescent="0.2">
      <c r="B7" s="9"/>
      <c r="C7" s="144"/>
      <c r="D7" s="7"/>
      <c r="E7" s="9"/>
      <c r="F7" s="9"/>
      <c r="G7" s="49"/>
      <c r="H7" s="49"/>
      <c r="I7" s="49"/>
      <c r="J7" s="49"/>
      <c r="M7" s="24"/>
      <c r="N7" s="118"/>
    </row>
    <row r="8" spans="1:48" x14ac:dyDescent="0.2">
      <c r="B8" s="5" t="s">
        <v>140</v>
      </c>
      <c r="C8" s="142"/>
      <c r="D8" s="7"/>
      <c r="E8" s="258" t="s">
        <v>175</v>
      </c>
      <c r="F8" s="259"/>
      <c r="G8" s="204"/>
      <c r="H8" s="157"/>
      <c r="I8" s="157"/>
      <c r="J8" s="157"/>
      <c r="K8" s="9"/>
      <c r="M8" s="124"/>
      <c r="N8" s="120"/>
      <c r="P8" s="9"/>
    </row>
    <row r="9" spans="1:48" x14ac:dyDescent="0.2">
      <c r="B9" s="111" t="s">
        <v>141</v>
      </c>
      <c r="C9" s="136">
        <v>0</v>
      </c>
      <c r="D9" s="7"/>
      <c r="E9" s="260" t="s">
        <v>177</v>
      </c>
      <c r="F9" s="143">
        <f>'Cash Flow'!C11</f>
        <v>0</v>
      </c>
      <c r="G9" s="204"/>
      <c r="H9" s="204"/>
      <c r="I9" s="239"/>
      <c r="J9" s="204"/>
      <c r="K9" s="108"/>
      <c r="M9" s="125"/>
      <c r="N9" s="119"/>
      <c r="O9" s="109"/>
      <c r="P9" s="110"/>
      <c r="Q9" s="108"/>
      <c r="R9" s="110"/>
      <c r="S9" s="110"/>
      <c r="T9" s="110"/>
      <c r="U9" s="110"/>
      <c r="V9" s="110"/>
      <c r="W9" s="110"/>
      <c r="X9" s="110"/>
      <c r="Y9" s="110"/>
      <c r="Z9" s="110"/>
      <c r="AA9" s="110"/>
      <c r="AB9" s="110"/>
      <c r="AC9" s="110"/>
      <c r="AD9" s="110"/>
      <c r="AE9" s="110"/>
      <c r="AF9" s="110"/>
      <c r="AG9" s="110"/>
      <c r="AH9" s="110"/>
      <c r="AI9" s="110"/>
      <c r="AJ9" s="110"/>
      <c r="AK9" s="110"/>
      <c r="AL9" s="110"/>
      <c r="AM9" s="110"/>
      <c r="AN9" s="110"/>
      <c r="AO9" s="110"/>
      <c r="AP9" s="110"/>
      <c r="AQ9" s="110"/>
      <c r="AR9" s="110"/>
      <c r="AS9" s="110"/>
      <c r="AT9" s="110"/>
      <c r="AU9" s="110"/>
      <c r="AV9" s="110"/>
    </row>
    <row r="10" spans="1:48" x14ac:dyDescent="0.2">
      <c r="B10" s="112" t="s">
        <v>165</v>
      </c>
      <c r="C10" s="137">
        <v>0</v>
      </c>
      <c r="D10" s="7"/>
      <c r="E10" s="260" t="s">
        <v>176</v>
      </c>
      <c r="F10" s="265">
        <f>ppa_escalation</f>
        <v>0</v>
      </c>
      <c r="G10" s="157"/>
      <c r="H10" s="157"/>
      <c r="I10" s="238"/>
      <c r="J10" s="157"/>
      <c r="K10" s="9"/>
      <c r="M10" s="124"/>
      <c r="N10" s="120"/>
      <c r="P10" s="9"/>
    </row>
    <row r="11" spans="1:48" x14ac:dyDescent="0.2">
      <c r="B11" s="111" t="s">
        <v>142</v>
      </c>
      <c r="C11" s="136">
        <v>0</v>
      </c>
      <c r="D11" s="7"/>
      <c r="E11" s="260" t="s">
        <v>230</v>
      </c>
      <c r="F11" s="265">
        <f>'Cash Flow'!B180</f>
        <v>0</v>
      </c>
      <c r="G11" s="157"/>
      <c r="H11" s="157"/>
      <c r="I11" s="238"/>
      <c r="J11" s="157"/>
      <c r="K11" s="9"/>
      <c r="M11" s="124"/>
      <c r="N11" s="120"/>
      <c r="P11" s="9"/>
    </row>
    <row r="12" spans="1:48" x14ac:dyDescent="0.2">
      <c r="B12" s="112" t="s">
        <v>165</v>
      </c>
      <c r="C12" s="137">
        <v>0</v>
      </c>
      <c r="D12" s="7"/>
      <c r="E12" s="260" t="s">
        <v>225</v>
      </c>
      <c r="F12" s="265">
        <f>'Cash Flow'!B176</f>
        <v>0</v>
      </c>
      <c r="G12" s="157"/>
      <c r="H12" s="157"/>
      <c r="I12" s="238"/>
      <c r="J12" s="157"/>
      <c r="K12" s="9"/>
      <c r="M12" s="124"/>
      <c r="N12" s="120"/>
      <c r="P12" s="9"/>
    </row>
    <row r="13" spans="1:48" x14ac:dyDescent="0.2">
      <c r="B13" s="113" t="s">
        <v>143</v>
      </c>
      <c r="C13" s="136">
        <v>0</v>
      </c>
      <c r="D13" s="9"/>
      <c r="E13" s="455" t="s">
        <v>359</v>
      </c>
      <c r="F13" s="265">
        <f>HLOOKUP(flip_target_year,'Cash Flow'!B2:AP163,162)</f>
        <v>0</v>
      </c>
      <c r="G13" s="157"/>
      <c r="H13" s="157"/>
      <c r="I13" s="238"/>
      <c r="J13" s="157"/>
      <c r="K13" s="9"/>
      <c r="M13" s="124"/>
      <c r="N13" s="120"/>
      <c r="P13" s="9"/>
    </row>
    <row r="14" spans="1:48" x14ac:dyDescent="0.2">
      <c r="B14" s="112" t="s">
        <v>165</v>
      </c>
      <c r="C14" s="137">
        <v>0</v>
      </c>
      <c r="D14" s="9"/>
      <c r="E14" s="455" t="s">
        <v>360</v>
      </c>
      <c r="F14" s="201">
        <f>IF(PPAPriceInput="Calculated",'Cash Flow'!B165,flip_target_year)</f>
        <v>0</v>
      </c>
      <c r="G14" s="157"/>
      <c r="H14" s="157"/>
      <c r="I14" s="238"/>
      <c r="J14" s="157"/>
      <c r="K14" s="9"/>
      <c r="M14" s="124"/>
      <c r="N14" s="120"/>
      <c r="P14" s="9"/>
    </row>
    <row r="15" spans="1:48" x14ac:dyDescent="0.2">
      <c r="B15" s="382" t="s">
        <v>259</v>
      </c>
      <c r="C15" s="393" t="str">
        <f>IF(batt_replacement_option=0,"No",IF(batt_replacement_option=1,"Calculated","User-specified"))</f>
        <v>No</v>
      </c>
      <c r="D15" s="15" t="s">
        <v>267</v>
      </c>
      <c r="E15" s="455" t="s">
        <v>357</v>
      </c>
      <c r="F15" s="265">
        <f>HLOOKUP(analysis_period,'Cash Flow'!B2:AP163,162)</f>
        <v>0</v>
      </c>
      <c r="G15" s="157"/>
      <c r="H15" s="157"/>
      <c r="I15" s="238"/>
      <c r="J15" s="157"/>
      <c r="K15" s="9"/>
      <c r="M15" s="124"/>
      <c r="N15" s="120"/>
      <c r="P15" s="9"/>
    </row>
    <row r="16" spans="1:48" x14ac:dyDescent="0.2">
      <c r="B16" s="9"/>
      <c r="C16" s="9"/>
      <c r="D16" s="9"/>
      <c r="E16" s="455" t="s">
        <v>401</v>
      </c>
      <c r="F16" s="261">
        <f>'Cash Flow'!B167</f>
        <v>0</v>
      </c>
      <c r="G16" s="157"/>
      <c r="H16" s="157"/>
      <c r="I16" s="238"/>
      <c r="J16" s="157"/>
      <c r="K16" s="9"/>
      <c r="M16" s="124"/>
      <c r="N16" s="120"/>
      <c r="P16" s="9"/>
    </row>
    <row r="17" spans="2:16" x14ac:dyDescent="0.2">
      <c r="B17" s="292" t="s">
        <v>197</v>
      </c>
      <c r="C17" s="293"/>
      <c r="D17" s="9"/>
      <c r="E17" s="456" t="s">
        <v>358</v>
      </c>
      <c r="F17" s="265">
        <f>HLOOKUP(analysis_period,'Cash Flow'!B2:AP133,132)</f>
        <v>0</v>
      </c>
      <c r="G17" s="157"/>
      <c r="H17" s="157"/>
      <c r="I17" s="238"/>
      <c r="J17" s="157"/>
      <c r="K17" s="9"/>
      <c r="M17" s="124"/>
      <c r="N17" s="120"/>
      <c r="P17" s="9"/>
    </row>
    <row r="18" spans="2:16" x14ac:dyDescent="0.2">
      <c r="B18" s="295" t="s">
        <v>203</v>
      </c>
      <c r="C18" s="150"/>
      <c r="D18" s="9"/>
      <c r="E18" s="456" t="s">
        <v>402</v>
      </c>
      <c r="F18" s="454">
        <f>'Cash Flow'!B136</f>
        <v>0</v>
      </c>
      <c r="G18" s="157"/>
      <c r="H18" s="157"/>
      <c r="I18" s="238"/>
      <c r="J18" s="157"/>
      <c r="K18" s="9"/>
      <c r="M18" s="124"/>
      <c r="N18" s="120"/>
      <c r="P18" s="9"/>
    </row>
    <row r="19" spans="2:16" x14ac:dyDescent="0.2">
      <c r="B19" s="65" t="s">
        <v>198</v>
      </c>
      <c r="C19" s="294">
        <v>0</v>
      </c>
      <c r="D19" s="9"/>
      <c r="E19" s="455" t="s">
        <v>403</v>
      </c>
      <c r="F19" s="261">
        <f>'Cash Flow'!B55</f>
        <v>0</v>
      </c>
      <c r="G19" s="157"/>
      <c r="H19" s="157"/>
      <c r="I19" s="238"/>
      <c r="J19" s="157"/>
      <c r="K19" s="9"/>
      <c r="M19" s="124"/>
      <c r="N19" s="120"/>
      <c r="P19" s="9"/>
    </row>
    <row r="20" spans="2:16" x14ac:dyDescent="0.2">
      <c r="B20" s="52" t="s">
        <v>224</v>
      </c>
      <c r="C20" s="141">
        <v>0</v>
      </c>
      <c r="D20" s="9"/>
      <c r="E20" s="406"/>
      <c r="F20" s="163"/>
      <c r="G20" s="157"/>
      <c r="H20" s="157"/>
      <c r="I20" s="238"/>
      <c r="J20" s="157"/>
      <c r="K20" s="9"/>
      <c r="M20" s="124"/>
      <c r="N20" s="120"/>
      <c r="P20" s="9"/>
    </row>
    <row r="21" spans="2:16" x14ac:dyDescent="0.2">
      <c r="B21" s="291" t="s">
        <v>199</v>
      </c>
      <c r="C21" s="288">
        <v>0</v>
      </c>
      <c r="D21" s="9"/>
      <c r="E21" s="256"/>
      <c r="F21" s="157"/>
      <c r="G21" s="240"/>
      <c r="H21" s="240"/>
      <c r="I21" s="241"/>
      <c r="J21" s="240"/>
      <c r="K21" s="9"/>
      <c r="M21" s="124"/>
      <c r="N21" s="120"/>
      <c r="P21" s="9"/>
    </row>
    <row r="22" spans="2:16" x14ac:dyDescent="0.2">
      <c r="B22" s="296" t="s">
        <v>200</v>
      </c>
      <c r="C22" s="289">
        <v>0</v>
      </c>
      <c r="D22" s="9"/>
      <c r="E22" s="7"/>
      <c r="F22" s="146"/>
      <c r="G22" s="157"/>
      <c r="H22" s="157"/>
      <c r="I22" s="238"/>
      <c r="J22" s="157"/>
      <c r="K22" s="9"/>
      <c r="M22" s="124"/>
      <c r="N22" s="120"/>
      <c r="P22" s="9"/>
    </row>
    <row r="23" spans="2:16" x14ac:dyDescent="0.2">
      <c r="B23" s="295" t="s">
        <v>195</v>
      </c>
      <c r="C23" s="299"/>
      <c r="D23" s="9"/>
      <c r="G23" s="157"/>
      <c r="H23" s="157"/>
      <c r="I23" s="238"/>
      <c r="J23" s="157"/>
      <c r="K23" s="9"/>
      <c r="M23" s="124"/>
      <c r="N23" s="120"/>
      <c r="P23" s="9"/>
    </row>
    <row r="24" spans="2:16" x14ac:dyDescent="0.2">
      <c r="B24" s="297" t="s">
        <v>202</v>
      </c>
      <c r="C24" s="298">
        <v>0</v>
      </c>
      <c r="D24" s="9"/>
      <c r="G24" s="157"/>
      <c r="H24" s="157"/>
      <c r="I24" s="238"/>
      <c r="J24" s="157"/>
      <c r="K24" s="9"/>
      <c r="M24" s="124"/>
      <c r="N24" s="120"/>
      <c r="P24" s="9"/>
    </row>
    <row r="25" spans="2:16" x14ac:dyDescent="0.2">
      <c r="B25" s="112" t="s">
        <v>201</v>
      </c>
      <c r="C25" s="143">
        <v>0</v>
      </c>
      <c r="D25" s="9"/>
      <c r="G25" s="157"/>
      <c r="H25" s="157"/>
      <c r="I25" s="238"/>
      <c r="J25" s="157"/>
      <c r="K25" s="9"/>
      <c r="M25" s="124"/>
      <c r="N25" s="120"/>
      <c r="P25" s="9"/>
    </row>
    <row r="26" spans="2:16" x14ac:dyDescent="0.2">
      <c r="B26" s="296" t="s">
        <v>200</v>
      </c>
      <c r="C26" s="289">
        <v>0</v>
      </c>
      <c r="D26" s="9"/>
      <c r="G26" s="157"/>
      <c r="H26" s="157"/>
      <c r="I26" s="238"/>
      <c r="J26" s="157"/>
      <c r="K26" s="9"/>
      <c r="M26" s="124"/>
      <c r="N26" s="120"/>
      <c r="P26" s="9"/>
    </row>
    <row r="27" spans="2:16" x14ac:dyDescent="0.2">
      <c r="B27" s="295" t="s">
        <v>196</v>
      </c>
      <c r="C27" s="44"/>
      <c r="D27" s="9"/>
      <c r="G27" s="157"/>
      <c r="H27" s="157"/>
      <c r="I27" s="238"/>
      <c r="J27" s="157"/>
      <c r="K27" s="9"/>
      <c r="M27" s="124"/>
      <c r="N27" s="120"/>
      <c r="P27" s="9"/>
    </row>
    <row r="28" spans="2:16" x14ac:dyDescent="0.2">
      <c r="B28" s="297" t="s">
        <v>202</v>
      </c>
      <c r="C28" s="300">
        <v>0</v>
      </c>
      <c r="D28" s="9"/>
      <c r="G28" s="157"/>
      <c r="H28" s="157"/>
      <c r="I28" s="238"/>
      <c r="J28" s="157"/>
      <c r="K28" s="9"/>
      <c r="M28" s="124"/>
      <c r="N28" s="120"/>
      <c r="P28" s="9"/>
    </row>
    <row r="29" spans="2:16" x14ac:dyDescent="0.2">
      <c r="B29" s="112" t="s">
        <v>201</v>
      </c>
      <c r="C29" s="265">
        <v>0</v>
      </c>
      <c r="D29" s="9"/>
      <c r="G29" s="157"/>
      <c r="H29" s="157"/>
      <c r="I29" s="238"/>
      <c r="J29" s="157"/>
      <c r="K29" s="9"/>
      <c r="M29" s="124"/>
      <c r="N29" s="120"/>
      <c r="P29" s="9"/>
    </row>
    <row r="30" spans="2:16" x14ac:dyDescent="0.2">
      <c r="B30" s="243" t="s">
        <v>165</v>
      </c>
      <c r="C30" s="265">
        <v>0</v>
      </c>
      <c r="D30" s="15"/>
      <c r="G30" s="157"/>
      <c r="H30" s="157"/>
      <c r="I30" s="238"/>
      <c r="J30" s="157"/>
      <c r="K30" s="9"/>
      <c r="M30" s="124"/>
      <c r="N30" s="120"/>
      <c r="P30" s="9"/>
    </row>
    <row r="31" spans="2:16" x14ac:dyDescent="0.2">
      <c r="B31" s="115"/>
      <c r="C31" s="145"/>
      <c r="D31" s="7"/>
      <c r="G31" s="157"/>
      <c r="H31" s="157"/>
      <c r="I31" s="238"/>
      <c r="J31" s="157"/>
      <c r="K31" s="9"/>
      <c r="M31" s="124"/>
      <c r="N31" s="119"/>
      <c r="P31" s="9"/>
    </row>
    <row r="32" spans="2:16" ht="13.5" thickBot="1" x14ac:dyDescent="0.25">
      <c r="B32" s="292" t="s">
        <v>89</v>
      </c>
      <c r="C32" s="293"/>
      <c r="D32" s="7"/>
      <c r="G32" s="157"/>
      <c r="H32" s="157"/>
      <c r="I32" s="238"/>
      <c r="J32" s="157"/>
      <c r="K32" s="9"/>
      <c r="M32" s="124"/>
      <c r="N32" s="121"/>
      <c r="P32" s="9"/>
    </row>
    <row r="33" spans="2:16" x14ac:dyDescent="0.2">
      <c r="B33" s="394" t="s">
        <v>281</v>
      </c>
      <c r="C33" s="395"/>
      <c r="D33" s="7"/>
      <c r="G33" s="157"/>
      <c r="H33" s="157"/>
      <c r="I33" s="238"/>
      <c r="J33" s="157"/>
      <c r="K33" s="9"/>
      <c r="M33" s="124"/>
      <c r="N33" s="122"/>
      <c r="O33" s="16"/>
      <c r="P33" s="7"/>
    </row>
    <row r="34" spans="2:16" x14ac:dyDescent="0.2">
      <c r="B34" s="328" t="s">
        <v>361</v>
      </c>
      <c r="C34" s="329">
        <v>0</v>
      </c>
      <c r="D34" s="7"/>
      <c r="G34" s="157"/>
      <c r="H34" s="157"/>
      <c r="I34" s="238"/>
      <c r="J34" s="157"/>
      <c r="K34" s="9"/>
      <c r="M34" s="124"/>
      <c r="N34" s="122"/>
      <c r="O34" s="7"/>
      <c r="P34" s="7"/>
    </row>
    <row r="35" spans="2:16" x14ac:dyDescent="0.2">
      <c r="B35" s="451" t="s">
        <v>356</v>
      </c>
      <c r="C35" s="452">
        <v>0</v>
      </c>
      <c r="D35" s="7"/>
      <c r="G35" s="157"/>
      <c r="H35" s="157"/>
      <c r="I35" s="238"/>
      <c r="J35" s="157"/>
      <c r="K35" s="9"/>
      <c r="M35" s="124"/>
      <c r="N35" s="122"/>
    </row>
    <row r="36" spans="2:16" x14ac:dyDescent="0.2">
      <c r="B36" s="328" t="s">
        <v>213</v>
      </c>
      <c r="C36" s="391" t="s">
        <v>160</v>
      </c>
      <c r="D36" s="9"/>
      <c r="G36" s="157"/>
      <c r="H36" s="157"/>
      <c r="I36" s="238"/>
      <c r="J36" s="157"/>
      <c r="K36" s="9"/>
      <c r="M36" s="124"/>
      <c r="N36" s="122"/>
    </row>
    <row r="37" spans="2:16" x14ac:dyDescent="0.2">
      <c r="B37" s="451" t="s">
        <v>95</v>
      </c>
      <c r="C37" s="453">
        <v>0</v>
      </c>
      <c r="D37" s="9"/>
      <c r="G37" s="157"/>
      <c r="H37" s="157"/>
      <c r="I37" s="238"/>
      <c r="J37" s="157"/>
      <c r="K37" s="9"/>
      <c r="M37" s="124"/>
      <c r="N37" s="122"/>
    </row>
    <row r="38" spans="2:16" ht="13.5" thickBot="1" x14ac:dyDescent="0.25">
      <c r="B38" s="330" t="s">
        <v>280</v>
      </c>
      <c r="C38" s="392" t="s">
        <v>18</v>
      </c>
      <c r="D38" s="7"/>
      <c r="G38" s="157"/>
      <c r="H38" s="157"/>
      <c r="I38" s="238"/>
      <c r="J38" s="157"/>
      <c r="K38" s="7"/>
      <c r="M38" s="124"/>
      <c r="N38" s="122"/>
    </row>
    <row r="39" spans="2:16" x14ac:dyDescent="0.2">
      <c r="B39" s="396" t="s">
        <v>285</v>
      </c>
      <c r="C39" s="397"/>
      <c r="D39" s="7"/>
      <c r="G39" s="157"/>
      <c r="H39" s="157"/>
      <c r="I39" s="238"/>
      <c r="J39" s="157"/>
      <c r="K39" s="7"/>
      <c r="M39" s="124"/>
      <c r="N39" s="122"/>
    </row>
    <row r="40" spans="2:16" x14ac:dyDescent="0.2">
      <c r="B40" s="52" t="s">
        <v>286</v>
      </c>
      <c r="C40" s="148">
        <v>0</v>
      </c>
      <c r="D40" s="7"/>
      <c r="G40" s="157"/>
      <c r="H40" s="157"/>
      <c r="I40" s="238"/>
      <c r="J40" s="157"/>
      <c r="K40" s="7"/>
      <c r="M40" s="124"/>
      <c r="N40" s="122"/>
    </row>
    <row r="41" spans="2:16" x14ac:dyDescent="0.2">
      <c r="B41" s="52" t="s">
        <v>189</v>
      </c>
      <c r="C41" s="152">
        <f>sponsor_operating_margin*system_capacity</f>
        <v>0</v>
      </c>
      <c r="D41" s="7"/>
      <c r="G41" s="157"/>
      <c r="H41" s="157"/>
      <c r="I41" s="238"/>
      <c r="J41" s="157"/>
      <c r="K41" s="7"/>
      <c r="M41" s="124"/>
      <c r="N41" s="122"/>
    </row>
    <row r="42" spans="2:16" x14ac:dyDescent="0.2">
      <c r="B42" s="52" t="s">
        <v>287</v>
      </c>
      <c r="C42" s="148">
        <v>0</v>
      </c>
      <c r="D42" s="7"/>
      <c r="G42" s="157"/>
      <c r="H42" s="157"/>
      <c r="I42" s="238"/>
      <c r="J42" s="157"/>
      <c r="K42" s="7"/>
      <c r="M42" s="124"/>
      <c r="N42" s="122"/>
    </row>
    <row r="43" spans="2:16" x14ac:dyDescent="0.2">
      <c r="B43" s="52" t="s">
        <v>288</v>
      </c>
      <c r="C43" s="148">
        <v>0</v>
      </c>
      <c r="D43" s="7"/>
      <c r="G43" s="157"/>
      <c r="H43" s="157"/>
      <c r="I43" s="238"/>
      <c r="J43" s="157"/>
      <c r="K43" s="7"/>
      <c r="M43" s="124"/>
      <c r="N43" s="122"/>
    </row>
    <row r="44" spans="2:16" x14ac:dyDescent="0.2">
      <c r="B44" s="307" t="s">
        <v>90</v>
      </c>
      <c r="C44" s="308"/>
      <c r="D44" s="7"/>
      <c r="G44" s="157"/>
      <c r="H44" s="157"/>
      <c r="I44" s="238"/>
      <c r="J44" s="157"/>
      <c r="K44" s="9"/>
      <c r="M44" s="124"/>
      <c r="N44" s="122"/>
    </row>
    <row r="45" spans="2:16" x14ac:dyDescent="0.2">
      <c r="B45" s="52" t="s">
        <v>96</v>
      </c>
      <c r="C45" s="234">
        <v>0</v>
      </c>
      <c r="D45" s="7"/>
      <c r="G45" s="157"/>
      <c r="H45" s="157"/>
      <c r="I45" s="238"/>
      <c r="J45" s="157"/>
      <c r="K45" s="9"/>
      <c r="M45" s="124"/>
      <c r="N45" s="122"/>
    </row>
    <row r="46" spans="2:16" x14ac:dyDescent="0.2">
      <c r="B46" s="52" t="s">
        <v>97</v>
      </c>
      <c r="C46" s="148">
        <v>0</v>
      </c>
      <c r="D46" s="7"/>
      <c r="G46" s="157"/>
      <c r="H46" s="157"/>
      <c r="I46" s="238"/>
      <c r="J46" s="157"/>
      <c r="K46" s="77"/>
      <c r="M46" s="124"/>
      <c r="N46" s="122"/>
    </row>
    <row r="47" spans="2:16" x14ac:dyDescent="0.2">
      <c r="B47" s="52" t="s">
        <v>99</v>
      </c>
      <c r="C47" s="151">
        <v>0</v>
      </c>
      <c r="D47" s="7"/>
      <c r="G47" s="242"/>
      <c r="H47" s="157"/>
      <c r="I47" s="238"/>
      <c r="J47" s="157"/>
      <c r="K47" s="45"/>
      <c r="M47" s="124"/>
      <c r="N47" s="122"/>
    </row>
    <row r="48" spans="2:16" x14ac:dyDescent="0.2">
      <c r="B48" s="52" t="s">
        <v>98</v>
      </c>
      <c r="C48" s="152">
        <f>((inflation_rate/100+1)*(real_discount_rate/100+1)-1)*100</f>
        <v>0</v>
      </c>
      <c r="D48" s="7"/>
      <c r="G48" s="157"/>
      <c r="H48" s="157"/>
      <c r="I48" s="238"/>
      <c r="J48" s="157"/>
      <c r="K48" s="45"/>
      <c r="M48" s="124"/>
      <c r="N48" s="122"/>
    </row>
    <row r="49" spans="2:16" x14ac:dyDescent="0.2">
      <c r="B49" s="42" t="s">
        <v>91</v>
      </c>
      <c r="C49" s="150"/>
      <c r="D49" s="7"/>
      <c r="G49" s="157"/>
      <c r="H49" s="157"/>
      <c r="I49" s="238"/>
      <c r="J49" s="157"/>
      <c r="K49" s="9"/>
      <c r="M49" s="124"/>
      <c r="N49" s="122"/>
    </row>
    <row r="50" spans="2:16" x14ac:dyDescent="0.2">
      <c r="B50" s="52" t="s">
        <v>294</v>
      </c>
      <c r="C50" s="398">
        <v>0</v>
      </c>
      <c r="D50" s="7"/>
      <c r="E50" s="256"/>
      <c r="F50" s="238"/>
      <c r="G50" s="157"/>
      <c r="H50" s="157"/>
      <c r="I50" s="238"/>
      <c r="J50" s="157"/>
      <c r="K50" s="77"/>
      <c r="M50" s="124"/>
      <c r="N50" s="122"/>
    </row>
    <row r="51" spans="2:16" x14ac:dyDescent="0.2">
      <c r="B51" s="52" t="s">
        <v>295</v>
      </c>
      <c r="C51" s="398">
        <v>0</v>
      </c>
      <c r="D51" s="7"/>
      <c r="E51" s="256"/>
      <c r="F51" s="238"/>
      <c r="G51" s="157"/>
      <c r="H51" s="157"/>
      <c r="I51" s="238"/>
      <c r="J51" s="157"/>
      <c r="K51" s="45"/>
      <c r="M51" s="124"/>
      <c r="N51" s="122"/>
    </row>
    <row r="52" spans="2:16" x14ac:dyDescent="0.2">
      <c r="B52" s="52" t="s">
        <v>138</v>
      </c>
      <c r="C52" s="153">
        <v>0</v>
      </c>
      <c r="D52" s="7"/>
      <c r="E52" s="256"/>
      <c r="F52" s="238"/>
      <c r="G52" s="157"/>
      <c r="H52" s="157"/>
      <c r="I52" s="238"/>
      <c r="J52" s="157"/>
      <c r="K52" s="45"/>
      <c r="M52" s="124"/>
      <c r="N52" s="122"/>
      <c r="O52" s="7"/>
      <c r="P52" s="7"/>
    </row>
    <row r="53" spans="2:16" x14ac:dyDescent="0.2">
      <c r="B53" s="52" t="s">
        <v>94</v>
      </c>
      <c r="C53" s="153">
        <v>0</v>
      </c>
      <c r="D53" s="7"/>
      <c r="E53" s="237"/>
      <c r="F53" s="238"/>
      <c r="G53" s="157"/>
      <c r="H53" s="157"/>
      <c r="I53" s="238"/>
      <c r="J53" s="157"/>
      <c r="K53" s="9"/>
      <c r="M53" s="124"/>
      <c r="N53" s="122"/>
      <c r="P53" s="7"/>
    </row>
    <row r="54" spans="2:16" x14ac:dyDescent="0.2">
      <c r="B54" s="54" t="s">
        <v>0</v>
      </c>
      <c r="C54" s="149"/>
      <c r="E54" s="237"/>
      <c r="F54" s="238"/>
      <c r="G54" s="157"/>
      <c r="H54" s="157"/>
      <c r="I54" s="238"/>
      <c r="J54" s="157"/>
      <c r="K54" s="77"/>
      <c r="M54" s="124"/>
      <c r="N54" s="122"/>
      <c r="P54" s="7"/>
    </row>
    <row r="55" spans="2:16" x14ac:dyDescent="0.2">
      <c r="B55" s="53" t="s">
        <v>100</v>
      </c>
      <c r="C55" s="154">
        <v>0</v>
      </c>
      <c r="E55" s="237"/>
      <c r="F55" s="238"/>
      <c r="G55" s="157"/>
      <c r="H55" s="157"/>
      <c r="I55" s="238"/>
      <c r="J55" s="157"/>
      <c r="K55" s="45"/>
      <c r="M55" s="124"/>
      <c r="N55" s="122"/>
      <c r="P55" s="7"/>
    </row>
    <row r="56" spans="2:16" x14ac:dyDescent="0.2">
      <c r="B56" s="53" t="s">
        <v>102</v>
      </c>
      <c r="C56" s="331">
        <f>total_installed_cost*prop_tax_cost_assessed_percent/100</f>
        <v>0</v>
      </c>
      <c r="E56" s="237"/>
      <c r="F56" s="238"/>
      <c r="G56" s="157"/>
      <c r="H56" s="157"/>
      <c r="I56" s="238"/>
      <c r="J56" s="157"/>
      <c r="K56" s="9"/>
      <c r="M56" s="124"/>
      <c r="N56" s="122"/>
      <c r="P56" s="9"/>
    </row>
    <row r="57" spans="2:16" x14ac:dyDescent="0.2">
      <c r="B57" s="53" t="s">
        <v>101</v>
      </c>
      <c r="C57" s="153">
        <v>0</v>
      </c>
      <c r="E57" s="237"/>
      <c r="F57" s="238"/>
      <c r="G57" s="157"/>
      <c r="H57" s="157"/>
      <c r="I57" s="238"/>
      <c r="J57" s="157"/>
      <c r="K57" s="15"/>
      <c r="M57" s="124"/>
      <c r="N57" s="122"/>
      <c r="P57" s="7"/>
    </row>
    <row r="58" spans="2:16" x14ac:dyDescent="0.2">
      <c r="B58" s="53" t="s">
        <v>103</v>
      </c>
      <c r="C58" s="153">
        <v>0</v>
      </c>
      <c r="E58" s="237"/>
      <c r="F58" s="238"/>
      <c r="G58" s="157"/>
      <c r="H58" s="157"/>
      <c r="I58" s="238"/>
      <c r="J58" s="157"/>
      <c r="K58" s="9"/>
      <c r="M58" s="124"/>
      <c r="N58" s="122"/>
      <c r="P58" s="7"/>
    </row>
    <row r="59" spans="2:16" x14ac:dyDescent="0.2">
      <c r="B59" s="42" t="s">
        <v>38</v>
      </c>
      <c r="C59" s="149"/>
      <c r="E59" s="237"/>
      <c r="F59" s="238"/>
      <c r="G59" s="157"/>
      <c r="H59" s="157"/>
      <c r="I59" s="238"/>
      <c r="J59" s="157"/>
      <c r="K59" s="9"/>
      <c r="M59" s="124"/>
      <c r="N59" s="122"/>
      <c r="P59" s="7"/>
    </row>
    <row r="60" spans="2:16" x14ac:dyDescent="0.2">
      <c r="B60" s="51" t="s">
        <v>163</v>
      </c>
      <c r="C60" s="148">
        <v>0</v>
      </c>
      <c r="E60" s="237"/>
      <c r="F60" s="238"/>
      <c r="G60" s="157"/>
      <c r="H60" s="157"/>
      <c r="I60" s="238"/>
      <c r="J60" s="157"/>
      <c r="K60" s="7"/>
      <c r="M60" s="124"/>
      <c r="N60" s="122"/>
      <c r="P60" s="7"/>
    </row>
    <row r="61" spans="2:16" x14ac:dyDescent="0.2">
      <c r="B61" s="51" t="s">
        <v>162</v>
      </c>
      <c r="C61" s="331">
        <f>total_installed_cost*salvage_percentage/100</f>
        <v>0</v>
      </c>
      <c r="G61" s="157"/>
      <c r="H61" s="157"/>
      <c r="I61" s="238"/>
      <c r="J61" s="157"/>
      <c r="K61" s="9"/>
      <c r="M61" s="124"/>
      <c r="N61" s="122"/>
      <c r="P61" s="7"/>
    </row>
    <row r="62" spans="2:16" x14ac:dyDescent="0.2">
      <c r="B62" s="7"/>
      <c r="C62" s="155"/>
      <c r="E62" s="9"/>
      <c r="G62" s="7"/>
      <c r="H62" s="7"/>
      <c r="I62" s="29"/>
      <c r="J62" s="9"/>
      <c r="K62" s="9"/>
      <c r="M62" s="124"/>
      <c r="N62" s="122"/>
      <c r="P62" s="7"/>
    </row>
    <row r="63" spans="2:16" x14ac:dyDescent="0.2">
      <c r="B63" s="5" t="s">
        <v>107</v>
      </c>
      <c r="C63" s="133"/>
      <c r="G63" s="7"/>
      <c r="H63" s="7"/>
      <c r="I63" s="29"/>
      <c r="J63" s="9"/>
      <c r="K63" s="9"/>
      <c r="M63" s="124"/>
      <c r="N63" s="122"/>
      <c r="P63" s="7"/>
    </row>
    <row r="64" spans="2:16" x14ac:dyDescent="0.2">
      <c r="B64" s="51" t="s">
        <v>289</v>
      </c>
      <c r="C64" s="153">
        <v>0</v>
      </c>
      <c r="G64" s="7"/>
      <c r="H64" s="7"/>
      <c r="I64" s="29"/>
      <c r="J64" s="9"/>
      <c r="K64" s="9"/>
      <c r="M64" s="124"/>
      <c r="N64" s="122"/>
      <c r="P64" s="7"/>
    </row>
    <row r="65" spans="2:16" x14ac:dyDescent="0.2">
      <c r="B65" s="51" t="s">
        <v>290</v>
      </c>
      <c r="C65" s="153">
        <v>0</v>
      </c>
      <c r="G65" s="7"/>
      <c r="H65" s="7"/>
      <c r="I65" s="29"/>
      <c r="J65" s="9"/>
      <c r="K65" s="9"/>
      <c r="M65" s="124"/>
      <c r="N65" s="122"/>
      <c r="P65" s="7"/>
    </row>
    <row r="66" spans="2:16" x14ac:dyDescent="0.2">
      <c r="B66" s="51" t="s">
        <v>291</v>
      </c>
      <c r="C66" s="153">
        <v>0</v>
      </c>
      <c r="G66" s="7"/>
      <c r="H66" s="7"/>
      <c r="I66" s="29"/>
      <c r="J66" s="9"/>
      <c r="K66" s="9"/>
      <c r="M66" s="124"/>
      <c r="N66" s="122"/>
      <c r="P66" s="7"/>
    </row>
    <row r="67" spans="2:16" x14ac:dyDescent="0.2">
      <c r="B67" s="51" t="s">
        <v>293</v>
      </c>
      <c r="C67" s="331">
        <f>cost_dev_fee_percent/100*total_installed_cost</f>
        <v>0</v>
      </c>
      <c r="G67" s="7"/>
      <c r="H67" s="7"/>
      <c r="I67" s="29"/>
      <c r="J67" s="9"/>
      <c r="K67" s="9"/>
      <c r="M67" s="124"/>
      <c r="N67" s="122"/>
      <c r="P67" s="7"/>
    </row>
    <row r="68" spans="2:16" x14ac:dyDescent="0.2">
      <c r="B68" s="51" t="s">
        <v>292</v>
      </c>
      <c r="C68" s="331">
        <f>C67*(federal_tax_rate/100*(1-state_tax_rate/100)+state_tax_rate/100)</f>
        <v>0</v>
      </c>
      <c r="G68" s="7"/>
      <c r="H68" s="7"/>
      <c r="I68" s="29"/>
      <c r="J68" s="9"/>
      <c r="K68" s="9"/>
      <c r="M68" s="124"/>
      <c r="N68" s="122"/>
      <c r="P68" s="7"/>
    </row>
    <row r="69" spans="2:16" x14ac:dyDescent="0.2">
      <c r="B69" s="7"/>
      <c r="C69" s="132"/>
      <c r="G69" s="7"/>
      <c r="H69" s="7"/>
      <c r="I69" s="29"/>
      <c r="J69" s="9"/>
      <c r="K69" s="9"/>
      <c r="M69" s="124"/>
      <c r="N69" s="122"/>
      <c r="P69" s="7"/>
    </row>
    <row r="70" spans="2:16" x14ac:dyDescent="0.2">
      <c r="B70" s="5" t="s">
        <v>119</v>
      </c>
      <c r="C70" s="133"/>
      <c r="H70" s="7"/>
      <c r="J70" s="9"/>
      <c r="K70" s="9"/>
      <c r="M70" s="124"/>
      <c r="N70" s="122"/>
      <c r="P70" s="7"/>
    </row>
    <row r="71" spans="2:16" x14ac:dyDescent="0.2">
      <c r="B71" s="51" t="s">
        <v>164</v>
      </c>
      <c r="C71" s="134">
        <v>0</v>
      </c>
      <c r="H71" s="7"/>
      <c r="J71" s="9"/>
      <c r="K71" s="9"/>
      <c r="M71" s="124"/>
      <c r="N71" s="122"/>
      <c r="P71" s="7"/>
    </row>
    <row r="72" spans="2:16" x14ac:dyDescent="0.2">
      <c r="C72" s="135"/>
      <c r="H72" s="7"/>
      <c r="J72" s="9"/>
      <c r="K72" s="9"/>
      <c r="M72" s="124"/>
      <c r="N72" s="122"/>
      <c r="P72" s="7"/>
    </row>
    <row r="73" spans="2:16" x14ac:dyDescent="0.2">
      <c r="B73" s="5" t="s">
        <v>194</v>
      </c>
      <c r="C73" s="8"/>
      <c r="D73" s="8"/>
      <c r="E73" s="8"/>
      <c r="F73" s="8"/>
      <c r="G73" s="8"/>
      <c r="H73" s="8"/>
      <c r="I73" s="6"/>
      <c r="J73" s="9"/>
      <c r="K73" s="9"/>
      <c r="M73" s="124"/>
      <c r="N73" s="122"/>
      <c r="P73" s="7"/>
    </row>
    <row r="74" spans="2:16" ht="25.5" x14ac:dyDescent="0.2">
      <c r="B74" s="51"/>
      <c r="C74" s="285" t="s">
        <v>113</v>
      </c>
      <c r="D74" s="284" t="s">
        <v>114</v>
      </c>
      <c r="E74" s="284" t="s">
        <v>115</v>
      </c>
      <c r="F74" s="284" t="s">
        <v>116</v>
      </c>
      <c r="G74" s="284" t="s">
        <v>25</v>
      </c>
      <c r="H74" s="284" t="s">
        <v>26</v>
      </c>
      <c r="I74" s="286" t="s">
        <v>117</v>
      </c>
      <c r="J74" s="9"/>
      <c r="K74" s="9"/>
      <c r="M74" s="124"/>
      <c r="N74" s="122"/>
      <c r="P74" s="7"/>
    </row>
    <row r="75" spans="2:16" x14ac:dyDescent="0.2">
      <c r="B75" s="51" t="s">
        <v>108</v>
      </c>
      <c r="C75" s="244">
        <v>0</v>
      </c>
      <c r="D75" s="246">
        <v>0</v>
      </c>
      <c r="E75" s="201">
        <v>0</v>
      </c>
      <c r="F75" s="249">
        <v>0</v>
      </c>
      <c r="G75" s="244">
        <f>C75/100*total_installed_cost</f>
        <v>0</v>
      </c>
      <c r="H75" s="244">
        <f>G75*F75/100*E75/12*0.5</f>
        <v>0</v>
      </c>
      <c r="I75" s="244">
        <f>H75+D75/100*G75</f>
        <v>0</v>
      </c>
      <c r="J75" s="9"/>
      <c r="K75" s="9"/>
      <c r="M75" s="124"/>
      <c r="N75" s="122"/>
      <c r="P75" s="7"/>
    </row>
    <row r="76" spans="2:16" x14ac:dyDescent="0.2">
      <c r="B76" s="51" t="s">
        <v>109</v>
      </c>
      <c r="C76" s="244">
        <v>0</v>
      </c>
      <c r="D76" s="246">
        <v>0</v>
      </c>
      <c r="E76" s="201">
        <v>0</v>
      </c>
      <c r="F76" s="249">
        <v>0</v>
      </c>
      <c r="G76" s="244">
        <f>C76/100*total_installed_cost</f>
        <v>0</v>
      </c>
      <c r="H76" s="244">
        <f>G76*F76/100*E76/12*0.5</f>
        <v>0</v>
      </c>
      <c r="I76" s="244">
        <f t="shared" ref="I76:I79" si="0">H76+D76/100*G76</f>
        <v>0</v>
      </c>
      <c r="J76" s="9"/>
      <c r="K76" s="9"/>
      <c r="M76" s="124"/>
      <c r="N76" s="122"/>
      <c r="P76" s="7"/>
    </row>
    <row r="77" spans="2:16" x14ac:dyDescent="0.2">
      <c r="B77" s="51" t="s">
        <v>110</v>
      </c>
      <c r="C77" s="244">
        <v>0</v>
      </c>
      <c r="D77" s="246">
        <v>0</v>
      </c>
      <c r="E77" s="201">
        <v>0</v>
      </c>
      <c r="F77" s="249">
        <v>0</v>
      </c>
      <c r="G77" s="244">
        <f>C77/100*total_installed_cost</f>
        <v>0</v>
      </c>
      <c r="H77" s="244">
        <f>G77*F77/100*E77/12*0.5</f>
        <v>0</v>
      </c>
      <c r="I77" s="244">
        <f t="shared" si="0"/>
        <v>0</v>
      </c>
      <c r="J77" s="9"/>
      <c r="K77" s="9"/>
      <c r="M77" s="124"/>
      <c r="N77" s="122"/>
      <c r="P77" s="7"/>
    </row>
    <row r="78" spans="2:16" x14ac:dyDescent="0.2">
      <c r="B78" s="51" t="s">
        <v>111</v>
      </c>
      <c r="C78" s="244">
        <v>0</v>
      </c>
      <c r="D78" s="246">
        <v>0</v>
      </c>
      <c r="E78" s="201">
        <v>0</v>
      </c>
      <c r="F78" s="249">
        <v>0</v>
      </c>
      <c r="G78" s="244">
        <f>C78/100*total_installed_cost</f>
        <v>0</v>
      </c>
      <c r="H78" s="244">
        <f>G78*F78/100*E78/12*0.5</f>
        <v>0</v>
      </c>
      <c r="I78" s="244">
        <f t="shared" si="0"/>
        <v>0</v>
      </c>
      <c r="J78" s="9"/>
      <c r="K78" s="9"/>
      <c r="M78" s="124"/>
      <c r="N78" s="122"/>
      <c r="P78" s="7"/>
    </row>
    <row r="79" spans="2:16" x14ac:dyDescent="0.2">
      <c r="B79" s="51" t="s">
        <v>112</v>
      </c>
      <c r="C79" s="245">
        <v>0</v>
      </c>
      <c r="D79" s="247">
        <v>0</v>
      </c>
      <c r="E79" s="248">
        <v>0</v>
      </c>
      <c r="F79" s="250">
        <v>0</v>
      </c>
      <c r="G79" s="244">
        <f>C79/100*total_installed_cost</f>
        <v>0</v>
      </c>
      <c r="H79" s="244">
        <f>G79*F79/100*E79/12*0.5</f>
        <v>0</v>
      </c>
      <c r="I79" s="244">
        <f t="shared" si="0"/>
        <v>0</v>
      </c>
      <c r="J79" s="9"/>
      <c r="K79" s="9"/>
      <c r="M79" s="124"/>
      <c r="N79" s="122"/>
      <c r="P79" s="7"/>
    </row>
    <row r="80" spans="2:16" x14ac:dyDescent="0.2">
      <c r="B80" s="56" t="s">
        <v>118</v>
      </c>
      <c r="C80" s="57"/>
      <c r="D80" s="43"/>
      <c r="E80" s="43"/>
      <c r="F80" s="58"/>
      <c r="G80" s="59">
        <f>SUM(G75:G79)</f>
        <v>0</v>
      </c>
      <c r="H80" s="60">
        <f>SUM(H75:H79)</f>
        <v>0</v>
      </c>
      <c r="I80" s="61">
        <f>SUM(I75:I79)</f>
        <v>0</v>
      </c>
      <c r="J80" s="9"/>
      <c r="K80" s="9"/>
      <c r="M80" s="124"/>
      <c r="N80" s="122"/>
      <c r="P80" s="7"/>
    </row>
    <row r="81" spans="2:16" x14ac:dyDescent="0.2">
      <c r="C81" s="135"/>
      <c r="H81" s="7"/>
      <c r="J81" s="9"/>
      <c r="K81" s="9"/>
      <c r="M81" s="124"/>
      <c r="N81" s="122"/>
      <c r="P81" s="7"/>
    </row>
    <row r="82" spans="2:16" x14ac:dyDescent="0.2">
      <c r="B82" s="5" t="s">
        <v>120</v>
      </c>
      <c r="C82" s="8"/>
      <c r="D82" s="8"/>
      <c r="E82" s="8"/>
      <c r="F82" s="254"/>
      <c r="G82" s="7"/>
      <c r="H82" s="7"/>
      <c r="I82" s="9"/>
      <c r="J82" s="9"/>
      <c r="K82" s="9"/>
      <c r="M82" s="124"/>
      <c r="N82" s="122"/>
      <c r="P82" s="7"/>
    </row>
    <row r="83" spans="2:16" x14ac:dyDescent="0.2">
      <c r="B83" s="51" t="s">
        <v>121</v>
      </c>
      <c r="C83" s="156">
        <v>0</v>
      </c>
      <c r="D83" s="9"/>
      <c r="E83" s="9"/>
      <c r="F83" s="254"/>
      <c r="G83" s="7"/>
      <c r="H83" s="7"/>
      <c r="I83" s="9"/>
      <c r="J83" s="9"/>
      <c r="K83" s="9"/>
      <c r="M83" s="124"/>
      <c r="N83" s="122"/>
      <c r="P83" s="7"/>
    </row>
    <row r="84" spans="2:16" x14ac:dyDescent="0.2">
      <c r="B84" s="51" t="s">
        <v>129</v>
      </c>
      <c r="C84" s="156">
        <v>0</v>
      </c>
      <c r="D84" s="9"/>
      <c r="E84" s="9"/>
      <c r="F84" s="254"/>
      <c r="G84" s="7"/>
      <c r="H84" s="7"/>
      <c r="I84" s="9"/>
      <c r="J84" s="9"/>
      <c r="K84" s="9"/>
      <c r="M84" s="124"/>
      <c r="N84" s="122"/>
      <c r="P84" s="7"/>
    </row>
    <row r="85" spans="2:16" x14ac:dyDescent="0.2">
      <c r="B85" s="11" t="s">
        <v>305</v>
      </c>
      <c r="C85" s="156">
        <f>tax_investor_required_lease_reserve</f>
        <v>0</v>
      </c>
      <c r="D85" s="9"/>
      <c r="E85" s="9"/>
      <c r="F85" s="254"/>
      <c r="G85" s="7"/>
      <c r="H85" s="7"/>
      <c r="I85" s="9"/>
      <c r="J85" s="9"/>
      <c r="K85" s="9"/>
      <c r="M85" s="124"/>
      <c r="N85" s="122"/>
      <c r="P85" s="7"/>
    </row>
    <row r="86" spans="2:16" x14ac:dyDescent="0.2">
      <c r="B86" s="11" t="s">
        <v>252</v>
      </c>
      <c r="C86" s="156">
        <v>0</v>
      </c>
      <c r="D86" s="9"/>
      <c r="E86" s="9"/>
      <c r="F86" s="254"/>
      <c r="G86" s="7"/>
      <c r="H86" s="7"/>
      <c r="I86" s="9"/>
      <c r="J86" s="9"/>
      <c r="K86" s="9"/>
      <c r="M86" s="124"/>
      <c r="N86" s="122"/>
      <c r="P86" s="7"/>
    </row>
    <row r="87" spans="2:16" x14ac:dyDescent="0.2">
      <c r="B87" s="51" t="s">
        <v>122</v>
      </c>
      <c r="C87" s="130" t="s">
        <v>170</v>
      </c>
      <c r="D87" s="284" t="s">
        <v>126</v>
      </c>
      <c r="E87" s="312" t="s">
        <v>127</v>
      </c>
      <c r="F87" s="254"/>
      <c r="G87" s="7"/>
      <c r="H87" s="7"/>
      <c r="I87" s="9"/>
      <c r="J87" s="9"/>
      <c r="K87" s="9"/>
      <c r="M87" s="124"/>
      <c r="N87" s="122"/>
      <c r="P87" s="7"/>
    </row>
    <row r="88" spans="2:16" x14ac:dyDescent="0.2">
      <c r="B88" s="65" t="s">
        <v>123</v>
      </c>
      <c r="C88" s="156">
        <v>0</v>
      </c>
      <c r="D88" s="331">
        <f>C88*system_capacity</f>
        <v>0</v>
      </c>
      <c r="E88" s="313">
        <v>0</v>
      </c>
      <c r="F88" s="254"/>
      <c r="G88" s="7"/>
      <c r="H88" s="7"/>
      <c r="I88" s="9"/>
      <c r="J88" s="9"/>
      <c r="K88" s="9"/>
      <c r="M88" s="124"/>
      <c r="N88" s="122"/>
      <c r="P88" s="7"/>
    </row>
    <row r="89" spans="2:16" x14ac:dyDescent="0.2">
      <c r="B89" s="52" t="s">
        <v>125</v>
      </c>
      <c r="C89" s="156">
        <v>0</v>
      </c>
      <c r="D89" s="331">
        <f>C89*system_capacity</f>
        <v>0</v>
      </c>
      <c r="E89" s="313">
        <v>0</v>
      </c>
      <c r="F89" s="254"/>
      <c r="G89" s="7"/>
      <c r="H89" s="7"/>
      <c r="I89" s="9"/>
      <c r="J89" s="9"/>
      <c r="K89" s="9"/>
      <c r="M89" s="124"/>
      <c r="N89" s="122"/>
      <c r="P89" s="7"/>
    </row>
    <row r="90" spans="2:16" x14ac:dyDescent="0.2">
      <c r="B90" s="78" t="s">
        <v>124</v>
      </c>
      <c r="C90" s="156">
        <v>0</v>
      </c>
      <c r="D90" s="331">
        <f>C90*system_capacity</f>
        <v>0</v>
      </c>
      <c r="E90" s="313">
        <v>0</v>
      </c>
      <c r="F90" s="254"/>
      <c r="G90" s="7"/>
      <c r="H90" s="7"/>
      <c r="I90" s="9"/>
      <c r="J90" s="9"/>
      <c r="K90" s="9"/>
      <c r="M90" s="124"/>
      <c r="N90" s="122"/>
      <c r="P90" s="7"/>
    </row>
    <row r="91" spans="2:16" x14ac:dyDescent="0.2">
      <c r="B91" s="55" t="s">
        <v>128</v>
      </c>
      <c r="C91" s="44"/>
      <c r="D91" s="311"/>
      <c r="E91" s="311"/>
      <c r="F91" s="254"/>
      <c r="G91" s="7"/>
      <c r="H91" s="7"/>
      <c r="I91" s="9"/>
      <c r="J91" s="9"/>
      <c r="K91" s="9"/>
      <c r="M91" s="124"/>
      <c r="N91" s="122"/>
      <c r="P91" s="7"/>
    </row>
    <row r="92" spans="2:16" x14ac:dyDescent="0.2">
      <c r="B92" s="63" t="s">
        <v>4</v>
      </c>
      <c r="C92" s="310" t="s">
        <v>32</v>
      </c>
      <c r="D92" s="254"/>
      <c r="E92" s="9"/>
      <c r="F92" s="254"/>
      <c r="G92" s="7"/>
      <c r="H92" s="7"/>
      <c r="I92" s="9"/>
      <c r="J92" s="9"/>
      <c r="K92" s="9"/>
      <c r="M92" s="124"/>
      <c r="N92" s="122"/>
      <c r="P92" s="7"/>
    </row>
    <row r="93" spans="2:16" x14ac:dyDescent="0.2">
      <c r="B93" s="63" t="s">
        <v>5</v>
      </c>
      <c r="C93" s="310" t="s">
        <v>32</v>
      </c>
      <c r="D93" s="314"/>
      <c r="E93" s="315"/>
      <c r="F93" s="254"/>
      <c r="G93" s="7"/>
      <c r="H93" s="7"/>
      <c r="I93" s="9"/>
      <c r="J93" s="9"/>
      <c r="K93" s="9"/>
      <c r="M93" s="124"/>
      <c r="N93" s="122"/>
      <c r="P93" s="7"/>
    </row>
    <row r="94" spans="2:16" x14ac:dyDescent="0.2">
      <c r="G94" s="7"/>
      <c r="H94" s="7"/>
      <c r="I94" s="9"/>
      <c r="J94" s="9"/>
      <c r="K94" s="9"/>
      <c r="M94" s="124"/>
      <c r="N94" s="122"/>
      <c r="P94" s="7"/>
    </row>
    <row r="95" spans="2:16" x14ac:dyDescent="0.2">
      <c r="B95" s="5" t="s">
        <v>130</v>
      </c>
      <c r="C95" s="8"/>
      <c r="D95" s="8"/>
      <c r="E95" s="8"/>
      <c r="F95" s="6"/>
      <c r="G95" s="7"/>
      <c r="H95" s="7"/>
      <c r="I95" s="9"/>
      <c r="J95" s="9"/>
      <c r="K95" s="9"/>
      <c r="M95" s="124"/>
      <c r="N95" s="122"/>
      <c r="P95" s="7"/>
    </row>
    <row r="96" spans="2:16" x14ac:dyDescent="0.2">
      <c r="B96" s="42" t="s">
        <v>2</v>
      </c>
      <c r="C96" s="43"/>
      <c r="D96" s="66"/>
      <c r="E96" s="457" t="s">
        <v>222</v>
      </c>
      <c r="F96" s="458"/>
      <c r="G96" s="7"/>
      <c r="H96" s="7"/>
      <c r="I96" s="7"/>
      <c r="J96" s="7"/>
      <c r="K96" s="7"/>
      <c r="M96" s="124"/>
      <c r="N96" s="122"/>
    </row>
    <row r="97" spans="2:17" x14ac:dyDescent="0.2">
      <c r="B97" s="65" t="s">
        <v>132</v>
      </c>
      <c r="C97" s="10" t="s">
        <v>189</v>
      </c>
      <c r="D97" s="76"/>
      <c r="E97" s="284" t="s">
        <v>4</v>
      </c>
      <c r="F97" s="284" t="s">
        <v>5</v>
      </c>
      <c r="G97" s="7"/>
      <c r="H97" s="7"/>
      <c r="I97" s="9"/>
      <c r="J97" s="9"/>
      <c r="K97" s="9"/>
      <c r="M97" s="124"/>
      <c r="N97" s="122"/>
    </row>
    <row r="98" spans="2:17" x14ac:dyDescent="0.2">
      <c r="B98" s="64" t="s">
        <v>133</v>
      </c>
      <c r="C98" s="179">
        <v>0</v>
      </c>
      <c r="D98" s="46"/>
      <c r="E98" s="85" t="s">
        <v>17</v>
      </c>
      <c r="F98" s="85" t="s">
        <v>17</v>
      </c>
      <c r="G98" s="7"/>
      <c r="H98" s="7"/>
      <c r="I98" s="9"/>
      <c r="J98" s="9"/>
      <c r="K98" s="9"/>
      <c r="M98" s="124"/>
      <c r="N98" s="122"/>
    </row>
    <row r="99" spans="2:17" x14ac:dyDescent="0.2">
      <c r="B99" s="64" t="s">
        <v>134</v>
      </c>
      <c r="C99" s="179">
        <v>0</v>
      </c>
      <c r="D99" s="68"/>
      <c r="E99" s="75" t="s">
        <v>18</v>
      </c>
      <c r="F99" s="71" t="s">
        <v>18</v>
      </c>
      <c r="G99" s="7"/>
      <c r="I99" s="9"/>
      <c r="J99" s="9"/>
      <c r="K99" s="9"/>
      <c r="M99" s="124"/>
      <c r="N99" s="122"/>
    </row>
    <row r="100" spans="2:17" x14ac:dyDescent="0.2">
      <c r="B100" s="63" t="s">
        <v>137</v>
      </c>
      <c r="C100" s="12" t="s">
        <v>7</v>
      </c>
      <c r="D100" s="17" t="s">
        <v>157</v>
      </c>
      <c r="E100" s="72"/>
      <c r="F100" s="73"/>
      <c r="G100" s="7"/>
      <c r="H100" s="7"/>
      <c r="I100" s="9"/>
      <c r="J100" s="9"/>
      <c r="K100" s="9"/>
      <c r="M100" s="124"/>
      <c r="N100" s="122"/>
    </row>
    <row r="101" spans="2:17" x14ac:dyDescent="0.2">
      <c r="B101" s="64" t="s">
        <v>135</v>
      </c>
      <c r="C101" s="130">
        <v>0</v>
      </c>
      <c r="D101" s="62">
        <v>9.9999999999999998E+37</v>
      </c>
      <c r="E101" s="69" t="s">
        <v>17</v>
      </c>
      <c r="F101" s="69" t="s">
        <v>17</v>
      </c>
      <c r="G101" s="7"/>
      <c r="I101" s="9"/>
      <c r="J101" s="9"/>
      <c r="K101" s="9"/>
      <c r="M101" s="124"/>
      <c r="N101" s="122"/>
    </row>
    <row r="102" spans="2:17" ht="13.5" thickBot="1" x14ac:dyDescent="0.25">
      <c r="B102" s="355" t="s">
        <v>136</v>
      </c>
      <c r="C102" s="356">
        <v>0</v>
      </c>
      <c r="D102" s="357">
        <v>9.9999999999999998E+37</v>
      </c>
      <c r="E102" s="86" t="s">
        <v>18</v>
      </c>
      <c r="F102" s="86" t="s">
        <v>18</v>
      </c>
      <c r="G102" s="7"/>
      <c r="I102" s="9"/>
      <c r="J102" s="9"/>
      <c r="K102" s="9"/>
      <c r="M102" s="124"/>
      <c r="N102" s="122"/>
    </row>
    <row r="103" spans="2:17" x14ac:dyDescent="0.2">
      <c r="B103" s="352" t="s">
        <v>6</v>
      </c>
      <c r="C103" s="353" t="s">
        <v>9</v>
      </c>
      <c r="D103" s="354" t="s">
        <v>190</v>
      </c>
      <c r="E103" s="350" t="s">
        <v>188</v>
      </c>
      <c r="F103" s="254"/>
      <c r="G103" s="7"/>
      <c r="I103" s="9"/>
      <c r="J103" s="9"/>
      <c r="K103" s="9"/>
      <c r="M103" s="124"/>
      <c r="N103" s="122"/>
      <c r="Q103" s="7"/>
    </row>
    <row r="104" spans="2:17" x14ac:dyDescent="0.2">
      <c r="B104" s="63" t="s">
        <v>4</v>
      </c>
      <c r="C104" s="140">
        <v>0</v>
      </c>
      <c r="D104" s="180">
        <v>0</v>
      </c>
      <c r="E104" s="351">
        <v>0</v>
      </c>
      <c r="F104" s="254"/>
      <c r="G104" s="7"/>
      <c r="I104" s="9"/>
      <c r="J104" s="9"/>
      <c r="K104" s="9"/>
      <c r="M104" s="124"/>
      <c r="N104" s="122"/>
      <c r="Q104" s="7"/>
    </row>
    <row r="105" spans="2:17" x14ac:dyDescent="0.2">
      <c r="B105" s="63" t="s">
        <v>5</v>
      </c>
      <c r="C105" s="140">
        <v>0</v>
      </c>
      <c r="D105" s="180">
        <v>0</v>
      </c>
      <c r="E105" s="351">
        <v>0</v>
      </c>
      <c r="F105" s="254"/>
      <c r="G105" s="7"/>
      <c r="I105" s="9"/>
      <c r="J105" s="9"/>
      <c r="K105" s="9"/>
      <c r="M105" s="124"/>
      <c r="N105" s="122"/>
      <c r="Q105" s="7"/>
    </row>
    <row r="106" spans="2:17" x14ac:dyDescent="0.2">
      <c r="B106" s="48"/>
      <c r="C106" s="13"/>
      <c r="D106" s="14"/>
      <c r="E106" s="9"/>
      <c r="F106" s="9"/>
      <c r="G106" s="7"/>
      <c r="H106" s="7"/>
      <c r="I106" s="9"/>
      <c r="J106" s="9"/>
      <c r="K106" s="9"/>
      <c r="M106" s="124"/>
      <c r="N106" s="122"/>
      <c r="Q106" s="7"/>
    </row>
    <row r="107" spans="2:17" x14ac:dyDescent="0.2">
      <c r="B107" s="292" t="s">
        <v>131</v>
      </c>
      <c r="C107" s="318"/>
      <c r="D107" s="318"/>
      <c r="E107" s="318"/>
      <c r="F107" s="318"/>
      <c r="G107" s="318"/>
      <c r="H107" s="319"/>
      <c r="I107" s="49"/>
      <c r="K107" s="9"/>
      <c r="M107" s="124"/>
      <c r="N107" s="119"/>
      <c r="Q107" s="7"/>
    </row>
    <row r="108" spans="2:17" x14ac:dyDescent="0.2">
      <c r="B108" s="93" t="s">
        <v>16</v>
      </c>
      <c r="C108" s="309"/>
      <c r="D108" s="43"/>
      <c r="E108" s="92"/>
      <c r="F108" s="92"/>
      <c r="G108" s="92"/>
      <c r="H108" s="70"/>
      <c r="I108" s="9"/>
      <c r="K108" s="9"/>
      <c r="M108" s="124"/>
      <c r="N108" s="119"/>
    </row>
    <row r="109" spans="2:17" x14ac:dyDescent="0.2">
      <c r="B109" s="99" t="s">
        <v>132</v>
      </c>
      <c r="C109" s="88" t="s">
        <v>189</v>
      </c>
      <c r="D109" s="316"/>
      <c r="E109" s="74" t="s">
        <v>214</v>
      </c>
      <c r="F109" s="69" t="s">
        <v>215</v>
      </c>
      <c r="G109" s="69" t="s">
        <v>216</v>
      </c>
      <c r="H109" s="69" t="s">
        <v>217</v>
      </c>
      <c r="I109" s="7"/>
      <c r="K109" s="91"/>
      <c r="M109" s="124"/>
      <c r="N109" s="123"/>
    </row>
    <row r="110" spans="2:17" x14ac:dyDescent="0.2">
      <c r="B110" s="82" t="s">
        <v>133</v>
      </c>
      <c r="C110" s="181">
        <v>0</v>
      </c>
      <c r="D110" s="317"/>
      <c r="E110" s="87" t="s">
        <v>17</v>
      </c>
      <c r="F110" s="87" t="s">
        <v>17</v>
      </c>
      <c r="G110" s="85" t="s">
        <v>18</v>
      </c>
      <c r="H110" s="85" t="s">
        <v>18</v>
      </c>
      <c r="I110" s="7"/>
      <c r="K110" s="9"/>
      <c r="M110" s="124"/>
      <c r="N110" s="119"/>
    </row>
    <row r="111" spans="2:17" x14ac:dyDescent="0.2">
      <c r="B111" s="82" t="s">
        <v>134</v>
      </c>
      <c r="C111" s="181">
        <v>0</v>
      </c>
      <c r="D111" s="317"/>
      <c r="E111" s="87" t="s">
        <v>17</v>
      </c>
      <c r="F111" s="87" t="s">
        <v>17</v>
      </c>
      <c r="G111" s="85" t="s">
        <v>18</v>
      </c>
      <c r="H111" s="85" t="s">
        <v>18</v>
      </c>
      <c r="I111" s="7"/>
      <c r="K111" s="9"/>
      <c r="M111" s="124"/>
      <c r="N111" s="119"/>
    </row>
    <row r="112" spans="2:17" x14ac:dyDescent="0.2">
      <c r="B112" s="82" t="s">
        <v>144</v>
      </c>
      <c r="C112" s="181">
        <v>0</v>
      </c>
      <c r="D112" s="317"/>
      <c r="E112" s="87" t="s">
        <v>17</v>
      </c>
      <c r="F112" s="87" t="s">
        <v>17</v>
      </c>
      <c r="G112" s="87" t="s">
        <v>18</v>
      </c>
      <c r="H112" s="85" t="s">
        <v>18</v>
      </c>
      <c r="I112" s="7"/>
      <c r="K112" s="9"/>
      <c r="M112" s="124"/>
      <c r="N112" s="119"/>
    </row>
    <row r="113" spans="2:17" x14ac:dyDescent="0.2">
      <c r="B113" s="100" t="s">
        <v>145</v>
      </c>
      <c r="C113" s="182">
        <v>0</v>
      </c>
      <c r="D113" s="317"/>
      <c r="E113" s="87" t="s">
        <v>17</v>
      </c>
      <c r="F113" s="87" t="s">
        <v>17</v>
      </c>
      <c r="G113" s="71" t="s">
        <v>18</v>
      </c>
      <c r="H113" s="71" t="s">
        <v>18</v>
      </c>
      <c r="I113" s="7"/>
      <c r="K113" s="9"/>
      <c r="M113" s="124"/>
      <c r="N113" s="119"/>
    </row>
    <row r="114" spans="2:17" x14ac:dyDescent="0.2">
      <c r="B114" s="84" t="s">
        <v>137</v>
      </c>
      <c r="C114" s="89" t="s">
        <v>7</v>
      </c>
      <c r="D114" s="85" t="s">
        <v>157</v>
      </c>
      <c r="E114" s="90"/>
      <c r="F114" s="94"/>
      <c r="G114" s="94"/>
      <c r="H114" s="95"/>
      <c r="I114" s="117"/>
      <c r="K114" s="15"/>
      <c r="M114" s="124"/>
      <c r="N114" s="122"/>
    </row>
    <row r="115" spans="2:17" x14ac:dyDescent="0.2">
      <c r="B115" s="82" t="s">
        <v>135</v>
      </c>
      <c r="C115" s="130">
        <v>0</v>
      </c>
      <c r="D115" s="325">
        <v>9.9999999999999998E+37</v>
      </c>
      <c r="E115" s="87" t="s">
        <v>17</v>
      </c>
      <c r="F115" s="87" t="s">
        <v>17</v>
      </c>
      <c r="G115" s="85" t="s">
        <v>18</v>
      </c>
      <c r="H115" s="87" t="s">
        <v>18</v>
      </c>
      <c r="I115" s="7"/>
      <c r="K115" s="9"/>
      <c r="L115" s="9"/>
      <c r="M115" s="15"/>
      <c r="N115" s="9"/>
    </row>
    <row r="116" spans="2:17" x14ac:dyDescent="0.2">
      <c r="B116" s="82" t="s">
        <v>136</v>
      </c>
      <c r="C116" s="130">
        <v>0</v>
      </c>
      <c r="D116" s="325">
        <v>9.9999999999999998E+37</v>
      </c>
      <c r="E116" s="87" t="s">
        <v>17</v>
      </c>
      <c r="F116" s="87" t="s">
        <v>17</v>
      </c>
      <c r="G116" s="85" t="s">
        <v>18</v>
      </c>
      <c r="H116" s="85" t="s">
        <v>18</v>
      </c>
      <c r="I116" s="7"/>
      <c r="K116" s="9"/>
      <c r="L116" s="9"/>
      <c r="M116" s="15"/>
      <c r="N116" s="9"/>
    </row>
    <row r="117" spans="2:17" x14ac:dyDescent="0.2">
      <c r="B117" s="82" t="s">
        <v>146</v>
      </c>
      <c r="C117" s="130">
        <v>0</v>
      </c>
      <c r="D117" s="325">
        <v>9.9999999999999998E+37</v>
      </c>
      <c r="E117" s="87" t="s">
        <v>17</v>
      </c>
      <c r="F117" s="87" t="s">
        <v>17</v>
      </c>
      <c r="G117" s="85" t="s">
        <v>18</v>
      </c>
      <c r="H117" s="85" t="s">
        <v>18</v>
      </c>
      <c r="I117" s="7"/>
      <c r="K117" s="9"/>
      <c r="L117" s="9"/>
      <c r="M117" s="15"/>
      <c r="N117" s="9"/>
    </row>
    <row r="118" spans="2:17" ht="13.5" thickBot="1" x14ac:dyDescent="0.25">
      <c r="B118" s="102" t="s">
        <v>147</v>
      </c>
      <c r="C118" s="185">
        <v>0</v>
      </c>
      <c r="D118" s="326">
        <v>9.9999999999999998E+37</v>
      </c>
      <c r="E118" s="323" t="s">
        <v>17</v>
      </c>
      <c r="F118" s="324" t="s">
        <v>17</v>
      </c>
      <c r="G118" s="86" t="s">
        <v>18</v>
      </c>
      <c r="H118" s="86" t="s">
        <v>18</v>
      </c>
      <c r="I118" s="7"/>
      <c r="K118" s="9"/>
      <c r="L118" s="9"/>
      <c r="M118" s="15"/>
      <c r="N118" s="9"/>
    </row>
    <row r="119" spans="2:17" x14ac:dyDescent="0.2">
      <c r="B119" s="101" t="s">
        <v>30</v>
      </c>
      <c r="C119" s="98" t="s">
        <v>152</v>
      </c>
      <c r="D119" s="69" t="s">
        <v>157</v>
      </c>
      <c r="E119" s="320"/>
      <c r="F119" s="321"/>
      <c r="G119" s="321"/>
      <c r="H119" s="322"/>
      <c r="I119" s="7"/>
      <c r="K119" s="80"/>
      <c r="L119" s="80"/>
      <c r="M119" s="15"/>
      <c r="N119" s="80"/>
      <c r="O119" s="16"/>
    </row>
    <row r="120" spans="2:17" x14ac:dyDescent="0.2">
      <c r="B120" s="84" t="s">
        <v>148</v>
      </c>
      <c r="C120" s="143">
        <v>0</v>
      </c>
      <c r="D120" s="325">
        <v>9.9999999999999998E+37</v>
      </c>
      <c r="E120" s="87" t="s">
        <v>17</v>
      </c>
      <c r="F120" s="87" t="s">
        <v>17</v>
      </c>
      <c r="G120" s="85" t="s">
        <v>18</v>
      </c>
      <c r="H120" s="90" t="s">
        <v>18</v>
      </c>
      <c r="I120" s="205"/>
      <c r="K120" s="9"/>
      <c r="L120" s="9"/>
      <c r="M120" s="15"/>
      <c r="N120" s="9"/>
    </row>
    <row r="121" spans="2:17" x14ac:dyDescent="0.2">
      <c r="B121" s="84" t="s">
        <v>149</v>
      </c>
      <c r="C121" s="143">
        <v>0</v>
      </c>
      <c r="D121" s="325">
        <v>9.9999999999999998E+37</v>
      </c>
      <c r="E121" s="87" t="s">
        <v>17</v>
      </c>
      <c r="F121" s="87" t="s">
        <v>17</v>
      </c>
      <c r="G121" s="87" t="s">
        <v>18</v>
      </c>
      <c r="H121" s="87" t="s">
        <v>18</v>
      </c>
      <c r="K121" s="9"/>
      <c r="L121" s="9"/>
      <c r="M121" s="15"/>
      <c r="N121" s="9"/>
    </row>
    <row r="122" spans="2:17" x14ac:dyDescent="0.2">
      <c r="B122" s="84" t="s">
        <v>150</v>
      </c>
      <c r="C122" s="143">
        <v>0</v>
      </c>
      <c r="D122" s="325">
        <v>9.9999999999999998E+37</v>
      </c>
      <c r="E122" s="87" t="s">
        <v>17</v>
      </c>
      <c r="F122" s="87" t="s">
        <v>17</v>
      </c>
      <c r="G122" s="85" t="s">
        <v>18</v>
      </c>
      <c r="H122" s="85" t="s">
        <v>18</v>
      </c>
      <c r="K122" s="9"/>
      <c r="L122" s="9"/>
      <c r="M122" s="15"/>
      <c r="N122" s="9"/>
    </row>
    <row r="123" spans="2:17" ht="13.5" thickBot="1" x14ac:dyDescent="0.25">
      <c r="B123" s="104" t="s">
        <v>151</v>
      </c>
      <c r="C123" s="186">
        <v>0</v>
      </c>
      <c r="D123" s="326">
        <v>9.9999999999999998E+37</v>
      </c>
      <c r="E123" s="323" t="s">
        <v>17</v>
      </c>
      <c r="F123" s="324" t="s">
        <v>17</v>
      </c>
      <c r="G123" s="86" t="s">
        <v>18</v>
      </c>
      <c r="H123" s="86" t="s">
        <v>18</v>
      </c>
      <c r="K123" s="9"/>
      <c r="L123" s="9"/>
      <c r="M123" s="15"/>
      <c r="N123" s="9"/>
    </row>
    <row r="124" spans="2:17" x14ac:dyDescent="0.2">
      <c r="B124" s="103" t="s">
        <v>27</v>
      </c>
      <c r="C124" s="98" t="s">
        <v>9</v>
      </c>
      <c r="D124" s="69" t="s">
        <v>190</v>
      </c>
      <c r="E124" s="69" t="s">
        <v>188</v>
      </c>
      <c r="F124" s="69" t="s">
        <v>214</v>
      </c>
      <c r="G124" s="448" t="s">
        <v>215</v>
      </c>
      <c r="H124" s="445"/>
      <c r="I124" s="15"/>
      <c r="J124" s="15"/>
      <c r="K124" s="15"/>
      <c r="L124" s="80"/>
      <c r="M124" s="15"/>
      <c r="N124" s="15"/>
      <c r="O124" s="16"/>
      <c r="P124" s="16"/>
      <c r="Q124" s="16"/>
    </row>
    <row r="125" spans="2:17" x14ac:dyDescent="0.2">
      <c r="B125" s="84" t="s">
        <v>153</v>
      </c>
      <c r="C125" s="143">
        <v>0</v>
      </c>
      <c r="D125" s="187">
        <v>0</v>
      </c>
      <c r="E125" s="130">
        <v>0</v>
      </c>
      <c r="F125" s="87" t="s">
        <v>17</v>
      </c>
      <c r="G125" s="449" t="s">
        <v>17</v>
      </c>
      <c r="H125" s="446"/>
      <c r="I125" s="15"/>
      <c r="J125" s="15"/>
      <c r="K125" s="15"/>
      <c r="L125" s="9"/>
      <c r="M125" s="15"/>
      <c r="N125" s="15"/>
      <c r="O125" s="16"/>
      <c r="P125" s="16"/>
      <c r="Q125" s="16"/>
    </row>
    <row r="126" spans="2:17" x14ac:dyDescent="0.2">
      <c r="B126" s="84" t="s">
        <v>154</v>
      </c>
      <c r="C126" s="143">
        <v>0</v>
      </c>
      <c r="D126" s="187">
        <v>0</v>
      </c>
      <c r="E126" s="130">
        <v>0</v>
      </c>
      <c r="F126" s="85" t="s">
        <v>17</v>
      </c>
      <c r="G126" s="449" t="s">
        <v>17</v>
      </c>
      <c r="H126" s="446"/>
      <c r="I126" s="15"/>
      <c r="J126" s="15"/>
      <c r="K126" s="15"/>
      <c r="L126" s="9"/>
      <c r="M126" s="15"/>
      <c r="N126" s="15"/>
      <c r="O126" s="16"/>
      <c r="P126" s="16"/>
      <c r="Q126" s="16"/>
    </row>
    <row r="127" spans="2:17" x14ac:dyDescent="0.2">
      <c r="B127" s="84" t="s">
        <v>155</v>
      </c>
      <c r="C127" s="143">
        <v>0</v>
      </c>
      <c r="D127" s="187">
        <v>0</v>
      </c>
      <c r="E127" s="130">
        <v>0</v>
      </c>
      <c r="F127" s="87" t="s">
        <v>17</v>
      </c>
      <c r="G127" s="449" t="s">
        <v>17</v>
      </c>
      <c r="H127" s="446"/>
      <c r="I127" s="15"/>
      <c r="J127" s="15"/>
      <c r="K127" s="15"/>
      <c r="L127" s="15"/>
      <c r="M127" s="15"/>
      <c r="N127" s="15"/>
      <c r="O127" s="16"/>
      <c r="P127" s="16"/>
      <c r="Q127" s="16"/>
    </row>
    <row r="128" spans="2:17" x14ac:dyDescent="0.2">
      <c r="B128" s="84" t="s">
        <v>156</v>
      </c>
      <c r="C128" s="143">
        <v>0</v>
      </c>
      <c r="D128" s="187">
        <v>0</v>
      </c>
      <c r="E128" s="130">
        <v>0</v>
      </c>
      <c r="F128" s="87" t="s">
        <v>17</v>
      </c>
      <c r="G128" s="449" t="s">
        <v>17</v>
      </c>
      <c r="H128" s="447"/>
      <c r="I128" s="9"/>
      <c r="J128" s="9"/>
      <c r="K128" s="9"/>
      <c r="L128" s="15"/>
      <c r="M128" s="9"/>
      <c r="N128" s="9"/>
      <c r="O128" s="16"/>
      <c r="P128" s="16"/>
      <c r="Q128" s="16"/>
    </row>
    <row r="129" spans="2:43" x14ac:dyDescent="0.2">
      <c r="B129" s="32"/>
      <c r="C129" s="81"/>
      <c r="D129" s="45"/>
      <c r="E129" s="47"/>
      <c r="F129" s="80"/>
      <c r="G129" s="80"/>
      <c r="H129" s="80"/>
      <c r="I129" s="9"/>
      <c r="J129" s="9"/>
      <c r="K129" s="9"/>
      <c r="L129" s="15"/>
      <c r="M129" s="9"/>
      <c r="N129" s="9"/>
      <c r="O129" s="16"/>
      <c r="P129" s="16"/>
      <c r="Q129" s="16"/>
    </row>
    <row r="130" spans="2:43" x14ac:dyDescent="0.2">
      <c r="B130" s="5" t="s">
        <v>159</v>
      </c>
      <c r="C130" s="8"/>
      <c r="D130" s="8"/>
      <c r="E130" s="8"/>
      <c r="F130" s="8"/>
      <c r="G130" s="6"/>
      <c r="H130" s="251"/>
      <c r="I130" s="9"/>
      <c r="J130" s="9"/>
      <c r="K130" s="9"/>
      <c r="L130" s="9"/>
      <c r="M130" s="9"/>
      <c r="N130" s="9"/>
      <c r="O130" s="16"/>
      <c r="P130" s="16"/>
      <c r="Q130" s="16"/>
    </row>
    <row r="131" spans="2:43" ht="12.75" customHeight="1" x14ac:dyDescent="0.2">
      <c r="B131" s="51" t="s">
        <v>158</v>
      </c>
      <c r="C131" s="105" t="s">
        <v>191</v>
      </c>
      <c r="D131" s="89" t="s">
        <v>220</v>
      </c>
      <c r="E131" s="89" t="s">
        <v>221</v>
      </c>
      <c r="F131" s="89" t="s">
        <v>218</v>
      </c>
      <c r="G131" s="89" t="s">
        <v>219</v>
      </c>
      <c r="H131" s="251"/>
      <c r="I131" s="96"/>
      <c r="J131" s="79"/>
      <c r="K131" s="79"/>
      <c r="L131" s="79"/>
      <c r="M131" s="9"/>
      <c r="N131" s="16"/>
    </row>
    <row r="132" spans="2:43" x14ac:dyDescent="0.2">
      <c r="B132" s="84" t="s">
        <v>32</v>
      </c>
      <c r="C132" s="130">
        <v>0</v>
      </c>
      <c r="D132" s="87" t="s">
        <v>18</v>
      </c>
      <c r="E132" s="87" t="s">
        <v>18</v>
      </c>
      <c r="F132" s="87" t="s">
        <v>18</v>
      </c>
      <c r="G132" s="87" t="s">
        <v>18</v>
      </c>
      <c r="H132" s="122"/>
      <c r="I132" s="79"/>
      <c r="J132" s="79"/>
      <c r="K132" s="79"/>
      <c r="L132" s="79"/>
      <c r="M132" s="9"/>
    </row>
    <row r="133" spans="2:43" ht="12.75" customHeight="1" x14ac:dyDescent="0.2">
      <c r="B133" s="84" t="s">
        <v>33</v>
      </c>
      <c r="C133" s="130">
        <v>0</v>
      </c>
      <c r="D133" s="87" t="s">
        <v>18</v>
      </c>
      <c r="E133" s="85" t="s">
        <v>18</v>
      </c>
      <c r="F133" s="85" t="s">
        <v>18</v>
      </c>
      <c r="G133" s="85" t="s">
        <v>18</v>
      </c>
      <c r="H133" s="122"/>
      <c r="I133" s="79"/>
      <c r="J133" s="79"/>
      <c r="K133" s="79"/>
      <c r="L133" s="79"/>
      <c r="M133" s="9"/>
    </row>
    <row r="134" spans="2:43" x14ac:dyDescent="0.2">
      <c r="B134" s="84" t="s">
        <v>34</v>
      </c>
      <c r="C134" s="130">
        <v>0</v>
      </c>
      <c r="D134" s="87" t="s">
        <v>18</v>
      </c>
      <c r="E134" s="85" t="s">
        <v>18</v>
      </c>
      <c r="F134" s="85" t="s">
        <v>18</v>
      </c>
      <c r="G134" s="85" t="s">
        <v>18</v>
      </c>
      <c r="H134" s="122"/>
      <c r="I134" s="79"/>
      <c r="J134" s="79"/>
      <c r="K134" s="79"/>
      <c r="L134" s="79"/>
      <c r="M134" s="9"/>
    </row>
    <row r="135" spans="2:43" x14ac:dyDescent="0.2">
      <c r="B135" s="84" t="s">
        <v>35</v>
      </c>
      <c r="C135" s="130">
        <v>0</v>
      </c>
      <c r="D135" s="85" t="s">
        <v>18</v>
      </c>
      <c r="E135" s="85" t="s">
        <v>18</v>
      </c>
      <c r="F135" s="85" t="s">
        <v>18</v>
      </c>
      <c r="G135" s="85" t="s">
        <v>18</v>
      </c>
      <c r="H135" s="122"/>
      <c r="I135" s="79"/>
      <c r="J135" s="79"/>
      <c r="K135" s="79"/>
      <c r="L135" s="79"/>
      <c r="M135" s="9"/>
    </row>
    <row r="136" spans="2:43" x14ac:dyDescent="0.2">
      <c r="B136" s="84" t="s">
        <v>36</v>
      </c>
      <c r="C136" s="130">
        <v>0</v>
      </c>
      <c r="D136" s="85" t="s">
        <v>18</v>
      </c>
      <c r="E136" s="85" t="s">
        <v>18</v>
      </c>
      <c r="F136" s="85" t="s">
        <v>18</v>
      </c>
      <c r="G136" s="85" t="s">
        <v>18</v>
      </c>
      <c r="H136" s="122"/>
      <c r="I136" s="79"/>
      <c r="J136" s="79"/>
      <c r="K136" s="79"/>
      <c r="L136" s="79"/>
      <c r="M136" s="9"/>
    </row>
    <row r="137" spans="2:43" x14ac:dyDescent="0.2">
      <c r="B137" s="84" t="s">
        <v>37</v>
      </c>
      <c r="C137" s="130">
        <v>0</v>
      </c>
      <c r="D137" s="71" t="s">
        <v>18</v>
      </c>
      <c r="E137" s="71" t="s">
        <v>18</v>
      </c>
      <c r="F137" s="71" t="s">
        <v>18</v>
      </c>
      <c r="G137" s="71" t="s">
        <v>18</v>
      </c>
      <c r="H137" s="122"/>
      <c r="I137" s="79"/>
      <c r="J137" s="79"/>
      <c r="K137" s="79"/>
      <c r="L137" s="79"/>
      <c r="M137" s="9"/>
    </row>
    <row r="138" spans="2:43" x14ac:dyDescent="0.2">
      <c r="B138" s="84" t="s">
        <v>276</v>
      </c>
      <c r="C138" s="351">
        <v>0</v>
      </c>
      <c r="D138" s="71" t="s">
        <v>18</v>
      </c>
      <c r="E138" s="71" t="s">
        <v>18</v>
      </c>
      <c r="F138" s="85" t="s">
        <v>18</v>
      </c>
      <c r="G138" s="85" t="s">
        <v>18</v>
      </c>
      <c r="H138" s="122"/>
      <c r="I138" s="79"/>
      <c r="J138" s="79"/>
      <c r="K138" s="79"/>
      <c r="L138" s="79"/>
      <c r="M138" s="9"/>
    </row>
    <row r="139" spans="2:43" ht="12" customHeight="1" x14ac:dyDescent="0.2">
      <c r="B139" s="84" t="s">
        <v>172</v>
      </c>
      <c r="C139" s="192">
        <f>100-C140</f>
        <v>100</v>
      </c>
      <c r="D139" s="255">
        <v>0</v>
      </c>
      <c r="E139" s="255">
        <v>0</v>
      </c>
      <c r="F139" s="252"/>
      <c r="G139" s="252"/>
      <c r="H139" s="122"/>
      <c r="I139" s="79"/>
      <c r="J139" s="79"/>
      <c r="K139" s="79"/>
      <c r="L139" s="79"/>
      <c r="M139" s="9"/>
    </row>
    <row r="140" spans="2:43" x14ac:dyDescent="0.2">
      <c r="B140" s="84" t="s">
        <v>13</v>
      </c>
      <c r="C140" s="192">
        <f>SUM(C132:C138)</f>
        <v>0</v>
      </c>
      <c r="D140" s="254"/>
      <c r="E140" s="9"/>
      <c r="F140" s="9"/>
      <c r="G140" s="253"/>
      <c r="H140" s="122"/>
      <c r="I140" s="79"/>
      <c r="J140" s="79"/>
      <c r="K140" s="79"/>
      <c r="L140" s="79"/>
      <c r="M140" s="9"/>
    </row>
    <row r="141" spans="2:43" x14ac:dyDescent="0.2">
      <c r="D141" s="79"/>
      <c r="E141" s="97"/>
      <c r="F141" s="79"/>
      <c r="G141" s="79"/>
      <c r="H141" s="79"/>
      <c r="I141" s="79"/>
      <c r="J141" s="79"/>
      <c r="K141" s="79"/>
      <c r="L141" s="79"/>
      <c r="M141" s="9"/>
    </row>
    <row r="142" spans="2:43" x14ac:dyDescent="0.2">
      <c r="B142" s="5" t="s">
        <v>235</v>
      </c>
      <c r="C142" s="337">
        <v>0</v>
      </c>
      <c r="D142" s="337">
        <f>C142+1</f>
        <v>1</v>
      </c>
      <c r="E142" s="337">
        <f>D142+1</f>
        <v>2</v>
      </c>
      <c r="F142" s="337">
        <f t="shared" ref="F142:AQ142" si="1">E142+1</f>
        <v>3</v>
      </c>
      <c r="G142" s="337">
        <f>F142+1</f>
        <v>4</v>
      </c>
      <c r="H142" s="337">
        <f t="shared" si="1"/>
        <v>5</v>
      </c>
      <c r="I142" s="337">
        <f t="shared" si="1"/>
        <v>6</v>
      </c>
      <c r="J142" s="337">
        <f t="shared" si="1"/>
        <v>7</v>
      </c>
      <c r="K142" s="337">
        <f t="shared" si="1"/>
        <v>8</v>
      </c>
      <c r="L142" s="337">
        <f t="shared" si="1"/>
        <v>9</v>
      </c>
      <c r="M142" s="337">
        <f t="shared" si="1"/>
        <v>10</v>
      </c>
      <c r="N142" s="337">
        <f t="shared" si="1"/>
        <v>11</v>
      </c>
      <c r="O142" s="337">
        <f t="shared" si="1"/>
        <v>12</v>
      </c>
      <c r="P142" s="337">
        <f t="shared" si="1"/>
        <v>13</v>
      </c>
      <c r="Q142" s="337">
        <f t="shared" si="1"/>
        <v>14</v>
      </c>
      <c r="R142" s="337">
        <f t="shared" si="1"/>
        <v>15</v>
      </c>
      <c r="S142" s="337">
        <f t="shared" si="1"/>
        <v>16</v>
      </c>
      <c r="T142" s="337">
        <f t="shared" si="1"/>
        <v>17</v>
      </c>
      <c r="U142" s="337">
        <f t="shared" si="1"/>
        <v>18</v>
      </c>
      <c r="V142" s="337">
        <f t="shared" si="1"/>
        <v>19</v>
      </c>
      <c r="W142" s="337">
        <f t="shared" si="1"/>
        <v>20</v>
      </c>
      <c r="X142" s="337">
        <f t="shared" si="1"/>
        <v>21</v>
      </c>
      <c r="Y142" s="337">
        <f t="shared" si="1"/>
        <v>22</v>
      </c>
      <c r="Z142" s="337">
        <f t="shared" si="1"/>
        <v>23</v>
      </c>
      <c r="AA142" s="337">
        <f t="shared" si="1"/>
        <v>24</v>
      </c>
      <c r="AB142" s="337">
        <f t="shared" si="1"/>
        <v>25</v>
      </c>
      <c r="AC142" s="337">
        <f t="shared" si="1"/>
        <v>26</v>
      </c>
      <c r="AD142" s="337">
        <f t="shared" si="1"/>
        <v>27</v>
      </c>
      <c r="AE142" s="337">
        <f t="shared" si="1"/>
        <v>28</v>
      </c>
      <c r="AF142" s="337">
        <f t="shared" si="1"/>
        <v>29</v>
      </c>
      <c r="AG142" s="337">
        <f t="shared" si="1"/>
        <v>30</v>
      </c>
      <c r="AH142" s="337">
        <f t="shared" si="1"/>
        <v>31</v>
      </c>
      <c r="AI142" s="337">
        <f t="shared" si="1"/>
        <v>32</v>
      </c>
      <c r="AJ142" s="337">
        <f t="shared" si="1"/>
        <v>33</v>
      </c>
      <c r="AK142" s="337">
        <f t="shared" si="1"/>
        <v>34</v>
      </c>
      <c r="AL142" s="337">
        <f t="shared" si="1"/>
        <v>35</v>
      </c>
      <c r="AM142" s="337">
        <f t="shared" si="1"/>
        <v>36</v>
      </c>
      <c r="AN142" s="337">
        <f t="shared" si="1"/>
        <v>37</v>
      </c>
      <c r="AO142" s="337">
        <f t="shared" si="1"/>
        <v>38</v>
      </c>
      <c r="AP142" s="337">
        <f t="shared" si="1"/>
        <v>39</v>
      </c>
      <c r="AQ142" s="337">
        <f t="shared" si="1"/>
        <v>40</v>
      </c>
    </row>
    <row r="143" spans="2:43" x14ac:dyDescent="0.2">
      <c r="B143" s="231" t="s">
        <v>193</v>
      </c>
      <c r="C143" s="264"/>
      <c r="D143" s="264"/>
      <c r="E143" s="264"/>
      <c r="F143" s="264"/>
      <c r="G143" s="264"/>
      <c r="H143" s="264"/>
      <c r="I143" s="264"/>
      <c r="J143" s="264"/>
      <c r="K143" s="264"/>
      <c r="L143" s="264"/>
      <c r="M143" s="264"/>
      <c r="N143" s="264"/>
      <c r="O143" s="264"/>
      <c r="P143" s="264"/>
      <c r="Q143" s="264"/>
      <c r="R143" s="264"/>
      <c r="S143" s="264"/>
      <c r="T143" s="264"/>
      <c r="U143" s="264"/>
      <c r="V143" s="264"/>
      <c r="W143" s="264"/>
      <c r="X143" s="264"/>
      <c r="Y143" s="264"/>
      <c r="Z143" s="264"/>
      <c r="AA143" s="264"/>
      <c r="AB143" s="264"/>
      <c r="AC143" s="264"/>
      <c r="AD143" s="264"/>
      <c r="AE143" s="264"/>
      <c r="AF143" s="264"/>
      <c r="AG143" s="264"/>
      <c r="AH143" s="264"/>
      <c r="AI143" s="264"/>
      <c r="AJ143" s="264"/>
      <c r="AK143" s="264"/>
      <c r="AL143" s="264"/>
      <c r="AM143" s="264"/>
      <c r="AN143" s="264"/>
      <c r="AO143" s="264"/>
      <c r="AP143" s="264"/>
      <c r="AQ143" s="264"/>
    </row>
    <row r="144" spans="2:43" x14ac:dyDescent="0.2">
      <c r="B144" s="231" t="s">
        <v>182</v>
      </c>
      <c r="C144" s="268"/>
      <c r="D144" s="264"/>
      <c r="E144" s="268"/>
      <c r="F144" s="268"/>
      <c r="G144" s="268"/>
      <c r="H144" s="268"/>
      <c r="I144" s="268"/>
      <c r="J144" s="268"/>
      <c r="K144" s="268"/>
      <c r="L144" s="268"/>
      <c r="M144" s="268"/>
      <c r="N144" s="268"/>
      <c r="O144" s="268"/>
      <c r="P144" s="268"/>
      <c r="Q144" s="268"/>
      <c r="R144" s="268"/>
      <c r="S144" s="268"/>
      <c r="T144" s="268"/>
      <c r="U144" s="268"/>
      <c r="V144" s="268"/>
      <c r="W144" s="268"/>
      <c r="X144" s="268"/>
      <c r="Y144" s="268"/>
      <c r="Z144" s="268"/>
      <c r="AA144" s="268"/>
      <c r="AB144" s="268"/>
      <c r="AC144" s="268"/>
      <c r="AD144" s="268"/>
      <c r="AE144" s="268"/>
      <c r="AF144" s="268"/>
      <c r="AG144" s="268"/>
      <c r="AH144" s="268"/>
      <c r="AI144" s="268"/>
      <c r="AJ144" s="268"/>
      <c r="AK144" s="268"/>
      <c r="AL144" s="268"/>
      <c r="AM144" s="268"/>
      <c r="AN144" s="268"/>
      <c r="AO144" s="268"/>
      <c r="AP144" s="268"/>
      <c r="AQ144" s="268"/>
    </row>
    <row r="145" spans="2:43" ht="13.5" customHeight="1" x14ac:dyDescent="0.2">
      <c r="B145" s="344" t="s">
        <v>223</v>
      </c>
      <c r="C145" s="341"/>
      <c r="D145" s="341"/>
      <c r="E145" s="341"/>
      <c r="F145" s="341"/>
      <c r="G145" s="341"/>
      <c r="H145" s="341"/>
      <c r="I145" s="341"/>
      <c r="J145" s="341"/>
      <c r="K145" s="341"/>
      <c r="L145" s="341"/>
      <c r="M145" s="341"/>
      <c r="N145" s="341"/>
      <c r="O145" s="341"/>
      <c r="P145" s="341"/>
      <c r="Q145" s="341"/>
      <c r="R145" s="341"/>
      <c r="S145" s="341"/>
      <c r="T145" s="341"/>
      <c r="U145" s="341"/>
      <c r="V145" s="341"/>
      <c r="W145" s="341"/>
      <c r="X145" s="341"/>
      <c r="Y145" s="341"/>
      <c r="Z145" s="341"/>
      <c r="AA145" s="341"/>
      <c r="AB145" s="341"/>
      <c r="AC145" s="341"/>
      <c r="AD145" s="341"/>
      <c r="AE145" s="341"/>
      <c r="AF145" s="341"/>
      <c r="AG145" s="341"/>
      <c r="AH145" s="341"/>
      <c r="AI145" s="341"/>
      <c r="AJ145" s="341"/>
      <c r="AK145" s="341"/>
      <c r="AL145" s="341"/>
      <c r="AM145" s="341"/>
      <c r="AN145" s="341"/>
      <c r="AO145" s="341"/>
      <c r="AP145" s="341"/>
      <c r="AQ145" s="341"/>
    </row>
    <row r="146" spans="2:43" ht="13.5" customHeight="1" x14ac:dyDescent="0.2">
      <c r="B146" s="340" t="s">
        <v>236</v>
      </c>
      <c r="C146" s="345"/>
      <c r="D146" s="345"/>
      <c r="E146" s="345"/>
      <c r="F146" s="345"/>
      <c r="G146" s="345"/>
      <c r="H146" s="345"/>
      <c r="I146" s="345"/>
      <c r="J146" s="345"/>
      <c r="K146" s="345"/>
      <c r="L146" s="345"/>
      <c r="M146" s="345"/>
      <c r="N146" s="345"/>
      <c r="O146" s="345"/>
      <c r="P146" s="345"/>
      <c r="Q146" s="345"/>
      <c r="R146" s="345"/>
      <c r="S146" s="345"/>
      <c r="T146" s="345"/>
      <c r="U146" s="345"/>
      <c r="V146" s="345"/>
      <c r="W146" s="345"/>
      <c r="X146" s="345"/>
      <c r="Y146" s="345"/>
      <c r="Z146" s="345"/>
      <c r="AA146" s="345"/>
      <c r="AB146" s="345"/>
      <c r="AC146" s="345"/>
      <c r="AD146" s="345"/>
      <c r="AE146" s="345"/>
      <c r="AF146" s="345"/>
      <c r="AG146" s="345"/>
      <c r="AH146" s="345"/>
      <c r="AI146" s="345"/>
      <c r="AJ146" s="345"/>
      <c r="AK146" s="345"/>
      <c r="AL146" s="345"/>
      <c r="AM146" s="345"/>
      <c r="AN146" s="345"/>
      <c r="AO146" s="345"/>
      <c r="AP146" s="345"/>
      <c r="AQ146" s="346"/>
    </row>
    <row r="147" spans="2:43" ht="13.5" customHeight="1" x14ac:dyDescent="0.2">
      <c r="B147" s="99" t="s">
        <v>206</v>
      </c>
      <c r="C147" s="342"/>
      <c r="D147" s="343"/>
      <c r="E147" s="343"/>
      <c r="F147" s="343"/>
      <c r="G147" s="343"/>
      <c r="H147" s="343"/>
      <c r="I147" s="343"/>
      <c r="J147" s="343"/>
      <c r="K147" s="343"/>
      <c r="L147" s="343"/>
      <c r="M147" s="343"/>
      <c r="N147" s="343"/>
      <c r="O147" s="343"/>
      <c r="P147" s="343"/>
      <c r="Q147" s="343"/>
      <c r="R147" s="343"/>
      <c r="S147" s="343"/>
      <c r="T147" s="343"/>
      <c r="U147" s="343"/>
      <c r="V147" s="343"/>
      <c r="W147" s="343"/>
      <c r="X147" s="343"/>
      <c r="Y147" s="343"/>
      <c r="Z147" s="343"/>
      <c r="AA147" s="343"/>
      <c r="AB147" s="343"/>
      <c r="AC147" s="343"/>
      <c r="AD147" s="343"/>
      <c r="AE147" s="343"/>
      <c r="AF147" s="343"/>
      <c r="AG147" s="343"/>
      <c r="AH147" s="343"/>
      <c r="AI147" s="343"/>
      <c r="AJ147" s="343"/>
      <c r="AK147" s="343"/>
      <c r="AL147" s="343"/>
      <c r="AM147" s="343"/>
      <c r="AN147" s="343"/>
      <c r="AO147" s="343"/>
      <c r="AP147" s="343"/>
      <c r="AQ147" s="343"/>
    </row>
    <row r="148" spans="2:43" x14ac:dyDescent="0.2">
      <c r="B148" s="84" t="s">
        <v>12</v>
      </c>
      <c r="C148" s="338"/>
      <c r="D148" s="339"/>
      <c r="E148" s="339"/>
      <c r="F148" s="339"/>
      <c r="G148" s="339"/>
      <c r="H148" s="339"/>
      <c r="I148" s="339"/>
      <c r="J148" s="339"/>
      <c r="K148" s="339"/>
      <c r="L148" s="339"/>
      <c r="M148" s="339"/>
      <c r="N148" s="339"/>
      <c r="O148" s="339"/>
      <c r="P148" s="339"/>
      <c r="Q148" s="339"/>
      <c r="R148" s="339"/>
      <c r="S148" s="339"/>
      <c r="T148" s="339"/>
      <c r="U148" s="339"/>
      <c r="V148" s="339"/>
      <c r="W148" s="339"/>
      <c r="X148" s="339"/>
      <c r="Y148" s="339"/>
      <c r="Z148" s="339"/>
      <c r="AA148" s="339"/>
      <c r="AB148" s="339"/>
      <c r="AC148" s="339"/>
      <c r="AD148" s="339"/>
      <c r="AE148" s="339"/>
      <c r="AF148" s="339"/>
      <c r="AG148" s="339"/>
      <c r="AH148" s="339"/>
      <c r="AI148" s="339"/>
      <c r="AJ148" s="339"/>
      <c r="AK148" s="339"/>
      <c r="AL148" s="339"/>
      <c r="AM148" s="339"/>
      <c r="AN148" s="339"/>
      <c r="AO148" s="339"/>
      <c r="AP148" s="339"/>
      <c r="AQ148" s="339"/>
    </row>
    <row r="149" spans="2:43" ht="12" customHeight="1" x14ac:dyDescent="0.2">
      <c r="B149" s="347" t="s">
        <v>15</v>
      </c>
      <c r="C149" s="348"/>
      <c r="D149" s="349"/>
      <c r="E149" s="349"/>
      <c r="F149" s="349"/>
      <c r="G149" s="349"/>
      <c r="H149" s="349"/>
      <c r="I149" s="349"/>
      <c r="J149" s="349"/>
      <c r="K149" s="349"/>
      <c r="L149" s="349"/>
      <c r="M149" s="349"/>
      <c r="N149" s="349"/>
      <c r="O149" s="349"/>
      <c r="P149" s="349"/>
      <c r="Q149" s="349"/>
      <c r="R149" s="349"/>
      <c r="S149" s="349"/>
      <c r="T149" s="349"/>
      <c r="U149" s="349"/>
      <c r="V149" s="349"/>
      <c r="W149" s="349"/>
      <c r="X149" s="349"/>
      <c r="Y149" s="349"/>
      <c r="Z149" s="349"/>
      <c r="AA149" s="349"/>
      <c r="AB149" s="349"/>
      <c r="AC149" s="349"/>
      <c r="AD149" s="349"/>
      <c r="AE149" s="349"/>
      <c r="AF149" s="349"/>
      <c r="AG149" s="349"/>
      <c r="AH149" s="349"/>
      <c r="AI149" s="349"/>
      <c r="AJ149" s="349"/>
      <c r="AK149" s="349"/>
      <c r="AL149" s="349"/>
      <c r="AM149" s="349"/>
      <c r="AN149" s="349"/>
      <c r="AO149" s="349"/>
      <c r="AP149" s="349"/>
      <c r="AQ149" s="349"/>
    </row>
    <row r="150" spans="2:43" ht="12" customHeight="1" x14ac:dyDescent="0.2">
      <c r="B150" s="340" t="s">
        <v>241</v>
      </c>
      <c r="C150" s="345"/>
      <c r="D150" s="345"/>
      <c r="E150" s="345"/>
      <c r="F150" s="345"/>
      <c r="G150" s="345"/>
      <c r="H150" s="345"/>
      <c r="I150" s="345"/>
      <c r="J150" s="345"/>
      <c r="K150" s="345"/>
      <c r="L150" s="345"/>
      <c r="M150" s="345"/>
      <c r="N150" s="345"/>
      <c r="O150" s="345"/>
      <c r="P150" s="345"/>
      <c r="Q150" s="345"/>
      <c r="R150" s="345"/>
      <c r="S150" s="345"/>
      <c r="T150" s="345"/>
      <c r="U150" s="345"/>
      <c r="V150" s="345"/>
      <c r="W150" s="345"/>
      <c r="X150" s="345"/>
      <c r="Y150" s="345"/>
      <c r="Z150" s="345"/>
      <c r="AA150" s="345"/>
      <c r="AB150" s="345"/>
      <c r="AC150" s="345"/>
      <c r="AD150" s="345"/>
      <c r="AE150" s="345"/>
      <c r="AF150" s="345"/>
      <c r="AG150" s="345"/>
      <c r="AH150" s="345"/>
      <c r="AI150" s="345"/>
      <c r="AJ150" s="345"/>
      <c r="AK150" s="345"/>
      <c r="AL150" s="345"/>
      <c r="AM150" s="345"/>
      <c r="AN150" s="345"/>
      <c r="AO150" s="345"/>
      <c r="AP150" s="345"/>
      <c r="AQ150" s="346"/>
    </row>
    <row r="151" spans="2:43" ht="12" customHeight="1" x14ac:dyDescent="0.2">
      <c r="B151" s="99" t="s">
        <v>93</v>
      </c>
      <c r="C151" s="349"/>
      <c r="D151" s="349"/>
      <c r="E151" s="343"/>
      <c r="F151" s="343"/>
      <c r="G151" s="343"/>
      <c r="H151" s="343"/>
      <c r="I151" s="343"/>
      <c r="J151" s="343"/>
      <c r="K151" s="343"/>
      <c r="L151" s="343"/>
      <c r="M151" s="343"/>
      <c r="N151" s="343"/>
      <c r="O151" s="343"/>
      <c r="P151" s="343"/>
      <c r="Q151" s="343"/>
      <c r="R151" s="343"/>
      <c r="S151" s="343"/>
      <c r="T151" s="343"/>
      <c r="U151" s="343"/>
      <c r="V151" s="343"/>
      <c r="W151" s="343"/>
      <c r="X151" s="343"/>
      <c r="Y151" s="343"/>
      <c r="Z151" s="343"/>
      <c r="AA151" s="343"/>
      <c r="AB151" s="343"/>
      <c r="AC151" s="343"/>
      <c r="AD151" s="343"/>
      <c r="AE151" s="343"/>
      <c r="AF151" s="343"/>
      <c r="AG151" s="343"/>
      <c r="AH151" s="343"/>
      <c r="AI151" s="343"/>
      <c r="AJ151" s="343"/>
      <c r="AK151" s="343"/>
      <c r="AL151" s="343"/>
      <c r="AM151" s="343"/>
      <c r="AN151" s="343"/>
      <c r="AO151" s="343"/>
      <c r="AP151" s="343"/>
      <c r="AQ151" s="343"/>
    </row>
    <row r="152" spans="2:43" ht="12" customHeight="1" x14ac:dyDescent="0.2">
      <c r="B152" s="347" t="s">
        <v>92</v>
      </c>
      <c r="C152" s="349"/>
      <c r="D152" s="349"/>
      <c r="E152" s="349"/>
      <c r="F152" s="349"/>
      <c r="G152" s="349"/>
      <c r="H152" s="349"/>
      <c r="I152" s="349"/>
      <c r="J152" s="349"/>
      <c r="K152" s="349"/>
      <c r="L152" s="349"/>
      <c r="M152" s="349"/>
      <c r="N152" s="349"/>
      <c r="O152" s="349"/>
      <c r="P152" s="349"/>
      <c r="Q152" s="349"/>
      <c r="R152" s="349"/>
      <c r="S152" s="349"/>
      <c r="T152" s="349"/>
      <c r="U152" s="349"/>
      <c r="V152" s="349"/>
      <c r="W152" s="349"/>
      <c r="X152" s="349"/>
      <c r="Y152" s="349"/>
      <c r="Z152" s="349"/>
      <c r="AA152" s="349"/>
      <c r="AB152" s="349"/>
      <c r="AC152" s="349"/>
      <c r="AD152" s="349"/>
      <c r="AE152" s="349"/>
      <c r="AF152" s="349"/>
      <c r="AG152" s="349"/>
      <c r="AH152" s="349"/>
      <c r="AI152" s="349"/>
      <c r="AJ152" s="349"/>
      <c r="AK152" s="349"/>
      <c r="AL152" s="349"/>
      <c r="AM152" s="349"/>
      <c r="AN152" s="349"/>
      <c r="AO152" s="349"/>
      <c r="AP152" s="349"/>
      <c r="AQ152" s="349"/>
    </row>
    <row r="153" spans="2:43" x14ac:dyDescent="0.2">
      <c r="B153" s="340" t="s">
        <v>237</v>
      </c>
      <c r="C153" s="345"/>
      <c r="D153" s="345"/>
      <c r="E153" s="345"/>
      <c r="F153" s="345"/>
      <c r="G153" s="345"/>
      <c r="H153" s="345"/>
      <c r="I153" s="345"/>
      <c r="J153" s="345"/>
      <c r="K153" s="345"/>
      <c r="L153" s="345"/>
      <c r="M153" s="345"/>
      <c r="N153" s="345"/>
      <c r="O153" s="345"/>
      <c r="P153" s="345"/>
      <c r="Q153" s="345"/>
      <c r="R153" s="345"/>
      <c r="S153" s="345"/>
      <c r="T153" s="345"/>
      <c r="U153" s="345"/>
      <c r="V153" s="345"/>
      <c r="W153" s="345"/>
      <c r="X153" s="345"/>
      <c r="Y153" s="345"/>
      <c r="Z153" s="345"/>
      <c r="AA153" s="345"/>
      <c r="AB153" s="345"/>
      <c r="AC153" s="345"/>
      <c r="AD153" s="345"/>
      <c r="AE153" s="345"/>
      <c r="AF153" s="345"/>
      <c r="AG153" s="345"/>
      <c r="AH153" s="345"/>
      <c r="AI153" s="345"/>
      <c r="AJ153" s="345"/>
      <c r="AK153" s="345"/>
      <c r="AL153" s="345"/>
      <c r="AM153" s="345"/>
      <c r="AN153" s="345"/>
      <c r="AO153" s="345"/>
      <c r="AP153" s="345"/>
      <c r="AQ153" s="346"/>
    </row>
    <row r="154" spans="2:43" x14ac:dyDescent="0.2">
      <c r="B154" s="99" t="s">
        <v>4</v>
      </c>
      <c r="C154" s="342"/>
      <c r="D154" s="343"/>
      <c r="E154" s="343"/>
      <c r="F154" s="343"/>
      <c r="G154" s="343"/>
      <c r="H154" s="343"/>
      <c r="I154" s="343"/>
      <c r="J154" s="343"/>
      <c r="K154" s="343"/>
      <c r="L154" s="343"/>
      <c r="M154" s="343"/>
      <c r="N154" s="343"/>
      <c r="O154" s="343"/>
      <c r="P154" s="343"/>
      <c r="Q154" s="343"/>
      <c r="R154" s="343"/>
      <c r="S154" s="343"/>
      <c r="T154" s="343"/>
      <c r="U154" s="343"/>
      <c r="V154" s="343"/>
      <c r="W154" s="343"/>
      <c r="X154" s="343"/>
      <c r="Y154" s="343"/>
      <c r="Z154" s="343"/>
      <c r="AA154" s="343"/>
      <c r="AB154" s="343"/>
      <c r="AC154" s="343"/>
      <c r="AD154" s="343"/>
      <c r="AE154" s="343"/>
      <c r="AF154" s="343"/>
      <c r="AG154" s="343"/>
      <c r="AH154" s="343"/>
      <c r="AI154" s="343"/>
      <c r="AJ154" s="343"/>
      <c r="AK154" s="343"/>
      <c r="AL154" s="343"/>
      <c r="AM154" s="343"/>
      <c r="AN154" s="343"/>
      <c r="AO154" s="343"/>
      <c r="AP154" s="343"/>
      <c r="AQ154" s="343"/>
    </row>
    <row r="155" spans="2:43" x14ac:dyDescent="0.2">
      <c r="B155" s="84" t="s">
        <v>5</v>
      </c>
      <c r="C155" s="338"/>
      <c r="D155" s="339"/>
      <c r="E155" s="339"/>
      <c r="F155" s="339"/>
      <c r="G155" s="339"/>
      <c r="H155" s="339"/>
      <c r="I155" s="339"/>
      <c r="J155" s="339"/>
      <c r="K155" s="339"/>
      <c r="L155" s="339"/>
      <c r="M155" s="339"/>
      <c r="N155" s="339"/>
      <c r="O155" s="339"/>
      <c r="P155" s="339"/>
      <c r="Q155" s="339"/>
      <c r="R155" s="339"/>
      <c r="S155" s="339"/>
      <c r="T155" s="339"/>
      <c r="U155" s="339"/>
      <c r="V155" s="339"/>
      <c r="W155" s="339"/>
      <c r="X155" s="339"/>
      <c r="Y155" s="339"/>
      <c r="Z155" s="339"/>
      <c r="AA155" s="339"/>
      <c r="AB155" s="339"/>
      <c r="AC155" s="339"/>
      <c r="AD155" s="339"/>
      <c r="AE155" s="339"/>
      <c r="AF155" s="339"/>
      <c r="AG155" s="339"/>
      <c r="AH155" s="339"/>
      <c r="AI155" s="339"/>
      <c r="AJ155" s="339"/>
      <c r="AK155" s="339"/>
      <c r="AL155" s="339"/>
      <c r="AM155" s="339"/>
      <c r="AN155" s="339"/>
      <c r="AO155" s="339"/>
      <c r="AP155" s="339"/>
      <c r="AQ155" s="339"/>
    </row>
    <row r="156" spans="2:43" x14ac:dyDescent="0.2">
      <c r="B156" s="84" t="s">
        <v>166</v>
      </c>
      <c r="C156" s="338"/>
      <c r="D156" s="339"/>
      <c r="E156" s="339"/>
      <c r="F156" s="339"/>
      <c r="G156" s="339"/>
      <c r="H156" s="339"/>
      <c r="I156" s="339"/>
      <c r="J156" s="339"/>
      <c r="K156" s="339"/>
      <c r="L156" s="339"/>
      <c r="M156" s="339"/>
      <c r="N156" s="339"/>
      <c r="O156" s="339"/>
      <c r="P156" s="339"/>
      <c r="Q156" s="339"/>
      <c r="R156" s="339"/>
      <c r="S156" s="339"/>
      <c r="T156" s="339"/>
      <c r="U156" s="339"/>
      <c r="V156" s="339"/>
      <c r="W156" s="339"/>
      <c r="X156" s="339"/>
      <c r="Y156" s="339"/>
      <c r="Z156" s="339"/>
      <c r="AA156" s="339"/>
      <c r="AB156" s="339"/>
      <c r="AC156" s="339"/>
      <c r="AD156" s="339"/>
      <c r="AE156" s="339"/>
      <c r="AF156" s="339"/>
      <c r="AG156" s="339"/>
      <c r="AH156" s="339"/>
      <c r="AI156" s="339"/>
      <c r="AJ156" s="339"/>
      <c r="AK156" s="339"/>
      <c r="AL156" s="339"/>
      <c r="AM156" s="339"/>
      <c r="AN156" s="339"/>
      <c r="AO156" s="339"/>
      <c r="AP156" s="339"/>
      <c r="AQ156" s="339"/>
    </row>
    <row r="157" spans="2:43" x14ac:dyDescent="0.2">
      <c r="B157" s="347" t="s">
        <v>167</v>
      </c>
      <c r="C157" s="348"/>
      <c r="D157" s="349"/>
      <c r="E157" s="349"/>
      <c r="F157" s="349"/>
      <c r="G157" s="349"/>
      <c r="H157" s="349"/>
      <c r="I157" s="349"/>
      <c r="J157" s="349"/>
      <c r="K157" s="349"/>
      <c r="L157" s="349"/>
      <c r="M157" s="349"/>
      <c r="N157" s="349"/>
      <c r="O157" s="349"/>
      <c r="P157" s="349"/>
      <c r="Q157" s="349"/>
      <c r="R157" s="349"/>
      <c r="S157" s="349"/>
      <c r="T157" s="349"/>
      <c r="U157" s="349"/>
      <c r="V157" s="349"/>
      <c r="W157" s="349"/>
      <c r="X157" s="349"/>
      <c r="Y157" s="349"/>
      <c r="Z157" s="349"/>
      <c r="AA157" s="349"/>
      <c r="AB157" s="349"/>
      <c r="AC157" s="349"/>
      <c r="AD157" s="349"/>
      <c r="AE157" s="349"/>
      <c r="AF157" s="349"/>
      <c r="AG157" s="349"/>
      <c r="AH157" s="349"/>
      <c r="AI157" s="349"/>
      <c r="AJ157" s="349"/>
      <c r="AK157" s="349"/>
      <c r="AL157" s="349"/>
      <c r="AM157" s="349"/>
      <c r="AN157" s="349"/>
      <c r="AO157" s="349"/>
      <c r="AP157" s="349"/>
      <c r="AQ157" s="349"/>
    </row>
    <row r="158" spans="2:43" x14ac:dyDescent="0.2">
      <c r="B158" s="340" t="s">
        <v>238</v>
      </c>
      <c r="C158" s="345"/>
      <c r="D158" s="345"/>
      <c r="E158" s="345"/>
      <c r="F158" s="345"/>
      <c r="G158" s="345"/>
      <c r="H158" s="345"/>
      <c r="I158" s="345"/>
      <c r="J158" s="345"/>
      <c r="K158" s="345"/>
      <c r="L158" s="345"/>
      <c r="M158" s="345"/>
      <c r="N158" s="345"/>
      <c r="O158" s="345"/>
      <c r="P158" s="345"/>
      <c r="Q158" s="345"/>
      <c r="R158" s="345"/>
      <c r="S158" s="345"/>
      <c r="T158" s="345"/>
      <c r="U158" s="345"/>
      <c r="V158" s="345"/>
      <c r="W158" s="345"/>
      <c r="X158" s="345"/>
      <c r="Y158" s="345"/>
      <c r="Z158" s="345"/>
      <c r="AA158" s="345"/>
      <c r="AB158" s="345"/>
      <c r="AC158" s="345"/>
      <c r="AD158" s="345"/>
      <c r="AE158" s="345"/>
      <c r="AF158" s="345"/>
      <c r="AG158" s="345"/>
      <c r="AH158" s="345"/>
      <c r="AI158" s="345"/>
      <c r="AJ158" s="345"/>
      <c r="AK158" s="345"/>
      <c r="AL158" s="345"/>
      <c r="AM158" s="345"/>
      <c r="AN158" s="345"/>
      <c r="AO158" s="345"/>
      <c r="AP158" s="345"/>
      <c r="AQ158" s="346"/>
    </row>
    <row r="159" spans="2:43" x14ac:dyDescent="0.2">
      <c r="B159" s="99" t="s">
        <v>4</v>
      </c>
      <c r="C159" s="342"/>
      <c r="D159" s="343"/>
      <c r="E159" s="343"/>
      <c r="F159" s="343"/>
      <c r="G159" s="343"/>
      <c r="H159" s="343"/>
      <c r="I159" s="343"/>
      <c r="J159" s="343"/>
      <c r="K159" s="343"/>
      <c r="L159" s="343"/>
      <c r="M159" s="343"/>
      <c r="N159" s="343"/>
      <c r="O159" s="343"/>
      <c r="P159" s="343"/>
      <c r="Q159" s="343"/>
      <c r="R159" s="343"/>
      <c r="S159" s="343"/>
      <c r="T159" s="343"/>
      <c r="U159" s="343"/>
      <c r="V159" s="343"/>
      <c r="W159" s="343"/>
      <c r="X159" s="343"/>
      <c r="Y159" s="343"/>
      <c r="Z159" s="343"/>
      <c r="AA159" s="343"/>
      <c r="AB159" s="343"/>
      <c r="AC159" s="343"/>
      <c r="AD159" s="343"/>
      <c r="AE159" s="343"/>
      <c r="AF159" s="343"/>
      <c r="AG159" s="343"/>
      <c r="AH159" s="343"/>
      <c r="AI159" s="343"/>
      <c r="AJ159" s="343"/>
      <c r="AK159" s="343"/>
      <c r="AL159" s="343"/>
      <c r="AM159" s="343"/>
      <c r="AN159" s="343"/>
      <c r="AO159" s="343"/>
      <c r="AP159" s="343"/>
      <c r="AQ159" s="343"/>
    </row>
    <row r="160" spans="2:43" x14ac:dyDescent="0.2">
      <c r="B160" s="84" t="s">
        <v>5</v>
      </c>
      <c r="C160" s="338"/>
      <c r="D160" s="339"/>
      <c r="E160" s="339"/>
      <c r="F160" s="339"/>
      <c r="G160" s="339"/>
      <c r="H160" s="339"/>
      <c r="I160" s="339"/>
      <c r="J160" s="339"/>
      <c r="K160" s="339"/>
      <c r="L160" s="339"/>
      <c r="M160" s="339"/>
      <c r="N160" s="339"/>
      <c r="O160" s="339"/>
      <c r="P160" s="339"/>
      <c r="Q160" s="339"/>
      <c r="R160" s="339"/>
      <c r="S160" s="339"/>
      <c r="T160" s="339"/>
      <c r="U160" s="339"/>
      <c r="V160" s="339"/>
      <c r="W160" s="339"/>
      <c r="X160" s="339"/>
      <c r="Y160" s="339"/>
      <c r="Z160" s="339"/>
      <c r="AA160" s="339"/>
      <c r="AB160" s="339"/>
      <c r="AC160" s="339"/>
      <c r="AD160" s="339"/>
      <c r="AE160" s="339"/>
      <c r="AF160" s="339"/>
      <c r="AG160" s="339"/>
      <c r="AH160" s="339"/>
      <c r="AI160" s="339"/>
      <c r="AJ160" s="339"/>
      <c r="AK160" s="339"/>
      <c r="AL160" s="339"/>
      <c r="AM160" s="339"/>
      <c r="AN160" s="339"/>
      <c r="AO160" s="339"/>
      <c r="AP160" s="339"/>
      <c r="AQ160" s="339"/>
    </row>
    <row r="161" spans="1:103" s="119" customFormat="1" x14ac:dyDescent="0.2">
      <c r="A161" s="4"/>
      <c r="B161" s="362" t="s">
        <v>259</v>
      </c>
      <c r="C161" s="179"/>
      <c r="D161" s="367"/>
      <c r="E161" s="367"/>
      <c r="F161" s="367"/>
      <c r="G161" s="367"/>
      <c r="H161" s="367"/>
      <c r="I161" s="367"/>
      <c r="J161" s="367"/>
      <c r="K161" s="367"/>
      <c r="L161" s="367"/>
      <c r="M161" s="367"/>
      <c r="N161" s="367"/>
      <c r="O161" s="367"/>
      <c r="P161" s="367"/>
      <c r="Q161" s="367"/>
      <c r="R161" s="367"/>
      <c r="S161" s="367"/>
      <c r="T161" s="367"/>
      <c r="U161" s="367"/>
      <c r="V161" s="367"/>
      <c r="W161" s="367"/>
      <c r="X161" s="367"/>
      <c r="Y161" s="367"/>
      <c r="Z161" s="367"/>
      <c r="AA161" s="367"/>
      <c r="AB161" s="367"/>
      <c r="AC161" s="367"/>
      <c r="AD161" s="367"/>
      <c r="AE161" s="367"/>
      <c r="AF161" s="367"/>
      <c r="AG161" s="367"/>
      <c r="AH161" s="367"/>
      <c r="AI161" s="367"/>
      <c r="AJ161" s="367"/>
      <c r="AK161" s="367"/>
      <c r="AL161" s="367"/>
      <c r="AM161" s="367"/>
      <c r="AN161" s="367"/>
      <c r="AO161" s="367"/>
      <c r="AP161" s="367"/>
      <c r="AQ161" s="381"/>
      <c r="AR161" s="122"/>
      <c r="AS161" s="122"/>
      <c r="AT161" s="122"/>
      <c r="AU161" s="122"/>
      <c r="AV161" s="122"/>
      <c r="AW161" s="122"/>
      <c r="AX161" s="122"/>
      <c r="AY161" s="122"/>
      <c r="AZ161" s="122"/>
      <c r="BA161" s="122"/>
      <c r="BB161" s="122"/>
      <c r="BC161" s="122"/>
      <c r="BD161" s="122"/>
      <c r="BE161" s="122"/>
      <c r="BF161" s="122"/>
      <c r="BG161" s="122"/>
      <c r="BH161" s="122"/>
      <c r="BI161" s="122"/>
      <c r="BJ161" s="122"/>
      <c r="BK161" s="122"/>
      <c r="BL161" s="122"/>
      <c r="BM161" s="122"/>
      <c r="BN161" s="122"/>
      <c r="BO161" s="122"/>
      <c r="BP161" s="122"/>
      <c r="BQ161" s="122"/>
      <c r="BR161" s="122"/>
      <c r="BS161" s="122"/>
      <c r="BT161" s="122"/>
      <c r="BU161" s="122"/>
      <c r="BV161" s="122"/>
      <c r="BW161" s="122"/>
      <c r="BX161" s="122"/>
      <c r="BY161" s="122"/>
      <c r="BZ161" s="122"/>
      <c r="CA161" s="122"/>
      <c r="CB161" s="122"/>
      <c r="CC161" s="122"/>
      <c r="CD161" s="122"/>
      <c r="CE161" s="122"/>
      <c r="CF161" s="122"/>
      <c r="CG161" s="122"/>
      <c r="CH161" s="122"/>
      <c r="CI161" s="122"/>
      <c r="CJ161" s="122"/>
      <c r="CK161" s="122"/>
      <c r="CL161" s="122"/>
      <c r="CM161" s="122"/>
      <c r="CN161" s="122"/>
      <c r="CO161" s="122"/>
      <c r="CP161" s="122"/>
      <c r="CQ161" s="122"/>
      <c r="CR161" s="122"/>
      <c r="CS161" s="122"/>
      <c r="CT161" s="122"/>
      <c r="CU161" s="122"/>
      <c r="CV161" s="122"/>
      <c r="CW161" s="122"/>
      <c r="CX161" s="122"/>
      <c r="CY161" s="122"/>
    </row>
    <row r="162" spans="1:103" s="119" customFormat="1" x14ac:dyDescent="0.2">
      <c r="A162" s="4"/>
      <c r="B162" s="363" t="s">
        <v>260</v>
      </c>
      <c r="C162" s="365"/>
      <c r="D162" s="369"/>
      <c r="E162" s="370"/>
      <c r="F162" s="370"/>
      <c r="G162" s="370"/>
      <c r="H162" s="370"/>
      <c r="I162" s="370"/>
      <c r="J162" s="370"/>
      <c r="K162" s="370"/>
      <c r="L162" s="370"/>
      <c r="M162" s="370"/>
      <c r="N162" s="370"/>
      <c r="O162" s="370"/>
      <c r="P162" s="370"/>
      <c r="Q162" s="370"/>
      <c r="R162" s="370"/>
      <c r="S162" s="370"/>
      <c r="T162" s="370"/>
      <c r="U162" s="370"/>
      <c r="V162" s="370"/>
      <c r="W162" s="370"/>
      <c r="X162" s="370"/>
      <c r="Y162" s="370"/>
      <c r="Z162" s="370"/>
      <c r="AA162" s="370"/>
      <c r="AB162" s="370"/>
      <c r="AC162" s="370"/>
      <c r="AD162" s="370"/>
      <c r="AE162" s="370"/>
      <c r="AF162" s="370"/>
      <c r="AG162" s="370"/>
      <c r="AH162" s="370"/>
      <c r="AI162" s="370"/>
      <c r="AJ162" s="370"/>
      <c r="AK162" s="370"/>
      <c r="AL162" s="370"/>
      <c r="AM162" s="370"/>
      <c r="AN162" s="370"/>
      <c r="AO162" s="370"/>
      <c r="AP162" s="370"/>
      <c r="AQ162" s="371"/>
      <c r="AR162" s="122"/>
      <c r="AS162" s="122"/>
      <c r="AT162" s="122"/>
      <c r="AU162" s="122"/>
      <c r="AV162" s="122"/>
      <c r="AW162" s="122"/>
      <c r="AX162" s="122"/>
      <c r="AY162" s="122"/>
      <c r="AZ162" s="122"/>
      <c r="BA162" s="122"/>
      <c r="BB162" s="122"/>
      <c r="BC162" s="122"/>
      <c r="BD162" s="122"/>
      <c r="BE162" s="122"/>
      <c r="BF162" s="122"/>
      <c r="BG162" s="122"/>
      <c r="BH162" s="122"/>
      <c r="BI162" s="122"/>
      <c r="BJ162" s="122"/>
      <c r="BK162" s="122"/>
      <c r="BL162" s="122"/>
      <c r="BM162" s="122"/>
      <c r="BN162" s="122"/>
      <c r="BO162" s="122"/>
      <c r="BP162" s="122"/>
      <c r="BQ162" s="122"/>
      <c r="BR162" s="122"/>
      <c r="BS162" s="122"/>
      <c r="BT162" s="122"/>
      <c r="BU162" s="122"/>
      <c r="BV162" s="122"/>
      <c r="BW162" s="122"/>
      <c r="BX162" s="122"/>
      <c r="BY162" s="122"/>
      <c r="BZ162" s="122"/>
      <c r="CA162" s="122"/>
      <c r="CB162" s="122"/>
      <c r="CC162" s="122"/>
      <c r="CD162" s="122"/>
      <c r="CE162" s="122"/>
      <c r="CF162" s="122"/>
      <c r="CG162" s="122"/>
      <c r="CH162" s="122"/>
      <c r="CI162" s="122"/>
      <c r="CJ162" s="122"/>
      <c r="CK162" s="122"/>
      <c r="CL162" s="122"/>
      <c r="CM162" s="122"/>
      <c r="CN162" s="122"/>
      <c r="CO162" s="122"/>
      <c r="CP162" s="122"/>
      <c r="CQ162" s="122"/>
      <c r="CR162" s="122"/>
      <c r="CS162" s="122"/>
      <c r="CT162" s="122"/>
      <c r="CU162" s="122"/>
      <c r="CV162" s="122"/>
      <c r="CW162" s="122"/>
      <c r="CX162" s="122"/>
      <c r="CY162" s="122"/>
    </row>
    <row r="163" spans="1:103" s="119" customFormat="1" x14ac:dyDescent="0.2">
      <c r="A163" s="4"/>
      <c r="B163" s="363" t="s">
        <v>261</v>
      </c>
      <c r="C163" s="366"/>
      <c r="D163" s="372"/>
      <c r="E163" s="155"/>
      <c r="F163" s="155"/>
      <c r="G163" s="155"/>
      <c r="H163" s="155"/>
      <c r="I163" s="155"/>
      <c r="J163" s="155"/>
      <c r="K163" s="155"/>
      <c r="L163" s="155"/>
      <c r="M163" s="155"/>
      <c r="N163" s="155"/>
      <c r="O163" s="155"/>
      <c r="P163" s="155"/>
      <c r="Q163" s="155"/>
      <c r="R163" s="155"/>
      <c r="S163" s="155"/>
      <c r="T163" s="155"/>
      <c r="U163" s="155"/>
      <c r="V163" s="155"/>
      <c r="W163" s="155"/>
      <c r="X163" s="155"/>
      <c r="Y163" s="155"/>
      <c r="Z163" s="155"/>
      <c r="AA163" s="155"/>
      <c r="AB163" s="155"/>
      <c r="AC163" s="155"/>
      <c r="AD163" s="155"/>
      <c r="AE163" s="155"/>
      <c r="AF163" s="155"/>
      <c r="AG163" s="155"/>
      <c r="AH163" s="155"/>
      <c r="AI163" s="155"/>
      <c r="AJ163" s="155"/>
      <c r="AK163" s="155"/>
      <c r="AL163" s="155"/>
      <c r="AM163" s="155"/>
      <c r="AN163" s="155"/>
      <c r="AO163" s="155"/>
      <c r="AP163" s="155"/>
      <c r="AQ163" s="373"/>
      <c r="AR163" s="122"/>
      <c r="AS163" s="122"/>
      <c r="AT163" s="122"/>
      <c r="AU163" s="122"/>
      <c r="AV163" s="122"/>
      <c r="AW163" s="122"/>
      <c r="AX163" s="122"/>
      <c r="AY163" s="122"/>
      <c r="AZ163" s="122"/>
      <c r="BA163" s="122"/>
      <c r="BB163" s="122"/>
      <c r="BC163" s="122"/>
      <c r="BD163" s="122"/>
      <c r="BE163" s="122"/>
      <c r="BF163" s="122"/>
      <c r="BG163" s="122"/>
      <c r="BH163" s="122"/>
      <c r="BI163" s="122"/>
      <c r="BJ163" s="122"/>
      <c r="BK163" s="122"/>
      <c r="BL163" s="122"/>
      <c r="BM163" s="122"/>
      <c r="BN163" s="122"/>
      <c r="BO163" s="122"/>
      <c r="BP163" s="122"/>
      <c r="BQ163" s="122"/>
      <c r="BR163" s="122"/>
      <c r="BS163" s="122"/>
      <c r="BT163" s="122"/>
      <c r="BU163" s="122"/>
      <c r="BV163" s="122"/>
      <c r="BW163" s="122"/>
      <c r="BX163" s="122"/>
      <c r="BY163" s="122"/>
      <c r="BZ163" s="122"/>
      <c r="CA163" s="122"/>
      <c r="CB163" s="122"/>
      <c r="CC163" s="122"/>
      <c r="CD163" s="122"/>
      <c r="CE163" s="122"/>
      <c r="CF163" s="122"/>
      <c r="CG163" s="122"/>
      <c r="CH163" s="122"/>
      <c r="CI163" s="122"/>
      <c r="CJ163" s="122"/>
      <c r="CK163" s="122"/>
      <c r="CL163" s="122"/>
      <c r="CM163" s="122"/>
      <c r="CN163" s="122"/>
      <c r="CO163" s="122"/>
      <c r="CP163" s="122"/>
      <c r="CQ163" s="122"/>
      <c r="CR163" s="122"/>
      <c r="CS163" s="122"/>
      <c r="CT163" s="122"/>
      <c r="CU163" s="122"/>
      <c r="CV163" s="122"/>
      <c r="CW163" s="122"/>
      <c r="CX163" s="122"/>
      <c r="CY163" s="122"/>
    </row>
    <row r="164" spans="1:103" s="119" customFormat="1" x14ac:dyDescent="0.2">
      <c r="A164" s="4"/>
      <c r="B164" s="363" t="s">
        <v>262</v>
      </c>
      <c r="C164" s="366"/>
      <c r="D164" s="372"/>
      <c r="E164" s="155"/>
      <c r="F164" s="155"/>
      <c r="G164" s="155"/>
      <c r="H164" s="155"/>
      <c r="I164" s="155"/>
      <c r="J164" s="155"/>
      <c r="K164" s="155"/>
      <c r="L164" s="155"/>
      <c r="M164" s="155"/>
      <c r="N164" s="155"/>
      <c r="O164" s="155"/>
      <c r="P164" s="155"/>
      <c r="Q164" s="155"/>
      <c r="R164" s="155"/>
      <c r="S164" s="155"/>
      <c r="T164" s="155"/>
      <c r="U164" s="155"/>
      <c r="V164" s="155"/>
      <c r="W164" s="155"/>
      <c r="X164" s="155"/>
      <c r="Y164" s="155"/>
      <c r="Z164" s="155"/>
      <c r="AA164" s="155"/>
      <c r="AB164" s="155"/>
      <c r="AC164" s="155"/>
      <c r="AD164" s="155"/>
      <c r="AE164" s="155"/>
      <c r="AF164" s="155"/>
      <c r="AG164" s="155"/>
      <c r="AH164" s="155"/>
      <c r="AI164" s="155"/>
      <c r="AJ164" s="155"/>
      <c r="AK164" s="155"/>
      <c r="AL164" s="155"/>
      <c r="AM164" s="155"/>
      <c r="AN164" s="155"/>
      <c r="AO164" s="155"/>
      <c r="AP164" s="155"/>
      <c r="AQ164" s="373"/>
      <c r="AR164" s="122"/>
      <c r="AS164" s="122"/>
      <c r="AT164" s="122"/>
      <c r="AU164" s="122"/>
      <c r="AV164" s="122"/>
      <c r="AW164" s="122"/>
      <c r="AX164" s="122"/>
      <c r="AY164" s="122"/>
      <c r="AZ164" s="122"/>
      <c r="BA164" s="122"/>
      <c r="BB164" s="122"/>
      <c r="BC164" s="122"/>
      <c r="BD164" s="122"/>
      <c r="BE164" s="122"/>
      <c r="BF164" s="122"/>
      <c r="BG164" s="122"/>
      <c r="BH164" s="122"/>
      <c r="BI164" s="122"/>
      <c r="BJ164" s="122"/>
      <c r="BK164" s="122"/>
      <c r="BL164" s="122"/>
      <c r="BM164" s="122"/>
      <c r="BN164" s="122"/>
      <c r="BO164" s="122"/>
      <c r="BP164" s="122"/>
      <c r="BQ164" s="122"/>
      <c r="BR164" s="122"/>
      <c r="BS164" s="122"/>
      <c r="BT164" s="122"/>
      <c r="BU164" s="122"/>
      <c r="BV164" s="122"/>
      <c r="BW164" s="122"/>
      <c r="BX164" s="122"/>
      <c r="BY164" s="122"/>
      <c r="BZ164" s="122"/>
      <c r="CA164" s="122"/>
      <c r="CB164" s="122"/>
      <c r="CC164" s="122"/>
      <c r="CD164" s="122"/>
      <c r="CE164" s="122"/>
      <c r="CF164" s="122"/>
      <c r="CG164" s="122"/>
      <c r="CH164" s="122"/>
      <c r="CI164" s="122"/>
      <c r="CJ164" s="122"/>
      <c r="CK164" s="122"/>
      <c r="CL164" s="122"/>
      <c r="CM164" s="122"/>
      <c r="CN164" s="122"/>
      <c r="CO164" s="122"/>
      <c r="CP164" s="122"/>
      <c r="CQ164" s="122"/>
      <c r="CR164" s="122"/>
      <c r="CS164" s="122"/>
      <c r="CT164" s="122"/>
      <c r="CU164" s="122"/>
      <c r="CV164" s="122"/>
      <c r="CW164" s="122"/>
      <c r="CX164" s="122"/>
      <c r="CY164" s="122"/>
    </row>
    <row r="165" spans="1:103" s="119" customFormat="1" x14ac:dyDescent="0.2">
      <c r="A165" s="4"/>
      <c r="B165" s="363" t="s">
        <v>263</v>
      </c>
      <c r="C165" s="366"/>
      <c r="D165" s="374"/>
      <c r="E165" s="375"/>
      <c r="F165" s="375"/>
      <c r="G165" s="375"/>
      <c r="H165" s="375"/>
      <c r="I165" s="375"/>
      <c r="J165" s="375"/>
      <c r="K165" s="375"/>
      <c r="L165" s="375"/>
      <c r="M165" s="375"/>
      <c r="N165" s="375"/>
      <c r="O165" s="375"/>
      <c r="P165" s="375"/>
      <c r="Q165" s="375"/>
      <c r="R165" s="375"/>
      <c r="S165" s="375"/>
      <c r="T165" s="375"/>
      <c r="U165" s="375"/>
      <c r="V165" s="375"/>
      <c r="W165" s="375"/>
      <c r="X165" s="375"/>
      <c r="Y165" s="375"/>
      <c r="Z165" s="375"/>
      <c r="AA165" s="375"/>
      <c r="AB165" s="375"/>
      <c r="AC165" s="375"/>
      <c r="AD165" s="375"/>
      <c r="AE165" s="375"/>
      <c r="AF165" s="375"/>
      <c r="AG165" s="375"/>
      <c r="AH165" s="375"/>
      <c r="AI165" s="375"/>
      <c r="AJ165" s="375"/>
      <c r="AK165" s="375"/>
      <c r="AL165" s="375"/>
      <c r="AM165" s="375"/>
      <c r="AN165" s="375"/>
      <c r="AO165" s="375"/>
      <c r="AP165" s="375"/>
      <c r="AQ165" s="308"/>
      <c r="AR165" s="122"/>
      <c r="AS165" s="122"/>
      <c r="AT165" s="122"/>
      <c r="AU165" s="122"/>
      <c r="AV165" s="122"/>
      <c r="AW165" s="122"/>
      <c r="AX165" s="122"/>
      <c r="AY165" s="122"/>
      <c r="AZ165" s="122"/>
      <c r="BA165" s="122"/>
      <c r="BB165" s="122"/>
      <c r="BC165" s="122"/>
      <c r="BD165" s="122"/>
      <c r="BE165" s="122"/>
      <c r="BF165" s="122"/>
      <c r="BG165" s="122"/>
      <c r="BH165" s="122"/>
      <c r="BI165" s="122"/>
      <c r="BJ165" s="122"/>
      <c r="BK165" s="122"/>
      <c r="BL165" s="122"/>
      <c r="BM165" s="122"/>
      <c r="BN165" s="122"/>
      <c r="BO165" s="122"/>
      <c r="BP165" s="122"/>
      <c r="BQ165" s="122"/>
      <c r="BR165" s="122"/>
      <c r="BS165" s="122"/>
      <c r="BT165" s="122"/>
      <c r="BU165" s="122"/>
      <c r="BV165" s="122"/>
      <c r="BW165" s="122"/>
      <c r="BX165" s="122"/>
      <c r="BY165" s="122"/>
      <c r="BZ165" s="122"/>
      <c r="CA165" s="122"/>
      <c r="CB165" s="122"/>
      <c r="CC165" s="122"/>
      <c r="CD165" s="122"/>
      <c r="CE165" s="122"/>
      <c r="CF165" s="122"/>
      <c r="CG165" s="122"/>
      <c r="CH165" s="122"/>
      <c r="CI165" s="122"/>
      <c r="CJ165" s="122"/>
      <c r="CK165" s="122"/>
      <c r="CL165" s="122"/>
      <c r="CM165" s="122"/>
      <c r="CN165" s="122"/>
      <c r="CO165" s="122"/>
      <c r="CP165" s="122"/>
      <c r="CQ165" s="122"/>
      <c r="CR165" s="122"/>
      <c r="CS165" s="122"/>
      <c r="CT165" s="122"/>
      <c r="CU165" s="122"/>
      <c r="CV165" s="122"/>
      <c r="CW165" s="122"/>
      <c r="CX165" s="122"/>
      <c r="CY165" s="122"/>
    </row>
    <row r="166" spans="1:103" s="119" customFormat="1" x14ac:dyDescent="0.2">
      <c r="A166" s="4"/>
      <c r="B166" s="363" t="s">
        <v>264</v>
      </c>
      <c r="C166" s="379"/>
      <c r="D166" s="368">
        <f t="shared" ref="D166:AQ166" si="2">batt_computed_bank_capacity*batt_replacement_cost*(1+batt_replacement_cost_escal/100+inflation_rate/100)^(D142-1)</f>
        <v>0</v>
      </c>
      <c r="E166" s="368">
        <f t="shared" si="2"/>
        <v>0</v>
      </c>
      <c r="F166" s="368">
        <f t="shared" si="2"/>
        <v>0</v>
      </c>
      <c r="G166" s="368">
        <f t="shared" si="2"/>
        <v>0</v>
      </c>
      <c r="H166" s="368">
        <f t="shared" si="2"/>
        <v>0</v>
      </c>
      <c r="I166" s="368">
        <f t="shared" si="2"/>
        <v>0</v>
      </c>
      <c r="J166" s="368">
        <f t="shared" si="2"/>
        <v>0</v>
      </c>
      <c r="K166" s="368">
        <f t="shared" si="2"/>
        <v>0</v>
      </c>
      <c r="L166" s="368">
        <f t="shared" si="2"/>
        <v>0</v>
      </c>
      <c r="M166" s="368">
        <f t="shared" si="2"/>
        <v>0</v>
      </c>
      <c r="N166" s="368">
        <f t="shared" si="2"/>
        <v>0</v>
      </c>
      <c r="O166" s="368">
        <f t="shared" si="2"/>
        <v>0</v>
      </c>
      <c r="P166" s="368">
        <f t="shared" si="2"/>
        <v>0</v>
      </c>
      <c r="Q166" s="368">
        <f t="shared" si="2"/>
        <v>0</v>
      </c>
      <c r="R166" s="368">
        <f t="shared" si="2"/>
        <v>0</v>
      </c>
      <c r="S166" s="368">
        <f t="shared" si="2"/>
        <v>0</v>
      </c>
      <c r="T166" s="368">
        <f t="shared" si="2"/>
        <v>0</v>
      </c>
      <c r="U166" s="368">
        <f t="shared" si="2"/>
        <v>0</v>
      </c>
      <c r="V166" s="368">
        <f t="shared" si="2"/>
        <v>0</v>
      </c>
      <c r="W166" s="368">
        <f t="shared" si="2"/>
        <v>0</v>
      </c>
      <c r="X166" s="368">
        <f t="shared" si="2"/>
        <v>0</v>
      </c>
      <c r="Y166" s="368">
        <f t="shared" si="2"/>
        <v>0</v>
      </c>
      <c r="Z166" s="368">
        <f t="shared" si="2"/>
        <v>0</v>
      </c>
      <c r="AA166" s="368">
        <f t="shared" si="2"/>
        <v>0</v>
      </c>
      <c r="AB166" s="368">
        <f t="shared" si="2"/>
        <v>0</v>
      </c>
      <c r="AC166" s="368">
        <f t="shared" si="2"/>
        <v>0</v>
      </c>
      <c r="AD166" s="368">
        <f t="shared" si="2"/>
        <v>0</v>
      </c>
      <c r="AE166" s="368">
        <f t="shared" si="2"/>
        <v>0</v>
      </c>
      <c r="AF166" s="368">
        <f t="shared" si="2"/>
        <v>0</v>
      </c>
      <c r="AG166" s="368">
        <f t="shared" si="2"/>
        <v>0</v>
      </c>
      <c r="AH166" s="368">
        <f t="shared" si="2"/>
        <v>0</v>
      </c>
      <c r="AI166" s="368">
        <f t="shared" si="2"/>
        <v>0</v>
      </c>
      <c r="AJ166" s="368">
        <f t="shared" si="2"/>
        <v>0</v>
      </c>
      <c r="AK166" s="368">
        <f t="shared" si="2"/>
        <v>0</v>
      </c>
      <c r="AL166" s="368">
        <f t="shared" si="2"/>
        <v>0</v>
      </c>
      <c r="AM166" s="368">
        <f t="shared" si="2"/>
        <v>0</v>
      </c>
      <c r="AN166" s="368">
        <f t="shared" si="2"/>
        <v>0</v>
      </c>
      <c r="AO166" s="368">
        <f t="shared" si="2"/>
        <v>0</v>
      </c>
      <c r="AP166" s="368">
        <f t="shared" si="2"/>
        <v>0</v>
      </c>
      <c r="AQ166" s="368">
        <f t="shared" si="2"/>
        <v>0</v>
      </c>
      <c r="AR166" s="122"/>
      <c r="AS166" s="122"/>
      <c r="AT166" s="122"/>
      <c r="AU166" s="122"/>
      <c r="AV166" s="122"/>
      <c r="AW166" s="122"/>
      <c r="AX166" s="122"/>
      <c r="AY166" s="122"/>
      <c r="AZ166" s="122"/>
      <c r="BA166" s="122"/>
      <c r="BB166" s="122"/>
      <c r="BC166" s="122"/>
      <c r="BD166" s="122"/>
      <c r="BE166" s="122"/>
      <c r="BF166" s="122"/>
      <c r="BG166" s="122"/>
      <c r="BH166" s="122"/>
      <c r="BI166" s="122"/>
      <c r="BJ166" s="122"/>
      <c r="BK166" s="122"/>
      <c r="BL166" s="122"/>
      <c r="BM166" s="122"/>
      <c r="BN166" s="122"/>
      <c r="BO166" s="122"/>
      <c r="BP166" s="122"/>
      <c r="BQ166" s="122"/>
      <c r="BR166" s="122"/>
      <c r="BS166" s="122"/>
      <c r="BT166" s="122"/>
      <c r="BU166" s="122"/>
      <c r="BV166" s="122"/>
      <c r="BW166" s="122"/>
      <c r="BX166" s="122"/>
      <c r="BY166" s="122"/>
      <c r="BZ166" s="122"/>
      <c r="CA166" s="122"/>
      <c r="CB166" s="122"/>
      <c r="CC166" s="122"/>
      <c r="CD166" s="122"/>
      <c r="CE166" s="122"/>
      <c r="CF166" s="122"/>
      <c r="CG166" s="122"/>
      <c r="CH166" s="122"/>
      <c r="CI166" s="122"/>
      <c r="CJ166" s="122"/>
      <c r="CK166" s="122"/>
      <c r="CL166" s="122"/>
      <c r="CM166" s="122"/>
      <c r="CN166" s="122"/>
      <c r="CO166" s="122"/>
      <c r="CP166" s="122"/>
      <c r="CQ166" s="122"/>
      <c r="CR166" s="122"/>
      <c r="CS166" s="122"/>
      <c r="CT166" s="122"/>
      <c r="CU166" s="122"/>
      <c r="CV166" s="122"/>
      <c r="CW166" s="122"/>
      <c r="CX166" s="122"/>
      <c r="CY166" s="122"/>
    </row>
    <row r="167" spans="1:103" s="119" customFormat="1" x14ac:dyDescent="0.2">
      <c r="A167" s="4"/>
      <c r="B167" s="376" t="s">
        <v>265</v>
      </c>
      <c r="C167" s="380"/>
      <c r="D167" s="377"/>
      <c r="E167" s="364"/>
      <c r="F167" s="364"/>
      <c r="G167" s="364"/>
      <c r="H167" s="364"/>
      <c r="I167" s="364"/>
      <c r="J167" s="364"/>
      <c r="K167" s="364"/>
      <c r="L167" s="364"/>
      <c r="M167" s="364"/>
      <c r="N167" s="364"/>
      <c r="O167" s="364"/>
      <c r="P167" s="364"/>
      <c r="Q167" s="364"/>
      <c r="R167" s="364"/>
      <c r="S167" s="364"/>
      <c r="T167" s="364"/>
      <c r="U167" s="364"/>
      <c r="V167" s="364"/>
      <c r="W167" s="364"/>
      <c r="X167" s="364"/>
      <c r="Y167" s="364"/>
      <c r="Z167" s="364"/>
      <c r="AA167" s="364"/>
      <c r="AB167" s="364"/>
      <c r="AC167" s="364"/>
      <c r="AD167" s="364"/>
      <c r="AE167" s="364"/>
      <c r="AF167" s="364"/>
      <c r="AG167" s="364"/>
      <c r="AH167" s="364"/>
      <c r="AI167" s="364"/>
      <c r="AJ167" s="364"/>
      <c r="AK167" s="364"/>
      <c r="AL167" s="364"/>
      <c r="AM167" s="364"/>
      <c r="AN167" s="364"/>
      <c r="AO167" s="364"/>
      <c r="AP167" s="364"/>
      <c r="AQ167" s="364"/>
      <c r="AR167" s="122"/>
      <c r="AS167" s="122"/>
      <c r="AT167" s="122"/>
      <c r="AU167" s="122"/>
      <c r="AV167" s="122"/>
      <c r="AW167" s="122"/>
      <c r="AX167" s="122"/>
      <c r="AY167" s="122"/>
      <c r="AZ167" s="122"/>
      <c r="BA167" s="122"/>
      <c r="BB167" s="122"/>
      <c r="BC167" s="122"/>
      <c r="BD167" s="122"/>
      <c r="BE167" s="122"/>
      <c r="BF167" s="122"/>
      <c r="BG167" s="122"/>
      <c r="BH167" s="122"/>
      <c r="BI167" s="122"/>
      <c r="BJ167" s="122"/>
      <c r="BK167" s="122"/>
      <c r="BL167" s="122"/>
      <c r="BM167" s="122"/>
      <c r="BN167" s="122"/>
      <c r="BO167" s="122"/>
      <c r="BP167" s="122"/>
      <c r="BQ167" s="122"/>
      <c r="BR167" s="122"/>
      <c r="BS167" s="122"/>
      <c r="BT167" s="122"/>
      <c r="BU167" s="122"/>
      <c r="BV167" s="122"/>
      <c r="BW167" s="122"/>
      <c r="BX167" s="122"/>
      <c r="BY167" s="122"/>
      <c r="BZ167" s="122"/>
      <c r="CA167" s="122"/>
      <c r="CB167" s="122"/>
      <c r="CC167" s="122"/>
      <c r="CD167" s="122"/>
      <c r="CE167" s="122"/>
      <c r="CF167" s="122"/>
      <c r="CG167" s="122"/>
      <c r="CH167" s="122"/>
      <c r="CI167" s="122"/>
      <c r="CJ167" s="122"/>
      <c r="CK167" s="122"/>
      <c r="CL167" s="122"/>
      <c r="CM167" s="122"/>
      <c r="CN167" s="122"/>
      <c r="CO167" s="122"/>
      <c r="CP167" s="122"/>
      <c r="CQ167" s="122"/>
      <c r="CR167" s="122"/>
      <c r="CS167" s="122"/>
      <c r="CT167" s="122"/>
      <c r="CU167" s="122"/>
      <c r="CV167" s="122"/>
      <c r="CW167" s="122"/>
      <c r="CX167" s="122"/>
      <c r="CY167" s="122"/>
    </row>
    <row r="168" spans="1:103" s="119" customFormat="1" x14ac:dyDescent="0.2">
      <c r="A168" s="4"/>
      <c r="B168" s="376" t="s">
        <v>266</v>
      </c>
      <c r="C168" s="294"/>
      <c r="D168" s="378">
        <f>D166*D167</f>
        <v>0</v>
      </c>
      <c r="E168" s="331">
        <f t="shared" ref="E168:AQ168" si="3">E166*E167</f>
        <v>0</v>
      </c>
      <c r="F168" s="331">
        <f t="shared" si="3"/>
        <v>0</v>
      </c>
      <c r="G168" s="331">
        <f t="shared" si="3"/>
        <v>0</v>
      </c>
      <c r="H168" s="331">
        <f t="shared" si="3"/>
        <v>0</v>
      </c>
      <c r="I168" s="331">
        <f t="shared" si="3"/>
        <v>0</v>
      </c>
      <c r="J168" s="331">
        <f t="shared" si="3"/>
        <v>0</v>
      </c>
      <c r="K168" s="331">
        <f t="shared" si="3"/>
        <v>0</v>
      </c>
      <c r="L168" s="331">
        <f t="shared" si="3"/>
        <v>0</v>
      </c>
      <c r="M168" s="331">
        <f t="shared" si="3"/>
        <v>0</v>
      </c>
      <c r="N168" s="331">
        <f t="shared" si="3"/>
        <v>0</v>
      </c>
      <c r="O168" s="331">
        <f t="shared" si="3"/>
        <v>0</v>
      </c>
      <c r="P168" s="331">
        <f t="shared" si="3"/>
        <v>0</v>
      </c>
      <c r="Q168" s="331">
        <f t="shared" si="3"/>
        <v>0</v>
      </c>
      <c r="R168" s="331">
        <f t="shared" si="3"/>
        <v>0</v>
      </c>
      <c r="S168" s="331">
        <f t="shared" si="3"/>
        <v>0</v>
      </c>
      <c r="T168" s="331">
        <f t="shared" si="3"/>
        <v>0</v>
      </c>
      <c r="U168" s="331">
        <f t="shared" si="3"/>
        <v>0</v>
      </c>
      <c r="V168" s="331">
        <f t="shared" si="3"/>
        <v>0</v>
      </c>
      <c r="W168" s="331">
        <f t="shared" si="3"/>
        <v>0</v>
      </c>
      <c r="X168" s="331">
        <f t="shared" si="3"/>
        <v>0</v>
      </c>
      <c r="Y168" s="331">
        <f t="shared" si="3"/>
        <v>0</v>
      </c>
      <c r="Z168" s="331">
        <f t="shared" si="3"/>
        <v>0</v>
      </c>
      <c r="AA168" s="331">
        <f t="shared" si="3"/>
        <v>0</v>
      </c>
      <c r="AB168" s="331">
        <f t="shared" si="3"/>
        <v>0</v>
      </c>
      <c r="AC168" s="331">
        <f t="shared" si="3"/>
        <v>0</v>
      </c>
      <c r="AD168" s="331">
        <f t="shared" si="3"/>
        <v>0</v>
      </c>
      <c r="AE168" s="331">
        <f t="shared" si="3"/>
        <v>0</v>
      </c>
      <c r="AF168" s="331">
        <f t="shared" si="3"/>
        <v>0</v>
      </c>
      <c r="AG168" s="331">
        <f t="shared" si="3"/>
        <v>0</v>
      </c>
      <c r="AH168" s="331">
        <f t="shared" si="3"/>
        <v>0</v>
      </c>
      <c r="AI168" s="331">
        <f t="shared" si="3"/>
        <v>0</v>
      </c>
      <c r="AJ168" s="331">
        <f t="shared" si="3"/>
        <v>0</v>
      </c>
      <c r="AK168" s="331">
        <f t="shared" si="3"/>
        <v>0</v>
      </c>
      <c r="AL168" s="331">
        <f t="shared" si="3"/>
        <v>0</v>
      </c>
      <c r="AM168" s="331">
        <f t="shared" si="3"/>
        <v>0</v>
      </c>
      <c r="AN168" s="331">
        <f t="shared" si="3"/>
        <v>0</v>
      </c>
      <c r="AO168" s="331">
        <f t="shared" si="3"/>
        <v>0</v>
      </c>
      <c r="AP168" s="331">
        <f t="shared" si="3"/>
        <v>0</v>
      </c>
      <c r="AQ168" s="331">
        <f t="shared" si="3"/>
        <v>0</v>
      </c>
      <c r="AR168" s="122"/>
      <c r="AS168" s="122"/>
      <c r="AT168" s="122"/>
      <c r="AU168" s="122"/>
      <c r="AV168" s="122"/>
      <c r="AW168" s="122"/>
      <c r="AX168" s="122"/>
      <c r="AY168" s="122"/>
      <c r="AZ168" s="122"/>
      <c r="BA168" s="122"/>
      <c r="BB168" s="122"/>
      <c r="BC168" s="122"/>
      <c r="BD168" s="122"/>
      <c r="BE168" s="122"/>
      <c r="BF168" s="122"/>
      <c r="BG168" s="122"/>
      <c r="BH168" s="122"/>
      <c r="BI168" s="122"/>
      <c r="BJ168" s="122"/>
      <c r="BK168" s="122"/>
      <c r="BL168" s="122"/>
      <c r="BM168" s="122"/>
      <c r="BN168" s="122"/>
      <c r="BO168" s="122"/>
      <c r="BP168" s="122"/>
      <c r="BQ168" s="122"/>
      <c r="BR168" s="122"/>
      <c r="BS168" s="122"/>
      <c r="BT168" s="122"/>
      <c r="BU168" s="122"/>
      <c r="BV168" s="122"/>
      <c r="BW168" s="122"/>
      <c r="BX168" s="122"/>
      <c r="BY168" s="122"/>
      <c r="BZ168" s="122"/>
      <c r="CA168" s="122"/>
      <c r="CB168" s="122"/>
      <c r="CC168" s="122"/>
      <c r="CD168" s="122"/>
      <c r="CE168" s="122"/>
      <c r="CF168" s="122"/>
      <c r="CG168" s="122"/>
      <c r="CH168" s="122"/>
      <c r="CI168" s="122"/>
      <c r="CJ168" s="122"/>
      <c r="CK168" s="122"/>
      <c r="CL168" s="122"/>
      <c r="CM168" s="122"/>
      <c r="CN168" s="122"/>
      <c r="CO168" s="122"/>
      <c r="CP168" s="122"/>
      <c r="CQ168" s="122"/>
      <c r="CR168" s="122"/>
      <c r="CS168" s="122"/>
      <c r="CT168" s="122"/>
      <c r="CU168" s="122"/>
      <c r="CV168" s="122"/>
      <c r="CW168" s="122"/>
      <c r="CX168" s="122"/>
      <c r="CY168" s="122"/>
    </row>
    <row r="169" spans="1:103" s="119" customFormat="1" x14ac:dyDescent="0.2">
      <c r="A169" s="4"/>
      <c r="B169" s="362" t="s">
        <v>274</v>
      </c>
      <c r="C169" s="383"/>
      <c r="D169" s="155"/>
      <c r="E169" s="155"/>
      <c r="F169" s="155"/>
      <c r="G169" s="155"/>
      <c r="H169" s="155"/>
      <c r="I169" s="155"/>
      <c r="J169" s="155"/>
      <c r="K169" s="155"/>
      <c r="L169" s="155"/>
      <c r="M169" s="155"/>
      <c r="N169" s="155"/>
      <c r="O169" s="155"/>
      <c r="P169" s="155"/>
      <c r="Q169" s="155"/>
      <c r="R169" s="155"/>
      <c r="S169" s="155"/>
      <c r="T169" s="155"/>
      <c r="U169" s="155"/>
      <c r="V169" s="155"/>
      <c r="W169" s="155"/>
      <c r="X169" s="155"/>
      <c r="Y169" s="155"/>
      <c r="Z169" s="155"/>
      <c r="AA169" s="155"/>
      <c r="AB169" s="155"/>
      <c r="AC169" s="155"/>
      <c r="AD169" s="155"/>
      <c r="AE169" s="155"/>
      <c r="AF169" s="155"/>
      <c r="AG169" s="155"/>
      <c r="AH169" s="155"/>
      <c r="AI169" s="155"/>
      <c r="AJ169" s="155"/>
      <c r="AK169" s="155"/>
      <c r="AL169" s="155"/>
      <c r="AM169" s="155"/>
      <c r="AN169" s="155"/>
      <c r="AO169" s="155"/>
      <c r="AP169" s="155"/>
      <c r="AQ169" s="371"/>
      <c r="AR169" s="122"/>
      <c r="AS169" s="122"/>
      <c r="AT169" s="122"/>
      <c r="AU169" s="122"/>
      <c r="AV169" s="122"/>
      <c r="AW169" s="122"/>
      <c r="AX169" s="122"/>
      <c r="AY169" s="122"/>
      <c r="AZ169" s="122"/>
      <c r="BA169" s="122"/>
      <c r="BB169" s="122"/>
      <c r="BC169" s="122"/>
      <c r="BD169" s="122"/>
      <c r="BE169" s="122"/>
      <c r="BF169" s="122"/>
      <c r="BG169" s="122"/>
      <c r="BH169" s="122"/>
      <c r="BI169" s="122"/>
      <c r="BJ169" s="122"/>
      <c r="BK169" s="122"/>
      <c r="BL169" s="122"/>
      <c r="BM169" s="122"/>
      <c r="BN169" s="122"/>
      <c r="BO169" s="122"/>
      <c r="BP169" s="122"/>
      <c r="BQ169" s="122"/>
      <c r="BR169" s="122"/>
      <c r="BS169" s="122"/>
      <c r="BT169" s="122"/>
      <c r="BU169" s="122"/>
      <c r="BV169" s="122"/>
      <c r="BW169" s="122"/>
      <c r="BX169" s="122"/>
      <c r="BY169" s="122"/>
      <c r="BZ169" s="122"/>
      <c r="CA169" s="122"/>
      <c r="CB169" s="122"/>
      <c r="CC169" s="122"/>
      <c r="CD169" s="122"/>
      <c r="CE169" s="122"/>
      <c r="CF169" s="122"/>
      <c r="CG169" s="122"/>
      <c r="CH169" s="122"/>
      <c r="CI169" s="122"/>
      <c r="CJ169" s="122"/>
      <c r="CK169" s="122"/>
      <c r="CL169" s="122"/>
      <c r="CM169" s="122"/>
      <c r="CN169" s="122"/>
      <c r="CO169" s="122"/>
      <c r="CP169" s="122"/>
      <c r="CQ169" s="122"/>
      <c r="CR169" s="122"/>
      <c r="CS169" s="122"/>
      <c r="CT169" s="122"/>
      <c r="CU169" s="122"/>
      <c r="CV169" s="122"/>
      <c r="CW169" s="122"/>
      <c r="CX169" s="122"/>
      <c r="CY169" s="122"/>
    </row>
    <row r="170" spans="1:103" s="119" customFormat="1" x14ac:dyDescent="0.2">
      <c r="A170" s="4"/>
      <c r="B170" s="376" t="s">
        <v>275</v>
      </c>
      <c r="C170" s="386"/>
      <c r="D170" s="339"/>
      <c r="E170" s="339"/>
      <c r="F170" s="339"/>
      <c r="G170" s="339"/>
      <c r="H170" s="339"/>
      <c r="I170" s="339"/>
      <c r="J170" s="339"/>
      <c r="K170" s="339"/>
      <c r="L170" s="339"/>
      <c r="M170" s="339"/>
      <c r="N170" s="339"/>
      <c r="O170" s="339"/>
      <c r="P170" s="339"/>
      <c r="Q170" s="339"/>
      <c r="R170" s="339"/>
      <c r="S170" s="339"/>
      <c r="T170" s="339"/>
      <c r="U170" s="339"/>
      <c r="V170" s="339"/>
      <c r="W170" s="339"/>
      <c r="X170" s="339"/>
      <c r="Y170" s="339"/>
      <c r="Z170" s="339"/>
      <c r="AA170" s="339"/>
      <c r="AB170" s="339"/>
      <c r="AC170" s="339"/>
      <c r="AD170" s="339"/>
      <c r="AE170" s="339"/>
      <c r="AF170" s="339"/>
      <c r="AG170" s="339"/>
      <c r="AH170" s="339"/>
      <c r="AI170" s="339"/>
      <c r="AJ170" s="339"/>
      <c r="AK170" s="339"/>
      <c r="AL170" s="339"/>
      <c r="AM170" s="339"/>
      <c r="AN170" s="339"/>
      <c r="AO170" s="339"/>
      <c r="AP170" s="339"/>
      <c r="AQ170" s="339"/>
      <c r="AR170" s="122"/>
      <c r="AS170" s="122"/>
      <c r="AT170" s="122"/>
      <c r="AU170" s="122"/>
      <c r="AV170" s="122"/>
      <c r="AW170" s="122"/>
      <c r="AX170" s="122"/>
      <c r="AY170" s="122"/>
      <c r="AZ170" s="122"/>
      <c r="BA170" s="122"/>
      <c r="BB170" s="122"/>
      <c r="BC170" s="122"/>
      <c r="BD170" s="122"/>
      <c r="BE170" s="122"/>
      <c r="BF170" s="122"/>
      <c r="BG170" s="122"/>
      <c r="BH170" s="122"/>
      <c r="BI170" s="122"/>
      <c r="BJ170" s="122"/>
      <c r="BK170" s="122"/>
      <c r="BL170" s="122"/>
      <c r="BM170" s="122"/>
      <c r="BN170" s="122"/>
      <c r="BO170" s="122"/>
      <c r="BP170" s="122"/>
      <c r="BQ170" s="122"/>
      <c r="BR170" s="122"/>
      <c r="BS170" s="122"/>
      <c r="BT170" s="122"/>
      <c r="BU170" s="122"/>
      <c r="BV170" s="122"/>
      <c r="BW170" s="122"/>
      <c r="BX170" s="122"/>
      <c r="BY170" s="122"/>
      <c r="BZ170" s="122"/>
      <c r="CA170" s="122"/>
      <c r="CB170" s="122"/>
      <c r="CC170" s="122"/>
      <c r="CD170" s="122"/>
      <c r="CE170" s="122"/>
      <c r="CF170" s="122"/>
      <c r="CG170" s="122"/>
      <c r="CH170" s="122"/>
      <c r="CI170" s="122"/>
      <c r="CJ170" s="122"/>
      <c r="CK170" s="122"/>
      <c r="CL170" s="122"/>
      <c r="CM170" s="122"/>
      <c r="CN170" s="122"/>
      <c r="CO170" s="122"/>
      <c r="CP170" s="122"/>
      <c r="CQ170" s="122"/>
      <c r="CR170" s="122"/>
      <c r="CS170" s="122"/>
      <c r="CT170" s="122"/>
      <c r="CU170" s="122"/>
      <c r="CV170" s="122"/>
      <c r="CW170" s="122"/>
      <c r="CX170" s="122"/>
      <c r="CY170" s="122"/>
    </row>
    <row r="171" spans="1:103" x14ac:dyDescent="0.2">
      <c r="B171" s="362" t="s">
        <v>243</v>
      </c>
      <c r="D171" s="9"/>
      <c r="E171" s="9"/>
      <c r="F171" s="9"/>
      <c r="G171" s="9"/>
      <c r="H171" s="9"/>
      <c r="I171" s="9"/>
      <c r="J171" s="9"/>
      <c r="K171" s="9"/>
      <c r="L171" s="9"/>
      <c r="M171" s="9"/>
      <c r="AQ171" s="384"/>
    </row>
    <row r="172" spans="1:103" x14ac:dyDescent="0.2">
      <c r="B172" s="363" t="s">
        <v>268</v>
      </c>
      <c r="C172" s="339"/>
      <c r="D172" s="339"/>
      <c r="E172" s="339"/>
      <c r="F172" s="339"/>
      <c r="G172" s="339"/>
      <c r="H172" s="339"/>
      <c r="I172" s="339"/>
      <c r="J172" s="339"/>
      <c r="K172" s="339"/>
      <c r="L172" s="339"/>
      <c r="M172" s="339"/>
      <c r="N172" s="339"/>
      <c r="O172" s="339"/>
      <c r="P172" s="339"/>
      <c r="Q172" s="339"/>
      <c r="R172" s="339"/>
      <c r="S172" s="339"/>
      <c r="T172" s="339"/>
      <c r="U172" s="339"/>
      <c r="V172" s="339"/>
      <c r="W172" s="339"/>
      <c r="X172" s="339"/>
      <c r="Y172" s="339"/>
      <c r="Z172" s="339"/>
      <c r="AA172" s="339"/>
      <c r="AB172" s="339"/>
      <c r="AC172" s="339"/>
      <c r="AD172" s="339"/>
      <c r="AE172" s="339"/>
      <c r="AF172" s="339"/>
      <c r="AG172" s="339"/>
      <c r="AH172" s="339"/>
      <c r="AI172" s="339"/>
      <c r="AJ172" s="339"/>
      <c r="AK172" s="339"/>
      <c r="AL172" s="339"/>
      <c r="AM172" s="339"/>
      <c r="AN172" s="339"/>
      <c r="AO172" s="339"/>
      <c r="AP172" s="339"/>
      <c r="AQ172" s="339"/>
    </row>
    <row r="173" spans="1:103" x14ac:dyDescent="0.2">
      <c r="B173" s="363" t="s">
        <v>269</v>
      </c>
      <c r="C173" s="343"/>
      <c r="D173" s="343"/>
      <c r="E173" s="343"/>
      <c r="F173" s="343"/>
      <c r="G173" s="343"/>
      <c r="H173" s="343"/>
      <c r="I173" s="343"/>
      <c r="J173" s="343"/>
      <c r="K173" s="343"/>
      <c r="L173" s="343"/>
      <c r="M173" s="343"/>
      <c r="N173" s="343"/>
      <c r="O173" s="343"/>
      <c r="P173" s="343"/>
      <c r="Q173" s="343"/>
      <c r="R173" s="343"/>
      <c r="S173" s="343"/>
      <c r="T173" s="343"/>
      <c r="U173" s="343"/>
      <c r="V173" s="343"/>
      <c r="W173" s="343"/>
      <c r="X173" s="343"/>
      <c r="Y173" s="343"/>
      <c r="Z173" s="343"/>
      <c r="AA173" s="343"/>
      <c r="AB173" s="343"/>
      <c r="AC173" s="343"/>
      <c r="AD173" s="343"/>
      <c r="AE173" s="343"/>
      <c r="AF173" s="343"/>
      <c r="AG173" s="343"/>
      <c r="AH173" s="343"/>
      <c r="AI173" s="343"/>
      <c r="AJ173" s="343"/>
      <c r="AK173" s="343"/>
      <c r="AL173" s="343"/>
      <c r="AM173" s="343"/>
      <c r="AN173" s="343"/>
      <c r="AO173" s="343"/>
      <c r="AP173" s="343"/>
      <c r="AQ173" s="343"/>
    </row>
    <row r="174" spans="1:103" x14ac:dyDescent="0.2">
      <c r="B174" s="363" t="s">
        <v>270</v>
      </c>
      <c r="C174" s="343"/>
      <c r="D174" s="343"/>
      <c r="E174" s="343"/>
      <c r="F174" s="343"/>
      <c r="G174" s="343"/>
      <c r="H174" s="343"/>
      <c r="I174" s="343"/>
      <c r="J174" s="343"/>
      <c r="K174" s="343"/>
      <c r="L174" s="343"/>
      <c r="M174" s="343"/>
      <c r="N174" s="343"/>
      <c r="O174" s="343"/>
      <c r="P174" s="343"/>
      <c r="Q174" s="343"/>
      <c r="R174" s="343"/>
      <c r="S174" s="343"/>
      <c r="T174" s="343"/>
      <c r="U174" s="343"/>
      <c r="V174" s="343"/>
      <c r="W174" s="343"/>
      <c r="X174" s="343"/>
      <c r="Y174" s="343"/>
      <c r="Z174" s="343"/>
      <c r="AA174" s="343"/>
      <c r="AB174" s="343"/>
      <c r="AC174" s="343"/>
      <c r="AD174" s="343"/>
      <c r="AE174" s="343"/>
      <c r="AF174" s="343"/>
      <c r="AG174" s="343"/>
      <c r="AH174" s="343"/>
      <c r="AI174" s="343"/>
      <c r="AJ174" s="343"/>
      <c r="AK174" s="343"/>
      <c r="AL174" s="343"/>
      <c r="AM174" s="343"/>
      <c r="AN174" s="343"/>
      <c r="AO174" s="343"/>
      <c r="AP174" s="343"/>
      <c r="AQ174" s="343"/>
    </row>
    <row r="175" spans="1:103" x14ac:dyDescent="0.2">
      <c r="B175" s="362" t="s">
        <v>277</v>
      </c>
      <c r="D175" s="9"/>
      <c r="E175" s="9"/>
      <c r="F175" s="9"/>
      <c r="G175" s="9"/>
      <c r="H175" s="9"/>
      <c r="I175" s="9"/>
      <c r="J175" s="9"/>
      <c r="K175" s="9"/>
      <c r="L175" s="9"/>
      <c r="M175" s="9"/>
      <c r="AQ175" s="44"/>
    </row>
    <row r="176" spans="1:103" x14ac:dyDescent="0.2">
      <c r="B176" s="363" t="s">
        <v>278</v>
      </c>
      <c r="C176" s="385"/>
      <c r="D176" s="385"/>
      <c r="E176" s="385"/>
      <c r="F176" s="385"/>
      <c r="G176" s="385"/>
      <c r="H176" s="385"/>
      <c r="I176" s="385"/>
      <c r="J176" s="385"/>
      <c r="K176" s="385"/>
      <c r="L176" s="385"/>
      <c r="M176" s="385"/>
      <c r="N176" s="385"/>
      <c r="O176" s="385"/>
      <c r="P176" s="385"/>
      <c r="Q176" s="385"/>
      <c r="R176" s="385"/>
      <c r="S176" s="385"/>
      <c r="T176" s="385"/>
      <c r="U176" s="385"/>
      <c r="V176" s="385"/>
      <c r="W176" s="385"/>
      <c r="X176" s="385"/>
      <c r="Y176" s="385"/>
      <c r="Z176" s="385"/>
      <c r="AA176" s="385"/>
      <c r="AB176" s="385"/>
      <c r="AC176" s="385"/>
      <c r="AD176" s="385"/>
      <c r="AE176" s="385"/>
      <c r="AF176" s="385"/>
      <c r="AG176" s="385"/>
      <c r="AH176" s="385"/>
      <c r="AI176" s="385"/>
      <c r="AJ176" s="385"/>
      <c r="AK176" s="385"/>
      <c r="AL176" s="385"/>
      <c r="AM176" s="385"/>
      <c r="AN176" s="385"/>
      <c r="AO176" s="385"/>
      <c r="AP176" s="385"/>
      <c r="AQ176" s="385"/>
    </row>
    <row r="177" spans="4:13" x14ac:dyDescent="0.2">
      <c r="D177" s="9"/>
      <c r="E177" s="9"/>
      <c r="F177" s="9"/>
      <c r="G177" s="9"/>
      <c r="H177" s="9"/>
      <c r="I177" s="9"/>
      <c r="J177" s="9"/>
      <c r="K177" s="9"/>
      <c r="L177" s="9"/>
      <c r="M177" s="9"/>
    </row>
    <row r="178" spans="4:13" x14ac:dyDescent="0.2">
      <c r="D178" s="9"/>
      <c r="E178" s="9"/>
      <c r="F178" s="9"/>
      <c r="G178" s="9"/>
      <c r="H178" s="9"/>
      <c r="I178" s="9"/>
      <c r="J178" s="9"/>
      <c r="K178" s="9"/>
      <c r="L178" s="9"/>
      <c r="M178" s="9"/>
    </row>
    <row r="179" spans="4:13" x14ac:dyDescent="0.2">
      <c r="D179" s="9"/>
      <c r="E179" s="9"/>
      <c r="F179" s="9"/>
      <c r="G179" s="9"/>
      <c r="H179" s="9"/>
      <c r="I179" s="9"/>
      <c r="J179" s="9"/>
      <c r="K179" s="9"/>
      <c r="L179" s="9"/>
      <c r="M179" s="9"/>
    </row>
    <row r="180" spans="4:13" x14ac:dyDescent="0.2">
      <c r="D180" s="9"/>
      <c r="E180" s="9"/>
      <c r="F180" s="9"/>
      <c r="G180" s="9"/>
      <c r="H180" s="9"/>
      <c r="I180" s="9"/>
      <c r="J180" s="9"/>
      <c r="K180" s="9"/>
      <c r="L180" s="9"/>
      <c r="M180" s="9"/>
    </row>
    <row r="181" spans="4:13" x14ac:dyDescent="0.2">
      <c r="D181" s="9"/>
      <c r="E181" s="9"/>
      <c r="F181" s="9"/>
      <c r="G181" s="9"/>
      <c r="H181" s="9"/>
      <c r="I181" s="9"/>
      <c r="J181" s="9"/>
      <c r="K181" s="9"/>
      <c r="L181" s="9"/>
      <c r="M181" s="9"/>
    </row>
    <row r="182" spans="4:13" x14ac:dyDescent="0.2">
      <c r="D182" s="9"/>
      <c r="E182" s="9"/>
      <c r="F182" s="9"/>
      <c r="G182" s="9"/>
      <c r="H182" s="9"/>
      <c r="I182" s="9"/>
      <c r="J182" s="9"/>
      <c r="K182" s="9"/>
      <c r="L182" s="9"/>
      <c r="M182" s="9"/>
    </row>
    <row r="183" spans="4:13" x14ac:dyDescent="0.2">
      <c r="D183" s="9"/>
      <c r="E183" s="9"/>
      <c r="F183" s="9"/>
      <c r="G183" s="9"/>
      <c r="H183" s="9"/>
      <c r="I183" s="9"/>
      <c r="J183" s="9"/>
      <c r="K183" s="9"/>
      <c r="L183" s="9"/>
      <c r="M183" s="9"/>
    </row>
    <row r="184" spans="4:13" x14ac:dyDescent="0.2">
      <c r="D184" s="9"/>
      <c r="E184" s="9"/>
      <c r="F184" s="9"/>
      <c r="G184" s="9"/>
      <c r="H184" s="9"/>
      <c r="I184" s="9"/>
      <c r="J184" s="9"/>
      <c r="K184" s="9"/>
      <c r="L184" s="9"/>
      <c r="M184" s="9"/>
    </row>
    <row r="185" spans="4:13" x14ac:dyDescent="0.2">
      <c r="D185" s="9"/>
      <c r="E185" s="9"/>
      <c r="F185" s="9"/>
      <c r="G185" s="9"/>
      <c r="H185" s="9"/>
      <c r="I185" s="9"/>
      <c r="J185" s="9"/>
      <c r="K185" s="9"/>
      <c r="L185" s="9"/>
      <c r="M185" s="9"/>
    </row>
    <row r="186" spans="4:13" x14ac:dyDescent="0.2">
      <c r="D186" s="9"/>
      <c r="E186" s="9"/>
      <c r="F186" s="9"/>
      <c r="G186" s="9"/>
      <c r="H186" s="9"/>
      <c r="I186" s="9"/>
      <c r="J186" s="9"/>
      <c r="K186" s="9"/>
      <c r="L186" s="9"/>
      <c r="M186" s="9"/>
    </row>
    <row r="187" spans="4:13" x14ac:dyDescent="0.2">
      <c r="D187" s="9"/>
      <c r="E187" s="9"/>
      <c r="F187" s="9"/>
      <c r="G187" s="9"/>
      <c r="H187" s="9"/>
      <c r="I187" s="9"/>
      <c r="J187" s="9"/>
      <c r="K187" s="9"/>
      <c r="L187" s="9"/>
      <c r="M187" s="9"/>
    </row>
    <row r="188" spans="4:13" x14ac:dyDescent="0.2">
      <c r="D188" s="9"/>
      <c r="E188" s="9"/>
      <c r="F188" s="9"/>
      <c r="G188" s="9"/>
      <c r="H188" s="9"/>
      <c r="I188" s="9"/>
      <c r="J188" s="9"/>
      <c r="K188" s="9"/>
      <c r="L188" s="9"/>
      <c r="M188" s="9"/>
    </row>
    <row r="189" spans="4:13" x14ac:dyDescent="0.2">
      <c r="D189" s="9"/>
      <c r="E189" s="9"/>
      <c r="F189" s="9"/>
      <c r="G189" s="9"/>
      <c r="H189" s="9"/>
      <c r="I189" s="9"/>
      <c r="J189" s="9"/>
      <c r="K189" s="9"/>
      <c r="L189" s="9"/>
      <c r="M189" s="9"/>
    </row>
    <row r="190" spans="4:13" x14ac:dyDescent="0.2">
      <c r="D190" s="9"/>
      <c r="E190" s="9"/>
      <c r="F190" s="9"/>
      <c r="G190" s="9"/>
      <c r="H190" s="9"/>
      <c r="I190" s="9"/>
      <c r="J190" s="9"/>
      <c r="K190" s="9"/>
      <c r="L190" s="9"/>
      <c r="M190" s="9"/>
    </row>
    <row r="191" spans="4:13" x14ac:dyDescent="0.2">
      <c r="D191" s="9"/>
      <c r="E191" s="9"/>
      <c r="F191" s="9"/>
      <c r="G191" s="9"/>
      <c r="H191" s="9"/>
      <c r="I191" s="9"/>
      <c r="J191" s="9"/>
      <c r="K191" s="9"/>
      <c r="L191" s="9"/>
      <c r="M191" s="9"/>
    </row>
    <row r="192" spans="4:13" x14ac:dyDescent="0.2">
      <c r="D192" s="9"/>
      <c r="E192" s="9"/>
      <c r="F192" s="9"/>
      <c r="G192" s="9"/>
      <c r="H192" s="9"/>
      <c r="I192" s="9"/>
      <c r="J192" s="9"/>
      <c r="K192" s="9"/>
      <c r="L192" s="9"/>
      <c r="M192" s="9"/>
    </row>
    <row r="193" spans="4:13" x14ac:dyDescent="0.2">
      <c r="D193" s="9"/>
      <c r="E193" s="9"/>
      <c r="F193" s="9"/>
      <c r="G193" s="9"/>
      <c r="H193" s="9"/>
      <c r="I193" s="9"/>
      <c r="J193" s="9"/>
      <c r="K193" s="9"/>
      <c r="L193" s="9"/>
      <c r="M193" s="9"/>
    </row>
    <row r="194" spans="4:13" x14ac:dyDescent="0.2">
      <c r="D194" s="9"/>
      <c r="E194" s="9"/>
      <c r="F194" s="9"/>
      <c r="G194" s="9"/>
      <c r="H194" s="9"/>
      <c r="I194" s="9"/>
      <c r="J194" s="9"/>
      <c r="K194" s="9"/>
      <c r="L194" s="9"/>
      <c r="M194" s="9"/>
    </row>
    <row r="195" spans="4:13" x14ac:dyDescent="0.2">
      <c r="D195" s="9"/>
      <c r="E195" s="9"/>
      <c r="F195" s="9"/>
      <c r="G195" s="9"/>
      <c r="H195" s="9"/>
      <c r="I195" s="9"/>
      <c r="J195" s="9"/>
      <c r="K195" s="9"/>
      <c r="L195" s="9"/>
      <c r="M195" s="9"/>
    </row>
    <row r="196" spans="4:13" x14ac:dyDescent="0.2">
      <c r="D196" s="9"/>
      <c r="E196" s="9"/>
      <c r="F196" s="9"/>
      <c r="G196" s="9"/>
      <c r="H196" s="9"/>
      <c r="I196" s="9"/>
      <c r="J196" s="9"/>
      <c r="K196" s="9"/>
      <c r="L196" s="9"/>
      <c r="M196" s="9"/>
    </row>
    <row r="197" spans="4:13" x14ac:dyDescent="0.2">
      <c r="D197" s="9"/>
      <c r="E197" s="9"/>
      <c r="F197" s="9"/>
      <c r="G197" s="9"/>
      <c r="H197" s="9"/>
      <c r="I197" s="9"/>
      <c r="J197" s="9"/>
      <c r="K197" s="9"/>
      <c r="L197" s="9"/>
      <c r="M197" s="9"/>
    </row>
    <row r="198" spans="4:13" x14ac:dyDescent="0.2">
      <c r="D198" s="9"/>
      <c r="E198" s="9"/>
      <c r="F198" s="9"/>
      <c r="G198" s="9"/>
      <c r="H198" s="9"/>
      <c r="I198" s="9"/>
      <c r="J198" s="9"/>
      <c r="K198" s="9"/>
      <c r="L198" s="9"/>
      <c r="M198" s="9"/>
    </row>
    <row r="199" spans="4:13" x14ac:dyDescent="0.2">
      <c r="D199" s="9"/>
      <c r="E199" s="9"/>
      <c r="F199" s="9"/>
      <c r="G199" s="9"/>
      <c r="H199" s="9"/>
      <c r="I199" s="9"/>
      <c r="J199" s="9"/>
      <c r="K199" s="9"/>
      <c r="L199" s="9"/>
      <c r="M199" s="9"/>
    </row>
    <row r="200" spans="4:13" x14ac:dyDescent="0.2">
      <c r="D200" s="9"/>
      <c r="E200" s="9"/>
      <c r="F200" s="9"/>
      <c r="G200" s="9"/>
      <c r="H200" s="9"/>
      <c r="I200" s="9"/>
      <c r="J200" s="9"/>
      <c r="K200" s="9"/>
      <c r="L200" s="9"/>
      <c r="M200" s="9"/>
    </row>
    <row r="201" spans="4:13" x14ac:dyDescent="0.2">
      <c r="D201" s="9"/>
      <c r="E201" s="9"/>
      <c r="F201" s="9"/>
      <c r="G201" s="9"/>
      <c r="H201" s="9"/>
      <c r="I201" s="9"/>
      <c r="J201" s="9"/>
      <c r="K201" s="9"/>
      <c r="L201" s="9"/>
      <c r="M201" s="9"/>
    </row>
    <row r="202" spans="4:13" x14ac:dyDescent="0.2">
      <c r="D202" s="9"/>
      <c r="E202" s="9"/>
      <c r="F202" s="9"/>
      <c r="G202" s="9"/>
      <c r="H202" s="9"/>
      <c r="I202" s="9"/>
      <c r="J202" s="9"/>
      <c r="K202" s="9"/>
      <c r="L202" s="9"/>
      <c r="M202" s="9"/>
    </row>
    <row r="203" spans="4:13" x14ac:dyDescent="0.2">
      <c r="D203" s="9"/>
      <c r="E203" s="9"/>
      <c r="F203" s="9"/>
      <c r="G203" s="9"/>
      <c r="H203" s="9"/>
      <c r="I203" s="9"/>
      <c r="J203" s="9"/>
      <c r="K203" s="9"/>
      <c r="L203" s="9"/>
      <c r="M203" s="9"/>
    </row>
    <row r="204" spans="4:13" x14ac:dyDescent="0.2">
      <c r="D204" s="9"/>
      <c r="E204" s="9"/>
      <c r="F204" s="9"/>
      <c r="G204" s="9"/>
      <c r="H204" s="9"/>
      <c r="I204" s="9"/>
      <c r="J204" s="9"/>
      <c r="K204" s="9"/>
      <c r="L204" s="9"/>
      <c r="M204" s="9"/>
    </row>
    <row r="205" spans="4:13" x14ac:dyDescent="0.2">
      <c r="D205" s="9"/>
      <c r="E205" s="9"/>
      <c r="F205" s="9"/>
      <c r="G205" s="9"/>
      <c r="H205" s="9"/>
      <c r="I205" s="9"/>
      <c r="J205" s="9"/>
      <c r="K205" s="9"/>
      <c r="L205" s="9"/>
      <c r="M205" s="9"/>
    </row>
    <row r="206" spans="4:13" x14ac:dyDescent="0.2">
      <c r="D206" s="9"/>
      <c r="E206" s="9"/>
      <c r="F206" s="9"/>
      <c r="G206" s="9"/>
      <c r="H206" s="9"/>
      <c r="I206" s="9"/>
      <c r="J206" s="9"/>
      <c r="K206" s="9"/>
      <c r="L206" s="9"/>
      <c r="M206" s="9"/>
    </row>
    <row r="207" spans="4:13" x14ac:dyDescent="0.2">
      <c r="D207" s="9"/>
      <c r="E207" s="9"/>
      <c r="F207" s="9"/>
      <c r="G207" s="9"/>
      <c r="H207" s="9"/>
      <c r="I207" s="9"/>
      <c r="J207" s="9"/>
      <c r="K207" s="9"/>
      <c r="L207" s="9"/>
      <c r="M207" s="9"/>
    </row>
    <row r="208" spans="4:13" x14ac:dyDescent="0.2">
      <c r="D208" s="9"/>
      <c r="E208" s="9"/>
      <c r="F208" s="9"/>
      <c r="G208" s="9"/>
      <c r="H208" s="9"/>
      <c r="I208" s="9"/>
      <c r="J208" s="9"/>
      <c r="K208" s="9"/>
      <c r="L208" s="9"/>
      <c r="M208" s="9"/>
    </row>
    <row r="209" spans="4:13" x14ac:dyDescent="0.2">
      <c r="D209" s="9"/>
      <c r="E209" s="9"/>
      <c r="F209" s="9"/>
      <c r="G209" s="9"/>
      <c r="H209" s="9"/>
      <c r="I209" s="9"/>
      <c r="J209" s="9"/>
      <c r="K209" s="9"/>
      <c r="L209" s="9"/>
      <c r="M209" s="9"/>
    </row>
    <row r="210" spans="4:13" x14ac:dyDescent="0.2">
      <c r="D210" s="9"/>
      <c r="E210" s="9"/>
      <c r="F210" s="9"/>
      <c r="G210" s="9"/>
      <c r="H210" s="9"/>
      <c r="I210" s="9"/>
      <c r="J210" s="9"/>
      <c r="K210" s="9"/>
      <c r="L210" s="9"/>
      <c r="M210" s="9"/>
    </row>
    <row r="211" spans="4:13" x14ac:dyDescent="0.2">
      <c r="D211" s="9"/>
      <c r="E211" s="9"/>
      <c r="F211" s="9"/>
      <c r="G211" s="9"/>
      <c r="H211" s="9"/>
      <c r="I211" s="9"/>
      <c r="J211" s="9"/>
      <c r="K211" s="9"/>
      <c r="L211" s="9"/>
      <c r="M211" s="9"/>
    </row>
    <row r="212" spans="4:13" x14ac:dyDescent="0.2">
      <c r="D212" s="9"/>
      <c r="E212" s="9"/>
      <c r="F212" s="9"/>
      <c r="G212" s="9"/>
      <c r="H212" s="9"/>
      <c r="I212" s="9"/>
      <c r="J212" s="9"/>
      <c r="K212" s="9"/>
      <c r="L212" s="9"/>
      <c r="M212" s="9"/>
    </row>
    <row r="213" spans="4:13" x14ac:dyDescent="0.2">
      <c r="D213" s="9"/>
      <c r="E213" s="9"/>
      <c r="F213" s="9"/>
      <c r="G213" s="9"/>
      <c r="H213" s="9"/>
      <c r="I213" s="9"/>
      <c r="J213" s="9"/>
      <c r="K213" s="9"/>
      <c r="L213" s="9"/>
      <c r="M213" s="9"/>
    </row>
    <row r="214" spans="4:13" x14ac:dyDescent="0.2">
      <c r="D214" s="9"/>
      <c r="E214" s="9"/>
      <c r="F214" s="9"/>
      <c r="G214" s="9"/>
      <c r="H214" s="9"/>
      <c r="I214" s="9"/>
      <c r="J214" s="9"/>
      <c r="K214" s="9"/>
      <c r="L214" s="9"/>
      <c r="M214" s="9"/>
    </row>
    <row r="215" spans="4:13" x14ac:dyDescent="0.2">
      <c r="D215" s="9"/>
      <c r="E215" s="9"/>
      <c r="F215" s="9"/>
      <c r="G215" s="9"/>
      <c r="H215" s="9"/>
      <c r="I215" s="9"/>
      <c r="J215" s="9"/>
      <c r="K215" s="9"/>
      <c r="L215" s="9"/>
      <c r="M215" s="9"/>
    </row>
    <row r="216" spans="4:13" x14ac:dyDescent="0.2">
      <c r="D216" s="9"/>
      <c r="E216" s="9"/>
      <c r="F216" s="9"/>
      <c r="G216" s="9"/>
      <c r="H216" s="9"/>
      <c r="I216" s="9"/>
      <c r="J216" s="9"/>
      <c r="K216" s="9"/>
      <c r="L216" s="9"/>
      <c r="M216" s="9"/>
    </row>
    <row r="217" spans="4:13" x14ac:dyDescent="0.2">
      <c r="D217" s="9"/>
      <c r="E217" s="9"/>
      <c r="F217" s="9"/>
      <c r="G217" s="9"/>
      <c r="H217" s="9"/>
      <c r="I217" s="9"/>
      <c r="J217" s="9"/>
      <c r="K217" s="9"/>
      <c r="L217" s="9"/>
      <c r="M217" s="9"/>
    </row>
    <row r="218" spans="4:13" x14ac:dyDescent="0.2">
      <c r="D218" s="9"/>
      <c r="E218" s="9"/>
      <c r="F218" s="9"/>
      <c r="G218" s="9"/>
      <c r="H218" s="9"/>
      <c r="I218" s="9"/>
      <c r="J218" s="9"/>
      <c r="K218" s="9"/>
      <c r="L218" s="9"/>
      <c r="M218" s="9"/>
    </row>
    <row r="219" spans="4:13" x14ac:dyDescent="0.2">
      <c r="D219" s="9"/>
      <c r="E219" s="9"/>
      <c r="F219" s="9"/>
      <c r="G219" s="9"/>
      <c r="H219" s="9"/>
      <c r="I219" s="9"/>
      <c r="J219" s="9"/>
      <c r="K219" s="9"/>
      <c r="L219" s="9"/>
      <c r="M219" s="9"/>
    </row>
    <row r="220" spans="4:13" x14ac:dyDescent="0.2">
      <c r="D220" s="9"/>
      <c r="E220" s="9"/>
      <c r="F220" s="9"/>
      <c r="G220" s="9"/>
      <c r="H220" s="9"/>
      <c r="I220" s="9"/>
      <c r="J220" s="9"/>
      <c r="K220" s="9"/>
      <c r="L220" s="9"/>
      <c r="M220" s="9"/>
    </row>
    <row r="221" spans="4:13" x14ac:dyDescent="0.2">
      <c r="D221" s="9"/>
      <c r="E221" s="9"/>
      <c r="F221" s="9"/>
      <c r="G221" s="9"/>
      <c r="H221" s="9"/>
      <c r="I221" s="9"/>
      <c r="J221" s="9"/>
      <c r="K221" s="9"/>
      <c r="L221" s="9"/>
      <c r="M221" s="9"/>
    </row>
    <row r="222" spans="4:13" x14ac:dyDescent="0.2">
      <c r="D222" s="9"/>
      <c r="E222" s="9"/>
      <c r="F222" s="9"/>
      <c r="G222" s="9"/>
      <c r="H222" s="9"/>
      <c r="I222" s="9"/>
      <c r="J222" s="9"/>
      <c r="K222" s="9"/>
      <c r="L222" s="9"/>
      <c r="M222" s="9"/>
    </row>
    <row r="223" spans="4:13" x14ac:dyDescent="0.2">
      <c r="D223" s="9"/>
      <c r="E223" s="9"/>
      <c r="F223" s="9"/>
      <c r="G223" s="9"/>
      <c r="H223" s="9"/>
      <c r="I223" s="9"/>
      <c r="J223" s="9"/>
      <c r="K223" s="9"/>
      <c r="L223" s="9"/>
      <c r="M223" s="9"/>
    </row>
    <row r="224" spans="4:1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row r="418" spans="4:13" x14ac:dyDescent="0.2">
      <c r="D418" s="9"/>
      <c r="E418" s="9"/>
      <c r="F418" s="9"/>
      <c r="G418" s="9"/>
      <c r="H418" s="9"/>
      <c r="I418" s="9"/>
      <c r="J418" s="9"/>
      <c r="K418" s="9"/>
      <c r="L418" s="9"/>
      <c r="M418" s="9"/>
    </row>
  </sheetData>
  <mergeCells count="1">
    <mergeCell ref="E96:F96"/>
  </mergeCells>
  <dataValidations xWindow="485" yWindow="427" count="8">
    <dataValidation type="list" allowBlank="1" showInputMessage="1" showErrorMessage="1" sqref="H128:H129 E98:F99 E101:F102 E120:H123 F125:G129 E115:H118 E110:H113 D132:G138" xr:uid="{00000000-0002-0000-0000-000000000000}">
      <formula1>"Yes,No"</formula1>
    </dataValidation>
    <dataValidation type="list" allowBlank="1" showInputMessage="1" showErrorMessage="1" sqref="N8 N10:N30" xr:uid="{00000000-0002-0000-0000-000001000000}">
      <formula1>"Initial Year Input, Annual Inputs"</formula1>
    </dataValidation>
    <dataValidation type="list" allowBlank="1" showInputMessage="1" errorTitle="State Depreciation Treatment" error="The single owner workbook does not handle custom depreciation schedules." sqref="C93" xr:uid="{00000000-0002-0000-0000-000002000000}">
      <formula1>$B$132:$B$138</formula1>
    </dataValidation>
    <dataValidation allowBlank="1" showInputMessage="1" showErrorMessage="1" sqref="W9 AH9 G47:J47" xr:uid="{00000000-0002-0000-0000-000003000000}"/>
    <dataValidation allowBlank="1" sqref="C52 C36" xr:uid="{00000000-0002-0000-0000-000004000000}"/>
    <dataValidation errorTitle="Salvage Value" error="This is a calculated value shown for reference -- it should match the value in SAM. It is not used in the single owner workbook calculations." sqref="C61" xr:uid="{00000000-0002-0000-0000-000005000000}"/>
    <dataValidation errorTitle="Target Year Error" error="Please enter a target year less than or equal to the analysis period." sqref="C35" xr:uid="{00000000-0002-0000-0000-000006000000}"/>
    <dataValidation type="list" allowBlank="1" showInputMessage="1" errorTitle="Federal Depreciation Treatment" sqref="C92" xr:uid="{00000000-0002-0000-0000-000007000000}">
      <formula1>$B$132:$B$138</formula1>
    </dataValidation>
  </dataValidations>
  <pageMargins left="0.5" right="0.5" top="0.5" bottom="0.75" header="0.3" footer="0.3"/>
  <pageSetup scale="73" pageOrder="overThenDown" orientation="landscape" horizontalDpi="4294967294" r:id="rId1"/>
  <rowBreaks count="1" manualBreakCount="1">
    <brk id="106"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Q730"/>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53.570312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87" t="s">
        <v>297</v>
      </c>
    </row>
    <row r="2" spans="1:42" x14ac:dyDescent="0.2">
      <c r="A2" s="107" t="s">
        <v>1</v>
      </c>
      <c r="B2" s="21">
        <v>0</v>
      </c>
      <c r="C2" s="21">
        <f>B2+1</f>
        <v>1</v>
      </c>
      <c r="D2" s="21">
        <f t="shared" ref="D2:AP2" si="0">C2+1</f>
        <v>2</v>
      </c>
      <c r="E2" s="21">
        <f t="shared" si="0"/>
        <v>3</v>
      </c>
      <c r="F2" s="21">
        <f t="shared" si="0"/>
        <v>4</v>
      </c>
      <c r="G2" s="21">
        <f t="shared" si="0"/>
        <v>5</v>
      </c>
      <c r="H2" s="21">
        <f t="shared" si="0"/>
        <v>6</v>
      </c>
      <c r="I2" s="21">
        <f t="shared" si="0"/>
        <v>7</v>
      </c>
      <c r="J2" s="21">
        <f t="shared" si="0"/>
        <v>8</v>
      </c>
      <c r="K2" s="21">
        <f t="shared" si="0"/>
        <v>9</v>
      </c>
      <c r="L2" s="21">
        <f t="shared" si="0"/>
        <v>10</v>
      </c>
      <c r="M2" s="21">
        <f t="shared" si="0"/>
        <v>11</v>
      </c>
      <c r="N2" s="21">
        <f t="shared" si="0"/>
        <v>12</v>
      </c>
      <c r="O2" s="21">
        <f t="shared" si="0"/>
        <v>13</v>
      </c>
      <c r="P2" s="21">
        <f t="shared" si="0"/>
        <v>14</v>
      </c>
      <c r="Q2" s="21">
        <f t="shared" si="0"/>
        <v>15</v>
      </c>
      <c r="R2" s="21">
        <f t="shared" si="0"/>
        <v>16</v>
      </c>
      <c r="S2" s="21">
        <f t="shared" si="0"/>
        <v>17</v>
      </c>
      <c r="T2" s="21">
        <f t="shared" si="0"/>
        <v>18</v>
      </c>
      <c r="U2" s="21">
        <f t="shared" si="0"/>
        <v>19</v>
      </c>
      <c r="V2" s="21">
        <f t="shared" si="0"/>
        <v>20</v>
      </c>
      <c r="W2" s="21">
        <f t="shared" si="0"/>
        <v>21</v>
      </c>
      <c r="X2" s="21">
        <f t="shared" si="0"/>
        <v>22</v>
      </c>
      <c r="Y2" s="21">
        <f t="shared" si="0"/>
        <v>23</v>
      </c>
      <c r="Z2" s="21">
        <f t="shared" si="0"/>
        <v>24</v>
      </c>
      <c r="AA2" s="21">
        <f t="shared" si="0"/>
        <v>25</v>
      </c>
      <c r="AB2" s="21">
        <f t="shared" si="0"/>
        <v>26</v>
      </c>
      <c r="AC2" s="21">
        <f t="shared" si="0"/>
        <v>27</v>
      </c>
      <c r="AD2" s="21">
        <f t="shared" si="0"/>
        <v>28</v>
      </c>
      <c r="AE2" s="21">
        <f t="shared" si="0"/>
        <v>29</v>
      </c>
      <c r="AF2" s="21">
        <f t="shared" si="0"/>
        <v>30</v>
      </c>
      <c r="AG2" s="21">
        <f t="shared" si="0"/>
        <v>31</v>
      </c>
      <c r="AH2" s="21">
        <f t="shared" si="0"/>
        <v>32</v>
      </c>
      <c r="AI2" s="21">
        <f t="shared" si="0"/>
        <v>33</v>
      </c>
      <c r="AJ2" s="21">
        <f t="shared" si="0"/>
        <v>34</v>
      </c>
      <c r="AK2" s="21">
        <f t="shared" si="0"/>
        <v>35</v>
      </c>
      <c r="AL2" s="21">
        <f t="shared" si="0"/>
        <v>36</v>
      </c>
      <c r="AM2" s="21">
        <f t="shared" si="0"/>
        <v>37</v>
      </c>
      <c r="AN2" s="21">
        <f t="shared" si="0"/>
        <v>38</v>
      </c>
      <c r="AO2" s="21">
        <f t="shared" si="0"/>
        <v>39</v>
      </c>
      <c r="AP2" s="21">
        <f t="shared" si="0"/>
        <v>40</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7" t="s">
        <v>192</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x14ac:dyDescent="0.2">
      <c r="A5" s="23" t="s">
        <v>233</v>
      </c>
      <c r="B5" s="267">
        <f t="array" ref="B5:AP5">Inputs!C143:AQ143</f>
        <v>0</v>
      </c>
      <c r="C5" s="189">
        <v>0</v>
      </c>
      <c r="D5" s="189">
        <v>0</v>
      </c>
      <c r="E5" s="189">
        <v>0</v>
      </c>
      <c r="F5" s="189">
        <v>0</v>
      </c>
      <c r="G5" s="189">
        <v>0</v>
      </c>
      <c r="H5" s="189">
        <v>0</v>
      </c>
      <c r="I5" s="189">
        <v>0</v>
      </c>
      <c r="J5" s="189">
        <v>0</v>
      </c>
      <c r="K5" s="189">
        <v>0</v>
      </c>
      <c r="L5" s="189">
        <v>0</v>
      </c>
      <c r="M5" s="189">
        <v>0</v>
      </c>
      <c r="N5" s="189">
        <v>0</v>
      </c>
      <c r="O5" s="189">
        <v>0</v>
      </c>
      <c r="P5" s="189">
        <v>0</v>
      </c>
      <c r="Q5" s="189">
        <v>0</v>
      </c>
      <c r="R5" s="189">
        <v>0</v>
      </c>
      <c r="S5" s="189">
        <v>0</v>
      </c>
      <c r="T5" s="189">
        <v>0</v>
      </c>
      <c r="U5" s="189">
        <v>0</v>
      </c>
      <c r="V5" s="189">
        <v>0</v>
      </c>
      <c r="W5" s="189">
        <v>0</v>
      </c>
      <c r="X5" s="189">
        <v>0</v>
      </c>
      <c r="Y5" s="189">
        <v>0</v>
      </c>
      <c r="Z5" s="189">
        <v>0</v>
      </c>
      <c r="AA5" s="189">
        <v>0</v>
      </c>
      <c r="AB5" s="189">
        <v>0</v>
      </c>
      <c r="AC5" s="189">
        <v>0</v>
      </c>
      <c r="AD5" s="189">
        <v>0</v>
      </c>
      <c r="AE5" s="189">
        <v>0</v>
      </c>
      <c r="AF5" s="189">
        <v>0</v>
      </c>
      <c r="AG5" s="189">
        <v>0</v>
      </c>
      <c r="AH5" s="189">
        <v>0</v>
      </c>
      <c r="AI5" s="189">
        <v>0</v>
      </c>
      <c r="AJ5" s="189">
        <v>0</v>
      </c>
      <c r="AK5" s="189">
        <v>0</v>
      </c>
      <c r="AL5" s="189">
        <v>0</v>
      </c>
      <c r="AM5" s="189">
        <v>0</v>
      </c>
      <c r="AN5" s="189">
        <v>0</v>
      </c>
      <c r="AO5" s="189">
        <v>0</v>
      </c>
      <c r="AP5" s="189">
        <v>0</v>
      </c>
    </row>
    <row r="6" spans="1:42" x14ac:dyDescent="0.2">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row>
    <row r="7" spans="1:42" x14ac:dyDescent="0.2">
      <c r="A7" s="107" t="s">
        <v>73</v>
      </c>
      <c r="B7" s="8"/>
      <c r="C7" s="277"/>
      <c r="D7" s="277"/>
      <c r="E7" s="277"/>
      <c r="F7" s="277"/>
      <c r="G7" s="277"/>
      <c r="H7" s="277"/>
      <c r="I7" s="277"/>
      <c r="J7" s="278"/>
      <c r="K7" s="278"/>
      <c r="L7" s="278"/>
      <c r="M7" s="278"/>
      <c r="N7" s="278"/>
      <c r="O7" s="278"/>
      <c r="P7" s="278"/>
      <c r="Q7" s="278"/>
      <c r="R7" s="278"/>
      <c r="S7" s="278"/>
      <c r="T7" s="278"/>
      <c r="U7" s="278"/>
      <c r="V7" s="278"/>
      <c r="W7" s="278"/>
      <c r="X7" s="278"/>
      <c r="Y7" s="278"/>
      <c r="Z7" s="278"/>
      <c r="AA7" s="278"/>
      <c r="AB7" s="278"/>
      <c r="AC7" s="278"/>
      <c r="AD7" s="278"/>
      <c r="AE7" s="278"/>
      <c r="AF7" s="278"/>
      <c r="AG7" s="278"/>
      <c r="AH7" s="278"/>
      <c r="AI7" s="278"/>
      <c r="AJ7" s="278"/>
      <c r="AK7" s="278"/>
      <c r="AL7" s="278"/>
      <c r="AM7" s="278"/>
      <c r="AN7" s="278"/>
      <c r="AO7" s="278"/>
      <c r="AP7" s="278"/>
    </row>
    <row r="8" spans="1:42" x14ac:dyDescent="0.2">
      <c r="A8" s="25" t="s">
        <v>20</v>
      </c>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row>
    <row r="9" spans="1:42" x14ac:dyDescent="0.2">
      <c r="A9" s="4" t="s">
        <v>21</v>
      </c>
      <c r="C9" s="20"/>
      <c r="D9" s="26"/>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row>
    <row r="10" spans="1:42" x14ac:dyDescent="0.2">
      <c r="A10" s="27" t="s">
        <v>282</v>
      </c>
      <c r="C10" s="189">
        <f>C5</f>
        <v>0</v>
      </c>
      <c r="D10" s="189">
        <f t="shared" ref="D10:AP10" si="1">D5</f>
        <v>0</v>
      </c>
      <c r="E10" s="189">
        <f t="shared" si="1"/>
        <v>0</v>
      </c>
      <c r="F10" s="189">
        <f t="shared" si="1"/>
        <v>0</v>
      </c>
      <c r="G10" s="189">
        <f t="shared" si="1"/>
        <v>0</v>
      </c>
      <c r="H10" s="189">
        <f t="shared" si="1"/>
        <v>0</v>
      </c>
      <c r="I10" s="189">
        <f t="shared" si="1"/>
        <v>0</v>
      </c>
      <c r="J10" s="189">
        <f t="shared" si="1"/>
        <v>0</v>
      </c>
      <c r="K10" s="189">
        <f t="shared" si="1"/>
        <v>0</v>
      </c>
      <c r="L10" s="189">
        <f t="shared" si="1"/>
        <v>0</v>
      </c>
      <c r="M10" s="189">
        <f t="shared" si="1"/>
        <v>0</v>
      </c>
      <c r="N10" s="189">
        <f t="shared" si="1"/>
        <v>0</v>
      </c>
      <c r="O10" s="189">
        <f t="shared" si="1"/>
        <v>0</v>
      </c>
      <c r="P10" s="189">
        <f t="shared" si="1"/>
        <v>0</v>
      </c>
      <c r="Q10" s="189">
        <f t="shared" si="1"/>
        <v>0</v>
      </c>
      <c r="R10" s="189">
        <f t="shared" si="1"/>
        <v>0</v>
      </c>
      <c r="S10" s="189">
        <f t="shared" si="1"/>
        <v>0</v>
      </c>
      <c r="T10" s="189">
        <f t="shared" si="1"/>
        <v>0</v>
      </c>
      <c r="U10" s="189">
        <f t="shared" si="1"/>
        <v>0</v>
      </c>
      <c r="V10" s="189">
        <f t="shared" si="1"/>
        <v>0</v>
      </c>
      <c r="W10" s="189">
        <f t="shared" si="1"/>
        <v>0</v>
      </c>
      <c r="X10" s="189">
        <f t="shared" si="1"/>
        <v>0</v>
      </c>
      <c r="Y10" s="189">
        <f t="shared" si="1"/>
        <v>0</v>
      </c>
      <c r="Z10" s="189">
        <f t="shared" si="1"/>
        <v>0</v>
      </c>
      <c r="AA10" s="189">
        <f t="shared" si="1"/>
        <v>0</v>
      </c>
      <c r="AB10" s="189">
        <f t="shared" si="1"/>
        <v>0</v>
      </c>
      <c r="AC10" s="189">
        <f t="shared" si="1"/>
        <v>0</v>
      </c>
      <c r="AD10" s="189">
        <f t="shared" si="1"/>
        <v>0</v>
      </c>
      <c r="AE10" s="189">
        <f t="shared" si="1"/>
        <v>0</v>
      </c>
      <c r="AF10" s="189">
        <f t="shared" si="1"/>
        <v>0</v>
      </c>
      <c r="AG10" s="189">
        <f t="shared" si="1"/>
        <v>0</v>
      </c>
      <c r="AH10" s="189">
        <f t="shared" si="1"/>
        <v>0</v>
      </c>
      <c r="AI10" s="189">
        <f t="shared" si="1"/>
        <v>0</v>
      </c>
      <c r="AJ10" s="189">
        <f t="shared" si="1"/>
        <v>0</v>
      </c>
      <c r="AK10" s="189">
        <f t="shared" si="1"/>
        <v>0</v>
      </c>
      <c r="AL10" s="189">
        <f t="shared" si="1"/>
        <v>0</v>
      </c>
      <c r="AM10" s="189">
        <f t="shared" si="1"/>
        <v>0</v>
      </c>
      <c r="AN10" s="189">
        <f t="shared" si="1"/>
        <v>0</v>
      </c>
      <c r="AO10" s="189">
        <f t="shared" si="1"/>
        <v>0</v>
      </c>
      <c r="AP10" s="189">
        <f t="shared" si="1"/>
        <v>0</v>
      </c>
    </row>
    <row r="11" spans="1:42" x14ac:dyDescent="0.2">
      <c r="A11" s="27" t="s">
        <v>10</v>
      </c>
      <c r="B11" s="4">
        <f t="array" ref="B11:AP11">Inputs!C144:AQ144</f>
        <v>0</v>
      </c>
      <c r="C11" s="138">
        <v>0</v>
      </c>
      <c r="D11" s="138">
        <v>0</v>
      </c>
      <c r="E11" s="138">
        <v>0</v>
      </c>
      <c r="F11" s="138">
        <v>0</v>
      </c>
      <c r="G11" s="138">
        <v>0</v>
      </c>
      <c r="H11" s="138">
        <v>0</v>
      </c>
      <c r="I11" s="138">
        <v>0</v>
      </c>
      <c r="J11" s="138">
        <v>0</v>
      </c>
      <c r="K11" s="138">
        <v>0</v>
      </c>
      <c r="L11" s="138">
        <v>0</v>
      </c>
      <c r="M11" s="138">
        <v>0</v>
      </c>
      <c r="N11" s="138">
        <v>0</v>
      </c>
      <c r="O11" s="138">
        <v>0</v>
      </c>
      <c r="P11" s="138">
        <v>0</v>
      </c>
      <c r="Q11" s="138">
        <v>0</v>
      </c>
      <c r="R11" s="138">
        <v>0</v>
      </c>
      <c r="S11" s="138">
        <v>0</v>
      </c>
      <c r="T11" s="138">
        <v>0</v>
      </c>
      <c r="U11" s="138">
        <v>0</v>
      </c>
      <c r="V11" s="138">
        <v>0</v>
      </c>
      <c r="W11" s="138">
        <v>0</v>
      </c>
      <c r="X11" s="138">
        <v>0</v>
      </c>
      <c r="Y11" s="138">
        <v>0</v>
      </c>
      <c r="Z11" s="138">
        <v>0</v>
      </c>
      <c r="AA11" s="138">
        <v>0</v>
      </c>
      <c r="AB11" s="138">
        <v>0</v>
      </c>
      <c r="AC11" s="138">
        <v>0</v>
      </c>
      <c r="AD11" s="138">
        <v>0</v>
      </c>
      <c r="AE11" s="138">
        <v>0</v>
      </c>
      <c r="AF11" s="138">
        <v>0</v>
      </c>
      <c r="AG11" s="138">
        <v>0</v>
      </c>
      <c r="AH11" s="138">
        <v>0</v>
      </c>
      <c r="AI11" s="138">
        <v>0</v>
      </c>
      <c r="AJ11" s="138">
        <v>0</v>
      </c>
      <c r="AK11" s="138">
        <v>0</v>
      </c>
      <c r="AL11" s="138">
        <v>0</v>
      </c>
      <c r="AM11" s="138">
        <v>0</v>
      </c>
      <c r="AN11" s="138">
        <v>0</v>
      </c>
      <c r="AO11" s="138">
        <v>0</v>
      </c>
      <c r="AP11" s="138">
        <v>0</v>
      </c>
    </row>
    <row r="12" spans="1:42" x14ac:dyDescent="0.2">
      <c r="A12" s="410" t="s">
        <v>284</v>
      </c>
      <c r="B12" s="189">
        <f t="array" ref="B12:AP12">Inputs!C145:AQ145</f>
        <v>0</v>
      </c>
      <c r="C12" s="412">
        <v>0</v>
      </c>
      <c r="D12" s="412">
        <v>0</v>
      </c>
      <c r="E12" s="412">
        <v>0</v>
      </c>
      <c r="F12" s="412">
        <v>0</v>
      </c>
      <c r="G12" s="412">
        <v>0</v>
      </c>
      <c r="H12" s="412">
        <v>0</v>
      </c>
      <c r="I12" s="412">
        <v>0</v>
      </c>
      <c r="J12" s="412">
        <v>0</v>
      </c>
      <c r="K12" s="412">
        <v>0</v>
      </c>
      <c r="L12" s="412">
        <v>0</v>
      </c>
      <c r="M12" s="412">
        <v>0</v>
      </c>
      <c r="N12" s="412">
        <v>0</v>
      </c>
      <c r="O12" s="412">
        <v>0</v>
      </c>
      <c r="P12" s="412">
        <v>0</v>
      </c>
      <c r="Q12" s="412">
        <v>0</v>
      </c>
      <c r="R12" s="412">
        <v>0</v>
      </c>
      <c r="S12" s="412">
        <v>0</v>
      </c>
      <c r="T12" s="412">
        <v>0</v>
      </c>
      <c r="U12" s="412">
        <v>0</v>
      </c>
      <c r="V12" s="412">
        <v>0</v>
      </c>
      <c r="W12" s="412">
        <v>0</v>
      </c>
      <c r="X12" s="412">
        <v>0</v>
      </c>
      <c r="Y12" s="412">
        <v>0</v>
      </c>
      <c r="Z12" s="412">
        <v>0</v>
      </c>
      <c r="AA12" s="412">
        <v>0</v>
      </c>
      <c r="AB12" s="412">
        <v>0</v>
      </c>
      <c r="AC12" s="412">
        <v>0</v>
      </c>
      <c r="AD12" s="412">
        <v>0</v>
      </c>
      <c r="AE12" s="412">
        <v>0</v>
      </c>
      <c r="AF12" s="412">
        <v>0</v>
      </c>
      <c r="AG12" s="412">
        <v>0</v>
      </c>
      <c r="AH12" s="412">
        <v>0</v>
      </c>
      <c r="AI12" s="412">
        <v>0</v>
      </c>
      <c r="AJ12" s="412">
        <v>0</v>
      </c>
      <c r="AK12" s="412">
        <v>0</v>
      </c>
      <c r="AL12" s="412">
        <v>0</v>
      </c>
      <c r="AM12" s="412">
        <v>0</v>
      </c>
      <c r="AN12" s="412">
        <v>0</v>
      </c>
      <c r="AO12" s="412">
        <v>0</v>
      </c>
      <c r="AP12" s="412">
        <v>0</v>
      </c>
    </row>
    <row r="13" spans="1:42" x14ac:dyDescent="0.2">
      <c r="A13" s="4" t="s">
        <v>380</v>
      </c>
      <c r="B13" s="413"/>
      <c r="C13" s="413">
        <f>C607</f>
        <v>0</v>
      </c>
      <c r="D13" s="413">
        <f t="shared" ref="D13:AP13" si="2">D607</f>
        <v>0</v>
      </c>
      <c r="E13" s="413">
        <f t="shared" si="2"/>
        <v>0</v>
      </c>
      <c r="F13" s="413">
        <f t="shared" si="2"/>
        <v>0</v>
      </c>
      <c r="G13" s="413">
        <f t="shared" si="2"/>
        <v>0</v>
      </c>
      <c r="H13" s="413">
        <f t="shared" si="2"/>
        <v>0</v>
      </c>
      <c r="I13" s="413">
        <f t="shared" si="2"/>
        <v>0</v>
      </c>
      <c r="J13" s="413">
        <f t="shared" si="2"/>
        <v>0</v>
      </c>
      <c r="K13" s="413">
        <f t="shared" si="2"/>
        <v>0</v>
      </c>
      <c r="L13" s="413">
        <f t="shared" si="2"/>
        <v>0</v>
      </c>
      <c r="M13" s="413">
        <f t="shared" si="2"/>
        <v>0</v>
      </c>
      <c r="N13" s="413">
        <f t="shared" si="2"/>
        <v>0</v>
      </c>
      <c r="O13" s="413">
        <f t="shared" si="2"/>
        <v>0</v>
      </c>
      <c r="P13" s="413">
        <f t="shared" si="2"/>
        <v>0</v>
      </c>
      <c r="Q13" s="413">
        <f t="shared" si="2"/>
        <v>0</v>
      </c>
      <c r="R13" s="413">
        <f t="shared" si="2"/>
        <v>0</v>
      </c>
      <c r="S13" s="413">
        <f t="shared" si="2"/>
        <v>0</v>
      </c>
      <c r="T13" s="413">
        <f t="shared" si="2"/>
        <v>0</v>
      </c>
      <c r="U13" s="413">
        <f t="shared" si="2"/>
        <v>0</v>
      </c>
      <c r="V13" s="413">
        <f t="shared" si="2"/>
        <v>0</v>
      </c>
      <c r="W13" s="413">
        <f t="shared" si="2"/>
        <v>0</v>
      </c>
      <c r="X13" s="413">
        <f t="shared" si="2"/>
        <v>0</v>
      </c>
      <c r="Y13" s="413">
        <f t="shared" si="2"/>
        <v>0</v>
      </c>
      <c r="Z13" s="413">
        <f t="shared" si="2"/>
        <v>0</v>
      </c>
      <c r="AA13" s="413">
        <f t="shared" si="2"/>
        <v>0</v>
      </c>
      <c r="AB13" s="413">
        <f t="shared" si="2"/>
        <v>0</v>
      </c>
      <c r="AC13" s="413">
        <f t="shared" si="2"/>
        <v>0</v>
      </c>
      <c r="AD13" s="413">
        <f t="shared" si="2"/>
        <v>0</v>
      </c>
      <c r="AE13" s="413">
        <f t="shared" si="2"/>
        <v>0</v>
      </c>
      <c r="AF13" s="413">
        <f t="shared" si="2"/>
        <v>0</v>
      </c>
      <c r="AG13" s="413">
        <f t="shared" si="2"/>
        <v>0</v>
      </c>
      <c r="AH13" s="413">
        <f t="shared" si="2"/>
        <v>0</v>
      </c>
      <c r="AI13" s="413">
        <f t="shared" si="2"/>
        <v>0</v>
      </c>
      <c r="AJ13" s="413">
        <f t="shared" si="2"/>
        <v>0</v>
      </c>
      <c r="AK13" s="413">
        <f t="shared" si="2"/>
        <v>0</v>
      </c>
      <c r="AL13" s="413">
        <f t="shared" si="2"/>
        <v>0</v>
      </c>
      <c r="AM13" s="413">
        <f t="shared" si="2"/>
        <v>0</v>
      </c>
      <c r="AN13" s="413">
        <f t="shared" si="2"/>
        <v>0</v>
      </c>
      <c r="AO13" s="413">
        <f t="shared" si="2"/>
        <v>0</v>
      </c>
      <c r="AP13" s="413">
        <f t="shared" si="2"/>
        <v>0</v>
      </c>
    </row>
    <row r="14" spans="1:42" x14ac:dyDescent="0.2">
      <c r="A14" s="23" t="s">
        <v>283</v>
      </c>
      <c r="C14" s="184">
        <f t="shared" ref="C14:AP14" si="3">IF(C2=analysis_period,total_installed_cost*salvage_percentage/100,0)</f>
        <v>0</v>
      </c>
      <c r="D14" s="184">
        <f t="shared" si="3"/>
        <v>0</v>
      </c>
      <c r="E14" s="184">
        <f t="shared" si="3"/>
        <v>0</v>
      </c>
      <c r="F14" s="184">
        <f t="shared" si="3"/>
        <v>0</v>
      </c>
      <c r="G14" s="184">
        <f t="shared" si="3"/>
        <v>0</v>
      </c>
      <c r="H14" s="184">
        <f t="shared" si="3"/>
        <v>0</v>
      </c>
      <c r="I14" s="184">
        <f t="shared" si="3"/>
        <v>0</v>
      </c>
      <c r="J14" s="184">
        <f t="shared" si="3"/>
        <v>0</v>
      </c>
      <c r="K14" s="184">
        <f t="shared" si="3"/>
        <v>0</v>
      </c>
      <c r="L14" s="184">
        <f t="shared" si="3"/>
        <v>0</v>
      </c>
      <c r="M14" s="184">
        <f t="shared" si="3"/>
        <v>0</v>
      </c>
      <c r="N14" s="184">
        <f t="shared" si="3"/>
        <v>0</v>
      </c>
      <c r="O14" s="184">
        <f t="shared" si="3"/>
        <v>0</v>
      </c>
      <c r="P14" s="184">
        <f t="shared" si="3"/>
        <v>0</v>
      </c>
      <c r="Q14" s="184">
        <f t="shared" si="3"/>
        <v>0</v>
      </c>
      <c r="R14" s="184">
        <f t="shared" si="3"/>
        <v>0</v>
      </c>
      <c r="S14" s="184">
        <f t="shared" si="3"/>
        <v>0</v>
      </c>
      <c r="T14" s="184">
        <f t="shared" si="3"/>
        <v>0</v>
      </c>
      <c r="U14" s="184">
        <f t="shared" si="3"/>
        <v>0</v>
      </c>
      <c r="V14" s="184">
        <f t="shared" si="3"/>
        <v>0</v>
      </c>
      <c r="W14" s="184">
        <f t="shared" si="3"/>
        <v>0</v>
      </c>
      <c r="X14" s="184">
        <f t="shared" si="3"/>
        <v>0</v>
      </c>
      <c r="Y14" s="184">
        <f t="shared" si="3"/>
        <v>0</v>
      </c>
      <c r="Z14" s="184">
        <f t="shared" si="3"/>
        <v>0</v>
      </c>
      <c r="AA14" s="184">
        <f t="shared" si="3"/>
        <v>0</v>
      </c>
      <c r="AB14" s="184">
        <f t="shared" si="3"/>
        <v>0</v>
      </c>
      <c r="AC14" s="184">
        <f t="shared" si="3"/>
        <v>0</v>
      </c>
      <c r="AD14" s="184">
        <f t="shared" si="3"/>
        <v>0</v>
      </c>
      <c r="AE14" s="184">
        <f t="shared" si="3"/>
        <v>0</v>
      </c>
      <c r="AF14" s="184">
        <f t="shared" si="3"/>
        <v>0</v>
      </c>
      <c r="AG14" s="184">
        <f t="shared" si="3"/>
        <v>0</v>
      </c>
      <c r="AH14" s="184">
        <f t="shared" si="3"/>
        <v>0</v>
      </c>
      <c r="AI14" s="184">
        <f t="shared" si="3"/>
        <v>0</v>
      </c>
      <c r="AJ14" s="184">
        <f t="shared" si="3"/>
        <v>0</v>
      </c>
      <c r="AK14" s="184">
        <f t="shared" si="3"/>
        <v>0</v>
      </c>
      <c r="AL14" s="184">
        <f t="shared" si="3"/>
        <v>0</v>
      </c>
      <c r="AM14" s="184">
        <f t="shared" si="3"/>
        <v>0</v>
      </c>
      <c r="AN14" s="184">
        <f t="shared" si="3"/>
        <v>0</v>
      </c>
      <c r="AO14" s="184">
        <f t="shared" si="3"/>
        <v>0</v>
      </c>
      <c r="AP14" s="184">
        <f t="shared" si="3"/>
        <v>0</v>
      </c>
    </row>
    <row r="15" spans="1:42" x14ac:dyDescent="0.2">
      <c r="A15" s="270" t="s">
        <v>72</v>
      </c>
      <c r="B15" s="43"/>
      <c r="C15" s="197">
        <f t="shared" ref="C15:AP15" si="4">IF(C2&lt;=analysis_period,C12+C13+C14,0)</f>
        <v>0</v>
      </c>
      <c r="D15" s="197">
        <f t="shared" si="4"/>
        <v>0</v>
      </c>
      <c r="E15" s="197">
        <f t="shared" si="4"/>
        <v>0</v>
      </c>
      <c r="F15" s="197">
        <f t="shared" si="4"/>
        <v>0</v>
      </c>
      <c r="G15" s="197">
        <f t="shared" si="4"/>
        <v>0</v>
      </c>
      <c r="H15" s="197">
        <f t="shared" si="4"/>
        <v>0</v>
      </c>
      <c r="I15" s="197">
        <f t="shared" si="4"/>
        <v>0</v>
      </c>
      <c r="J15" s="197">
        <f t="shared" si="4"/>
        <v>0</v>
      </c>
      <c r="K15" s="197">
        <f t="shared" si="4"/>
        <v>0</v>
      </c>
      <c r="L15" s="197">
        <f t="shared" si="4"/>
        <v>0</v>
      </c>
      <c r="M15" s="197">
        <f t="shared" si="4"/>
        <v>0</v>
      </c>
      <c r="N15" s="197">
        <f t="shared" si="4"/>
        <v>0</v>
      </c>
      <c r="O15" s="197">
        <f t="shared" si="4"/>
        <v>0</v>
      </c>
      <c r="P15" s="197">
        <f t="shared" si="4"/>
        <v>0</v>
      </c>
      <c r="Q15" s="197">
        <f t="shared" si="4"/>
        <v>0</v>
      </c>
      <c r="R15" s="197">
        <f t="shared" si="4"/>
        <v>0</v>
      </c>
      <c r="S15" s="197">
        <f t="shared" si="4"/>
        <v>0</v>
      </c>
      <c r="T15" s="197">
        <f t="shared" si="4"/>
        <v>0</v>
      </c>
      <c r="U15" s="197">
        <f t="shared" si="4"/>
        <v>0</v>
      </c>
      <c r="V15" s="197">
        <f t="shared" si="4"/>
        <v>0</v>
      </c>
      <c r="W15" s="197">
        <f t="shared" si="4"/>
        <v>0</v>
      </c>
      <c r="X15" s="197">
        <f t="shared" si="4"/>
        <v>0</v>
      </c>
      <c r="Y15" s="197">
        <f t="shared" si="4"/>
        <v>0</v>
      </c>
      <c r="Z15" s="197">
        <f t="shared" si="4"/>
        <v>0</v>
      </c>
      <c r="AA15" s="197">
        <f t="shared" si="4"/>
        <v>0</v>
      </c>
      <c r="AB15" s="197">
        <f t="shared" si="4"/>
        <v>0</v>
      </c>
      <c r="AC15" s="197">
        <f t="shared" si="4"/>
        <v>0</v>
      </c>
      <c r="AD15" s="197">
        <f t="shared" si="4"/>
        <v>0</v>
      </c>
      <c r="AE15" s="197">
        <f t="shared" si="4"/>
        <v>0</v>
      </c>
      <c r="AF15" s="197">
        <f t="shared" si="4"/>
        <v>0</v>
      </c>
      <c r="AG15" s="197">
        <f t="shared" si="4"/>
        <v>0</v>
      </c>
      <c r="AH15" s="197">
        <f t="shared" si="4"/>
        <v>0</v>
      </c>
      <c r="AI15" s="197">
        <f t="shared" si="4"/>
        <v>0</v>
      </c>
      <c r="AJ15" s="197">
        <f t="shared" si="4"/>
        <v>0</v>
      </c>
      <c r="AK15" s="197">
        <f t="shared" si="4"/>
        <v>0</v>
      </c>
      <c r="AL15" s="197">
        <f t="shared" si="4"/>
        <v>0</v>
      </c>
      <c r="AM15" s="197">
        <f t="shared" si="4"/>
        <v>0</v>
      </c>
      <c r="AN15" s="197">
        <f t="shared" si="4"/>
        <v>0</v>
      </c>
      <c r="AO15" s="197">
        <f t="shared" si="4"/>
        <v>0</v>
      </c>
      <c r="AP15" s="197">
        <f t="shared" si="4"/>
        <v>0</v>
      </c>
    </row>
    <row r="16" spans="1:42" x14ac:dyDescent="0.2">
      <c r="A16" s="23"/>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row>
    <row r="17" spans="1:42" x14ac:dyDescent="0.2">
      <c r="A17" s="23" t="s">
        <v>104</v>
      </c>
      <c r="C17" s="189">
        <f t="shared" ref="C17:AP17" si="5">IF(C2&lt;=analysis_period,PropertyTaxAssessedValue*(1-prop_tax_assessed_decline/100)^(C2-1),0)</f>
        <v>0</v>
      </c>
      <c r="D17" s="361">
        <f t="shared" si="5"/>
        <v>0</v>
      </c>
      <c r="E17" s="361">
        <f t="shared" si="5"/>
        <v>0</v>
      </c>
      <c r="F17" s="361">
        <f t="shared" si="5"/>
        <v>0</v>
      </c>
      <c r="G17" s="361">
        <f t="shared" si="5"/>
        <v>0</v>
      </c>
      <c r="H17" s="361">
        <f t="shared" si="5"/>
        <v>0</v>
      </c>
      <c r="I17" s="361">
        <f t="shared" si="5"/>
        <v>0</v>
      </c>
      <c r="J17" s="361">
        <f t="shared" si="5"/>
        <v>0</v>
      </c>
      <c r="K17" s="361">
        <f t="shared" si="5"/>
        <v>0</v>
      </c>
      <c r="L17" s="361">
        <f t="shared" si="5"/>
        <v>0</v>
      </c>
      <c r="M17" s="361">
        <f t="shared" si="5"/>
        <v>0</v>
      </c>
      <c r="N17" s="361">
        <f t="shared" si="5"/>
        <v>0</v>
      </c>
      <c r="O17" s="361">
        <f t="shared" si="5"/>
        <v>0</v>
      </c>
      <c r="P17" s="361">
        <f t="shared" si="5"/>
        <v>0</v>
      </c>
      <c r="Q17" s="361">
        <f t="shared" si="5"/>
        <v>0</v>
      </c>
      <c r="R17" s="361">
        <f t="shared" si="5"/>
        <v>0</v>
      </c>
      <c r="S17" s="361">
        <f t="shared" si="5"/>
        <v>0</v>
      </c>
      <c r="T17" s="361">
        <f t="shared" si="5"/>
        <v>0</v>
      </c>
      <c r="U17" s="361">
        <f t="shared" si="5"/>
        <v>0</v>
      </c>
      <c r="V17" s="361">
        <f t="shared" si="5"/>
        <v>0</v>
      </c>
      <c r="W17" s="361">
        <f t="shared" si="5"/>
        <v>0</v>
      </c>
      <c r="X17" s="361">
        <f t="shared" si="5"/>
        <v>0</v>
      </c>
      <c r="Y17" s="361">
        <f t="shared" si="5"/>
        <v>0</v>
      </c>
      <c r="Z17" s="361">
        <f t="shared" si="5"/>
        <v>0</v>
      </c>
      <c r="AA17" s="361">
        <f t="shared" si="5"/>
        <v>0</v>
      </c>
      <c r="AB17" s="361">
        <f t="shared" si="5"/>
        <v>0</v>
      </c>
      <c r="AC17" s="361">
        <f t="shared" si="5"/>
        <v>0</v>
      </c>
      <c r="AD17" s="361">
        <f t="shared" si="5"/>
        <v>0</v>
      </c>
      <c r="AE17" s="361">
        <f t="shared" si="5"/>
        <v>0</v>
      </c>
      <c r="AF17" s="361">
        <f t="shared" si="5"/>
        <v>0</v>
      </c>
      <c r="AG17" s="361">
        <f t="shared" si="5"/>
        <v>0</v>
      </c>
      <c r="AH17" s="361">
        <f t="shared" si="5"/>
        <v>0</v>
      </c>
      <c r="AI17" s="361">
        <f t="shared" si="5"/>
        <v>0</v>
      </c>
      <c r="AJ17" s="361">
        <f t="shared" si="5"/>
        <v>0</v>
      </c>
      <c r="AK17" s="361">
        <f t="shared" si="5"/>
        <v>0</v>
      </c>
      <c r="AL17" s="361">
        <f t="shared" si="5"/>
        <v>0</v>
      </c>
      <c r="AM17" s="361">
        <f t="shared" si="5"/>
        <v>0</v>
      </c>
      <c r="AN17" s="361">
        <f t="shared" si="5"/>
        <v>0</v>
      </c>
      <c r="AO17" s="361">
        <f t="shared" si="5"/>
        <v>0</v>
      </c>
      <c r="AP17" s="361">
        <f t="shared" si="5"/>
        <v>0</v>
      </c>
    </row>
    <row r="18" spans="1:42" x14ac:dyDescent="0.2">
      <c r="A18" s="27"/>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row>
    <row r="19" spans="1:42" x14ac:dyDescent="0.2">
      <c r="A19" s="25" t="s">
        <v>226</v>
      </c>
      <c r="C19" s="20"/>
      <c r="D19" s="28"/>
      <c r="E19" s="28"/>
      <c r="F19" s="28"/>
      <c r="G19" s="28"/>
      <c r="H19" s="28"/>
      <c r="I19" s="28"/>
      <c r="J19" s="28"/>
      <c r="K19" s="28"/>
      <c r="L19" s="28"/>
      <c r="M19" s="28"/>
      <c r="N19" s="28"/>
      <c r="O19" s="28"/>
      <c r="P19" s="28"/>
      <c r="Q19" s="28"/>
      <c r="R19" s="28"/>
      <c r="S19" s="28"/>
    </row>
    <row r="20" spans="1:42" x14ac:dyDescent="0.2">
      <c r="A20" s="4" t="s">
        <v>205</v>
      </c>
      <c r="C20" s="20"/>
      <c r="D20" s="28"/>
      <c r="E20" s="28"/>
      <c r="F20" s="28"/>
      <c r="G20" s="28"/>
      <c r="H20" s="28"/>
      <c r="I20" s="28"/>
      <c r="J20" s="28"/>
      <c r="K20" s="28"/>
      <c r="L20" s="28"/>
      <c r="M20" s="28"/>
      <c r="N20" s="28"/>
      <c r="O20" s="28"/>
      <c r="P20" s="28"/>
      <c r="Q20" s="28"/>
      <c r="R20" s="28"/>
      <c r="S20" s="28"/>
    </row>
    <row r="21" spans="1:42" x14ac:dyDescent="0.2">
      <c r="A21" s="114" t="s">
        <v>206</v>
      </c>
      <c r="C21" s="189">
        <f>IF(C$2&lt;=analysis_period,IF(om_fixed="n/a",Inputs!D147,om_fixed*(1+inflation_rate/100+om_fixed_escal/100)^B$2),0)</f>
        <v>0</v>
      </c>
      <c r="D21" s="189">
        <f>IF(D$2&lt;=analysis_period,IF(om_fixed="n/a",Inputs!E147,om_fixed*(1+inflation_rate/100+om_fixed_escal/100)^C$2),0)</f>
        <v>0</v>
      </c>
      <c r="E21" s="189">
        <f>IF(E$2&lt;=analysis_period,IF(om_fixed="n/a",Inputs!F147,om_fixed*(1+inflation_rate/100+om_fixed_escal/100)^D$2),0)</f>
        <v>0</v>
      </c>
      <c r="F21" s="189">
        <f>IF(F$2&lt;=analysis_period,IF(om_fixed="n/a",Inputs!G147,om_fixed*(1+inflation_rate/100+om_fixed_escal/100)^E$2),0)</f>
        <v>0</v>
      </c>
      <c r="G21" s="189">
        <f>IF(G$2&lt;=analysis_period,IF(om_fixed="n/a",Inputs!H147,om_fixed*(1+inflation_rate/100+om_fixed_escal/100)^F$2),0)</f>
        <v>0</v>
      </c>
      <c r="H21" s="189">
        <f>IF(H$2&lt;=analysis_period,IF(om_fixed="n/a",Inputs!I147,om_fixed*(1+inflation_rate/100+om_fixed_escal/100)^G$2),0)</f>
        <v>0</v>
      </c>
      <c r="I21" s="189">
        <f>IF(I$2&lt;=analysis_period,IF(om_fixed="n/a",Inputs!J147,om_fixed*(1+inflation_rate/100+om_fixed_escal/100)^H$2),0)</f>
        <v>0</v>
      </c>
      <c r="J21" s="189">
        <f>IF(J$2&lt;=analysis_period,IF(om_fixed="n/a",Inputs!K147,om_fixed*(1+inflation_rate/100+om_fixed_escal/100)^I$2),0)</f>
        <v>0</v>
      </c>
      <c r="K21" s="189">
        <f>IF(K$2&lt;=analysis_period,IF(om_fixed="n/a",Inputs!L147,om_fixed*(1+inflation_rate/100+om_fixed_escal/100)^J$2),0)</f>
        <v>0</v>
      </c>
      <c r="L21" s="189">
        <f>IF(L$2&lt;=analysis_period,IF(om_fixed="n/a",Inputs!M147,om_fixed*(1+inflation_rate/100+om_fixed_escal/100)^K$2),0)</f>
        <v>0</v>
      </c>
      <c r="M21" s="189">
        <f>IF(M$2&lt;=analysis_period,IF(om_fixed="n/a",Inputs!N147,om_fixed*(1+inflation_rate/100+om_fixed_escal/100)^L$2),0)</f>
        <v>0</v>
      </c>
      <c r="N21" s="189">
        <f>IF(N$2&lt;=analysis_period,IF(om_fixed="n/a",Inputs!O147,om_fixed*(1+inflation_rate/100+om_fixed_escal/100)^M$2),0)</f>
        <v>0</v>
      </c>
      <c r="O21" s="189">
        <f>IF(O$2&lt;=analysis_period,IF(om_fixed="n/a",Inputs!P147,om_fixed*(1+inflation_rate/100+om_fixed_escal/100)^N$2),0)</f>
        <v>0</v>
      </c>
      <c r="P21" s="189">
        <f>IF(P$2&lt;=analysis_period,IF(om_fixed="n/a",Inputs!Q147,om_fixed*(1+inflation_rate/100+om_fixed_escal/100)^O$2),0)</f>
        <v>0</v>
      </c>
      <c r="Q21" s="189">
        <f>IF(Q$2&lt;=analysis_period,IF(om_fixed="n/a",Inputs!R147,om_fixed*(1+inflation_rate/100+om_fixed_escal/100)^P$2),0)</f>
        <v>0</v>
      </c>
      <c r="R21" s="189">
        <f>IF(R$2&lt;=analysis_period,IF(om_fixed="n/a",Inputs!S147,om_fixed*(1+inflation_rate/100+om_fixed_escal/100)^Q$2),0)</f>
        <v>0</v>
      </c>
      <c r="S21" s="189">
        <f>IF(S$2&lt;=analysis_period,IF(om_fixed="n/a",Inputs!T147,om_fixed*(1+inflation_rate/100+om_fixed_escal/100)^R$2),0)</f>
        <v>0</v>
      </c>
      <c r="T21" s="189">
        <f>IF(T$2&lt;=analysis_period,IF(om_fixed="n/a",Inputs!U147,om_fixed*(1+inflation_rate/100+om_fixed_escal/100)^S$2),0)</f>
        <v>0</v>
      </c>
      <c r="U21" s="189">
        <f>IF(U$2&lt;=analysis_period,IF(om_fixed="n/a",Inputs!V147,om_fixed*(1+inflation_rate/100+om_fixed_escal/100)^T$2),0)</f>
        <v>0</v>
      </c>
      <c r="V21" s="189">
        <f>IF(V$2&lt;=analysis_period,IF(om_fixed="n/a",Inputs!W147,om_fixed*(1+inflation_rate/100+om_fixed_escal/100)^U$2),0)</f>
        <v>0</v>
      </c>
      <c r="W21" s="189">
        <f>IF(W$2&lt;=analysis_period,IF(om_fixed="n/a",Inputs!X147,om_fixed*(1+inflation_rate/100+om_fixed_escal/100)^V$2),0)</f>
        <v>0</v>
      </c>
      <c r="X21" s="189">
        <f>IF(X$2&lt;=analysis_period,IF(om_fixed="n/a",Inputs!Y147,om_fixed*(1+inflation_rate/100+om_fixed_escal/100)^W$2),0)</f>
        <v>0</v>
      </c>
      <c r="Y21" s="189">
        <f>IF(Y$2&lt;=analysis_period,IF(om_fixed="n/a",Inputs!Z147,om_fixed*(1+inflation_rate/100+om_fixed_escal/100)^X$2),0)</f>
        <v>0</v>
      </c>
      <c r="Z21" s="189">
        <f>IF(Z$2&lt;=analysis_period,IF(om_fixed="n/a",Inputs!AA147,om_fixed*(1+inflation_rate/100+om_fixed_escal/100)^Y$2),0)</f>
        <v>0</v>
      </c>
      <c r="AA21" s="189">
        <f>IF(AA$2&lt;=analysis_period,IF(om_fixed="n/a",Inputs!AB147,om_fixed*(1+inflation_rate/100+om_fixed_escal/100)^Z$2),0)</f>
        <v>0</v>
      </c>
      <c r="AB21" s="189">
        <f>IF(AB$2&lt;=analysis_period,IF(om_fixed="n/a",Inputs!AC147,om_fixed*(1+inflation_rate/100+om_fixed_escal/100)^AA$2),0)</f>
        <v>0</v>
      </c>
      <c r="AC21" s="189">
        <f>IF(AC$2&lt;=analysis_period,IF(om_fixed="n/a",Inputs!AD147,om_fixed*(1+inflation_rate/100+om_fixed_escal/100)^AB$2),0)</f>
        <v>0</v>
      </c>
      <c r="AD21" s="189">
        <f>IF(AD$2&lt;=analysis_period,IF(om_fixed="n/a",Inputs!AE147,om_fixed*(1+inflation_rate/100+om_fixed_escal/100)^AC$2),0)</f>
        <v>0</v>
      </c>
      <c r="AE21" s="189">
        <f>IF(AE$2&lt;=analysis_period,IF(om_fixed="n/a",Inputs!AF147,om_fixed*(1+inflation_rate/100+om_fixed_escal/100)^AD$2),0)</f>
        <v>0</v>
      </c>
      <c r="AF21" s="189">
        <f>IF(AF$2&lt;=analysis_period,IF(om_fixed="n/a",Inputs!AG147,om_fixed*(1+inflation_rate/100+om_fixed_escal/100)^AE$2),0)</f>
        <v>0</v>
      </c>
      <c r="AG21" s="189">
        <f>IF(AG$2&lt;=analysis_period,IF(om_fixed="n/a",Inputs!AH147,om_fixed*(1+inflation_rate/100+om_fixed_escal/100)^AF$2),0)</f>
        <v>0</v>
      </c>
      <c r="AH21" s="189">
        <f>IF(AH$2&lt;=analysis_period,IF(om_fixed="n/a",Inputs!AI147,om_fixed*(1+inflation_rate/100+om_fixed_escal/100)^AG$2),0)</f>
        <v>0</v>
      </c>
      <c r="AI21" s="189">
        <f>IF(AI$2&lt;=analysis_period,IF(om_fixed="n/a",Inputs!AJ147,om_fixed*(1+inflation_rate/100+om_fixed_escal/100)^AH$2),0)</f>
        <v>0</v>
      </c>
      <c r="AJ21" s="189">
        <f>IF(AJ$2&lt;=analysis_period,IF(om_fixed="n/a",Inputs!AK147,om_fixed*(1+inflation_rate/100+om_fixed_escal/100)^AI$2),0)</f>
        <v>0</v>
      </c>
      <c r="AK21" s="189">
        <f>IF(AK$2&lt;=analysis_period,IF(om_fixed="n/a",Inputs!AL147,om_fixed*(1+inflation_rate/100+om_fixed_escal/100)^AJ$2),0)</f>
        <v>0</v>
      </c>
      <c r="AL21" s="189">
        <f>IF(AL$2&lt;=analysis_period,IF(om_fixed="n/a",Inputs!AM147,om_fixed*(1+inflation_rate/100+om_fixed_escal/100)^AK$2),0)</f>
        <v>0</v>
      </c>
      <c r="AM21" s="189">
        <f>IF(AM$2&lt;=analysis_period,IF(om_fixed="n/a",Inputs!AN147,om_fixed*(1+inflation_rate/100+om_fixed_escal/100)^AL$2),0)</f>
        <v>0</v>
      </c>
      <c r="AN21" s="189">
        <f>IF(AN$2&lt;=analysis_period,IF(om_fixed="n/a",Inputs!AO147,om_fixed*(1+inflation_rate/100+om_fixed_escal/100)^AM$2),0)</f>
        <v>0</v>
      </c>
      <c r="AO21" s="189">
        <f>IF(AO$2&lt;=analysis_period,IF(om_fixed="n/a",Inputs!AP147,om_fixed*(1+inflation_rate/100+om_fixed_escal/100)^AN$2),0)</f>
        <v>0</v>
      </c>
      <c r="AP21" s="189">
        <f>IF(AP$2&lt;=analysis_period,IF(om_fixed="n/a",Inputs!AQ147,om_fixed*(1+inflation_rate/100+om_fixed_escal/100)^AO$2),0)</f>
        <v>0</v>
      </c>
    </row>
    <row r="22" spans="1:42" x14ac:dyDescent="0.2">
      <c r="A22" s="114" t="s">
        <v>207</v>
      </c>
    </row>
    <row r="23" spans="1:42" x14ac:dyDescent="0.2">
      <c r="A23" s="116" t="s">
        <v>11</v>
      </c>
      <c r="C23" s="195">
        <f t="shared" ref="C23:AP23" si="6">IF(C$2&lt;=analysis_period,system_capacity,0)</f>
        <v>0</v>
      </c>
      <c r="D23" s="195">
        <f t="shared" si="6"/>
        <v>0</v>
      </c>
      <c r="E23" s="195">
        <f t="shared" si="6"/>
        <v>0</v>
      </c>
      <c r="F23" s="195">
        <f t="shared" si="6"/>
        <v>0</v>
      </c>
      <c r="G23" s="195">
        <f t="shared" si="6"/>
        <v>0</v>
      </c>
      <c r="H23" s="195">
        <f t="shared" si="6"/>
        <v>0</v>
      </c>
      <c r="I23" s="195">
        <f t="shared" si="6"/>
        <v>0</v>
      </c>
      <c r="J23" s="195">
        <f t="shared" si="6"/>
        <v>0</v>
      </c>
      <c r="K23" s="195">
        <f t="shared" si="6"/>
        <v>0</v>
      </c>
      <c r="L23" s="195">
        <f t="shared" si="6"/>
        <v>0</v>
      </c>
      <c r="M23" s="195">
        <f t="shared" si="6"/>
        <v>0</v>
      </c>
      <c r="N23" s="195">
        <f t="shared" si="6"/>
        <v>0</v>
      </c>
      <c r="O23" s="195">
        <f t="shared" si="6"/>
        <v>0</v>
      </c>
      <c r="P23" s="195">
        <f t="shared" si="6"/>
        <v>0</v>
      </c>
      <c r="Q23" s="195">
        <f t="shared" si="6"/>
        <v>0</v>
      </c>
      <c r="R23" s="195">
        <f t="shared" si="6"/>
        <v>0</v>
      </c>
      <c r="S23" s="195">
        <f t="shared" si="6"/>
        <v>0</v>
      </c>
      <c r="T23" s="195">
        <f t="shared" si="6"/>
        <v>0</v>
      </c>
      <c r="U23" s="195">
        <f t="shared" si="6"/>
        <v>0</v>
      </c>
      <c r="V23" s="195">
        <f t="shared" si="6"/>
        <v>0</v>
      </c>
      <c r="W23" s="195">
        <f t="shared" si="6"/>
        <v>0</v>
      </c>
      <c r="X23" s="195">
        <f t="shared" si="6"/>
        <v>0</v>
      </c>
      <c r="Y23" s="195">
        <f t="shared" si="6"/>
        <v>0</v>
      </c>
      <c r="Z23" s="195">
        <f t="shared" si="6"/>
        <v>0</v>
      </c>
      <c r="AA23" s="195">
        <f t="shared" si="6"/>
        <v>0</v>
      </c>
      <c r="AB23" s="195">
        <f t="shared" si="6"/>
        <v>0</v>
      </c>
      <c r="AC23" s="195">
        <f t="shared" si="6"/>
        <v>0</v>
      </c>
      <c r="AD23" s="195">
        <f t="shared" si="6"/>
        <v>0</v>
      </c>
      <c r="AE23" s="195">
        <f t="shared" si="6"/>
        <v>0</v>
      </c>
      <c r="AF23" s="195">
        <f t="shared" si="6"/>
        <v>0</v>
      </c>
      <c r="AG23" s="195">
        <f t="shared" si="6"/>
        <v>0</v>
      </c>
      <c r="AH23" s="195">
        <f t="shared" si="6"/>
        <v>0</v>
      </c>
      <c r="AI23" s="195">
        <f t="shared" si="6"/>
        <v>0</v>
      </c>
      <c r="AJ23" s="195">
        <f t="shared" si="6"/>
        <v>0</v>
      </c>
      <c r="AK23" s="195">
        <f t="shared" si="6"/>
        <v>0</v>
      </c>
      <c r="AL23" s="195">
        <f t="shared" si="6"/>
        <v>0</v>
      </c>
      <c r="AM23" s="195">
        <f t="shared" si="6"/>
        <v>0</v>
      </c>
      <c r="AN23" s="195">
        <f t="shared" si="6"/>
        <v>0</v>
      </c>
      <c r="AO23" s="195">
        <f t="shared" si="6"/>
        <v>0</v>
      </c>
      <c r="AP23" s="195">
        <f t="shared" si="6"/>
        <v>0</v>
      </c>
    </row>
    <row r="24" spans="1:42" x14ac:dyDescent="0.2">
      <c r="A24" s="116" t="s">
        <v>12</v>
      </c>
      <c r="C24" s="193">
        <f>IF(C$2&lt;=analysis_period,IF(om_capacity="n/a",Inputs!D148,om_capacity*(1+inflation_rate/100+om_capacity_escal/100)^B$2),0)</f>
        <v>0</v>
      </c>
      <c r="D24" s="193">
        <f>IF(D$2&lt;=analysis_period,IF(om_capacity="n/a",Inputs!E148,om_capacity*(1+inflation_rate/100+om_capacity_escal/100)^C$2),0)</f>
        <v>0</v>
      </c>
      <c r="E24" s="193">
        <f>IF(E$2&lt;=analysis_period,IF(om_capacity="n/a",Inputs!F148,om_capacity*(1+inflation_rate/100+om_capacity_escal/100)^D$2),0)</f>
        <v>0</v>
      </c>
      <c r="F24" s="193">
        <f>IF(F$2&lt;=analysis_period,IF(om_capacity="n/a",Inputs!G148,om_capacity*(1+inflation_rate/100+om_capacity_escal/100)^E$2),0)</f>
        <v>0</v>
      </c>
      <c r="G24" s="193">
        <f>IF(G$2&lt;=analysis_period,IF(om_capacity="n/a",Inputs!H148,om_capacity*(1+inflation_rate/100+om_capacity_escal/100)^F$2),0)</f>
        <v>0</v>
      </c>
      <c r="H24" s="193">
        <f>IF(H$2&lt;=analysis_period,IF(om_capacity="n/a",Inputs!I148,om_capacity*(1+inflation_rate/100+om_capacity_escal/100)^G$2),0)</f>
        <v>0</v>
      </c>
      <c r="I24" s="193">
        <f>IF(I$2&lt;=analysis_period,IF(om_capacity="n/a",Inputs!J148,om_capacity*(1+inflation_rate/100+om_capacity_escal/100)^H$2),0)</f>
        <v>0</v>
      </c>
      <c r="J24" s="193">
        <f>IF(J$2&lt;=analysis_period,IF(om_capacity="n/a",Inputs!K148,om_capacity*(1+inflation_rate/100+om_capacity_escal/100)^I$2),0)</f>
        <v>0</v>
      </c>
      <c r="K24" s="193">
        <f>IF(K$2&lt;=analysis_period,IF(om_capacity="n/a",Inputs!L148,om_capacity*(1+inflation_rate/100+om_capacity_escal/100)^J$2),0)</f>
        <v>0</v>
      </c>
      <c r="L24" s="193">
        <f>IF(L$2&lt;=analysis_period,IF(om_capacity="n/a",Inputs!M148,om_capacity*(1+inflation_rate/100+om_capacity_escal/100)^K$2),0)</f>
        <v>0</v>
      </c>
      <c r="M24" s="193">
        <f>IF(M$2&lt;=analysis_period,IF(om_capacity="n/a",Inputs!N148,om_capacity*(1+inflation_rate/100+om_capacity_escal/100)^L$2),0)</f>
        <v>0</v>
      </c>
      <c r="N24" s="193">
        <f>IF(N$2&lt;=analysis_period,IF(om_capacity="n/a",Inputs!O148,om_capacity*(1+inflation_rate/100+om_capacity_escal/100)^M$2),0)</f>
        <v>0</v>
      </c>
      <c r="O24" s="193">
        <f>IF(O$2&lt;=analysis_period,IF(om_capacity="n/a",Inputs!P148,om_capacity*(1+inflation_rate/100+om_capacity_escal/100)^N$2),0)</f>
        <v>0</v>
      </c>
      <c r="P24" s="193">
        <f>IF(P$2&lt;=analysis_period,IF(om_capacity="n/a",Inputs!Q148,om_capacity*(1+inflation_rate/100+om_capacity_escal/100)^O$2),0)</f>
        <v>0</v>
      </c>
      <c r="Q24" s="193">
        <f>IF(Q$2&lt;=analysis_period,IF(om_capacity="n/a",Inputs!R148,om_capacity*(1+inflation_rate/100+om_capacity_escal/100)^P$2),0)</f>
        <v>0</v>
      </c>
      <c r="R24" s="193">
        <f>IF(R$2&lt;=analysis_period,IF(om_capacity="n/a",Inputs!S148,om_capacity*(1+inflation_rate/100+om_capacity_escal/100)^Q$2),0)</f>
        <v>0</v>
      </c>
      <c r="S24" s="193">
        <f>IF(S$2&lt;=analysis_period,IF(om_capacity="n/a",Inputs!T148,om_capacity*(1+inflation_rate/100+om_capacity_escal/100)^R$2),0)</f>
        <v>0</v>
      </c>
      <c r="T24" s="193">
        <f>IF(T$2&lt;=analysis_period,IF(om_capacity="n/a",Inputs!U148,om_capacity*(1+inflation_rate/100+om_capacity_escal/100)^S$2),0)</f>
        <v>0</v>
      </c>
      <c r="U24" s="193">
        <f>IF(U$2&lt;=analysis_period,IF(om_capacity="n/a",Inputs!V148,om_capacity*(1+inflation_rate/100+om_capacity_escal/100)^T$2),0)</f>
        <v>0</v>
      </c>
      <c r="V24" s="193">
        <f>IF(V$2&lt;=analysis_period,IF(om_capacity="n/a",Inputs!W148,om_capacity*(1+inflation_rate/100+om_capacity_escal/100)^U$2),0)</f>
        <v>0</v>
      </c>
      <c r="W24" s="193">
        <f>IF(W$2&lt;=analysis_period,IF(om_capacity="n/a",Inputs!X148,om_capacity*(1+inflation_rate/100+om_capacity_escal/100)^V$2),0)</f>
        <v>0</v>
      </c>
      <c r="X24" s="193">
        <f>IF(X$2&lt;=analysis_period,IF(om_capacity="n/a",Inputs!Y148,om_capacity*(1+inflation_rate/100+om_capacity_escal/100)^W$2),0)</f>
        <v>0</v>
      </c>
      <c r="Y24" s="193">
        <f>IF(Y$2&lt;=analysis_period,IF(om_capacity="n/a",Inputs!Z148,om_capacity*(1+inflation_rate/100+om_capacity_escal/100)^X$2),0)</f>
        <v>0</v>
      </c>
      <c r="Z24" s="193">
        <f>IF(Z$2&lt;=analysis_period,IF(om_capacity="n/a",Inputs!AA148,om_capacity*(1+inflation_rate/100+om_capacity_escal/100)^Y$2),0)</f>
        <v>0</v>
      </c>
      <c r="AA24" s="193">
        <f>IF(AA$2&lt;=analysis_period,IF(om_capacity="n/a",Inputs!AB148,om_capacity*(1+inflation_rate/100+om_capacity_escal/100)^Z$2),0)</f>
        <v>0</v>
      </c>
      <c r="AB24" s="193">
        <f>IF(AB$2&lt;=analysis_period,IF(om_capacity="n/a",Inputs!AC148,om_capacity*(1+inflation_rate/100+om_capacity_escal/100)^AA$2),0)</f>
        <v>0</v>
      </c>
      <c r="AC24" s="193">
        <f>IF(AC$2&lt;=analysis_period,IF(om_capacity="n/a",Inputs!AD148,om_capacity*(1+inflation_rate/100+om_capacity_escal/100)^AB$2),0)</f>
        <v>0</v>
      </c>
      <c r="AD24" s="193">
        <f>IF(AD$2&lt;=analysis_period,IF(om_capacity="n/a",Inputs!AE148,om_capacity*(1+inflation_rate/100+om_capacity_escal/100)^AC$2),0)</f>
        <v>0</v>
      </c>
      <c r="AE24" s="193">
        <f>IF(AE$2&lt;=analysis_period,IF(om_capacity="n/a",Inputs!AF148,om_capacity*(1+inflation_rate/100+om_capacity_escal/100)^AD$2),0)</f>
        <v>0</v>
      </c>
      <c r="AF24" s="193">
        <f>IF(AF$2&lt;=analysis_period,IF(om_capacity="n/a",Inputs!AG148,om_capacity*(1+inflation_rate/100+om_capacity_escal/100)^AE$2),0)</f>
        <v>0</v>
      </c>
      <c r="AG24" s="193">
        <f>IF(AG$2&lt;=analysis_period,IF(om_capacity="n/a",Inputs!AH148,om_capacity*(1+inflation_rate/100+om_capacity_escal/100)^AF$2),0)</f>
        <v>0</v>
      </c>
      <c r="AH24" s="193">
        <f>IF(AH$2&lt;=analysis_period,IF(om_capacity="n/a",Inputs!AI148,om_capacity*(1+inflation_rate/100+om_capacity_escal/100)^AG$2),0)</f>
        <v>0</v>
      </c>
      <c r="AI24" s="193">
        <f>IF(AI$2&lt;=analysis_period,IF(om_capacity="n/a",Inputs!AJ148,om_capacity*(1+inflation_rate/100+om_capacity_escal/100)^AH$2),0)</f>
        <v>0</v>
      </c>
      <c r="AJ24" s="193">
        <f>IF(AJ$2&lt;=analysis_period,IF(om_capacity="n/a",Inputs!AK148,om_capacity*(1+inflation_rate/100+om_capacity_escal/100)^AI$2),0)</f>
        <v>0</v>
      </c>
      <c r="AK24" s="193">
        <f>IF(AK$2&lt;=analysis_period,IF(om_capacity="n/a",Inputs!AL148,om_capacity*(1+inflation_rate/100+om_capacity_escal/100)^AJ$2),0)</f>
        <v>0</v>
      </c>
      <c r="AL24" s="193">
        <f>IF(AL$2&lt;=analysis_period,IF(om_capacity="n/a",Inputs!AM148,om_capacity*(1+inflation_rate/100+om_capacity_escal/100)^AK$2),0)</f>
        <v>0</v>
      </c>
      <c r="AM24" s="193">
        <f>IF(AM$2&lt;=analysis_period,IF(om_capacity="n/a",Inputs!AN148,om_capacity*(1+inflation_rate/100+om_capacity_escal/100)^AL$2),0)</f>
        <v>0</v>
      </c>
      <c r="AN24" s="193">
        <f>IF(AN$2&lt;=analysis_period,IF(om_capacity="n/a",Inputs!AO148,om_capacity*(1+inflation_rate/100+om_capacity_escal/100)^AM$2),0)</f>
        <v>0</v>
      </c>
      <c r="AO24" s="193">
        <f>IF(AO$2&lt;=analysis_period,IF(om_capacity="n/a",Inputs!AP148,om_capacity*(1+inflation_rate/100+om_capacity_escal/100)^AN$2),0)</f>
        <v>0</v>
      </c>
      <c r="AP24" s="193">
        <f>IF(AP$2&lt;=analysis_period,IF(om_capacity="n/a",Inputs!AQ148,om_capacity*(1+inflation_rate/100+om_capacity_escal/100)^AO$2),0)</f>
        <v>0</v>
      </c>
    </row>
    <row r="25" spans="1:42" x14ac:dyDescent="0.2">
      <c r="A25" s="116" t="s">
        <v>106</v>
      </c>
      <c r="C25" s="189">
        <f>C23*C24</f>
        <v>0</v>
      </c>
      <c r="D25" s="189">
        <f t="shared" ref="D25:AP25" si="7">D23*D24</f>
        <v>0</v>
      </c>
      <c r="E25" s="189">
        <f t="shared" si="7"/>
        <v>0</v>
      </c>
      <c r="F25" s="189">
        <f t="shared" si="7"/>
        <v>0</v>
      </c>
      <c r="G25" s="189">
        <f t="shared" si="7"/>
        <v>0</v>
      </c>
      <c r="H25" s="189">
        <f t="shared" si="7"/>
        <v>0</v>
      </c>
      <c r="I25" s="189">
        <f t="shared" si="7"/>
        <v>0</v>
      </c>
      <c r="J25" s="189">
        <f t="shared" si="7"/>
        <v>0</v>
      </c>
      <c r="K25" s="189">
        <f t="shared" si="7"/>
        <v>0</v>
      </c>
      <c r="L25" s="189">
        <f t="shared" si="7"/>
        <v>0</v>
      </c>
      <c r="M25" s="189">
        <f t="shared" si="7"/>
        <v>0</v>
      </c>
      <c r="N25" s="189">
        <f t="shared" si="7"/>
        <v>0</v>
      </c>
      <c r="O25" s="189">
        <f t="shared" si="7"/>
        <v>0</v>
      </c>
      <c r="P25" s="189">
        <f t="shared" si="7"/>
        <v>0</v>
      </c>
      <c r="Q25" s="189">
        <f t="shared" si="7"/>
        <v>0</v>
      </c>
      <c r="R25" s="189">
        <f t="shared" si="7"/>
        <v>0</v>
      </c>
      <c r="S25" s="189">
        <f t="shared" si="7"/>
        <v>0</v>
      </c>
      <c r="T25" s="189">
        <f t="shared" si="7"/>
        <v>0</v>
      </c>
      <c r="U25" s="189">
        <f t="shared" si="7"/>
        <v>0</v>
      </c>
      <c r="V25" s="189">
        <f t="shared" si="7"/>
        <v>0</v>
      </c>
      <c r="W25" s="189">
        <f t="shared" si="7"/>
        <v>0</v>
      </c>
      <c r="X25" s="189">
        <f t="shared" si="7"/>
        <v>0</v>
      </c>
      <c r="Y25" s="189">
        <f t="shared" si="7"/>
        <v>0</v>
      </c>
      <c r="Z25" s="189">
        <f t="shared" si="7"/>
        <v>0</v>
      </c>
      <c r="AA25" s="189">
        <f t="shared" si="7"/>
        <v>0</v>
      </c>
      <c r="AB25" s="189">
        <f t="shared" si="7"/>
        <v>0</v>
      </c>
      <c r="AC25" s="189">
        <f t="shared" si="7"/>
        <v>0</v>
      </c>
      <c r="AD25" s="189">
        <f t="shared" si="7"/>
        <v>0</v>
      </c>
      <c r="AE25" s="189">
        <f t="shared" si="7"/>
        <v>0</v>
      </c>
      <c r="AF25" s="189">
        <f t="shared" si="7"/>
        <v>0</v>
      </c>
      <c r="AG25" s="189">
        <f t="shared" si="7"/>
        <v>0</v>
      </c>
      <c r="AH25" s="189">
        <f t="shared" si="7"/>
        <v>0</v>
      </c>
      <c r="AI25" s="189">
        <f t="shared" si="7"/>
        <v>0</v>
      </c>
      <c r="AJ25" s="189">
        <f t="shared" si="7"/>
        <v>0</v>
      </c>
      <c r="AK25" s="189">
        <f t="shared" si="7"/>
        <v>0</v>
      </c>
      <c r="AL25" s="189">
        <f t="shared" si="7"/>
        <v>0</v>
      </c>
      <c r="AM25" s="189">
        <f t="shared" si="7"/>
        <v>0</v>
      </c>
      <c r="AN25" s="189">
        <f t="shared" si="7"/>
        <v>0</v>
      </c>
      <c r="AO25" s="189">
        <f t="shared" si="7"/>
        <v>0</v>
      </c>
      <c r="AP25" s="189">
        <f t="shared" si="7"/>
        <v>0</v>
      </c>
    </row>
    <row r="26" spans="1:42" x14ac:dyDescent="0.2">
      <c r="A26" s="114" t="s">
        <v>208</v>
      </c>
    </row>
    <row r="27" spans="1:42" x14ac:dyDescent="0.2">
      <c r="A27" s="116" t="s">
        <v>14</v>
      </c>
      <c r="C27" s="189">
        <f t="shared" ref="C27:AP27" si="8">C5/1000</f>
        <v>0</v>
      </c>
      <c r="D27" s="189">
        <f t="shared" si="8"/>
        <v>0</v>
      </c>
      <c r="E27" s="189">
        <f t="shared" si="8"/>
        <v>0</v>
      </c>
      <c r="F27" s="189">
        <f t="shared" si="8"/>
        <v>0</v>
      </c>
      <c r="G27" s="189">
        <f t="shared" si="8"/>
        <v>0</v>
      </c>
      <c r="H27" s="189">
        <f t="shared" si="8"/>
        <v>0</v>
      </c>
      <c r="I27" s="189">
        <f t="shared" si="8"/>
        <v>0</v>
      </c>
      <c r="J27" s="189">
        <f t="shared" si="8"/>
        <v>0</v>
      </c>
      <c r="K27" s="189">
        <f t="shared" si="8"/>
        <v>0</v>
      </c>
      <c r="L27" s="189">
        <f t="shared" si="8"/>
        <v>0</v>
      </c>
      <c r="M27" s="189">
        <f t="shared" si="8"/>
        <v>0</v>
      </c>
      <c r="N27" s="189">
        <f t="shared" si="8"/>
        <v>0</v>
      </c>
      <c r="O27" s="189">
        <f t="shared" si="8"/>
        <v>0</v>
      </c>
      <c r="P27" s="189">
        <f t="shared" si="8"/>
        <v>0</v>
      </c>
      <c r="Q27" s="189">
        <f t="shared" si="8"/>
        <v>0</v>
      </c>
      <c r="R27" s="189">
        <f t="shared" si="8"/>
        <v>0</v>
      </c>
      <c r="S27" s="189">
        <f t="shared" si="8"/>
        <v>0</v>
      </c>
      <c r="T27" s="189">
        <f t="shared" si="8"/>
        <v>0</v>
      </c>
      <c r="U27" s="189">
        <f t="shared" si="8"/>
        <v>0</v>
      </c>
      <c r="V27" s="189">
        <f t="shared" si="8"/>
        <v>0</v>
      </c>
      <c r="W27" s="189">
        <f t="shared" si="8"/>
        <v>0</v>
      </c>
      <c r="X27" s="189">
        <f t="shared" si="8"/>
        <v>0</v>
      </c>
      <c r="Y27" s="189">
        <f t="shared" si="8"/>
        <v>0</v>
      </c>
      <c r="Z27" s="189">
        <f t="shared" si="8"/>
        <v>0</v>
      </c>
      <c r="AA27" s="189">
        <f t="shared" si="8"/>
        <v>0</v>
      </c>
      <c r="AB27" s="189">
        <f t="shared" si="8"/>
        <v>0</v>
      </c>
      <c r="AC27" s="189">
        <f t="shared" si="8"/>
        <v>0</v>
      </c>
      <c r="AD27" s="189">
        <f t="shared" si="8"/>
        <v>0</v>
      </c>
      <c r="AE27" s="189">
        <f t="shared" si="8"/>
        <v>0</v>
      </c>
      <c r="AF27" s="189">
        <f t="shared" si="8"/>
        <v>0</v>
      </c>
      <c r="AG27" s="189">
        <f t="shared" si="8"/>
        <v>0</v>
      </c>
      <c r="AH27" s="189">
        <f t="shared" si="8"/>
        <v>0</v>
      </c>
      <c r="AI27" s="189">
        <f t="shared" si="8"/>
        <v>0</v>
      </c>
      <c r="AJ27" s="189">
        <f t="shared" si="8"/>
        <v>0</v>
      </c>
      <c r="AK27" s="189">
        <f t="shared" si="8"/>
        <v>0</v>
      </c>
      <c r="AL27" s="189">
        <f t="shared" si="8"/>
        <v>0</v>
      </c>
      <c r="AM27" s="189">
        <f t="shared" si="8"/>
        <v>0</v>
      </c>
      <c r="AN27" s="189">
        <f t="shared" si="8"/>
        <v>0</v>
      </c>
      <c r="AO27" s="189">
        <f t="shared" si="8"/>
        <v>0</v>
      </c>
      <c r="AP27" s="189">
        <f t="shared" si="8"/>
        <v>0</v>
      </c>
    </row>
    <row r="28" spans="1:42" x14ac:dyDescent="0.2">
      <c r="A28" s="116" t="s">
        <v>15</v>
      </c>
      <c r="C28" s="193">
        <f>IF(C$2&lt;=analysis_period,IF(om_production="n/a",Inputs!D149,om_production*(1+inflation_rate/100+om_production_escal/100)^B$2),0)</f>
        <v>0</v>
      </c>
      <c r="D28" s="193">
        <f>IF(D$2&lt;=analysis_period,IF(om_production="n/a",Inputs!E149,om_production*(1+inflation_rate/100+om_production_escal/100)^C$2),0)</f>
        <v>0</v>
      </c>
      <c r="E28" s="193">
        <f>IF(E$2&lt;=analysis_period,IF(om_production="n/a",Inputs!F149,om_production*(1+inflation_rate/100+om_production_escal/100)^D$2),0)</f>
        <v>0</v>
      </c>
      <c r="F28" s="193">
        <f>IF(F$2&lt;=analysis_period,IF(om_production="n/a",Inputs!G149,om_production*(1+inflation_rate/100+om_production_escal/100)^E$2),0)</f>
        <v>0</v>
      </c>
      <c r="G28" s="193">
        <f>IF(G$2&lt;=analysis_period,IF(om_production="n/a",Inputs!H149,om_production*(1+inflation_rate/100+om_production_escal/100)^F$2),0)</f>
        <v>0</v>
      </c>
      <c r="H28" s="193">
        <f>IF(H$2&lt;=analysis_period,IF(om_production="n/a",Inputs!I149,om_production*(1+inflation_rate/100+om_production_escal/100)^G$2),0)</f>
        <v>0</v>
      </c>
      <c r="I28" s="193">
        <f>IF(I$2&lt;=analysis_period,IF(om_production="n/a",Inputs!J149,om_production*(1+inflation_rate/100+om_production_escal/100)^H$2),0)</f>
        <v>0</v>
      </c>
      <c r="J28" s="193">
        <f>IF(J$2&lt;=analysis_period,IF(om_production="n/a",Inputs!K149,om_production*(1+inflation_rate/100+om_production_escal/100)^I$2),0)</f>
        <v>0</v>
      </c>
      <c r="K28" s="193">
        <f>IF(K$2&lt;=analysis_period,IF(om_production="n/a",Inputs!L149,om_production*(1+inflation_rate/100+om_production_escal/100)^J$2),0)</f>
        <v>0</v>
      </c>
      <c r="L28" s="193">
        <f>IF(L$2&lt;=analysis_period,IF(om_production="n/a",Inputs!M149,om_production*(1+inflation_rate/100+om_production_escal/100)^K$2),0)</f>
        <v>0</v>
      </c>
      <c r="M28" s="193">
        <f>IF(M$2&lt;=analysis_period,IF(om_production="n/a",Inputs!N149,om_production*(1+inflation_rate/100+om_production_escal/100)^L$2),0)</f>
        <v>0</v>
      </c>
      <c r="N28" s="193">
        <f>IF(N$2&lt;=analysis_period,IF(om_production="n/a",Inputs!O149,om_production*(1+inflation_rate/100+om_production_escal/100)^M$2),0)</f>
        <v>0</v>
      </c>
      <c r="O28" s="193">
        <f>IF(O$2&lt;=analysis_period,IF(om_production="n/a",Inputs!P149,om_production*(1+inflation_rate/100+om_production_escal/100)^N$2),0)</f>
        <v>0</v>
      </c>
      <c r="P28" s="193">
        <f>IF(P$2&lt;=analysis_period,IF(om_production="n/a",Inputs!Q149,om_production*(1+inflation_rate/100+om_production_escal/100)^O$2),0)</f>
        <v>0</v>
      </c>
      <c r="Q28" s="193">
        <f>IF(Q$2&lt;=analysis_period,IF(om_production="n/a",Inputs!R149,om_production*(1+inflation_rate/100+om_production_escal/100)^P$2),0)</f>
        <v>0</v>
      </c>
      <c r="R28" s="193">
        <f>IF(R$2&lt;=analysis_period,IF(om_production="n/a",Inputs!S149,om_production*(1+inflation_rate/100+om_production_escal/100)^Q$2),0)</f>
        <v>0</v>
      </c>
      <c r="S28" s="193">
        <f>IF(S$2&lt;=analysis_period,IF(om_production="n/a",Inputs!T149,om_production*(1+inflation_rate/100+om_production_escal/100)^R$2),0)</f>
        <v>0</v>
      </c>
      <c r="T28" s="193">
        <f>IF(T$2&lt;=analysis_period,IF(om_production="n/a",Inputs!U149,om_production*(1+inflation_rate/100+om_production_escal/100)^S$2),0)</f>
        <v>0</v>
      </c>
      <c r="U28" s="193">
        <f>IF(U$2&lt;=analysis_period,IF(om_production="n/a",Inputs!V149,om_production*(1+inflation_rate/100+om_production_escal/100)^T$2),0)</f>
        <v>0</v>
      </c>
      <c r="V28" s="193">
        <f>IF(V$2&lt;=analysis_period,IF(om_production="n/a",Inputs!W149,om_production*(1+inflation_rate/100+om_production_escal/100)^U$2),0)</f>
        <v>0</v>
      </c>
      <c r="W28" s="193">
        <f>IF(W$2&lt;=analysis_period,IF(om_production="n/a",Inputs!X149,om_production*(1+inflation_rate/100+om_production_escal/100)^V$2),0)</f>
        <v>0</v>
      </c>
      <c r="X28" s="193">
        <f>IF(X$2&lt;=analysis_period,IF(om_production="n/a",Inputs!Y149,om_production*(1+inflation_rate/100+om_production_escal/100)^W$2),0)</f>
        <v>0</v>
      </c>
      <c r="Y28" s="193">
        <f>IF(Y$2&lt;=analysis_period,IF(om_production="n/a",Inputs!Z149,om_production*(1+inflation_rate/100+om_production_escal/100)^X$2),0)</f>
        <v>0</v>
      </c>
      <c r="Z28" s="193">
        <f>IF(Z$2&lt;=analysis_period,IF(om_production="n/a",Inputs!AA149,om_production*(1+inflation_rate/100+om_production_escal/100)^Y$2),0)</f>
        <v>0</v>
      </c>
      <c r="AA28" s="193">
        <f>IF(AA$2&lt;=analysis_period,IF(om_production="n/a",Inputs!AB149,om_production*(1+inflation_rate/100+om_production_escal/100)^Z$2),0)</f>
        <v>0</v>
      </c>
      <c r="AB28" s="193">
        <f>IF(AB$2&lt;=analysis_period,IF(om_production="n/a",Inputs!AC149,om_production*(1+inflation_rate/100+om_production_escal/100)^AA$2),0)</f>
        <v>0</v>
      </c>
      <c r="AC28" s="193">
        <f>IF(AC$2&lt;=analysis_period,IF(om_production="n/a",Inputs!AD149,om_production*(1+inflation_rate/100+om_production_escal/100)^AB$2),0)</f>
        <v>0</v>
      </c>
      <c r="AD28" s="193">
        <f>IF(AD$2&lt;=analysis_period,IF(om_production="n/a",Inputs!AE149,om_production*(1+inflation_rate/100+om_production_escal/100)^AC$2),0)</f>
        <v>0</v>
      </c>
      <c r="AE28" s="193">
        <f>IF(AE$2&lt;=analysis_period,IF(om_production="n/a",Inputs!AF149,om_production*(1+inflation_rate/100+om_production_escal/100)^AD$2),0)</f>
        <v>0</v>
      </c>
      <c r="AF28" s="193">
        <f>IF(AF$2&lt;=analysis_period,IF(om_production="n/a",Inputs!AG149,om_production*(1+inflation_rate/100+om_production_escal/100)^AE$2),0)</f>
        <v>0</v>
      </c>
      <c r="AG28" s="193">
        <f>IF(AG$2&lt;=analysis_period,IF(om_production="n/a",Inputs!AH149,om_production*(1+inflation_rate/100+om_production_escal/100)^AF$2),0)</f>
        <v>0</v>
      </c>
      <c r="AH28" s="193">
        <f>IF(AH$2&lt;=analysis_period,IF(om_production="n/a",Inputs!AI149,om_production*(1+inflation_rate/100+om_production_escal/100)^AG$2),0)</f>
        <v>0</v>
      </c>
      <c r="AI28" s="193">
        <f>IF(AI$2&lt;=analysis_period,IF(om_production="n/a",Inputs!AJ149,om_production*(1+inflation_rate/100+om_production_escal/100)^AH$2),0)</f>
        <v>0</v>
      </c>
      <c r="AJ28" s="193">
        <f>IF(AJ$2&lt;=analysis_period,IF(om_production="n/a",Inputs!AK149,om_production*(1+inflation_rate/100+om_production_escal/100)^AI$2),0)</f>
        <v>0</v>
      </c>
      <c r="AK28" s="193">
        <f>IF(AK$2&lt;=analysis_period,IF(om_production="n/a",Inputs!AL149,om_production*(1+inflation_rate/100+om_production_escal/100)^AJ$2),0)</f>
        <v>0</v>
      </c>
      <c r="AL28" s="193">
        <f>IF(AL$2&lt;=analysis_period,IF(om_production="n/a",Inputs!AM149,om_production*(1+inflation_rate/100+om_production_escal/100)^AK$2),0)</f>
        <v>0</v>
      </c>
      <c r="AM28" s="193">
        <f>IF(AM$2&lt;=analysis_period,IF(om_production="n/a",Inputs!AN149,om_production*(1+inflation_rate/100+om_production_escal/100)^AL$2),0)</f>
        <v>0</v>
      </c>
      <c r="AN28" s="193">
        <f>IF(AN$2&lt;=analysis_period,IF(om_production="n/a",Inputs!AO149,om_production*(1+inflation_rate/100+om_production_escal/100)^AM$2),0)</f>
        <v>0</v>
      </c>
      <c r="AO28" s="193">
        <f>IF(AO$2&lt;=analysis_period,IF(om_production="n/a",Inputs!AP149,om_production*(1+inflation_rate/100+om_production_escal/100)^AN$2),0)</f>
        <v>0</v>
      </c>
      <c r="AP28" s="193">
        <f>IF(AP$2&lt;=analysis_period,IF(om_production="n/a",Inputs!AQ149,om_production*(1+inflation_rate/100+om_production_escal/100)^AO$2),0)</f>
        <v>0</v>
      </c>
    </row>
    <row r="29" spans="1:42" x14ac:dyDescent="0.2">
      <c r="A29" s="116" t="s">
        <v>105</v>
      </c>
      <c r="C29" s="196">
        <f>C27*C28</f>
        <v>0</v>
      </c>
      <c r="D29" s="196">
        <f t="shared" ref="D29:AP29" si="9">D27*D28</f>
        <v>0</v>
      </c>
      <c r="E29" s="196">
        <f t="shared" si="9"/>
        <v>0</v>
      </c>
      <c r="F29" s="196">
        <f t="shared" si="9"/>
        <v>0</v>
      </c>
      <c r="G29" s="196">
        <f t="shared" si="9"/>
        <v>0</v>
      </c>
      <c r="H29" s="196">
        <f t="shared" si="9"/>
        <v>0</v>
      </c>
      <c r="I29" s="196">
        <f t="shared" si="9"/>
        <v>0</v>
      </c>
      <c r="J29" s="196">
        <f t="shared" si="9"/>
        <v>0</v>
      </c>
      <c r="K29" s="196">
        <f t="shared" si="9"/>
        <v>0</v>
      </c>
      <c r="L29" s="196">
        <f t="shared" si="9"/>
        <v>0</v>
      </c>
      <c r="M29" s="196">
        <f t="shared" si="9"/>
        <v>0</v>
      </c>
      <c r="N29" s="196">
        <f t="shared" si="9"/>
        <v>0</v>
      </c>
      <c r="O29" s="196">
        <f t="shared" si="9"/>
        <v>0</v>
      </c>
      <c r="P29" s="196">
        <f t="shared" si="9"/>
        <v>0</v>
      </c>
      <c r="Q29" s="196">
        <f t="shared" si="9"/>
        <v>0</v>
      </c>
      <c r="R29" s="196">
        <f t="shared" si="9"/>
        <v>0</v>
      </c>
      <c r="S29" s="196">
        <f t="shared" si="9"/>
        <v>0</v>
      </c>
      <c r="T29" s="196">
        <f t="shared" si="9"/>
        <v>0</v>
      </c>
      <c r="U29" s="196">
        <f t="shared" si="9"/>
        <v>0</v>
      </c>
      <c r="V29" s="196">
        <f t="shared" si="9"/>
        <v>0</v>
      </c>
      <c r="W29" s="196">
        <f t="shared" si="9"/>
        <v>0</v>
      </c>
      <c r="X29" s="196">
        <f t="shared" si="9"/>
        <v>0</v>
      </c>
      <c r="Y29" s="196">
        <f t="shared" si="9"/>
        <v>0</v>
      </c>
      <c r="Z29" s="196">
        <f t="shared" si="9"/>
        <v>0</v>
      </c>
      <c r="AA29" s="196">
        <f t="shared" si="9"/>
        <v>0</v>
      </c>
      <c r="AB29" s="196">
        <f t="shared" si="9"/>
        <v>0</v>
      </c>
      <c r="AC29" s="196">
        <f t="shared" si="9"/>
        <v>0</v>
      </c>
      <c r="AD29" s="196">
        <f t="shared" si="9"/>
        <v>0</v>
      </c>
      <c r="AE29" s="196">
        <f t="shared" si="9"/>
        <v>0</v>
      </c>
      <c r="AF29" s="196">
        <f t="shared" si="9"/>
        <v>0</v>
      </c>
      <c r="AG29" s="196">
        <f t="shared" si="9"/>
        <v>0</v>
      </c>
      <c r="AH29" s="196">
        <f t="shared" si="9"/>
        <v>0</v>
      </c>
      <c r="AI29" s="196">
        <f t="shared" si="9"/>
        <v>0</v>
      </c>
      <c r="AJ29" s="196">
        <f t="shared" si="9"/>
        <v>0</v>
      </c>
      <c r="AK29" s="196">
        <f t="shared" si="9"/>
        <v>0</v>
      </c>
      <c r="AL29" s="196">
        <f t="shared" si="9"/>
        <v>0</v>
      </c>
      <c r="AM29" s="196">
        <f t="shared" si="9"/>
        <v>0</v>
      </c>
      <c r="AN29" s="196">
        <f t="shared" si="9"/>
        <v>0</v>
      </c>
      <c r="AO29" s="196">
        <f t="shared" si="9"/>
        <v>0</v>
      </c>
      <c r="AP29" s="196">
        <f t="shared" si="9"/>
        <v>0</v>
      </c>
    </row>
    <row r="30" spans="1:42" x14ac:dyDescent="0.2">
      <c r="A30" s="114" t="s">
        <v>272</v>
      </c>
      <c r="C30" s="360">
        <f t="array" ref="C30:AP30">Inputs!D168:AQ168</f>
        <v>0</v>
      </c>
      <c r="D30" s="360">
        <v>0</v>
      </c>
      <c r="E30" s="360">
        <v>0</v>
      </c>
      <c r="F30" s="360">
        <v>0</v>
      </c>
      <c r="G30" s="360">
        <v>0</v>
      </c>
      <c r="H30" s="360">
        <v>0</v>
      </c>
      <c r="I30" s="360">
        <v>0</v>
      </c>
      <c r="J30" s="360">
        <v>0</v>
      </c>
      <c r="K30" s="360">
        <v>0</v>
      </c>
      <c r="L30" s="360">
        <v>0</v>
      </c>
      <c r="M30" s="360">
        <v>0</v>
      </c>
      <c r="N30" s="360">
        <v>0</v>
      </c>
      <c r="O30" s="360">
        <v>0</v>
      </c>
      <c r="P30" s="360">
        <v>0</v>
      </c>
      <c r="Q30" s="360">
        <v>0</v>
      </c>
      <c r="R30" s="360">
        <v>0</v>
      </c>
      <c r="S30" s="360">
        <v>0</v>
      </c>
      <c r="T30" s="360">
        <v>0</v>
      </c>
      <c r="U30" s="360">
        <v>0</v>
      </c>
      <c r="V30" s="360">
        <v>0</v>
      </c>
      <c r="W30" s="360">
        <v>0</v>
      </c>
      <c r="X30" s="360">
        <v>0</v>
      </c>
      <c r="Y30" s="360">
        <v>0</v>
      </c>
      <c r="Z30" s="360">
        <v>0</v>
      </c>
      <c r="AA30" s="360">
        <v>0</v>
      </c>
      <c r="AB30" s="360">
        <v>0</v>
      </c>
      <c r="AC30" s="360">
        <v>0</v>
      </c>
      <c r="AD30" s="360">
        <v>0</v>
      </c>
      <c r="AE30" s="360">
        <v>0</v>
      </c>
      <c r="AF30" s="360">
        <v>0</v>
      </c>
      <c r="AG30" s="360">
        <v>0</v>
      </c>
      <c r="AH30" s="360">
        <v>0</v>
      </c>
      <c r="AI30" s="360">
        <v>0</v>
      </c>
      <c r="AJ30" s="360">
        <v>0</v>
      </c>
      <c r="AK30" s="360">
        <v>0</v>
      </c>
      <c r="AL30" s="360">
        <v>0</v>
      </c>
      <c r="AM30" s="360">
        <v>0</v>
      </c>
      <c r="AN30" s="360">
        <v>0</v>
      </c>
      <c r="AO30" s="360">
        <v>0</v>
      </c>
      <c r="AP30" s="360">
        <v>0</v>
      </c>
    </row>
    <row r="31" spans="1:42" x14ac:dyDescent="0.2">
      <c r="A31" s="114" t="s">
        <v>273</v>
      </c>
      <c r="C31" s="360">
        <f t="array" ref="C31:AP31">Inputs!D170:AQ170</f>
        <v>0</v>
      </c>
      <c r="D31" s="360">
        <v>0</v>
      </c>
      <c r="E31" s="360">
        <v>0</v>
      </c>
      <c r="F31" s="360">
        <v>0</v>
      </c>
      <c r="G31" s="360">
        <v>0</v>
      </c>
      <c r="H31" s="360">
        <v>0</v>
      </c>
      <c r="I31" s="360">
        <v>0</v>
      </c>
      <c r="J31" s="360">
        <v>0</v>
      </c>
      <c r="K31" s="360">
        <v>0</v>
      </c>
      <c r="L31" s="360">
        <v>0</v>
      </c>
      <c r="M31" s="360">
        <v>0</v>
      </c>
      <c r="N31" s="360">
        <v>0</v>
      </c>
      <c r="O31" s="360">
        <v>0</v>
      </c>
      <c r="P31" s="360">
        <v>0</v>
      </c>
      <c r="Q31" s="360">
        <v>0</v>
      </c>
      <c r="R31" s="360">
        <v>0</v>
      </c>
      <c r="S31" s="360">
        <v>0</v>
      </c>
      <c r="T31" s="360">
        <v>0</v>
      </c>
      <c r="U31" s="360">
        <v>0</v>
      </c>
      <c r="V31" s="360">
        <v>0</v>
      </c>
      <c r="W31" s="360">
        <v>0</v>
      </c>
      <c r="X31" s="360">
        <v>0</v>
      </c>
      <c r="Y31" s="360">
        <v>0</v>
      </c>
      <c r="Z31" s="360">
        <v>0</v>
      </c>
      <c r="AA31" s="360">
        <v>0</v>
      </c>
      <c r="AB31" s="360">
        <v>0</v>
      </c>
      <c r="AC31" s="360">
        <v>0</v>
      </c>
      <c r="AD31" s="360">
        <v>0</v>
      </c>
      <c r="AE31" s="360">
        <v>0</v>
      </c>
      <c r="AF31" s="360">
        <v>0</v>
      </c>
      <c r="AG31" s="360">
        <v>0</v>
      </c>
      <c r="AH31" s="360">
        <v>0</v>
      </c>
      <c r="AI31" s="360">
        <v>0</v>
      </c>
      <c r="AJ31" s="360">
        <v>0</v>
      </c>
      <c r="AK31" s="360">
        <v>0</v>
      </c>
      <c r="AL31" s="360">
        <v>0</v>
      </c>
      <c r="AM31" s="360">
        <v>0</v>
      </c>
      <c r="AN31" s="360">
        <v>0</v>
      </c>
      <c r="AO31" s="360">
        <v>0</v>
      </c>
      <c r="AP31" s="360">
        <v>0</v>
      </c>
    </row>
    <row r="32" spans="1:42" x14ac:dyDescent="0.2">
      <c r="A32" s="114" t="s">
        <v>209</v>
      </c>
      <c r="C32" s="184">
        <f t="shared" ref="C32:AP32" si="10">IF(C2&lt;=analysis_period,om_fuel_cost*annual_fuel_usage/1000*system_heat_rate*(1+om_fuel_cost_escal/100+inflation_rate/100)^B2,0)</f>
        <v>0</v>
      </c>
      <c r="D32" s="360">
        <f t="shared" si="10"/>
        <v>0</v>
      </c>
      <c r="E32" s="360">
        <f t="shared" si="10"/>
        <v>0</v>
      </c>
      <c r="F32" s="360">
        <f t="shared" si="10"/>
        <v>0</v>
      </c>
      <c r="G32" s="360">
        <f t="shared" si="10"/>
        <v>0</v>
      </c>
      <c r="H32" s="360">
        <f t="shared" si="10"/>
        <v>0</v>
      </c>
      <c r="I32" s="360">
        <f t="shared" si="10"/>
        <v>0</v>
      </c>
      <c r="J32" s="360">
        <f t="shared" si="10"/>
        <v>0</v>
      </c>
      <c r="K32" s="360">
        <f t="shared" si="10"/>
        <v>0</v>
      </c>
      <c r="L32" s="360">
        <f t="shared" si="10"/>
        <v>0</v>
      </c>
      <c r="M32" s="360">
        <f t="shared" si="10"/>
        <v>0</v>
      </c>
      <c r="N32" s="360">
        <f t="shared" si="10"/>
        <v>0</v>
      </c>
      <c r="O32" s="360">
        <f t="shared" si="10"/>
        <v>0</v>
      </c>
      <c r="P32" s="360">
        <f t="shared" si="10"/>
        <v>0</v>
      </c>
      <c r="Q32" s="360">
        <f t="shared" si="10"/>
        <v>0</v>
      </c>
      <c r="R32" s="360">
        <f t="shared" si="10"/>
        <v>0</v>
      </c>
      <c r="S32" s="360">
        <f t="shared" si="10"/>
        <v>0</v>
      </c>
      <c r="T32" s="360">
        <f t="shared" si="10"/>
        <v>0</v>
      </c>
      <c r="U32" s="360">
        <f t="shared" si="10"/>
        <v>0</v>
      </c>
      <c r="V32" s="360">
        <f t="shared" si="10"/>
        <v>0</v>
      </c>
      <c r="W32" s="360">
        <f t="shared" si="10"/>
        <v>0</v>
      </c>
      <c r="X32" s="360">
        <f t="shared" si="10"/>
        <v>0</v>
      </c>
      <c r="Y32" s="360">
        <f t="shared" si="10"/>
        <v>0</v>
      </c>
      <c r="Z32" s="360">
        <f t="shared" si="10"/>
        <v>0</v>
      </c>
      <c r="AA32" s="360">
        <f t="shared" si="10"/>
        <v>0</v>
      </c>
      <c r="AB32" s="360">
        <f t="shared" si="10"/>
        <v>0</v>
      </c>
      <c r="AC32" s="360">
        <f t="shared" si="10"/>
        <v>0</v>
      </c>
      <c r="AD32" s="360">
        <f t="shared" si="10"/>
        <v>0</v>
      </c>
      <c r="AE32" s="360">
        <f t="shared" si="10"/>
        <v>0</v>
      </c>
      <c r="AF32" s="360">
        <f t="shared" si="10"/>
        <v>0</v>
      </c>
      <c r="AG32" s="360">
        <f t="shared" si="10"/>
        <v>0</v>
      </c>
      <c r="AH32" s="360">
        <f t="shared" si="10"/>
        <v>0</v>
      </c>
      <c r="AI32" s="360">
        <f t="shared" si="10"/>
        <v>0</v>
      </c>
      <c r="AJ32" s="360">
        <f t="shared" si="10"/>
        <v>0</v>
      </c>
      <c r="AK32" s="360">
        <f t="shared" si="10"/>
        <v>0</v>
      </c>
      <c r="AL32" s="360">
        <f t="shared" si="10"/>
        <v>0</v>
      </c>
      <c r="AM32" s="360">
        <f t="shared" si="10"/>
        <v>0</v>
      </c>
      <c r="AN32" s="360">
        <f t="shared" si="10"/>
        <v>0</v>
      </c>
      <c r="AO32" s="360">
        <f t="shared" si="10"/>
        <v>0</v>
      </c>
      <c r="AP32" s="360">
        <f t="shared" si="10"/>
        <v>0</v>
      </c>
    </row>
    <row r="33" spans="1:42" x14ac:dyDescent="0.2">
      <c r="A33" s="114" t="s">
        <v>210</v>
      </c>
      <c r="C33" s="184">
        <f t="shared" ref="C33:AP33" si="11">IF(C2&lt;=analysis_period,om_opt_fuel_1_cost*om_opt_fuel_1_usage*(1+om_opt_fuel_1_cost_escal/100+inflation_rate/100)^B2,0)</f>
        <v>0</v>
      </c>
      <c r="D33" s="360">
        <f t="shared" si="11"/>
        <v>0</v>
      </c>
      <c r="E33" s="360">
        <f t="shared" si="11"/>
        <v>0</v>
      </c>
      <c r="F33" s="360">
        <f t="shared" si="11"/>
        <v>0</v>
      </c>
      <c r="G33" s="360">
        <f t="shared" si="11"/>
        <v>0</v>
      </c>
      <c r="H33" s="360">
        <f t="shared" si="11"/>
        <v>0</v>
      </c>
      <c r="I33" s="360">
        <f t="shared" si="11"/>
        <v>0</v>
      </c>
      <c r="J33" s="360">
        <f t="shared" si="11"/>
        <v>0</v>
      </c>
      <c r="K33" s="360">
        <f t="shared" si="11"/>
        <v>0</v>
      </c>
      <c r="L33" s="360">
        <f t="shared" si="11"/>
        <v>0</v>
      </c>
      <c r="M33" s="360">
        <f t="shared" si="11"/>
        <v>0</v>
      </c>
      <c r="N33" s="360">
        <f t="shared" si="11"/>
        <v>0</v>
      </c>
      <c r="O33" s="360">
        <f t="shared" si="11"/>
        <v>0</v>
      </c>
      <c r="P33" s="360">
        <f t="shared" si="11"/>
        <v>0</v>
      </c>
      <c r="Q33" s="360">
        <f t="shared" si="11"/>
        <v>0</v>
      </c>
      <c r="R33" s="360">
        <f t="shared" si="11"/>
        <v>0</v>
      </c>
      <c r="S33" s="360">
        <f t="shared" si="11"/>
        <v>0</v>
      </c>
      <c r="T33" s="360">
        <f t="shared" si="11"/>
        <v>0</v>
      </c>
      <c r="U33" s="360">
        <f t="shared" si="11"/>
        <v>0</v>
      </c>
      <c r="V33" s="360">
        <f t="shared" si="11"/>
        <v>0</v>
      </c>
      <c r="W33" s="360">
        <f t="shared" si="11"/>
        <v>0</v>
      </c>
      <c r="X33" s="360">
        <f t="shared" si="11"/>
        <v>0</v>
      </c>
      <c r="Y33" s="360">
        <f t="shared" si="11"/>
        <v>0</v>
      </c>
      <c r="Z33" s="360">
        <f t="shared" si="11"/>
        <v>0</v>
      </c>
      <c r="AA33" s="360">
        <f t="shared" si="11"/>
        <v>0</v>
      </c>
      <c r="AB33" s="360">
        <f t="shared" si="11"/>
        <v>0</v>
      </c>
      <c r="AC33" s="360">
        <f t="shared" si="11"/>
        <v>0</v>
      </c>
      <c r="AD33" s="360">
        <f t="shared" si="11"/>
        <v>0</v>
      </c>
      <c r="AE33" s="360">
        <f t="shared" si="11"/>
        <v>0</v>
      </c>
      <c r="AF33" s="360">
        <f t="shared" si="11"/>
        <v>0</v>
      </c>
      <c r="AG33" s="360">
        <f t="shared" si="11"/>
        <v>0</v>
      </c>
      <c r="AH33" s="360">
        <f t="shared" si="11"/>
        <v>0</v>
      </c>
      <c r="AI33" s="360">
        <f t="shared" si="11"/>
        <v>0</v>
      </c>
      <c r="AJ33" s="360">
        <f t="shared" si="11"/>
        <v>0</v>
      </c>
      <c r="AK33" s="360">
        <f t="shared" si="11"/>
        <v>0</v>
      </c>
      <c r="AL33" s="360">
        <f t="shared" si="11"/>
        <v>0</v>
      </c>
      <c r="AM33" s="360">
        <f t="shared" si="11"/>
        <v>0</v>
      </c>
      <c r="AN33" s="360">
        <f t="shared" si="11"/>
        <v>0</v>
      </c>
      <c r="AO33" s="360">
        <f t="shared" si="11"/>
        <v>0</v>
      </c>
      <c r="AP33" s="360">
        <f t="shared" si="11"/>
        <v>0</v>
      </c>
    </row>
    <row r="34" spans="1:42" x14ac:dyDescent="0.2">
      <c r="A34" s="114" t="s">
        <v>211</v>
      </c>
      <c r="C34" s="184">
        <f t="shared" ref="C34:AP34" si="12">IF(C2&lt;=analysis_period,om_opt_fuel_2_cost*om_opt_fuel_2_usage*(1+om_opt_fuel_2_cost_escal/100+inflation_rate/100)^B2,0)</f>
        <v>0</v>
      </c>
      <c r="D34" s="360">
        <f t="shared" si="12"/>
        <v>0</v>
      </c>
      <c r="E34" s="360">
        <f t="shared" si="12"/>
        <v>0</v>
      </c>
      <c r="F34" s="360">
        <f t="shared" si="12"/>
        <v>0</v>
      </c>
      <c r="G34" s="360">
        <f t="shared" si="12"/>
        <v>0</v>
      </c>
      <c r="H34" s="360">
        <f t="shared" si="12"/>
        <v>0</v>
      </c>
      <c r="I34" s="360">
        <f t="shared" si="12"/>
        <v>0</v>
      </c>
      <c r="J34" s="360">
        <f t="shared" si="12"/>
        <v>0</v>
      </c>
      <c r="K34" s="360">
        <f t="shared" si="12"/>
        <v>0</v>
      </c>
      <c r="L34" s="360">
        <f t="shared" si="12"/>
        <v>0</v>
      </c>
      <c r="M34" s="360">
        <f t="shared" si="12"/>
        <v>0</v>
      </c>
      <c r="N34" s="360">
        <f t="shared" si="12"/>
        <v>0</v>
      </c>
      <c r="O34" s="360">
        <f t="shared" si="12"/>
        <v>0</v>
      </c>
      <c r="P34" s="360">
        <f t="shared" si="12"/>
        <v>0</v>
      </c>
      <c r="Q34" s="360">
        <f t="shared" si="12"/>
        <v>0</v>
      </c>
      <c r="R34" s="360">
        <f t="shared" si="12"/>
        <v>0</v>
      </c>
      <c r="S34" s="360">
        <f t="shared" si="12"/>
        <v>0</v>
      </c>
      <c r="T34" s="360">
        <f t="shared" si="12"/>
        <v>0</v>
      </c>
      <c r="U34" s="360">
        <f t="shared" si="12"/>
        <v>0</v>
      </c>
      <c r="V34" s="360">
        <f t="shared" si="12"/>
        <v>0</v>
      </c>
      <c r="W34" s="360">
        <f t="shared" si="12"/>
        <v>0</v>
      </c>
      <c r="X34" s="360">
        <f t="shared" si="12"/>
        <v>0</v>
      </c>
      <c r="Y34" s="360">
        <f t="shared" si="12"/>
        <v>0</v>
      </c>
      <c r="Z34" s="360">
        <f t="shared" si="12"/>
        <v>0</v>
      </c>
      <c r="AA34" s="360">
        <f t="shared" si="12"/>
        <v>0</v>
      </c>
      <c r="AB34" s="360">
        <f t="shared" si="12"/>
        <v>0</v>
      </c>
      <c r="AC34" s="360">
        <f t="shared" si="12"/>
        <v>0</v>
      </c>
      <c r="AD34" s="360">
        <f t="shared" si="12"/>
        <v>0</v>
      </c>
      <c r="AE34" s="360">
        <f t="shared" si="12"/>
        <v>0</v>
      </c>
      <c r="AF34" s="360">
        <f t="shared" si="12"/>
        <v>0</v>
      </c>
      <c r="AG34" s="360">
        <f t="shared" si="12"/>
        <v>0</v>
      </c>
      <c r="AH34" s="360">
        <f t="shared" si="12"/>
        <v>0</v>
      </c>
      <c r="AI34" s="360">
        <f t="shared" si="12"/>
        <v>0</v>
      </c>
      <c r="AJ34" s="360">
        <f t="shared" si="12"/>
        <v>0</v>
      </c>
      <c r="AK34" s="360">
        <f t="shared" si="12"/>
        <v>0</v>
      </c>
      <c r="AL34" s="360">
        <f t="shared" si="12"/>
        <v>0</v>
      </c>
      <c r="AM34" s="360">
        <f t="shared" si="12"/>
        <v>0</v>
      </c>
      <c r="AN34" s="360">
        <f t="shared" si="12"/>
        <v>0</v>
      </c>
      <c r="AO34" s="360">
        <f t="shared" si="12"/>
        <v>0</v>
      </c>
      <c r="AP34" s="360">
        <f t="shared" si="12"/>
        <v>0</v>
      </c>
    </row>
    <row r="35" spans="1:42" x14ac:dyDescent="0.2">
      <c r="A35" s="23" t="s">
        <v>391</v>
      </c>
      <c r="C35" s="189">
        <f>C17*property_tax_rate/100</f>
        <v>0</v>
      </c>
      <c r="D35" s="189">
        <f t="shared" ref="D35:AP35" si="13">D17*property_tax_rate/100</f>
        <v>0</v>
      </c>
      <c r="E35" s="189">
        <f t="shared" si="13"/>
        <v>0</v>
      </c>
      <c r="F35" s="189">
        <f t="shared" si="13"/>
        <v>0</v>
      </c>
      <c r="G35" s="189">
        <f t="shared" si="13"/>
        <v>0</v>
      </c>
      <c r="H35" s="189">
        <f t="shared" si="13"/>
        <v>0</v>
      </c>
      <c r="I35" s="189">
        <f t="shared" si="13"/>
        <v>0</v>
      </c>
      <c r="J35" s="189">
        <f t="shared" si="13"/>
        <v>0</v>
      </c>
      <c r="K35" s="189">
        <f t="shared" si="13"/>
        <v>0</v>
      </c>
      <c r="L35" s="189">
        <f t="shared" si="13"/>
        <v>0</v>
      </c>
      <c r="M35" s="189">
        <f t="shared" si="13"/>
        <v>0</v>
      </c>
      <c r="N35" s="189">
        <f t="shared" si="13"/>
        <v>0</v>
      </c>
      <c r="O35" s="189">
        <f t="shared" si="13"/>
        <v>0</v>
      </c>
      <c r="P35" s="189">
        <f t="shared" si="13"/>
        <v>0</v>
      </c>
      <c r="Q35" s="189">
        <f t="shared" si="13"/>
        <v>0</v>
      </c>
      <c r="R35" s="189">
        <f t="shared" si="13"/>
        <v>0</v>
      </c>
      <c r="S35" s="189">
        <f t="shared" si="13"/>
        <v>0</v>
      </c>
      <c r="T35" s="189">
        <f t="shared" si="13"/>
        <v>0</v>
      </c>
      <c r="U35" s="189">
        <f t="shared" si="13"/>
        <v>0</v>
      </c>
      <c r="V35" s="189">
        <f t="shared" si="13"/>
        <v>0</v>
      </c>
      <c r="W35" s="189">
        <f t="shared" si="13"/>
        <v>0</v>
      </c>
      <c r="X35" s="189">
        <f t="shared" si="13"/>
        <v>0</v>
      </c>
      <c r="Y35" s="189">
        <f t="shared" si="13"/>
        <v>0</v>
      </c>
      <c r="Z35" s="189">
        <f t="shared" si="13"/>
        <v>0</v>
      </c>
      <c r="AA35" s="189">
        <f t="shared" si="13"/>
        <v>0</v>
      </c>
      <c r="AB35" s="189">
        <f t="shared" si="13"/>
        <v>0</v>
      </c>
      <c r="AC35" s="189">
        <f t="shared" si="13"/>
        <v>0</v>
      </c>
      <c r="AD35" s="189">
        <f t="shared" si="13"/>
        <v>0</v>
      </c>
      <c r="AE35" s="189">
        <f t="shared" si="13"/>
        <v>0</v>
      </c>
      <c r="AF35" s="189">
        <f t="shared" si="13"/>
        <v>0</v>
      </c>
      <c r="AG35" s="189">
        <f t="shared" si="13"/>
        <v>0</v>
      </c>
      <c r="AH35" s="189">
        <f t="shared" si="13"/>
        <v>0</v>
      </c>
      <c r="AI35" s="189">
        <f t="shared" si="13"/>
        <v>0</v>
      </c>
      <c r="AJ35" s="189">
        <f t="shared" si="13"/>
        <v>0</v>
      </c>
      <c r="AK35" s="189">
        <f t="shared" si="13"/>
        <v>0</v>
      </c>
      <c r="AL35" s="189">
        <f t="shared" si="13"/>
        <v>0</v>
      </c>
      <c r="AM35" s="189">
        <f t="shared" si="13"/>
        <v>0</v>
      </c>
      <c r="AN35" s="189">
        <f t="shared" si="13"/>
        <v>0</v>
      </c>
      <c r="AO35" s="189">
        <f t="shared" si="13"/>
        <v>0</v>
      </c>
      <c r="AP35" s="189">
        <f t="shared" si="13"/>
        <v>0</v>
      </c>
    </row>
    <row r="36" spans="1:42" x14ac:dyDescent="0.2">
      <c r="A36" s="358" t="s">
        <v>298</v>
      </c>
      <c r="C36" s="361">
        <f>IF(C2&lt;=analysis_period,DeveloperMargin*(1+sponsor_operating_margin_escalation/100)^'Cash Flow'!B2,0)</f>
        <v>0</v>
      </c>
      <c r="D36" s="361">
        <f>IF(D2&lt;=analysis_period,DeveloperMargin*(1+sponsor_operating_margin_escalation/100)^'Cash Flow'!C2,0)</f>
        <v>0</v>
      </c>
      <c r="E36" s="361">
        <f>IF(E2&lt;=analysis_period,DeveloperMargin*(1+sponsor_operating_margin_escalation/100)^'Cash Flow'!D2,0)</f>
        <v>0</v>
      </c>
      <c r="F36" s="361">
        <f>IF(F2&lt;=analysis_period,DeveloperMargin*(1+sponsor_operating_margin_escalation/100)^'Cash Flow'!E2,0)</f>
        <v>0</v>
      </c>
      <c r="G36" s="361">
        <f>IF(G2&lt;=analysis_period,DeveloperMargin*(1+sponsor_operating_margin_escalation/100)^'Cash Flow'!F2,0)</f>
        <v>0</v>
      </c>
      <c r="H36" s="361">
        <f>IF(H2&lt;=analysis_period,DeveloperMargin*(1+sponsor_operating_margin_escalation/100)^'Cash Flow'!G2,0)</f>
        <v>0</v>
      </c>
      <c r="I36" s="361">
        <f>IF(I2&lt;=analysis_period,DeveloperMargin*(1+sponsor_operating_margin_escalation/100)^'Cash Flow'!H2,0)</f>
        <v>0</v>
      </c>
      <c r="J36" s="361">
        <f>IF(J2&lt;=analysis_period,DeveloperMargin*(1+sponsor_operating_margin_escalation/100)^'Cash Flow'!I2,0)</f>
        <v>0</v>
      </c>
      <c r="K36" s="361">
        <f>IF(K2&lt;=analysis_period,DeveloperMargin*(1+sponsor_operating_margin_escalation/100)^'Cash Flow'!J2,0)</f>
        <v>0</v>
      </c>
      <c r="L36" s="361">
        <f>IF(L2&lt;=analysis_period,DeveloperMargin*(1+sponsor_operating_margin_escalation/100)^'Cash Flow'!K2,0)</f>
        <v>0</v>
      </c>
      <c r="M36" s="361">
        <f>IF(M2&lt;=analysis_period,DeveloperMargin*(1+sponsor_operating_margin_escalation/100)^'Cash Flow'!L2,0)</f>
        <v>0</v>
      </c>
      <c r="N36" s="361">
        <f>IF(N2&lt;=analysis_period,DeveloperMargin*(1+sponsor_operating_margin_escalation/100)^'Cash Flow'!M2,0)</f>
        <v>0</v>
      </c>
      <c r="O36" s="361">
        <f>IF(O2&lt;=analysis_period,DeveloperMargin*(1+sponsor_operating_margin_escalation/100)^'Cash Flow'!N2,0)</f>
        <v>0</v>
      </c>
      <c r="P36" s="361">
        <f>IF(P2&lt;=analysis_period,DeveloperMargin*(1+sponsor_operating_margin_escalation/100)^'Cash Flow'!O2,0)</f>
        <v>0</v>
      </c>
      <c r="Q36" s="361">
        <f>IF(Q2&lt;=analysis_period,DeveloperMargin*(1+sponsor_operating_margin_escalation/100)^'Cash Flow'!P2,0)</f>
        <v>0</v>
      </c>
      <c r="R36" s="361">
        <f>IF(R2&lt;=analysis_period,DeveloperMargin*(1+sponsor_operating_margin_escalation/100)^'Cash Flow'!Q2,0)</f>
        <v>0</v>
      </c>
      <c r="S36" s="361">
        <f>IF(S2&lt;=analysis_period,DeveloperMargin*(1+sponsor_operating_margin_escalation/100)^'Cash Flow'!R2,0)</f>
        <v>0</v>
      </c>
      <c r="T36" s="361">
        <f>IF(T2&lt;=analysis_period,DeveloperMargin*(1+sponsor_operating_margin_escalation/100)^'Cash Flow'!S2,0)</f>
        <v>0</v>
      </c>
      <c r="U36" s="361">
        <f>IF(U2&lt;=analysis_period,DeveloperMargin*(1+sponsor_operating_margin_escalation/100)^'Cash Flow'!T2,0)</f>
        <v>0</v>
      </c>
      <c r="V36" s="361">
        <f>IF(V2&lt;=analysis_period,DeveloperMargin*(1+sponsor_operating_margin_escalation/100)^'Cash Flow'!U2,0)</f>
        <v>0</v>
      </c>
      <c r="W36" s="361">
        <f>IF(W2&lt;=analysis_period,DeveloperMargin*(1+sponsor_operating_margin_escalation/100)^'Cash Flow'!V2,0)</f>
        <v>0</v>
      </c>
      <c r="X36" s="361">
        <f>IF(X2&lt;=analysis_period,DeveloperMargin*(1+sponsor_operating_margin_escalation/100)^'Cash Flow'!W2,0)</f>
        <v>0</v>
      </c>
      <c r="Y36" s="361">
        <f>IF(Y2&lt;=analysis_period,DeveloperMargin*(1+sponsor_operating_margin_escalation/100)^'Cash Flow'!X2,0)</f>
        <v>0</v>
      </c>
      <c r="Z36" s="361">
        <f>IF(Z2&lt;=analysis_period,DeveloperMargin*(1+sponsor_operating_margin_escalation/100)^'Cash Flow'!Y2,0)</f>
        <v>0</v>
      </c>
      <c r="AA36" s="361">
        <f>IF(AA2&lt;=analysis_period,DeveloperMargin*(1+sponsor_operating_margin_escalation/100)^'Cash Flow'!Z2,0)</f>
        <v>0</v>
      </c>
      <c r="AB36" s="361">
        <f>IF(AB2&lt;=analysis_period,DeveloperMargin*(1+sponsor_operating_margin_escalation/100)^'Cash Flow'!AA2,0)</f>
        <v>0</v>
      </c>
      <c r="AC36" s="361">
        <f>IF(AC2&lt;=analysis_period,DeveloperMargin*(1+sponsor_operating_margin_escalation/100)^'Cash Flow'!AB2,0)</f>
        <v>0</v>
      </c>
      <c r="AD36" s="361">
        <f>IF(AD2&lt;=analysis_period,DeveloperMargin*(1+sponsor_operating_margin_escalation/100)^'Cash Flow'!AC2,0)</f>
        <v>0</v>
      </c>
      <c r="AE36" s="361">
        <f>IF(AE2&lt;=analysis_period,DeveloperMargin*(1+sponsor_operating_margin_escalation/100)^'Cash Flow'!AD2,0)</f>
        <v>0</v>
      </c>
      <c r="AF36" s="361">
        <f>IF(AF2&lt;=analysis_period,DeveloperMargin*(1+sponsor_operating_margin_escalation/100)^'Cash Flow'!AE2,0)</f>
        <v>0</v>
      </c>
      <c r="AG36" s="361">
        <f>IF(AG2&lt;=analysis_period,DeveloperMargin*(1+sponsor_operating_margin_escalation/100)^'Cash Flow'!AF2,0)</f>
        <v>0</v>
      </c>
      <c r="AH36" s="361">
        <f>IF(AH2&lt;=analysis_period,DeveloperMargin*(1+sponsor_operating_margin_escalation/100)^'Cash Flow'!AG2,0)</f>
        <v>0</v>
      </c>
      <c r="AI36" s="361">
        <f>IF(AI2&lt;=analysis_period,DeveloperMargin*(1+sponsor_operating_margin_escalation/100)^'Cash Flow'!AH2,0)</f>
        <v>0</v>
      </c>
      <c r="AJ36" s="361">
        <f>IF(AJ2&lt;=analysis_period,DeveloperMargin*(1+sponsor_operating_margin_escalation/100)^'Cash Flow'!AI2,0)</f>
        <v>0</v>
      </c>
      <c r="AK36" s="361">
        <f>IF(AK2&lt;=analysis_period,DeveloperMargin*(1+sponsor_operating_margin_escalation/100)^'Cash Flow'!AJ2,0)</f>
        <v>0</v>
      </c>
      <c r="AL36" s="361">
        <f>IF(AL2&lt;=analysis_period,DeveloperMargin*(1+sponsor_operating_margin_escalation/100)^'Cash Flow'!AK2,0)</f>
        <v>0</v>
      </c>
      <c r="AM36" s="361">
        <f>IF(AM2&lt;=analysis_period,DeveloperMargin*(1+sponsor_operating_margin_escalation/100)^'Cash Flow'!AL2,0)</f>
        <v>0</v>
      </c>
      <c r="AN36" s="361">
        <f>IF(AN2&lt;=analysis_period,DeveloperMargin*(1+sponsor_operating_margin_escalation/100)^'Cash Flow'!AM2,0)</f>
        <v>0</v>
      </c>
      <c r="AO36" s="361">
        <f>IF(AO2&lt;=analysis_period,DeveloperMargin*(1+sponsor_operating_margin_escalation/100)^'Cash Flow'!AN2,0)</f>
        <v>0</v>
      </c>
      <c r="AP36" s="361">
        <f>IF(AP2&lt;=analysis_period,DeveloperMargin*(1+sponsor_operating_margin_escalation/100)^'Cash Flow'!AO2,0)</f>
        <v>0</v>
      </c>
    </row>
    <row r="37" spans="1:42" x14ac:dyDescent="0.2">
      <c r="A37" s="23" t="s">
        <v>31</v>
      </c>
      <c r="C37" s="184">
        <f t="shared" ref="C37:AP37" si="14">IF(C$2&lt;=analysis_period,total_installed_cost*insurance_rate/100*(1+inflation_rate/100)^B$2,0)</f>
        <v>0</v>
      </c>
      <c r="D37" s="184">
        <f t="shared" si="14"/>
        <v>0</v>
      </c>
      <c r="E37" s="184">
        <f t="shared" si="14"/>
        <v>0</v>
      </c>
      <c r="F37" s="184">
        <f t="shared" si="14"/>
        <v>0</v>
      </c>
      <c r="G37" s="184">
        <f t="shared" si="14"/>
        <v>0</v>
      </c>
      <c r="H37" s="184">
        <f t="shared" si="14"/>
        <v>0</v>
      </c>
      <c r="I37" s="184">
        <f t="shared" si="14"/>
        <v>0</v>
      </c>
      <c r="J37" s="184">
        <f t="shared" si="14"/>
        <v>0</v>
      </c>
      <c r="K37" s="184">
        <f t="shared" si="14"/>
        <v>0</v>
      </c>
      <c r="L37" s="184">
        <f t="shared" si="14"/>
        <v>0</v>
      </c>
      <c r="M37" s="184">
        <f t="shared" si="14"/>
        <v>0</v>
      </c>
      <c r="N37" s="184">
        <f t="shared" si="14"/>
        <v>0</v>
      </c>
      <c r="O37" s="184">
        <f t="shared" si="14"/>
        <v>0</v>
      </c>
      <c r="P37" s="184">
        <f t="shared" si="14"/>
        <v>0</v>
      </c>
      <c r="Q37" s="184">
        <f t="shared" si="14"/>
        <v>0</v>
      </c>
      <c r="R37" s="184">
        <f t="shared" si="14"/>
        <v>0</v>
      </c>
      <c r="S37" s="184">
        <f t="shared" si="14"/>
        <v>0</v>
      </c>
      <c r="T37" s="184">
        <f t="shared" si="14"/>
        <v>0</v>
      </c>
      <c r="U37" s="184">
        <f t="shared" si="14"/>
        <v>0</v>
      </c>
      <c r="V37" s="184">
        <f t="shared" si="14"/>
        <v>0</v>
      </c>
      <c r="W37" s="184">
        <f t="shared" si="14"/>
        <v>0</v>
      </c>
      <c r="X37" s="184">
        <f t="shared" si="14"/>
        <v>0</v>
      </c>
      <c r="Y37" s="184">
        <f t="shared" si="14"/>
        <v>0</v>
      </c>
      <c r="Z37" s="184">
        <f t="shared" si="14"/>
        <v>0</v>
      </c>
      <c r="AA37" s="184">
        <f t="shared" si="14"/>
        <v>0</v>
      </c>
      <c r="AB37" s="184">
        <f t="shared" si="14"/>
        <v>0</v>
      </c>
      <c r="AC37" s="184">
        <f t="shared" si="14"/>
        <v>0</v>
      </c>
      <c r="AD37" s="184">
        <f t="shared" si="14"/>
        <v>0</v>
      </c>
      <c r="AE37" s="184">
        <f t="shared" si="14"/>
        <v>0</v>
      </c>
      <c r="AF37" s="184">
        <f t="shared" si="14"/>
        <v>0</v>
      </c>
      <c r="AG37" s="184">
        <f t="shared" si="14"/>
        <v>0</v>
      </c>
      <c r="AH37" s="184">
        <f t="shared" si="14"/>
        <v>0</v>
      </c>
      <c r="AI37" s="184">
        <f t="shared" si="14"/>
        <v>0</v>
      </c>
      <c r="AJ37" s="184">
        <f t="shared" si="14"/>
        <v>0</v>
      </c>
      <c r="AK37" s="184">
        <f t="shared" si="14"/>
        <v>0</v>
      </c>
      <c r="AL37" s="184">
        <f t="shared" si="14"/>
        <v>0</v>
      </c>
      <c r="AM37" s="184">
        <f t="shared" si="14"/>
        <v>0</v>
      </c>
      <c r="AN37" s="184">
        <f t="shared" si="14"/>
        <v>0</v>
      </c>
      <c r="AO37" s="184">
        <f t="shared" si="14"/>
        <v>0</v>
      </c>
      <c r="AP37" s="184">
        <f t="shared" si="14"/>
        <v>0</v>
      </c>
    </row>
    <row r="38" spans="1:42" x14ac:dyDescent="0.2">
      <c r="A38" s="43" t="s">
        <v>19</v>
      </c>
      <c r="B38" s="43"/>
      <c r="C38" s="197">
        <f>C21+C25+C29+SUM(C30:C37)</f>
        <v>0</v>
      </c>
      <c r="D38" s="197">
        <f>D21+D25+D29+SUM(D30:D37)</f>
        <v>0</v>
      </c>
      <c r="E38" s="197">
        <f t="shared" ref="E38:AP38" si="15">E21+E25+E29+SUM(E30:E37)</f>
        <v>0</v>
      </c>
      <c r="F38" s="197">
        <f t="shared" si="15"/>
        <v>0</v>
      </c>
      <c r="G38" s="197">
        <f t="shared" si="15"/>
        <v>0</v>
      </c>
      <c r="H38" s="197">
        <f t="shared" si="15"/>
        <v>0</v>
      </c>
      <c r="I38" s="197">
        <f t="shared" si="15"/>
        <v>0</v>
      </c>
      <c r="J38" s="197">
        <f t="shared" si="15"/>
        <v>0</v>
      </c>
      <c r="K38" s="197">
        <f t="shared" si="15"/>
        <v>0</v>
      </c>
      <c r="L38" s="197">
        <f t="shared" si="15"/>
        <v>0</v>
      </c>
      <c r="M38" s="197">
        <f t="shared" si="15"/>
        <v>0</v>
      </c>
      <c r="N38" s="197">
        <f t="shared" si="15"/>
        <v>0</v>
      </c>
      <c r="O38" s="197">
        <f t="shared" si="15"/>
        <v>0</v>
      </c>
      <c r="P38" s="197">
        <f t="shared" si="15"/>
        <v>0</v>
      </c>
      <c r="Q38" s="197">
        <f t="shared" si="15"/>
        <v>0</v>
      </c>
      <c r="R38" s="197">
        <f t="shared" si="15"/>
        <v>0</v>
      </c>
      <c r="S38" s="197">
        <f t="shared" si="15"/>
        <v>0</v>
      </c>
      <c r="T38" s="197">
        <f t="shared" si="15"/>
        <v>0</v>
      </c>
      <c r="U38" s="197">
        <f t="shared" si="15"/>
        <v>0</v>
      </c>
      <c r="V38" s="197">
        <f t="shared" si="15"/>
        <v>0</v>
      </c>
      <c r="W38" s="197">
        <f t="shared" si="15"/>
        <v>0</v>
      </c>
      <c r="X38" s="197">
        <f t="shared" si="15"/>
        <v>0</v>
      </c>
      <c r="Y38" s="197">
        <f t="shared" si="15"/>
        <v>0</v>
      </c>
      <c r="Z38" s="197">
        <f t="shared" si="15"/>
        <v>0</v>
      </c>
      <c r="AA38" s="197">
        <f t="shared" si="15"/>
        <v>0</v>
      </c>
      <c r="AB38" s="197">
        <f t="shared" si="15"/>
        <v>0</v>
      </c>
      <c r="AC38" s="197">
        <f t="shared" si="15"/>
        <v>0</v>
      </c>
      <c r="AD38" s="197">
        <f t="shared" si="15"/>
        <v>0</v>
      </c>
      <c r="AE38" s="197">
        <f t="shared" si="15"/>
        <v>0</v>
      </c>
      <c r="AF38" s="197">
        <f t="shared" si="15"/>
        <v>0</v>
      </c>
      <c r="AG38" s="197">
        <f t="shared" si="15"/>
        <v>0</v>
      </c>
      <c r="AH38" s="197">
        <f t="shared" si="15"/>
        <v>0</v>
      </c>
      <c r="AI38" s="197">
        <f t="shared" si="15"/>
        <v>0</v>
      </c>
      <c r="AJ38" s="197">
        <f t="shared" si="15"/>
        <v>0</v>
      </c>
      <c r="AK38" s="197">
        <f t="shared" si="15"/>
        <v>0</v>
      </c>
      <c r="AL38" s="197">
        <f t="shared" si="15"/>
        <v>0</v>
      </c>
      <c r="AM38" s="197">
        <f t="shared" si="15"/>
        <v>0</v>
      </c>
      <c r="AN38" s="197">
        <f t="shared" si="15"/>
        <v>0</v>
      </c>
      <c r="AO38" s="197">
        <f t="shared" si="15"/>
        <v>0</v>
      </c>
      <c r="AP38" s="197">
        <f t="shared" si="15"/>
        <v>0</v>
      </c>
    </row>
    <row r="40" spans="1:42" x14ac:dyDescent="0.2">
      <c r="A40" s="271" t="s">
        <v>299</v>
      </c>
      <c r="B40" s="43"/>
      <c r="C40" s="197">
        <f>C15-C38</f>
        <v>0</v>
      </c>
      <c r="D40" s="197">
        <f t="shared" ref="D40:AP40" si="16">D15-D38</f>
        <v>0</v>
      </c>
      <c r="E40" s="197">
        <f t="shared" si="16"/>
        <v>0</v>
      </c>
      <c r="F40" s="197">
        <f t="shared" si="16"/>
        <v>0</v>
      </c>
      <c r="G40" s="197">
        <f t="shared" si="16"/>
        <v>0</v>
      </c>
      <c r="H40" s="197">
        <f t="shared" si="16"/>
        <v>0</v>
      </c>
      <c r="I40" s="197">
        <f t="shared" si="16"/>
        <v>0</v>
      </c>
      <c r="J40" s="197">
        <f t="shared" si="16"/>
        <v>0</v>
      </c>
      <c r="K40" s="197">
        <f t="shared" si="16"/>
        <v>0</v>
      </c>
      <c r="L40" s="197">
        <f t="shared" si="16"/>
        <v>0</v>
      </c>
      <c r="M40" s="197">
        <f t="shared" si="16"/>
        <v>0</v>
      </c>
      <c r="N40" s="197">
        <f t="shared" si="16"/>
        <v>0</v>
      </c>
      <c r="O40" s="197">
        <f t="shared" si="16"/>
        <v>0</v>
      </c>
      <c r="P40" s="197">
        <f t="shared" si="16"/>
        <v>0</v>
      </c>
      <c r="Q40" s="197">
        <f t="shared" si="16"/>
        <v>0</v>
      </c>
      <c r="R40" s="197">
        <f t="shared" si="16"/>
        <v>0</v>
      </c>
      <c r="S40" s="197">
        <f t="shared" si="16"/>
        <v>0</v>
      </c>
      <c r="T40" s="197">
        <f t="shared" si="16"/>
        <v>0</v>
      </c>
      <c r="U40" s="197">
        <f t="shared" si="16"/>
        <v>0</v>
      </c>
      <c r="V40" s="197">
        <f t="shared" si="16"/>
        <v>0</v>
      </c>
      <c r="W40" s="197">
        <f t="shared" si="16"/>
        <v>0</v>
      </c>
      <c r="X40" s="197">
        <f t="shared" si="16"/>
        <v>0</v>
      </c>
      <c r="Y40" s="197">
        <f t="shared" si="16"/>
        <v>0</v>
      </c>
      <c r="Z40" s="197">
        <f t="shared" si="16"/>
        <v>0</v>
      </c>
      <c r="AA40" s="197">
        <f t="shared" si="16"/>
        <v>0</v>
      </c>
      <c r="AB40" s="197">
        <f t="shared" si="16"/>
        <v>0</v>
      </c>
      <c r="AC40" s="197">
        <f t="shared" si="16"/>
        <v>0</v>
      </c>
      <c r="AD40" s="197">
        <f t="shared" si="16"/>
        <v>0</v>
      </c>
      <c r="AE40" s="197">
        <f t="shared" si="16"/>
        <v>0</v>
      </c>
      <c r="AF40" s="197">
        <f t="shared" si="16"/>
        <v>0</v>
      </c>
      <c r="AG40" s="197">
        <f t="shared" si="16"/>
        <v>0</v>
      </c>
      <c r="AH40" s="197">
        <f t="shared" si="16"/>
        <v>0</v>
      </c>
      <c r="AI40" s="197">
        <f t="shared" si="16"/>
        <v>0</v>
      </c>
      <c r="AJ40" s="197">
        <f t="shared" si="16"/>
        <v>0</v>
      </c>
      <c r="AK40" s="197">
        <f t="shared" si="16"/>
        <v>0</v>
      </c>
      <c r="AL40" s="197">
        <f t="shared" si="16"/>
        <v>0</v>
      </c>
      <c r="AM40" s="197">
        <f t="shared" si="16"/>
        <v>0</v>
      </c>
      <c r="AN40" s="197">
        <f t="shared" si="16"/>
        <v>0</v>
      </c>
      <c r="AO40" s="197">
        <f t="shared" si="16"/>
        <v>0</v>
      </c>
      <c r="AP40" s="197">
        <f t="shared" si="16"/>
        <v>0</v>
      </c>
    </row>
    <row r="41" spans="1:42" x14ac:dyDescent="0.2">
      <c r="A41" s="407"/>
      <c r="B41" s="7"/>
      <c r="C41" s="360"/>
      <c r="D41" s="360"/>
      <c r="E41" s="360"/>
      <c r="F41" s="360"/>
      <c r="G41" s="360"/>
      <c r="H41" s="360"/>
      <c r="I41" s="360"/>
      <c r="J41" s="360"/>
      <c r="K41" s="360"/>
      <c r="L41" s="360"/>
      <c r="M41" s="360"/>
      <c r="N41" s="360"/>
      <c r="O41" s="360"/>
      <c r="P41" s="360"/>
      <c r="Q41" s="360"/>
      <c r="R41" s="360"/>
      <c r="S41" s="360"/>
      <c r="T41" s="360"/>
      <c r="U41" s="360"/>
      <c r="V41" s="360"/>
      <c r="W41" s="360"/>
      <c r="X41" s="360"/>
      <c r="Y41" s="360"/>
      <c r="Z41" s="360"/>
      <c r="AA41" s="360"/>
      <c r="AB41" s="360"/>
      <c r="AC41" s="360"/>
      <c r="AD41" s="360"/>
      <c r="AE41" s="360"/>
      <c r="AF41" s="360"/>
      <c r="AG41" s="360"/>
      <c r="AH41" s="360"/>
      <c r="AI41" s="360"/>
      <c r="AJ41" s="360"/>
      <c r="AK41" s="360"/>
      <c r="AL41" s="360"/>
      <c r="AM41" s="360"/>
      <c r="AN41" s="360"/>
      <c r="AO41" s="360"/>
      <c r="AP41" s="360"/>
    </row>
    <row r="42" spans="1:42" x14ac:dyDescent="0.2">
      <c r="A42" s="411" t="s">
        <v>374</v>
      </c>
      <c r="B42" s="409"/>
      <c r="C42" s="409"/>
      <c r="D42" s="409"/>
      <c r="E42" s="409"/>
      <c r="F42" s="409"/>
      <c r="G42" s="409"/>
      <c r="H42" s="409"/>
      <c r="I42" s="409"/>
      <c r="J42" s="409"/>
      <c r="K42" s="409"/>
      <c r="L42" s="409"/>
      <c r="M42" s="409"/>
      <c r="N42" s="409"/>
      <c r="O42" s="409"/>
      <c r="P42" s="409"/>
      <c r="Q42" s="409"/>
      <c r="R42" s="409"/>
      <c r="S42" s="409"/>
      <c r="T42" s="409"/>
      <c r="U42" s="409"/>
      <c r="V42" s="409"/>
      <c r="W42" s="409"/>
      <c r="X42" s="409"/>
      <c r="Y42" s="409"/>
      <c r="Z42" s="409"/>
      <c r="AA42" s="409"/>
      <c r="AB42" s="409"/>
      <c r="AC42" s="409"/>
      <c r="AD42" s="409"/>
      <c r="AE42" s="409"/>
      <c r="AF42" s="409"/>
      <c r="AG42" s="409"/>
      <c r="AH42" s="409"/>
      <c r="AI42" s="409"/>
      <c r="AJ42" s="409"/>
      <c r="AK42" s="409"/>
      <c r="AL42" s="409"/>
      <c r="AM42" s="409"/>
      <c r="AN42" s="409"/>
      <c r="AO42" s="409"/>
      <c r="AP42" s="409"/>
    </row>
    <row r="43" spans="1:42" x14ac:dyDescent="0.2">
      <c r="A43" s="415" t="s">
        <v>375</v>
      </c>
      <c r="B43" s="408"/>
      <c r="C43" s="412"/>
      <c r="D43" s="412"/>
      <c r="E43" s="412"/>
      <c r="F43" s="412"/>
      <c r="G43" s="412"/>
      <c r="H43" s="412"/>
      <c r="I43" s="412"/>
      <c r="J43" s="412"/>
      <c r="K43" s="412"/>
      <c r="L43" s="412"/>
      <c r="M43" s="412"/>
      <c r="N43" s="412"/>
      <c r="O43" s="412"/>
      <c r="P43" s="412"/>
      <c r="Q43" s="412"/>
      <c r="R43" s="412"/>
      <c r="S43" s="412"/>
      <c r="T43" s="412"/>
      <c r="U43" s="412"/>
      <c r="V43" s="412"/>
      <c r="W43" s="412"/>
      <c r="X43" s="412"/>
      <c r="Y43" s="412"/>
      <c r="Z43" s="412"/>
      <c r="AA43" s="412"/>
      <c r="AB43" s="412"/>
      <c r="AC43" s="412"/>
      <c r="AD43" s="412"/>
      <c r="AE43" s="412"/>
      <c r="AF43" s="412"/>
      <c r="AG43" s="412"/>
      <c r="AH43" s="412"/>
      <c r="AI43" s="412"/>
      <c r="AJ43" s="412"/>
      <c r="AK43" s="412"/>
      <c r="AL43" s="412"/>
      <c r="AM43" s="412"/>
      <c r="AN43" s="412"/>
      <c r="AO43" s="412"/>
      <c r="AP43" s="412"/>
    </row>
    <row r="44" spans="1:42" x14ac:dyDescent="0.2">
      <c r="A44" s="426" t="s">
        <v>173</v>
      </c>
      <c r="B44" s="412">
        <f>-total_installed_cost</f>
        <v>0</v>
      </c>
      <c r="C44" s="412"/>
      <c r="D44" s="412"/>
      <c r="E44" s="412"/>
      <c r="F44" s="412"/>
      <c r="G44" s="412"/>
      <c r="H44" s="412"/>
      <c r="I44" s="412"/>
      <c r="J44" s="412"/>
      <c r="K44" s="412"/>
      <c r="L44" s="412"/>
      <c r="M44" s="412"/>
      <c r="N44" s="412"/>
      <c r="O44" s="412"/>
      <c r="P44" s="412"/>
      <c r="Q44" s="412"/>
      <c r="R44" s="412"/>
      <c r="S44" s="412"/>
      <c r="T44" s="412"/>
      <c r="U44" s="412"/>
      <c r="V44" s="412"/>
      <c r="W44" s="412"/>
      <c r="X44" s="412"/>
      <c r="Y44" s="412"/>
      <c r="Z44" s="412"/>
      <c r="AA44" s="412"/>
      <c r="AB44" s="412"/>
      <c r="AC44" s="412"/>
      <c r="AD44" s="412"/>
      <c r="AE44" s="412"/>
      <c r="AF44" s="412"/>
      <c r="AG44" s="412"/>
      <c r="AH44" s="412"/>
      <c r="AI44" s="412"/>
      <c r="AJ44" s="412"/>
      <c r="AK44" s="412"/>
      <c r="AL44" s="412"/>
      <c r="AM44" s="412"/>
      <c r="AN44" s="412"/>
      <c r="AO44" s="412"/>
      <c r="AP44" s="412"/>
    </row>
    <row r="45" spans="1:42" x14ac:dyDescent="0.2">
      <c r="A45" s="426" t="s">
        <v>303</v>
      </c>
      <c r="B45" s="412">
        <f>-cost_equity_closing</f>
        <v>0</v>
      </c>
      <c r="C45" s="412"/>
      <c r="D45" s="412"/>
      <c r="E45" s="412"/>
      <c r="F45" s="412"/>
      <c r="G45" s="412"/>
      <c r="H45" s="412"/>
      <c r="I45" s="412"/>
      <c r="J45" s="412"/>
      <c r="K45" s="412"/>
      <c r="L45" s="412"/>
      <c r="M45" s="412"/>
      <c r="N45" s="412"/>
      <c r="O45" s="412"/>
      <c r="P45" s="412"/>
      <c r="Q45" s="412"/>
      <c r="R45" s="412"/>
      <c r="S45" s="412"/>
      <c r="T45" s="412"/>
      <c r="U45" s="412"/>
      <c r="V45" s="412"/>
      <c r="W45" s="412"/>
      <c r="X45" s="412"/>
      <c r="Y45" s="412"/>
      <c r="Z45" s="412"/>
      <c r="AA45" s="412"/>
      <c r="AB45" s="412"/>
      <c r="AC45" s="412"/>
      <c r="AD45" s="412"/>
      <c r="AE45" s="412"/>
      <c r="AF45" s="412"/>
      <c r="AG45" s="412"/>
      <c r="AH45" s="412"/>
      <c r="AI45" s="412"/>
      <c r="AJ45" s="412"/>
      <c r="AK45" s="412"/>
      <c r="AL45" s="412"/>
      <c r="AM45" s="412"/>
      <c r="AN45" s="412"/>
      <c r="AO45" s="412"/>
      <c r="AP45" s="412"/>
    </row>
    <row r="46" spans="1:42" x14ac:dyDescent="0.2">
      <c r="A46" s="426" t="s">
        <v>174</v>
      </c>
      <c r="B46" s="414">
        <f>-Inputs!$I$80</f>
        <v>0</v>
      </c>
      <c r="C46" s="412"/>
      <c r="D46" s="412"/>
      <c r="E46" s="412"/>
      <c r="F46" s="412"/>
      <c r="G46" s="412"/>
      <c r="H46" s="412"/>
      <c r="I46" s="412"/>
      <c r="J46" s="412"/>
      <c r="K46" s="412"/>
      <c r="L46" s="412"/>
      <c r="M46" s="412"/>
      <c r="N46" s="412"/>
      <c r="O46" s="412"/>
      <c r="P46" s="412"/>
      <c r="Q46" s="412"/>
      <c r="R46" s="412"/>
      <c r="S46" s="412"/>
      <c r="T46" s="412"/>
      <c r="U46" s="412"/>
      <c r="V46" s="412"/>
      <c r="W46" s="412"/>
      <c r="X46" s="412"/>
      <c r="Y46" s="412"/>
      <c r="Z46" s="412"/>
      <c r="AA46" s="412"/>
      <c r="AB46" s="412"/>
      <c r="AC46" s="412"/>
      <c r="AD46" s="412"/>
      <c r="AE46" s="412"/>
      <c r="AF46" s="412"/>
      <c r="AG46" s="412"/>
      <c r="AH46" s="412"/>
      <c r="AI46" s="412"/>
      <c r="AJ46" s="412"/>
      <c r="AK46" s="412"/>
      <c r="AL46" s="412"/>
      <c r="AM46" s="412"/>
      <c r="AN46" s="412"/>
      <c r="AO46" s="412"/>
      <c r="AP46" s="412"/>
    </row>
    <row r="47" spans="1:42" x14ac:dyDescent="0.2">
      <c r="A47" s="426" t="s">
        <v>376</v>
      </c>
      <c r="B47" s="413">
        <f>SUM(B44:B46)</f>
        <v>0</v>
      </c>
      <c r="C47" s="412"/>
      <c r="D47" s="412"/>
      <c r="E47" s="412"/>
      <c r="F47" s="412"/>
      <c r="G47" s="412"/>
      <c r="H47" s="412"/>
      <c r="I47" s="412"/>
      <c r="J47" s="412"/>
      <c r="K47" s="412"/>
      <c r="L47" s="412"/>
      <c r="M47" s="412"/>
      <c r="N47" s="412"/>
      <c r="O47" s="412"/>
      <c r="P47" s="412"/>
      <c r="Q47" s="412"/>
      <c r="R47" s="412"/>
      <c r="S47" s="412"/>
      <c r="T47" s="412"/>
      <c r="U47" s="412"/>
      <c r="V47" s="412"/>
      <c r="W47" s="412"/>
      <c r="X47" s="412"/>
      <c r="Y47" s="412"/>
      <c r="Z47" s="412"/>
      <c r="AA47" s="412"/>
      <c r="AB47" s="412"/>
      <c r="AC47" s="412"/>
      <c r="AD47" s="412"/>
      <c r="AE47" s="412"/>
      <c r="AF47" s="412"/>
      <c r="AG47" s="412"/>
      <c r="AH47" s="412"/>
      <c r="AI47" s="412"/>
      <c r="AJ47" s="412"/>
      <c r="AK47" s="412"/>
      <c r="AL47" s="412"/>
      <c r="AM47" s="412"/>
      <c r="AN47" s="412"/>
      <c r="AO47" s="412"/>
      <c r="AP47" s="412"/>
    </row>
    <row r="48" spans="1:42" x14ac:dyDescent="0.2">
      <c r="A48" s="415"/>
      <c r="B48" s="408"/>
      <c r="C48" s="412"/>
      <c r="D48" s="412"/>
      <c r="E48" s="412"/>
      <c r="F48" s="412"/>
      <c r="G48" s="412"/>
      <c r="H48" s="412"/>
      <c r="I48" s="412"/>
      <c r="J48" s="412"/>
      <c r="K48" s="412"/>
      <c r="L48" s="412"/>
      <c r="M48" s="412"/>
      <c r="N48" s="412"/>
      <c r="O48" s="412"/>
      <c r="P48" s="412"/>
      <c r="Q48" s="412"/>
      <c r="R48" s="412"/>
      <c r="S48" s="412"/>
      <c r="T48" s="412"/>
      <c r="U48" s="412"/>
      <c r="V48" s="412"/>
      <c r="W48" s="412"/>
      <c r="X48" s="412"/>
      <c r="Y48" s="412"/>
      <c r="Z48" s="412"/>
      <c r="AA48" s="412"/>
      <c r="AB48" s="412"/>
      <c r="AC48" s="412"/>
      <c r="AD48" s="412"/>
      <c r="AE48" s="412"/>
      <c r="AF48" s="412"/>
      <c r="AG48" s="412"/>
      <c r="AH48" s="412"/>
      <c r="AI48" s="412"/>
      <c r="AJ48" s="412"/>
      <c r="AK48" s="412"/>
      <c r="AL48" s="412"/>
      <c r="AM48" s="412"/>
      <c r="AN48" s="412"/>
      <c r="AO48" s="412"/>
      <c r="AP48" s="412"/>
    </row>
    <row r="49" spans="1:42" x14ac:dyDescent="0.2">
      <c r="A49" s="415" t="s">
        <v>377</v>
      </c>
      <c r="B49" s="408"/>
      <c r="C49" s="412"/>
      <c r="D49" s="412"/>
      <c r="E49" s="412"/>
      <c r="F49" s="412"/>
      <c r="G49" s="412"/>
      <c r="H49" s="412"/>
      <c r="I49" s="412"/>
      <c r="J49" s="412"/>
      <c r="K49" s="412"/>
      <c r="L49" s="412"/>
      <c r="M49" s="412"/>
      <c r="N49" s="412"/>
      <c r="O49" s="412"/>
      <c r="P49" s="412"/>
      <c r="Q49" s="412"/>
      <c r="R49" s="412"/>
      <c r="S49" s="412"/>
      <c r="T49" s="412"/>
      <c r="U49" s="412"/>
      <c r="V49" s="412"/>
      <c r="W49" s="412"/>
      <c r="X49" s="412"/>
      <c r="Y49" s="412"/>
      <c r="Z49" s="412"/>
      <c r="AA49" s="412"/>
      <c r="AB49" s="412"/>
      <c r="AC49" s="412"/>
      <c r="AD49" s="412"/>
      <c r="AE49" s="412"/>
      <c r="AF49" s="412"/>
      <c r="AG49" s="412"/>
      <c r="AH49" s="412"/>
      <c r="AI49" s="412"/>
      <c r="AJ49" s="412"/>
      <c r="AK49" s="412"/>
      <c r="AL49" s="412"/>
      <c r="AM49" s="412"/>
      <c r="AN49" s="412"/>
      <c r="AO49" s="412"/>
      <c r="AP49" s="412"/>
    </row>
    <row r="50" spans="1:42" x14ac:dyDescent="0.2">
      <c r="A50" s="426" t="s">
        <v>173</v>
      </c>
      <c r="B50" s="412">
        <f>total_installed_cost</f>
        <v>0</v>
      </c>
      <c r="C50" s="412"/>
      <c r="D50" s="412"/>
      <c r="E50" s="412"/>
      <c r="F50" s="412"/>
      <c r="G50" s="412"/>
      <c r="H50" s="412"/>
      <c r="I50" s="412"/>
      <c r="J50" s="412"/>
      <c r="K50" s="412"/>
      <c r="L50" s="412"/>
      <c r="M50" s="412"/>
      <c r="N50" s="412"/>
      <c r="O50" s="412"/>
      <c r="P50" s="412"/>
      <c r="Q50" s="412"/>
      <c r="R50" s="412"/>
      <c r="S50" s="412"/>
      <c r="T50" s="412"/>
      <c r="U50" s="412"/>
      <c r="V50" s="412"/>
      <c r="W50" s="412"/>
      <c r="X50" s="412"/>
      <c r="Y50" s="412"/>
      <c r="Z50" s="412"/>
      <c r="AA50" s="412"/>
      <c r="AB50" s="412"/>
      <c r="AC50" s="412"/>
      <c r="AD50" s="412"/>
      <c r="AE50" s="412"/>
      <c r="AF50" s="412"/>
      <c r="AG50" s="412"/>
      <c r="AH50" s="412"/>
      <c r="AI50" s="412"/>
      <c r="AJ50" s="412"/>
      <c r="AK50" s="412"/>
      <c r="AL50" s="412"/>
      <c r="AM50" s="412"/>
      <c r="AN50" s="412"/>
      <c r="AO50" s="412"/>
      <c r="AP50" s="412"/>
    </row>
    <row r="51" spans="1:42" x14ac:dyDescent="0.2">
      <c r="A51" s="426" t="s">
        <v>344</v>
      </c>
      <c r="B51" s="412">
        <f>Inputs!$C$67</f>
        <v>0</v>
      </c>
      <c r="C51" s="412"/>
      <c r="D51" s="412"/>
      <c r="E51" s="412"/>
      <c r="F51" s="412"/>
      <c r="G51" s="412"/>
      <c r="H51" s="412"/>
      <c r="I51" s="412"/>
      <c r="J51" s="412"/>
      <c r="K51" s="412"/>
      <c r="L51" s="412"/>
      <c r="M51" s="412"/>
      <c r="N51" s="412"/>
      <c r="O51" s="412"/>
      <c r="P51" s="412"/>
      <c r="Q51" s="412"/>
      <c r="R51" s="412"/>
      <c r="S51" s="412"/>
      <c r="T51" s="412"/>
      <c r="U51" s="412"/>
      <c r="V51" s="412"/>
      <c r="W51" s="412"/>
      <c r="X51" s="412"/>
      <c r="Y51" s="412"/>
      <c r="Z51" s="412"/>
      <c r="AA51" s="412"/>
      <c r="AB51" s="412"/>
      <c r="AC51" s="412"/>
      <c r="AD51" s="412"/>
      <c r="AE51" s="412"/>
      <c r="AF51" s="412"/>
      <c r="AG51" s="412"/>
      <c r="AH51" s="412"/>
      <c r="AI51" s="412"/>
      <c r="AJ51" s="412"/>
      <c r="AK51" s="412"/>
      <c r="AL51" s="412"/>
      <c r="AM51" s="412"/>
      <c r="AN51" s="412"/>
      <c r="AO51" s="412"/>
      <c r="AP51" s="412"/>
    </row>
    <row r="52" spans="1:42" x14ac:dyDescent="0.2">
      <c r="A52" s="426" t="s">
        <v>303</v>
      </c>
      <c r="B52" s="412">
        <f>cost_equity_closing</f>
        <v>0</v>
      </c>
      <c r="C52" s="412"/>
      <c r="D52" s="412"/>
      <c r="E52" s="412"/>
      <c r="F52" s="412"/>
      <c r="G52" s="412"/>
      <c r="H52" s="412"/>
      <c r="I52" s="412"/>
      <c r="J52" s="412"/>
      <c r="K52" s="412"/>
      <c r="L52" s="412"/>
      <c r="M52" s="412"/>
      <c r="N52" s="412"/>
      <c r="O52" s="412"/>
      <c r="P52" s="412"/>
      <c r="Q52" s="412"/>
      <c r="R52" s="412"/>
      <c r="S52" s="412"/>
      <c r="T52" s="412"/>
      <c r="U52" s="412"/>
      <c r="V52" s="412"/>
      <c r="W52" s="412"/>
      <c r="X52" s="412"/>
      <c r="Y52" s="412"/>
      <c r="Z52" s="412"/>
      <c r="AA52" s="412"/>
      <c r="AB52" s="412"/>
      <c r="AC52" s="412"/>
      <c r="AD52" s="412"/>
      <c r="AE52" s="412"/>
      <c r="AF52" s="412"/>
      <c r="AG52" s="412"/>
      <c r="AH52" s="412"/>
      <c r="AI52" s="412"/>
      <c r="AJ52" s="412"/>
      <c r="AK52" s="412"/>
      <c r="AL52" s="412"/>
      <c r="AM52" s="412"/>
      <c r="AN52" s="412"/>
      <c r="AO52" s="412"/>
      <c r="AP52" s="412"/>
    </row>
    <row r="53" spans="1:42" x14ac:dyDescent="0.2">
      <c r="A53" s="426" t="s">
        <v>174</v>
      </c>
      <c r="B53" s="412">
        <f>Inputs!$I$80</f>
        <v>0</v>
      </c>
      <c r="C53" s="412"/>
      <c r="D53" s="412"/>
      <c r="E53" s="412"/>
      <c r="F53" s="412"/>
      <c r="G53" s="412"/>
      <c r="H53" s="412"/>
      <c r="I53" s="412"/>
      <c r="J53" s="412"/>
      <c r="K53" s="412"/>
      <c r="L53" s="412"/>
      <c r="M53" s="412"/>
      <c r="N53" s="412"/>
      <c r="O53" s="412"/>
      <c r="P53" s="412"/>
      <c r="Q53" s="412"/>
      <c r="R53" s="412"/>
      <c r="S53" s="412"/>
      <c r="T53" s="412"/>
      <c r="U53" s="412"/>
      <c r="V53" s="412"/>
      <c r="W53" s="412"/>
      <c r="X53" s="412"/>
      <c r="Y53" s="412"/>
      <c r="Z53" s="412"/>
      <c r="AA53" s="412"/>
      <c r="AB53" s="412"/>
      <c r="AC53" s="412"/>
      <c r="AD53" s="412"/>
      <c r="AE53" s="412"/>
      <c r="AF53" s="412"/>
      <c r="AG53" s="412"/>
      <c r="AH53" s="412"/>
      <c r="AI53" s="412"/>
      <c r="AJ53" s="412"/>
      <c r="AK53" s="412"/>
      <c r="AL53" s="412"/>
      <c r="AM53" s="412"/>
      <c r="AN53" s="412"/>
      <c r="AO53" s="412"/>
      <c r="AP53" s="412"/>
    </row>
    <row r="54" spans="1:42" x14ac:dyDescent="0.2">
      <c r="A54" s="426" t="s">
        <v>304</v>
      </c>
      <c r="B54" s="414">
        <f>cost_other_financing</f>
        <v>0</v>
      </c>
      <c r="C54" s="412"/>
      <c r="D54" s="412"/>
      <c r="E54" s="412"/>
      <c r="F54" s="412"/>
      <c r="G54" s="412"/>
      <c r="H54" s="412"/>
      <c r="I54" s="412"/>
      <c r="J54" s="412"/>
      <c r="K54" s="412"/>
      <c r="L54" s="412"/>
      <c r="M54" s="412"/>
      <c r="N54" s="412"/>
      <c r="O54" s="412"/>
      <c r="P54" s="412"/>
      <c r="Q54" s="412"/>
      <c r="R54" s="412"/>
      <c r="S54" s="412"/>
      <c r="T54" s="412"/>
      <c r="U54" s="412"/>
      <c r="V54" s="412"/>
      <c r="W54" s="412"/>
      <c r="X54" s="412"/>
      <c r="Y54" s="412"/>
      <c r="Z54" s="412"/>
      <c r="AA54" s="412"/>
      <c r="AB54" s="412"/>
      <c r="AC54" s="412"/>
      <c r="AD54" s="412"/>
      <c r="AE54" s="412"/>
      <c r="AF54" s="412"/>
      <c r="AG54" s="412"/>
      <c r="AH54" s="412"/>
      <c r="AI54" s="412"/>
      <c r="AJ54" s="412"/>
      <c r="AK54" s="412"/>
      <c r="AL54" s="412"/>
      <c r="AM54" s="412"/>
      <c r="AN54" s="412"/>
      <c r="AO54" s="412"/>
      <c r="AP54" s="412"/>
    </row>
    <row r="55" spans="1:42" x14ac:dyDescent="0.2">
      <c r="A55" s="426" t="s">
        <v>302</v>
      </c>
      <c r="B55" s="413">
        <f>SUM(B50:B54)</f>
        <v>0</v>
      </c>
      <c r="C55" s="412"/>
      <c r="D55" s="412"/>
      <c r="E55" s="412"/>
      <c r="F55" s="412"/>
      <c r="G55" s="412"/>
      <c r="H55" s="412"/>
      <c r="I55" s="412"/>
      <c r="J55" s="412"/>
      <c r="K55" s="412"/>
      <c r="L55" s="412"/>
      <c r="M55" s="412"/>
      <c r="N55" s="412"/>
      <c r="O55" s="412"/>
      <c r="P55" s="412"/>
      <c r="Q55" s="412"/>
      <c r="R55" s="412"/>
      <c r="S55" s="412"/>
      <c r="T55" s="412"/>
      <c r="U55" s="412"/>
      <c r="V55" s="412"/>
      <c r="W55" s="412"/>
      <c r="X55" s="412"/>
      <c r="Y55" s="412"/>
      <c r="Z55" s="412"/>
      <c r="AA55" s="412"/>
      <c r="AB55" s="412"/>
      <c r="AC55" s="412"/>
      <c r="AD55" s="412"/>
      <c r="AE55" s="412"/>
      <c r="AF55" s="412"/>
      <c r="AG55" s="412"/>
      <c r="AH55" s="412"/>
      <c r="AI55" s="412"/>
      <c r="AJ55" s="412"/>
      <c r="AK55" s="412"/>
      <c r="AL55" s="412"/>
      <c r="AM55" s="412"/>
      <c r="AN55" s="412"/>
      <c r="AO55" s="412"/>
      <c r="AP55" s="412"/>
    </row>
    <row r="56" spans="1:42" s="425" customFormat="1" x14ac:dyDescent="0.2">
      <c r="A56" s="426"/>
      <c r="B56" s="435"/>
      <c r="C56" s="434"/>
      <c r="D56" s="434"/>
      <c r="E56" s="434"/>
      <c r="F56" s="434"/>
      <c r="G56" s="434"/>
      <c r="H56" s="434"/>
      <c r="I56" s="434"/>
      <c r="J56" s="434"/>
      <c r="K56" s="434"/>
      <c r="L56" s="434"/>
      <c r="M56" s="434"/>
      <c r="N56" s="434"/>
      <c r="O56" s="434"/>
      <c r="P56" s="434"/>
      <c r="Q56" s="434"/>
      <c r="R56" s="434"/>
      <c r="S56" s="434"/>
      <c r="T56" s="434"/>
      <c r="U56" s="434"/>
      <c r="V56" s="434"/>
      <c r="W56" s="434"/>
      <c r="X56" s="434"/>
      <c r="Y56" s="434"/>
      <c r="Z56" s="434"/>
      <c r="AA56" s="434"/>
      <c r="AB56" s="434"/>
      <c r="AC56" s="434"/>
      <c r="AD56" s="434"/>
      <c r="AE56" s="434"/>
      <c r="AF56" s="434"/>
      <c r="AG56" s="434"/>
      <c r="AH56" s="434"/>
      <c r="AI56" s="434"/>
      <c r="AJ56" s="434"/>
      <c r="AK56" s="434"/>
      <c r="AL56" s="434"/>
      <c r="AM56" s="434"/>
      <c r="AN56" s="434"/>
      <c r="AO56" s="434"/>
      <c r="AP56" s="434"/>
    </row>
    <row r="57" spans="1:42" s="425" customFormat="1" x14ac:dyDescent="0.2">
      <c r="A57" s="450" t="s">
        <v>397</v>
      </c>
      <c r="B57" s="435"/>
      <c r="C57" s="434"/>
      <c r="D57" s="434"/>
      <c r="E57" s="434"/>
      <c r="F57" s="434"/>
      <c r="G57" s="434"/>
      <c r="H57" s="434"/>
      <c r="I57" s="434"/>
      <c r="J57" s="434"/>
      <c r="K57" s="434"/>
      <c r="L57" s="434"/>
      <c r="M57" s="434"/>
      <c r="N57" s="434"/>
      <c r="O57" s="434"/>
      <c r="P57" s="434"/>
      <c r="Q57" s="434"/>
      <c r="R57" s="434"/>
      <c r="S57" s="434"/>
      <c r="T57" s="434"/>
      <c r="U57" s="434"/>
      <c r="V57" s="434"/>
      <c r="W57" s="434"/>
      <c r="X57" s="434"/>
      <c r="Y57" s="434"/>
      <c r="Z57" s="434"/>
      <c r="AA57" s="434"/>
      <c r="AB57" s="434"/>
      <c r="AC57" s="434"/>
      <c r="AD57" s="434"/>
      <c r="AE57" s="434"/>
      <c r="AF57" s="434"/>
      <c r="AG57" s="434"/>
      <c r="AH57" s="434"/>
      <c r="AI57" s="434"/>
      <c r="AJ57" s="434"/>
      <c r="AK57" s="434"/>
      <c r="AL57" s="434"/>
      <c r="AM57" s="434"/>
      <c r="AN57" s="434"/>
      <c r="AO57" s="434"/>
      <c r="AP57" s="434"/>
    </row>
    <row r="58" spans="1:42" s="425" customFormat="1" x14ac:dyDescent="0.2">
      <c r="A58" s="426" t="s">
        <v>379</v>
      </c>
      <c r="B58" s="435">
        <f>B55</f>
        <v>0</v>
      </c>
      <c r="C58" s="434"/>
      <c r="D58" s="434"/>
      <c r="E58" s="434"/>
      <c r="F58" s="434"/>
      <c r="G58" s="434"/>
      <c r="H58" s="434"/>
      <c r="I58" s="434"/>
      <c r="J58" s="434"/>
      <c r="K58" s="434"/>
      <c r="L58" s="434"/>
      <c r="M58" s="434"/>
      <c r="N58" s="434"/>
      <c r="O58" s="434"/>
      <c r="P58" s="434"/>
      <c r="Q58" s="434"/>
      <c r="R58" s="434"/>
      <c r="S58" s="434"/>
      <c r="T58" s="434"/>
      <c r="U58" s="434"/>
      <c r="V58" s="434"/>
      <c r="W58" s="434"/>
      <c r="X58" s="434"/>
      <c r="Y58" s="434"/>
      <c r="Z58" s="434"/>
      <c r="AA58" s="434"/>
      <c r="AB58" s="434"/>
      <c r="AC58" s="434"/>
      <c r="AD58" s="434"/>
      <c r="AE58" s="434"/>
      <c r="AF58" s="434"/>
      <c r="AG58" s="434"/>
      <c r="AH58" s="434"/>
      <c r="AI58" s="434"/>
      <c r="AJ58" s="434"/>
      <c r="AK58" s="434"/>
      <c r="AL58" s="434"/>
      <c r="AM58" s="434"/>
      <c r="AN58" s="434"/>
      <c r="AO58" s="434"/>
      <c r="AP58" s="434"/>
    </row>
    <row r="59" spans="1:42" s="425" customFormat="1" x14ac:dyDescent="0.2">
      <c r="A59" s="426" t="s">
        <v>398</v>
      </c>
      <c r="B59" s="435">
        <f>C588</f>
        <v>0</v>
      </c>
      <c r="C59" s="434"/>
      <c r="D59" s="434"/>
      <c r="E59" s="434"/>
      <c r="F59" s="434"/>
      <c r="G59" s="434"/>
      <c r="H59" s="434"/>
      <c r="I59" s="434"/>
      <c r="J59" s="434"/>
      <c r="K59" s="434"/>
      <c r="L59" s="434"/>
      <c r="M59" s="434"/>
      <c r="N59" s="434"/>
      <c r="O59" s="434"/>
      <c r="P59" s="434"/>
      <c r="Q59" s="434"/>
      <c r="R59" s="434"/>
      <c r="S59" s="434"/>
      <c r="T59" s="434"/>
      <c r="U59" s="434"/>
      <c r="V59" s="434"/>
      <c r="W59" s="434"/>
      <c r="X59" s="434"/>
      <c r="Y59" s="434"/>
      <c r="Z59" s="434"/>
      <c r="AA59" s="434"/>
      <c r="AB59" s="434"/>
      <c r="AC59" s="434"/>
      <c r="AD59" s="434"/>
      <c r="AE59" s="434"/>
      <c r="AF59" s="434"/>
      <c r="AG59" s="434"/>
      <c r="AH59" s="434"/>
      <c r="AI59" s="434"/>
      <c r="AJ59" s="434"/>
      <c r="AK59" s="434"/>
      <c r="AL59" s="434"/>
      <c r="AM59" s="434"/>
      <c r="AN59" s="434"/>
      <c r="AO59" s="434"/>
      <c r="AP59" s="434"/>
    </row>
    <row r="60" spans="1:42" s="425" customFormat="1" x14ac:dyDescent="0.2">
      <c r="A60" s="426" t="s">
        <v>399</v>
      </c>
      <c r="B60" s="436">
        <f>C581</f>
        <v>0</v>
      </c>
      <c r="C60" s="434"/>
      <c r="D60" s="434"/>
      <c r="E60" s="434"/>
      <c r="F60" s="434"/>
      <c r="G60" s="434"/>
      <c r="H60" s="434"/>
      <c r="I60" s="434"/>
      <c r="J60" s="434"/>
      <c r="K60" s="434"/>
      <c r="L60" s="434"/>
      <c r="M60" s="434"/>
      <c r="N60" s="434"/>
      <c r="O60" s="434"/>
      <c r="P60" s="434"/>
      <c r="Q60" s="434"/>
      <c r="R60" s="434"/>
      <c r="S60" s="434"/>
      <c r="T60" s="434"/>
      <c r="U60" s="434"/>
      <c r="V60" s="434"/>
      <c r="W60" s="434"/>
      <c r="X60" s="434"/>
      <c r="Y60" s="434"/>
      <c r="Z60" s="434"/>
      <c r="AA60" s="434"/>
      <c r="AB60" s="434"/>
      <c r="AC60" s="434"/>
      <c r="AD60" s="434"/>
      <c r="AE60" s="434"/>
      <c r="AF60" s="434"/>
      <c r="AG60" s="434"/>
      <c r="AH60" s="434"/>
      <c r="AI60" s="434"/>
      <c r="AJ60" s="434"/>
      <c r="AK60" s="434"/>
      <c r="AL60" s="434"/>
      <c r="AM60" s="434"/>
      <c r="AN60" s="434"/>
      <c r="AO60" s="434"/>
      <c r="AP60" s="434"/>
    </row>
    <row r="61" spans="1:42" s="425" customFormat="1" x14ac:dyDescent="0.2">
      <c r="A61" s="426" t="s">
        <v>400</v>
      </c>
      <c r="B61" s="435">
        <f>SUM(B58:B60)</f>
        <v>0</v>
      </c>
      <c r="C61" s="434"/>
      <c r="D61" s="434"/>
      <c r="E61" s="434"/>
      <c r="F61" s="434"/>
      <c r="G61" s="434"/>
      <c r="H61" s="434"/>
      <c r="I61" s="434"/>
      <c r="J61" s="434"/>
      <c r="K61" s="434"/>
      <c r="L61" s="434"/>
      <c r="M61" s="434"/>
      <c r="N61" s="434"/>
      <c r="O61" s="434"/>
      <c r="P61" s="434"/>
      <c r="Q61" s="434"/>
      <c r="R61" s="434"/>
      <c r="S61" s="434"/>
      <c r="T61" s="434"/>
      <c r="U61" s="434"/>
      <c r="V61" s="434"/>
      <c r="W61" s="434"/>
      <c r="X61" s="434"/>
      <c r="Y61" s="434"/>
      <c r="Z61" s="434"/>
      <c r="AA61" s="434"/>
      <c r="AB61" s="434"/>
      <c r="AC61" s="434"/>
      <c r="AD61" s="434"/>
      <c r="AE61" s="434"/>
      <c r="AF61" s="434"/>
      <c r="AG61" s="434"/>
      <c r="AH61" s="434"/>
      <c r="AI61" s="434"/>
      <c r="AJ61" s="434"/>
      <c r="AK61" s="434"/>
      <c r="AL61" s="434"/>
      <c r="AM61" s="434"/>
      <c r="AN61" s="434"/>
      <c r="AO61" s="434"/>
      <c r="AP61" s="434"/>
    </row>
    <row r="62" spans="1:42" x14ac:dyDescent="0.2">
      <c r="C62" s="28"/>
      <c r="D62" s="28"/>
      <c r="E62" s="28"/>
      <c r="F62" s="28"/>
      <c r="G62" s="28"/>
      <c r="H62" s="28"/>
      <c r="I62" s="28"/>
      <c r="J62" s="28"/>
      <c r="K62" s="28"/>
      <c r="L62" s="28"/>
      <c r="M62" s="28"/>
      <c r="N62" s="28"/>
      <c r="O62" s="28"/>
      <c r="P62" s="28"/>
      <c r="Q62" s="28"/>
      <c r="R62" s="28"/>
      <c r="S62" s="28"/>
      <c r="T62" s="28"/>
      <c r="U62" s="28"/>
      <c r="V62" s="28"/>
      <c r="W62" s="28"/>
      <c r="X62" s="28"/>
      <c r="Y62" s="28"/>
      <c r="Z62" s="28"/>
      <c r="AA62" s="28"/>
      <c r="AB62" s="28"/>
      <c r="AC62" s="28"/>
      <c r="AD62" s="28"/>
      <c r="AE62" s="28"/>
      <c r="AF62" s="28"/>
      <c r="AG62" s="28"/>
      <c r="AH62" s="28"/>
      <c r="AI62" s="28"/>
      <c r="AJ62" s="28"/>
      <c r="AK62" s="28"/>
      <c r="AL62" s="28"/>
      <c r="AM62" s="28"/>
      <c r="AN62" s="28"/>
      <c r="AO62" s="28"/>
      <c r="AP62" s="28"/>
    </row>
    <row r="63" spans="1:42" x14ac:dyDescent="0.2">
      <c r="A63" s="107" t="s">
        <v>300</v>
      </c>
      <c r="B63" s="8"/>
      <c r="C63" s="278"/>
      <c r="D63" s="278"/>
      <c r="E63" s="278"/>
      <c r="F63" s="278"/>
      <c r="G63" s="278"/>
      <c r="H63" s="278"/>
      <c r="I63" s="278"/>
      <c r="J63" s="278"/>
      <c r="K63" s="278"/>
      <c r="L63" s="278"/>
      <c r="M63" s="278"/>
      <c r="N63" s="278"/>
      <c r="O63" s="278"/>
      <c r="P63" s="278"/>
      <c r="Q63" s="278"/>
      <c r="R63" s="278"/>
      <c r="S63" s="278"/>
      <c r="T63" s="278"/>
      <c r="U63" s="278"/>
      <c r="V63" s="278"/>
      <c r="W63" s="278"/>
      <c r="X63" s="278"/>
      <c r="Y63" s="278"/>
      <c r="Z63" s="278"/>
      <c r="AA63" s="278"/>
      <c r="AB63" s="278"/>
      <c r="AC63" s="278"/>
      <c r="AD63" s="278"/>
      <c r="AE63" s="278"/>
      <c r="AF63" s="278"/>
      <c r="AG63" s="278"/>
      <c r="AH63" s="278"/>
      <c r="AI63" s="278"/>
      <c r="AJ63" s="278"/>
      <c r="AK63" s="278"/>
      <c r="AL63" s="278"/>
      <c r="AM63" s="278"/>
      <c r="AN63" s="278"/>
      <c r="AO63" s="278"/>
      <c r="AP63" s="278"/>
    </row>
    <row r="64" spans="1:42" x14ac:dyDescent="0.2">
      <c r="A64" s="25" t="s">
        <v>227</v>
      </c>
      <c r="B64" s="20"/>
      <c r="C64" s="20"/>
      <c r="D64" s="20"/>
      <c r="E64" s="20"/>
      <c r="F64" s="20"/>
      <c r="G64" s="28"/>
      <c r="H64" s="28"/>
      <c r="I64" s="28"/>
      <c r="J64" s="28"/>
      <c r="K64" s="28"/>
      <c r="L64" s="28"/>
      <c r="M64" s="28"/>
      <c r="N64" s="28"/>
      <c r="O64" s="28"/>
      <c r="P64" s="28"/>
      <c r="Q64" s="28"/>
      <c r="R64" s="28"/>
      <c r="S64" s="28"/>
      <c r="T64" s="28"/>
      <c r="U64" s="28"/>
      <c r="V64" s="28"/>
      <c r="W64" s="28"/>
      <c r="X64" s="28"/>
      <c r="Y64" s="28"/>
      <c r="Z64" s="28"/>
      <c r="AA64" s="28"/>
      <c r="AB64" s="28"/>
      <c r="AC64" s="28"/>
      <c r="AD64" s="28"/>
      <c r="AE64" s="28"/>
      <c r="AF64" s="28"/>
      <c r="AG64" s="28"/>
      <c r="AH64" s="28"/>
      <c r="AI64" s="28"/>
      <c r="AJ64" s="28"/>
      <c r="AK64" s="28"/>
      <c r="AL64" s="28"/>
      <c r="AM64" s="28"/>
      <c r="AN64" s="28"/>
      <c r="AO64" s="28"/>
      <c r="AP64" s="28"/>
    </row>
    <row r="65" spans="1:42" x14ac:dyDescent="0.2">
      <c r="A65" s="23" t="s">
        <v>301</v>
      </c>
      <c r="B65" s="189"/>
      <c r="C65" s="189">
        <f t="shared" ref="C65:AP65" si="17">C40</f>
        <v>0</v>
      </c>
      <c r="D65" s="189">
        <f t="shared" si="17"/>
        <v>0</v>
      </c>
      <c r="E65" s="189">
        <f t="shared" si="17"/>
        <v>0</v>
      </c>
      <c r="F65" s="189">
        <f t="shared" si="17"/>
        <v>0</v>
      </c>
      <c r="G65" s="189">
        <f t="shared" si="17"/>
        <v>0</v>
      </c>
      <c r="H65" s="189">
        <f t="shared" si="17"/>
        <v>0</v>
      </c>
      <c r="I65" s="189">
        <f t="shared" si="17"/>
        <v>0</v>
      </c>
      <c r="J65" s="189">
        <f t="shared" si="17"/>
        <v>0</v>
      </c>
      <c r="K65" s="189">
        <f t="shared" si="17"/>
        <v>0</v>
      </c>
      <c r="L65" s="189">
        <f t="shared" si="17"/>
        <v>0</v>
      </c>
      <c r="M65" s="189">
        <f t="shared" si="17"/>
        <v>0</v>
      </c>
      <c r="N65" s="189">
        <f t="shared" si="17"/>
        <v>0</v>
      </c>
      <c r="O65" s="189">
        <f t="shared" si="17"/>
        <v>0</v>
      </c>
      <c r="P65" s="189">
        <f t="shared" si="17"/>
        <v>0</v>
      </c>
      <c r="Q65" s="189">
        <f t="shared" si="17"/>
        <v>0</v>
      </c>
      <c r="R65" s="189">
        <f t="shared" si="17"/>
        <v>0</v>
      </c>
      <c r="S65" s="189">
        <f t="shared" si="17"/>
        <v>0</v>
      </c>
      <c r="T65" s="189">
        <f t="shared" si="17"/>
        <v>0</v>
      </c>
      <c r="U65" s="189">
        <f t="shared" si="17"/>
        <v>0</v>
      </c>
      <c r="V65" s="189">
        <f t="shared" si="17"/>
        <v>0</v>
      </c>
      <c r="W65" s="189">
        <f t="shared" si="17"/>
        <v>0</v>
      </c>
      <c r="X65" s="189">
        <f t="shared" si="17"/>
        <v>0</v>
      </c>
      <c r="Y65" s="189">
        <f t="shared" si="17"/>
        <v>0</v>
      </c>
      <c r="Z65" s="189">
        <f t="shared" si="17"/>
        <v>0</v>
      </c>
      <c r="AA65" s="189">
        <f t="shared" si="17"/>
        <v>0</v>
      </c>
      <c r="AB65" s="189">
        <f t="shared" si="17"/>
        <v>0</v>
      </c>
      <c r="AC65" s="189">
        <f t="shared" si="17"/>
        <v>0</v>
      </c>
      <c r="AD65" s="189">
        <f t="shared" si="17"/>
        <v>0</v>
      </c>
      <c r="AE65" s="189">
        <f t="shared" si="17"/>
        <v>0</v>
      </c>
      <c r="AF65" s="189">
        <f t="shared" si="17"/>
        <v>0</v>
      </c>
      <c r="AG65" s="189">
        <f t="shared" si="17"/>
        <v>0</v>
      </c>
      <c r="AH65" s="189">
        <f t="shared" si="17"/>
        <v>0</v>
      </c>
      <c r="AI65" s="189">
        <f t="shared" si="17"/>
        <v>0</v>
      </c>
      <c r="AJ65" s="189">
        <f t="shared" si="17"/>
        <v>0</v>
      </c>
      <c r="AK65" s="189">
        <f t="shared" si="17"/>
        <v>0</v>
      </c>
      <c r="AL65" s="189">
        <f t="shared" si="17"/>
        <v>0</v>
      </c>
      <c r="AM65" s="189">
        <f t="shared" si="17"/>
        <v>0</v>
      </c>
      <c r="AN65" s="189">
        <f t="shared" si="17"/>
        <v>0</v>
      </c>
      <c r="AO65" s="189">
        <f t="shared" si="17"/>
        <v>0</v>
      </c>
      <c r="AP65" s="189">
        <f t="shared" si="17"/>
        <v>0</v>
      </c>
    </row>
    <row r="66" spans="1:42" x14ac:dyDescent="0.2">
      <c r="A66" s="23" t="s">
        <v>234</v>
      </c>
      <c r="B66" s="189">
        <v>0</v>
      </c>
      <c r="C66" s="189">
        <f>C726</f>
        <v>0</v>
      </c>
      <c r="D66" s="413">
        <f t="shared" ref="D66:AP66" si="18">D726</f>
        <v>0</v>
      </c>
      <c r="E66" s="413">
        <f t="shared" si="18"/>
        <v>0</v>
      </c>
      <c r="F66" s="413">
        <f t="shared" si="18"/>
        <v>0</v>
      </c>
      <c r="G66" s="413">
        <f t="shared" si="18"/>
        <v>0</v>
      </c>
      <c r="H66" s="413">
        <f t="shared" si="18"/>
        <v>0</v>
      </c>
      <c r="I66" s="413">
        <f t="shared" si="18"/>
        <v>0</v>
      </c>
      <c r="J66" s="413">
        <f t="shared" si="18"/>
        <v>0</v>
      </c>
      <c r="K66" s="413">
        <f t="shared" si="18"/>
        <v>0</v>
      </c>
      <c r="L66" s="413">
        <f t="shared" si="18"/>
        <v>0</v>
      </c>
      <c r="M66" s="413">
        <f t="shared" si="18"/>
        <v>0</v>
      </c>
      <c r="N66" s="413">
        <f t="shared" si="18"/>
        <v>0</v>
      </c>
      <c r="O66" s="413">
        <f t="shared" si="18"/>
        <v>0</v>
      </c>
      <c r="P66" s="413">
        <f t="shared" si="18"/>
        <v>0</v>
      </c>
      <c r="Q66" s="413">
        <f t="shared" si="18"/>
        <v>0</v>
      </c>
      <c r="R66" s="413">
        <f t="shared" si="18"/>
        <v>0</v>
      </c>
      <c r="S66" s="413">
        <f t="shared" si="18"/>
        <v>0</v>
      </c>
      <c r="T66" s="413">
        <f t="shared" si="18"/>
        <v>0</v>
      </c>
      <c r="U66" s="413">
        <f t="shared" si="18"/>
        <v>0</v>
      </c>
      <c r="V66" s="413">
        <f t="shared" si="18"/>
        <v>0</v>
      </c>
      <c r="W66" s="413">
        <f t="shared" si="18"/>
        <v>0</v>
      </c>
      <c r="X66" s="413">
        <f t="shared" si="18"/>
        <v>0</v>
      </c>
      <c r="Y66" s="413">
        <f t="shared" si="18"/>
        <v>0</v>
      </c>
      <c r="Z66" s="413">
        <f t="shared" si="18"/>
        <v>0</v>
      </c>
      <c r="AA66" s="413">
        <f t="shared" si="18"/>
        <v>0</v>
      </c>
      <c r="AB66" s="413">
        <f t="shared" si="18"/>
        <v>0</v>
      </c>
      <c r="AC66" s="413">
        <f t="shared" si="18"/>
        <v>0</v>
      </c>
      <c r="AD66" s="413">
        <f t="shared" si="18"/>
        <v>0</v>
      </c>
      <c r="AE66" s="413">
        <f t="shared" si="18"/>
        <v>0</v>
      </c>
      <c r="AF66" s="413">
        <f t="shared" si="18"/>
        <v>0</v>
      </c>
      <c r="AG66" s="413">
        <f t="shared" si="18"/>
        <v>0</v>
      </c>
      <c r="AH66" s="413">
        <f t="shared" si="18"/>
        <v>0</v>
      </c>
      <c r="AI66" s="413">
        <f t="shared" si="18"/>
        <v>0</v>
      </c>
      <c r="AJ66" s="413">
        <f t="shared" si="18"/>
        <v>0</v>
      </c>
      <c r="AK66" s="413">
        <f t="shared" si="18"/>
        <v>0</v>
      </c>
      <c r="AL66" s="413">
        <f t="shared" si="18"/>
        <v>0</v>
      </c>
      <c r="AM66" s="413">
        <f t="shared" si="18"/>
        <v>0</v>
      </c>
      <c r="AN66" s="413">
        <f t="shared" si="18"/>
        <v>0</v>
      </c>
      <c r="AO66" s="413">
        <f t="shared" si="18"/>
        <v>0</v>
      </c>
      <c r="AP66" s="413">
        <f t="shared" si="18"/>
        <v>0</v>
      </c>
    </row>
    <row r="67" spans="1:42" x14ac:dyDescent="0.2">
      <c r="A67" s="270" t="s">
        <v>13</v>
      </c>
      <c r="B67" s="197">
        <f>SUM(B65:B66)</f>
        <v>0</v>
      </c>
      <c r="C67" s="197">
        <f t="shared" ref="C67:AP67" si="19">SUM(C65:C66)</f>
        <v>0</v>
      </c>
      <c r="D67" s="197">
        <f t="shared" si="19"/>
        <v>0</v>
      </c>
      <c r="E67" s="197">
        <f t="shared" si="19"/>
        <v>0</v>
      </c>
      <c r="F67" s="197">
        <f t="shared" si="19"/>
        <v>0</v>
      </c>
      <c r="G67" s="197">
        <f t="shared" si="19"/>
        <v>0</v>
      </c>
      <c r="H67" s="197">
        <f t="shared" si="19"/>
        <v>0</v>
      </c>
      <c r="I67" s="197">
        <f t="shared" si="19"/>
        <v>0</v>
      </c>
      <c r="J67" s="197">
        <f t="shared" si="19"/>
        <v>0</v>
      </c>
      <c r="K67" s="197">
        <f t="shared" si="19"/>
        <v>0</v>
      </c>
      <c r="L67" s="197">
        <f t="shared" si="19"/>
        <v>0</v>
      </c>
      <c r="M67" s="197">
        <f t="shared" si="19"/>
        <v>0</v>
      </c>
      <c r="N67" s="197">
        <f t="shared" si="19"/>
        <v>0</v>
      </c>
      <c r="O67" s="197">
        <f t="shared" si="19"/>
        <v>0</v>
      </c>
      <c r="P67" s="197">
        <f t="shared" si="19"/>
        <v>0</v>
      </c>
      <c r="Q67" s="197">
        <f t="shared" si="19"/>
        <v>0</v>
      </c>
      <c r="R67" s="197">
        <f t="shared" si="19"/>
        <v>0</v>
      </c>
      <c r="S67" s="197">
        <f t="shared" si="19"/>
        <v>0</v>
      </c>
      <c r="T67" s="197">
        <f t="shared" si="19"/>
        <v>0</v>
      </c>
      <c r="U67" s="197">
        <f t="shared" si="19"/>
        <v>0</v>
      </c>
      <c r="V67" s="197">
        <f t="shared" si="19"/>
        <v>0</v>
      </c>
      <c r="W67" s="197">
        <f t="shared" si="19"/>
        <v>0</v>
      </c>
      <c r="X67" s="197">
        <f t="shared" si="19"/>
        <v>0</v>
      </c>
      <c r="Y67" s="197">
        <f t="shared" si="19"/>
        <v>0</v>
      </c>
      <c r="Z67" s="197">
        <f t="shared" si="19"/>
        <v>0</v>
      </c>
      <c r="AA67" s="197">
        <f t="shared" si="19"/>
        <v>0</v>
      </c>
      <c r="AB67" s="197">
        <f t="shared" si="19"/>
        <v>0</v>
      </c>
      <c r="AC67" s="197">
        <f t="shared" si="19"/>
        <v>0</v>
      </c>
      <c r="AD67" s="197">
        <f t="shared" si="19"/>
        <v>0</v>
      </c>
      <c r="AE67" s="197">
        <f t="shared" si="19"/>
        <v>0</v>
      </c>
      <c r="AF67" s="197">
        <f t="shared" si="19"/>
        <v>0</v>
      </c>
      <c r="AG67" s="197">
        <f t="shared" si="19"/>
        <v>0</v>
      </c>
      <c r="AH67" s="197">
        <f t="shared" si="19"/>
        <v>0</v>
      </c>
      <c r="AI67" s="197">
        <f t="shared" si="19"/>
        <v>0</v>
      </c>
      <c r="AJ67" s="197">
        <f t="shared" si="19"/>
        <v>0</v>
      </c>
      <c r="AK67" s="197">
        <f t="shared" si="19"/>
        <v>0</v>
      </c>
      <c r="AL67" s="197">
        <f t="shared" si="19"/>
        <v>0</v>
      </c>
      <c r="AM67" s="197">
        <f t="shared" si="19"/>
        <v>0</v>
      </c>
      <c r="AN67" s="197">
        <f t="shared" si="19"/>
        <v>0</v>
      </c>
      <c r="AO67" s="197">
        <f t="shared" si="19"/>
        <v>0</v>
      </c>
      <c r="AP67" s="197">
        <f t="shared" si="19"/>
        <v>0</v>
      </c>
    </row>
    <row r="68" spans="1:42" x14ac:dyDescent="0.2">
      <c r="A68" s="23"/>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row>
    <row r="69" spans="1:42" x14ac:dyDescent="0.2">
      <c r="A69" s="25" t="s">
        <v>59</v>
      </c>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row>
    <row r="70" spans="1:42" x14ac:dyDescent="0.2">
      <c r="A70" s="410" t="s">
        <v>379</v>
      </c>
      <c r="B70" s="189">
        <f>B55</f>
        <v>0</v>
      </c>
      <c r="C70" s="189"/>
      <c r="D70" s="189"/>
      <c r="E70" s="189"/>
      <c r="F70" s="189"/>
      <c r="G70" s="189"/>
      <c r="H70" s="189"/>
      <c r="I70" s="189"/>
      <c r="J70" s="189"/>
      <c r="K70" s="189"/>
      <c r="L70" s="189"/>
      <c r="M70" s="189"/>
      <c r="N70" s="189"/>
      <c r="O70" s="189"/>
      <c r="P70" s="189"/>
      <c r="Q70" s="189"/>
      <c r="R70" s="189"/>
      <c r="S70" s="189"/>
      <c r="T70" s="189"/>
      <c r="U70" s="189"/>
      <c r="V70" s="189"/>
      <c r="W70" s="189"/>
      <c r="X70" s="189"/>
      <c r="Y70" s="189"/>
      <c r="Z70" s="189"/>
      <c r="AA70" s="189"/>
      <c r="AB70" s="189"/>
      <c r="AC70" s="189"/>
      <c r="AD70" s="189"/>
      <c r="AE70" s="189"/>
      <c r="AF70" s="189"/>
      <c r="AG70" s="189"/>
      <c r="AH70" s="189"/>
      <c r="AI70" s="189"/>
      <c r="AJ70" s="189"/>
      <c r="AK70" s="189"/>
      <c r="AL70" s="189"/>
      <c r="AM70" s="189"/>
      <c r="AN70" s="189"/>
      <c r="AO70" s="189"/>
      <c r="AP70" s="189"/>
    </row>
    <row r="71" spans="1:42" x14ac:dyDescent="0.2">
      <c r="A71" s="410" t="s">
        <v>378</v>
      </c>
      <c r="B71" s="413">
        <f>B47</f>
        <v>0</v>
      </c>
      <c r="C71" s="413"/>
      <c r="D71" s="413"/>
      <c r="E71" s="413"/>
      <c r="F71" s="413"/>
      <c r="G71" s="413"/>
      <c r="H71" s="413"/>
      <c r="I71" s="413"/>
      <c r="J71" s="413"/>
      <c r="K71" s="413"/>
      <c r="L71" s="413"/>
      <c r="M71" s="413"/>
      <c r="N71" s="413"/>
      <c r="O71" s="413"/>
      <c r="P71" s="413"/>
      <c r="Q71" s="413"/>
      <c r="R71" s="413"/>
      <c r="S71" s="413"/>
      <c r="T71" s="413"/>
      <c r="U71" s="413"/>
      <c r="V71" s="413"/>
      <c r="W71" s="413"/>
      <c r="X71" s="413"/>
      <c r="Y71" s="413"/>
      <c r="Z71" s="413"/>
      <c r="AA71" s="413"/>
      <c r="AB71" s="413"/>
      <c r="AC71" s="413"/>
      <c r="AD71" s="413"/>
      <c r="AE71" s="413"/>
      <c r="AF71" s="413"/>
      <c r="AG71" s="413"/>
      <c r="AH71" s="413"/>
      <c r="AI71" s="413"/>
      <c r="AJ71" s="413"/>
      <c r="AK71" s="413"/>
      <c r="AL71" s="413"/>
      <c r="AM71" s="413"/>
      <c r="AN71" s="413"/>
      <c r="AO71" s="413"/>
      <c r="AP71" s="413"/>
    </row>
    <row r="72" spans="1:42" x14ac:dyDescent="0.2">
      <c r="A72" s="410" t="s">
        <v>344</v>
      </c>
      <c r="B72" s="413">
        <f>-Inputs!C67</f>
        <v>0</v>
      </c>
      <c r="C72" s="413"/>
      <c r="D72" s="413"/>
      <c r="E72" s="413"/>
      <c r="F72" s="413"/>
      <c r="G72" s="413"/>
      <c r="H72" s="413"/>
      <c r="I72" s="413"/>
      <c r="J72" s="413"/>
      <c r="K72" s="413"/>
      <c r="L72" s="413"/>
      <c r="M72" s="413"/>
      <c r="N72" s="413"/>
      <c r="O72" s="413"/>
      <c r="P72" s="413"/>
      <c r="Q72" s="413"/>
      <c r="R72" s="413"/>
      <c r="S72" s="413"/>
      <c r="T72" s="413"/>
      <c r="U72" s="413"/>
      <c r="V72" s="413"/>
      <c r="W72" s="413"/>
      <c r="X72" s="413"/>
      <c r="Y72" s="413"/>
      <c r="Z72" s="413"/>
      <c r="AA72" s="413"/>
      <c r="AB72" s="413"/>
      <c r="AC72" s="413"/>
      <c r="AD72" s="413"/>
      <c r="AE72" s="413"/>
      <c r="AF72" s="413"/>
      <c r="AG72" s="413"/>
      <c r="AH72" s="413"/>
      <c r="AI72" s="413"/>
      <c r="AJ72" s="413"/>
      <c r="AK72" s="413"/>
      <c r="AL72" s="413"/>
      <c r="AM72" s="413"/>
      <c r="AN72" s="413"/>
      <c r="AO72" s="413"/>
      <c r="AP72" s="413"/>
    </row>
    <row r="73" spans="1:42" x14ac:dyDescent="0.2">
      <c r="A73" s="410" t="s">
        <v>283</v>
      </c>
      <c r="B73" s="413">
        <f t="shared" ref="B73:AP73" si="20">-B14</f>
        <v>0</v>
      </c>
      <c r="C73" s="413">
        <f t="shared" si="20"/>
        <v>0</v>
      </c>
      <c r="D73" s="413">
        <f t="shared" si="20"/>
        <v>0</v>
      </c>
      <c r="E73" s="413">
        <f t="shared" si="20"/>
        <v>0</v>
      </c>
      <c r="F73" s="413">
        <f t="shared" si="20"/>
        <v>0</v>
      </c>
      <c r="G73" s="413">
        <f t="shared" si="20"/>
        <v>0</v>
      </c>
      <c r="H73" s="413">
        <f t="shared" si="20"/>
        <v>0</v>
      </c>
      <c r="I73" s="413">
        <f t="shared" si="20"/>
        <v>0</v>
      </c>
      <c r="J73" s="413">
        <f t="shared" si="20"/>
        <v>0</v>
      </c>
      <c r="K73" s="413">
        <f t="shared" si="20"/>
        <v>0</v>
      </c>
      <c r="L73" s="413">
        <f t="shared" si="20"/>
        <v>0</v>
      </c>
      <c r="M73" s="413">
        <f t="shared" si="20"/>
        <v>0</v>
      </c>
      <c r="N73" s="413">
        <f t="shared" si="20"/>
        <v>0</v>
      </c>
      <c r="O73" s="413">
        <f t="shared" si="20"/>
        <v>0</v>
      </c>
      <c r="P73" s="413">
        <f t="shared" si="20"/>
        <v>0</v>
      </c>
      <c r="Q73" s="413">
        <f t="shared" si="20"/>
        <v>0</v>
      </c>
      <c r="R73" s="413">
        <f t="shared" si="20"/>
        <v>0</v>
      </c>
      <c r="S73" s="413">
        <f t="shared" si="20"/>
        <v>0</v>
      </c>
      <c r="T73" s="413">
        <f t="shared" si="20"/>
        <v>0</v>
      </c>
      <c r="U73" s="413">
        <f t="shared" si="20"/>
        <v>0</v>
      </c>
      <c r="V73" s="413">
        <f t="shared" si="20"/>
        <v>0</v>
      </c>
      <c r="W73" s="413">
        <f t="shared" si="20"/>
        <v>0</v>
      </c>
      <c r="X73" s="413">
        <f t="shared" si="20"/>
        <v>0</v>
      </c>
      <c r="Y73" s="413">
        <f t="shared" si="20"/>
        <v>0</v>
      </c>
      <c r="Z73" s="413">
        <f t="shared" si="20"/>
        <v>0</v>
      </c>
      <c r="AA73" s="413">
        <f t="shared" si="20"/>
        <v>0</v>
      </c>
      <c r="AB73" s="413">
        <f t="shared" si="20"/>
        <v>0</v>
      </c>
      <c r="AC73" s="413">
        <f t="shared" si="20"/>
        <v>0</v>
      </c>
      <c r="AD73" s="413">
        <f t="shared" si="20"/>
        <v>0</v>
      </c>
      <c r="AE73" s="413">
        <f t="shared" si="20"/>
        <v>0</v>
      </c>
      <c r="AF73" s="413">
        <f t="shared" si="20"/>
        <v>0</v>
      </c>
      <c r="AG73" s="413">
        <f t="shared" si="20"/>
        <v>0</v>
      </c>
      <c r="AH73" s="413">
        <f t="shared" si="20"/>
        <v>0</v>
      </c>
      <c r="AI73" s="413">
        <f t="shared" si="20"/>
        <v>0</v>
      </c>
      <c r="AJ73" s="413">
        <f t="shared" si="20"/>
        <v>0</v>
      </c>
      <c r="AK73" s="413">
        <f t="shared" si="20"/>
        <v>0</v>
      </c>
      <c r="AL73" s="413">
        <f t="shared" si="20"/>
        <v>0</v>
      </c>
      <c r="AM73" s="413">
        <f t="shared" si="20"/>
        <v>0</v>
      </c>
      <c r="AN73" s="413">
        <f t="shared" si="20"/>
        <v>0</v>
      </c>
      <c r="AO73" s="413">
        <f t="shared" si="20"/>
        <v>0</v>
      </c>
      <c r="AP73" s="413">
        <f t="shared" si="20"/>
        <v>0</v>
      </c>
    </row>
    <row r="74" spans="1:42" x14ac:dyDescent="0.2">
      <c r="A74" s="23" t="s">
        <v>363</v>
      </c>
      <c r="B74" s="189"/>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row>
    <row r="75" spans="1:42" x14ac:dyDescent="0.2">
      <c r="A75" s="27" t="s">
        <v>242</v>
      </c>
      <c r="B75" s="189">
        <f t="shared" ref="B75:AP75" si="21">-B612-B613</f>
        <v>0</v>
      </c>
      <c r="C75" s="189">
        <f t="shared" si="21"/>
        <v>0</v>
      </c>
      <c r="D75" s="189">
        <f t="shared" si="21"/>
        <v>0</v>
      </c>
      <c r="E75" s="189">
        <f t="shared" si="21"/>
        <v>0</v>
      </c>
      <c r="F75" s="189">
        <f t="shared" si="21"/>
        <v>0</v>
      </c>
      <c r="G75" s="189">
        <f t="shared" si="21"/>
        <v>0</v>
      </c>
      <c r="H75" s="189">
        <f t="shared" si="21"/>
        <v>0</v>
      </c>
      <c r="I75" s="189">
        <f t="shared" si="21"/>
        <v>0</v>
      </c>
      <c r="J75" s="189">
        <f t="shared" si="21"/>
        <v>0</v>
      </c>
      <c r="K75" s="189">
        <f t="shared" si="21"/>
        <v>0</v>
      </c>
      <c r="L75" s="189">
        <f t="shared" si="21"/>
        <v>0</v>
      </c>
      <c r="M75" s="189">
        <f t="shared" si="21"/>
        <v>0</v>
      </c>
      <c r="N75" s="189">
        <f t="shared" si="21"/>
        <v>0</v>
      </c>
      <c r="O75" s="189">
        <f t="shared" si="21"/>
        <v>0</v>
      </c>
      <c r="P75" s="189">
        <f t="shared" si="21"/>
        <v>0</v>
      </c>
      <c r="Q75" s="189">
        <f t="shared" si="21"/>
        <v>0</v>
      </c>
      <c r="R75" s="189">
        <f t="shared" si="21"/>
        <v>0</v>
      </c>
      <c r="S75" s="189">
        <f t="shared" si="21"/>
        <v>0</v>
      </c>
      <c r="T75" s="189">
        <f t="shared" si="21"/>
        <v>0</v>
      </c>
      <c r="U75" s="189">
        <f t="shared" si="21"/>
        <v>0</v>
      </c>
      <c r="V75" s="189">
        <f t="shared" si="21"/>
        <v>0</v>
      </c>
      <c r="W75" s="189">
        <f t="shared" si="21"/>
        <v>0</v>
      </c>
      <c r="X75" s="189">
        <f t="shared" si="21"/>
        <v>0</v>
      </c>
      <c r="Y75" s="189">
        <f t="shared" si="21"/>
        <v>0</v>
      </c>
      <c r="Z75" s="189">
        <f t="shared" si="21"/>
        <v>0</v>
      </c>
      <c r="AA75" s="189">
        <f t="shared" si="21"/>
        <v>0</v>
      </c>
      <c r="AB75" s="189">
        <f t="shared" si="21"/>
        <v>0</v>
      </c>
      <c r="AC75" s="189">
        <f t="shared" si="21"/>
        <v>0</v>
      </c>
      <c r="AD75" s="189">
        <f t="shared" si="21"/>
        <v>0</v>
      </c>
      <c r="AE75" s="189">
        <f t="shared" si="21"/>
        <v>0</v>
      </c>
      <c r="AF75" s="189">
        <f t="shared" si="21"/>
        <v>0</v>
      </c>
      <c r="AG75" s="189">
        <f t="shared" si="21"/>
        <v>0</v>
      </c>
      <c r="AH75" s="189">
        <f t="shared" si="21"/>
        <v>0</v>
      </c>
      <c r="AI75" s="189">
        <f t="shared" si="21"/>
        <v>0</v>
      </c>
      <c r="AJ75" s="189">
        <f t="shared" si="21"/>
        <v>0</v>
      </c>
      <c r="AK75" s="189">
        <f t="shared" si="21"/>
        <v>0</v>
      </c>
      <c r="AL75" s="189">
        <f t="shared" si="21"/>
        <v>0</v>
      </c>
      <c r="AM75" s="189">
        <f t="shared" si="21"/>
        <v>0</v>
      </c>
      <c r="AN75" s="189">
        <f t="shared" si="21"/>
        <v>0</v>
      </c>
      <c r="AO75" s="189">
        <f t="shared" si="21"/>
        <v>0</v>
      </c>
      <c r="AP75" s="189">
        <f t="shared" si="21"/>
        <v>0</v>
      </c>
    </row>
    <row r="76" spans="1:42" x14ac:dyDescent="0.2">
      <c r="A76" s="359" t="s">
        <v>305</v>
      </c>
      <c r="B76" s="361">
        <f>-B618-B619</f>
        <v>0</v>
      </c>
      <c r="C76" s="361">
        <f t="shared" ref="C76:AP76" si="22">-C618-C619</f>
        <v>0</v>
      </c>
      <c r="D76" s="361">
        <f t="shared" si="22"/>
        <v>0</v>
      </c>
      <c r="E76" s="361">
        <f t="shared" si="22"/>
        <v>0</v>
      </c>
      <c r="F76" s="361">
        <f t="shared" si="22"/>
        <v>0</v>
      </c>
      <c r="G76" s="361">
        <f t="shared" si="22"/>
        <v>0</v>
      </c>
      <c r="H76" s="361">
        <f t="shared" si="22"/>
        <v>0</v>
      </c>
      <c r="I76" s="361">
        <f t="shared" si="22"/>
        <v>0</v>
      </c>
      <c r="J76" s="361">
        <f t="shared" si="22"/>
        <v>0</v>
      </c>
      <c r="K76" s="361">
        <f t="shared" si="22"/>
        <v>0</v>
      </c>
      <c r="L76" s="361">
        <f t="shared" si="22"/>
        <v>0</v>
      </c>
      <c r="M76" s="361">
        <f t="shared" si="22"/>
        <v>0</v>
      </c>
      <c r="N76" s="361">
        <f t="shared" si="22"/>
        <v>0</v>
      </c>
      <c r="O76" s="361">
        <f t="shared" si="22"/>
        <v>0</v>
      </c>
      <c r="P76" s="361">
        <f t="shared" si="22"/>
        <v>0</v>
      </c>
      <c r="Q76" s="361">
        <f t="shared" si="22"/>
        <v>0</v>
      </c>
      <c r="R76" s="361">
        <f t="shared" si="22"/>
        <v>0</v>
      </c>
      <c r="S76" s="361">
        <f t="shared" si="22"/>
        <v>0</v>
      </c>
      <c r="T76" s="361">
        <f t="shared" si="22"/>
        <v>0</v>
      </c>
      <c r="U76" s="361">
        <f t="shared" si="22"/>
        <v>0</v>
      </c>
      <c r="V76" s="361">
        <f t="shared" si="22"/>
        <v>0</v>
      </c>
      <c r="W76" s="361">
        <f t="shared" si="22"/>
        <v>0</v>
      </c>
      <c r="X76" s="361">
        <f t="shared" si="22"/>
        <v>0</v>
      </c>
      <c r="Y76" s="361">
        <f t="shared" si="22"/>
        <v>0</v>
      </c>
      <c r="Z76" s="361">
        <f t="shared" si="22"/>
        <v>0</v>
      </c>
      <c r="AA76" s="361">
        <f t="shared" si="22"/>
        <v>0</v>
      </c>
      <c r="AB76" s="361">
        <f t="shared" si="22"/>
        <v>0</v>
      </c>
      <c r="AC76" s="361">
        <f t="shared" si="22"/>
        <v>0</v>
      </c>
      <c r="AD76" s="361">
        <f t="shared" si="22"/>
        <v>0</v>
      </c>
      <c r="AE76" s="361">
        <f t="shared" si="22"/>
        <v>0</v>
      </c>
      <c r="AF76" s="361">
        <f t="shared" si="22"/>
        <v>0</v>
      </c>
      <c r="AG76" s="361">
        <f t="shared" si="22"/>
        <v>0</v>
      </c>
      <c r="AH76" s="361">
        <f t="shared" si="22"/>
        <v>0</v>
      </c>
      <c r="AI76" s="361">
        <f t="shared" si="22"/>
        <v>0</v>
      </c>
      <c r="AJ76" s="361">
        <f t="shared" si="22"/>
        <v>0</v>
      </c>
      <c r="AK76" s="361">
        <f t="shared" si="22"/>
        <v>0</v>
      </c>
      <c r="AL76" s="361">
        <f t="shared" si="22"/>
        <v>0</v>
      </c>
      <c r="AM76" s="361">
        <f t="shared" si="22"/>
        <v>0</v>
      </c>
      <c r="AN76" s="361">
        <f t="shared" si="22"/>
        <v>0</v>
      </c>
      <c r="AO76" s="361">
        <f t="shared" si="22"/>
        <v>0</v>
      </c>
      <c r="AP76" s="361">
        <f t="shared" si="22"/>
        <v>0</v>
      </c>
    </row>
    <row r="77" spans="1:42" x14ac:dyDescent="0.2">
      <c r="A77" s="27" t="s">
        <v>253</v>
      </c>
      <c r="B77" s="184">
        <f>-B630-B631</f>
        <v>0</v>
      </c>
      <c r="C77" s="184">
        <f t="shared" ref="C77:AP77" si="23">-C630-C631</f>
        <v>0</v>
      </c>
      <c r="D77" s="184">
        <f t="shared" si="23"/>
        <v>0</v>
      </c>
      <c r="E77" s="184">
        <f t="shared" si="23"/>
        <v>0</v>
      </c>
      <c r="F77" s="184">
        <f t="shared" si="23"/>
        <v>0</v>
      </c>
      <c r="G77" s="184">
        <f t="shared" si="23"/>
        <v>0</v>
      </c>
      <c r="H77" s="184">
        <f t="shared" si="23"/>
        <v>0</v>
      </c>
      <c r="I77" s="184">
        <f t="shared" si="23"/>
        <v>0</v>
      </c>
      <c r="J77" s="184">
        <f t="shared" si="23"/>
        <v>0</v>
      </c>
      <c r="K77" s="184">
        <f t="shared" si="23"/>
        <v>0</v>
      </c>
      <c r="L77" s="184">
        <f t="shared" si="23"/>
        <v>0</v>
      </c>
      <c r="M77" s="184">
        <f t="shared" si="23"/>
        <v>0</v>
      </c>
      <c r="N77" s="184">
        <f t="shared" si="23"/>
        <v>0</v>
      </c>
      <c r="O77" s="184">
        <f t="shared" si="23"/>
        <v>0</v>
      </c>
      <c r="P77" s="184">
        <f t="shared" si="23"/>
        <v>0</v>
      </c>
      <c r="Q77" s="184">
        <f t="shared" si="23"/>
        <v>0</v>
      </c>
      <c r="R77" s="184">
        <f t="shared" si="23"/>
        <v>0</v>
      </c>
      <c r="S77" s="184">
        <f t="shared" si="23"/>
        <v>0</v>
      </c>
      <c r="T77" s="184">
        <f t="shared" si="23"/>
        <v>0</v>
      </c>
      <c r="U77" s="184">
        <f t="shared" si="23"/>
        <v>0</v>
      </c>
      <c r="V77" s="184">
        <f t="shared" si="23"/>
        <v>0</v>
      </c>
      <c r="W77" s="184">
        <f t="shared" si="23"/>
        <v>0</v>
      </c>
      <c r="X77" s="184">
        <f t="shared" si="23"/>
        <v>0</v>
      </c>
      <c r="Y77" s="184">
        <f t="shared" si="23"/>
        <v>0</v>
      </c>
      <c r="Z77" s="184">
        <f t="shared" si="23"/>
        <v>0</v>
      </c>
      <c r="AA77" s="184">
        <f t="shared" si="23"/>
        <v>0</v>
      </c>
      <c r="AB77" s="184">
        <f t="shared" si="23"/>
        <v>0</v>
      </c>
      <c r="AC77" s="184">
        <f t="shared" si="23"/>
        <v>0</v>
      </c>
      <c r="AD77" s="184">
        <f t="shared" si="23"/>
        <v>0</v>
      </c>
      <c r="AE77" s="184">
        <f t="shared" si="23"/>
        <v>0</v>
      </c>
      <c r="AF77" s="184">
        <f t="shared" si="23"/>
        <v>0</v>
      </c>
      <c r="AG77" s="184">
        <f t="shared" si="23"/>
        <v>0</v>
      </c>
      <c r="AH77" s="184">
        <f t="shared" si="23"/>
        <v>0</v>
      </c>
      <c r="AI77" s="184">
        <f t="shared" si="23"/>
        <v>0</v>
      </c>
      <c r="AJ77" s="184">
        <f t="shared" si="23"/>
        <v>0</v>
      </c>
      <c r="AK77" s="184">
        <f t="shared" si="23"/>
        <v>0</v>
      </c>
      <c r="AL77" s="184">
        <f t="shared" si="23"/>
        <v>0</v>
      </c>
      <c r="AM77" s="184">
        <f t="shared" si="23"/>
        <v>0</v>
      </c>
      <c r="AN77" s="184">
        <f t="shared" si="23"/>
        <v>0</v>
      </c>
      <c r="AO77" s="184">
        <f t="shared" si="23"/>
        <v>0</v>
      </c>
      <c r="AP77" s="184">
        <f t="shared" si="23"/>
        <v>0</v>
      </c>
    </row>
    <row r="78" spans="1:42" x14ac:dyDescent="0.2">
      <c r="A78" s="27" t="s">
        <v>254</v>
      </c>
      <c r="B78" s="184">
        <f>-B662-B663</f>
        <v>0</v>
      </c>
      <c r="C78" s="184">
        <f t="shared" ref="C78:AP78" si="24">-C662-C663</f>
        <v>0</v>
      </c>
      <c r="D78" s="184">
        <f t="shared" si="24"/>
        <v>0</v>
      </c>
      <c r="E78" s="184">
        <f t="shared" si="24"/>
        <v>0</v>
      </c>
      <c r="F78" s="184">
        <f t="shared" si="24"/>
        <v>0</v>
      </c>
      <c r="G78" s="184">
        <f t="shared" si="24"/>
        <v>0</v>
      </c>
      <c r="H78" s="184">
        <f t="shared" si="24"/>
        <v>0</v>
      </c>
      <c r="I78" s="184">
        <f t="shared" si="24"/>
        <v>0</v>
      </c>
      <c r="J78" s="184">
        <f t="shared" si="24"/>
        <v>0</v>
      </c>
      <c r="K78" s="184">
        <f t="shared" si="24"/>
        <v>0</v>
      </c>
      <c r="L78" s="184">
        <f t="shared" si="24"/>
        <v>0</v>
      </c>
      <c r="M78" s="184">
        <f t="shared" si="24"/>
        <v>0</v>
      </c>
      <c r="N78" s="184">
        <f t="shared" si="24"/>
        <v>0</v>
      </c>
      <c r="O78" s="184">
        <f t="shared" si="24"/>
        <v>0</v>
      </c>
      <c r="P78" s="184">
        <f t="shared" si="24"/>
        <v>0</v>
      </c>
      <c r="Q78" s="184">
        <f t="shared" si="24"/>
        <v>0</v>
      </c>
      <c r="R78" s="184">
        <f t="shared" si="24"/>
        <v>0</v>
      </c>
      <c r="S78" s="184">
        <f t="shared" si="24"/>
        <v>0</v>
      </c>
      <c r="T78" s="184">
        <f t="shared" si="24"/>
        <v>0</v>
      </c>
      <c r="U78" s="184">
        <f t="shared" si="24"/>
        <v>0</v>
      </c>
      <c r="V78" s="184">
        <f t="shared" si="24"/>
        <v>0</v>
      </c>
      <c r="W78" s="184">
        <f t="shared" si="24"/>
        <v>0</v>
      </c>
      <c r="X78" s="184">
        <f t="shared" si="24"/>
        <v>0</v>
      </c>
      <c r="Y78" s="184">
        <f t="shared" si="24"/>
        <v>0</v>
      </c>
      <c r="Z78" s="184">
        <f t="shared" si="24"/>
        <v>0</v>
      </c>
      <c r="AA78" s="184">
        <f t="shared" si="24"/>
        <v>0</v>
      </c>
      <c r="AB78" s="184">
        <f t="shared" si="24"/>
        <v>0</v>
      </c>
      <c r="AC78" s="184">
        <f t="shared" si="24"/>
        <v>0</v>
      </c>
      <c r="AD78" s="184">
        <f t="shared" si="24"/>
        <v>0</v>
      </c>
      <c r="AE78" s="184">
        <f t="shared" si="24"/>
        <v>0</v>
      </c>
      <c r="AF78" s="184">
        <f t="shared" si="24"/>
        <v>0</v>
      </c>
      <c r="AG78" s="184">
        <f t="shared" si="24"/>
        <v>0</v>
      </c>
      <c r="AH78" s="184">
        <f t="shared" si="24"/>
        <v>0</v>
      </c>
      <c r="AI78" s="184">
        <f t="shared" si="24"/>
        <v>0</v>
      </c>
      <c r="AJ78" s="184">
        <f t="shared" si="24"/>
        <v>0</v>
      </c>
      <c r="AK78" s="184">
        <f t="shared" si="24"/>
        <v>0</v>
      </c>
      <c r="AL78" s="184">
        <f t="shared" si="24"/>
        <v>0</v>
      </c>
      <c r="AM78" s="184">
        <f t="shared" si="24"/>
        <v>0</v>
      </c>
      <c r="AN78" s="184">
        <f t="shared" si="24"/>
        <v>0</v>
      </c>
      <c r="AO78" s="184">
        <f t="shared" si="24"/>
        <v>0</v>
      </c>
      <c r="AP78" s="184">
        <f t="shared" si="24"/>
        <v>0</v>
      </c>
    </row>
    <row r="79" spans="1:42" x14ac:dyDescent="0.2">
      <c r="A79" s="48" t="s">
        <v>255</v>
      </c>
      <c r="B79" s="412">
        <f>-B694-B695</f>
        <v>0</v>
      </c>
      <c r="C79" s="412">
        <f t="shared" ref="C79:AP79" si="25">-C694-C695</f>
        <v>0</v>
      </c>
      <c r="D79" s="412">
        <f t="shared" si="25"/>
        <v>0</v>
      </c>
      <c r="E79" s="412">
        <f t="shared" si="25"/>
        <v>0</v>
      </c>
      <c r="F79" s="412">
        <f t="shared" si="25"/>
        <v>0</v>
      </c>
      <c r="G79" s="412">
        <f t="shared" si="25"/>
        <v>0</v>
      </c>
      <c r="H79" s="412">
        <f t="shared" si="25"/>
        <v>0</v>
      </c>
      <c r="I79" s="412">
        <f t="shared" si="25"/>
        <v>0</v>
      </c>
      <c r="J79" s="412">
        <f t="shared" si="25"/>
        <v>0</v>
      </c>
      <c r="K79" s="412">
        <f t="shared" si="25"/>
        <v>0</v>
      </c>
      <c r="L79" s="412">
        <f t="shared" si="25"/>
        <v>0</v>
      </c>
      <c r="M79" s="412">
        <f t="shared" si="25"/>
        <v>0</v>
      </c>
      <c r="N79" s="412">
        <f t="shared" si="25"/>
        <v>0</v>
      </c>
      <c r="O79" s="412">
        <f t="shared" si="25"/>
        <v>0</v>
      </c>
      <c r="P79" s="412">
        <f t="shared" si="25"/>
        <v>0</v>
      </c>
      <c r="Q79" s="412">
        <f t="shared" si="25"/>
        <v>0</v>
      </c>
      <c r="R79" s="412">
        <f t="shared" si="25"/>
        <v>0</v>
      </c>
      <c r="S79" s="412">
        <f t="shared" si="25"/>
        <v>0</v>
      </c>
      <c r="T79" s="412">
        <f t="shared" si="25"/>
        <v>0</v>
      </c>
      <c r="U79" s="412">
        <f t="shared" si="25"/>
        <v>0</v>
      </c>
      <c r="V79" s="412">
        <f t="shared" si="25"/>
        <v>0</v>
      </c>
      <c r="W79" s="412">
        <f t="shared" si="25"/>
        <v>0</v>
      </c>
      <c r="X79" s="412">
        <f t="shared" si="25"/>
        <v>0</v>
      </c>
      <c r="Y79" s="412">
        <f t="shared" si="25"/>
        <v>0</v>
      </c>
      <c r="Z79" s="412">
        <f t="shared" si="25"/>
        <v>0</v>
      </c>
      <c r="AA79" s="412">
        <f t="shared" si="25"/>
        <v>0</v>
      </c>
      <c r="AB79" s="412">
        <f t="shared" si="25"/>
        <v>0</v>
      </c>
      <c r="AC79" s="412">
        <f t="shared" si="25"/>
        <v>0</v>
      </c>
      <c r="AD79" s="412">
        <f t="shared" si="25"/>
        <v>0</v>
      </c>
      <c r="AE79" s="412">
        <f t="shared" si="25"/>
        <v>0</v>
      </c>
      <c r="AF79" s="412">
        <f t="shared" si="25"/>
        <v>0</v>
      </c>
      <c r="AG79" s="412">
        <f t="shared" si="25"/>
        <v>0</v>
      </c>
      <c r="AH79" s="412">
        <f t="shared" si="25"/>
        <v>0</v>
      </c>
      <c r="AI79" s="412">
        <f t="shared" si="25"/>
        <v>0</v>
      </c>
      <c r="AJ79" s="412">
        <f t="shared" si="25"/>
        <v>0</v>
      </c>
      <c r="AK79" s="412">
        <f t="shared" si="25"/>
        <v>0</v>
      </c>
      <c r="AL79" s="412">
        <f t="shared" si="25"/>
        <v>0</v>
      </c>
      <c r="AM79" s="412">
        <f t="shared" si="25"/>
        <v>0</v>
      </c>
      <c r="AN79" s="412">
        <f t="shared" si="25"/>
        <v>0</v>
      </c>
      <c r="AO79" s="412">
        <f t="shared" si="25"/>
        <v>0</v>
      </c>
      <c r="AP79" s="412">
        <f t="shared" si="25"/>
        <v>0</v>
      </c>
    </row>
    <row r="80" spans="1:42" x14ac:dyDescent="0.2">
      <c r="A80" s="359" t="s">
        <v>252</v>
      </c>
      <c r="B80" s="414">
        <f t="shared" ref="B80:AP80" si="26">-B624-B625</f>
        <v>0</v>
      </c>
      <c r="C80" s="414">
        <f t="shared" si="26"/>
        <v>0</v>
      </c>
      <c r="D80" s="414">
        <f t="shared" si="26"/>
        <v>0</v>
      </c>
      <c r="E80" s="414">
        <f t="shared" si="26"/>
        <v>0</v>
      </c>
      <c r="F80" s="414">
        <f t="shared" si="26"/>
        <v>0</v>
      </c>
      <c r="G80" s="414">
        <f t="shared" si="26"/>
        <v>0</v>
      </c>
      <c r="H80" s="414">
        <f t="shared" si="26"/>
        <v>0</v>
      </c>
      <c r="I80" s="414">
        <f t="shared" si="26"/>
        <v>0</v>
      </c>
      <c r="J80" s="414">
        <f t="shared" si="26"/>
        <v>0</v>
      </c>
      <c r="K80" s="414">
        <f t="shared" si="26"/>
        <v>0</v>
      </c>
      <c r="L80" s="414">
        <f t="shared" si="26"/>
        <v>0</v>
      </c>
      <c r="M80" s="414">
        <f t="shared" si="26"/>
        <v>0</v>
      </c>
      <c r="N80" s="414">
        <f t="shared" si="26"/>
        <v>0</v>
      </c>
      <c r="O80" s="414">
        <f t="shared" si="26"/>
        <v>0</v>
      </c>
      <c r="P80" s="414">
        <f t="shared" si="26"/>
        <v>0</v>
      </c>
      <c r="Q80" s="414">
        <f t="shared" si="26"/>
        <v>0</v>
      </c>
      <c r="R80" s="414">
        <f t="shared" si="26"/>
        <v>0</v>
      </c>
      <c r="S80" s="414">
        <f t="shared" si="26"/>
        <v>0</v>
      </c>
      <c r="T80" s="414">
        <f t="shared" si="26"/>
        <v>0</v>
      </c>
      <c r="U80" s="414">
        <f t="shared" si="26"/>
        <v>0</v>
      </c>
      <c r="V80" s="414">
        <f t="shared" si="26"/>
        <v>0</v>
      </c>
      <c r="W80" s="414">
        <f t="shared" si="26"/>
        <v>0</v>
      </c>
      <c r="X80" s="414">
        <f t="shared" si="26"/>
        <v>0</v>
      </c>
      <c r="Y80" s="414">
        <f t="shared" si="26"/>
        <v>0</v>
      </c>
      <c r="Z80" s="414">
        <f t="shared" si="26"/>
        <v>0</v>
      </c>
      <c r="AA80" s="414">
        <f t="shared" si="26"/>
        <v>0</v>
      </c>
      <c r="AB80" s="414">
        <f t="shared" si="26"/>
        <v>0</v>
      </c>
      <c r="AC80" s="414">
        <f t="shared" si="26"/>
        <v>0</v>
      </c>
      <c r="AD80" s="414">
        <f t="shared" si="26"/>
        <v>0</v>
      </c>
      <c r="AE80" s="414">
        <f t="shared" si="26"/>
        <v>0</v>
      </c>
      <c r="AF80" s="414">
        <f t="shared" si="26"/>
        <v>0</v>
      </c>
      <c r="AG80" s="414">
        <f t="shared" si="26"/>
        <v>0</v>
      </c>
      <c r="AH80" s="414">
        <f t="shared" si="26"/>
        <v>0</v>
      </c>
      <c r="AI80" s="414">
        <f t="shared" si="26"/>
        <v>0</v>
      </c>
      <c r="AJ80" s="414">
        <f t="shared" si="26"/>
        <v>0</v>
      </c>
      <c r="AK80" s="414">
        <f t="shared" si="26"/>
        <v>0</v>
      </c>
      <c r="AL80" s="414">
        <f t="shared" si="26"/>
        <v>0</v>
      </c>
      <c r="AM80" s="414">
        <f t="shared" si="26"/>
        <v>0</v>
      </c>
      <c r="AN80" s="414">
        <f t="shared" si="26"/>
        <v>0</v>
      </c>
      <c r="AO80" s="414">
        <f t="shared" si="26"/>
        <v>0</v>
      </c>
      <c r="AP80" s="414">
        <f t="shared" si="26"/>
        <v>0</v>
      </c>
    </row>
    <row r="81" spans="1:42" x14ac:dyDescent="0.2">
      <c r="A81" s="27" t="s">
        <v>362</v>
      </c>
      <c r="B81" s="189">
        <f>SUM(B75:B80)</f>
        <v>0</v>
      </c>
      <c r="C81" s="413">
        <f t="shared" ref="C81:AP81" si="27">SUM(C75:C80)</f>
        <v>0</v>
      </c>
      <c r="D81" s="413">
        <f t="shared" si="27"/>
        <v>0</v>
      </c>
      <c r="E81" s="413">
        <f t="shared" si="27"/>
        <v>0</v>
      </c>
      <c r="F81" s="413">
        <f t="shared" si="27"/>
        <v>0</v>
      </c>
      <c r="G81" s="413">
        <f t="shared" si="27"/>
        <v>0</v>
      </c>
      <c r="H81" s="413">
        <f t="shared" si="27"/>
        <v>0</v>
      </c>
      <c r="I81" s="413">
        <f t="shared" si="27"/>
        <v>0</v>
      </c>
      <c r="J81" s="413">
        <f t="shared" si="27"/>
        <v>0</v>
      </c>
      <c r="K81" s="413">
        <f t="shared" si="27"/>
        <v>0</v>
      </c>
      <c r="L81" s="413">
        <f t="shared" si="27"/>
        <v>0</v>
      </c>
      <c r="M81" s="413">
        <f t="shared" si="27"/>
        <v>0</v>
      </c>
      <c r="N81" s="413">
        <f t="shared" si="27"/>
        <v>0</v>
      </c>
      <c r="O81" s="413">
        <f t="shared" si="27"/>
        <v>0</v>
      </c>
      <c r="P81" s="413">
        <f t="shared" si="27"/>
        <v>0</v>
      </c>
      <c r="Q81" s="413">
        <f t="shared" si="27"/>
        <v>0</v>
      </c>
      <c r="R81" s="413">
        <f t="shared" si="27"/>
        <v>0</v>
      </c>
      <c r="S81" s="413">
        <f t="shared" si="27"/>
        <v>0</v>
      </c>
      <c r="T81" s="413">
        <f t="shared" si="27"/>
        <v>0</v>
      </c>
      <c r="U81" s="413">
        <f t="shared" si="27"/>
        <v>0</v>
      </c>
      <c r="V81" s="413">
        <f t="shared" si="27"/>
        <v>0</v>
      </c>
      <c r="W81" s="413">
        <f t="shared" si="27"/>
        <v>0</v>
      </c>
      <c r="X81" s="413">
        <f t="shared" si="27"/>
        <v>0</v>
      </c>
      <c r="Y81" s="413">
        <f t="shared" si="27"/>
        <v>0</v>
      </c>
      <c r="Z81" s="413">
        <f t="shared" si="27"/>
        <v>0</v>
      </c>
      <c r="AA81" s="413">
        <f t="shared" si="27"/>
        <v>0</v>
      </c>
      <c r="AB81" s="413">
        <f t="shared" si="27"/>
        <v>0</v>
      </c>
      <c r="AC81" s="413">
        <f t="shared" si="27"/>
        <v>0</v>
      </c>
      <c r="AD81" s="413">
        <f t="shared" si="27"/>
        <v>0</v>
      </c>
      <c r="AE81" s="413">
        <f t="shared" si="27"/>
        <v>0</v>
      </c>
      <c r="AF81" s="413">
        <f t="shared" si="27"/>
        <v>0</v>
      </c>
      <c r="AG81" s="413">
        <f t="shared" si="27"/>
        <v>0</v>
      </c>
      <c r="AH81" s="413">
        <f t="shared" si="27"/>
        <v>0</v>
      </c>
      <c r="AI81" s="413">
        <f t="shared" si="27"/>
        <v>0</v>
      </c>
      <c r="AJ81" s="413">
        <f t="shared" si="27"/>
        <v>0</v>
      </c>
      <c r="AK81" s="413">
        <f t="shared" si="27"/>
        <v>0</v>
      </c>
      <c r="AL81" s="413">
        <f t="shared" si="27"/>
        <v>0</v>
      </c>
      <c r="AM81" s="413">
        <f t="shared" si="27"/>
        <v>0</v>
      </c>
      <c r="AN81" s="413">
        <f t="shared" si="27"/>
        <v>0</v>
      </c>
      <c r="AO81" s="413">
        <f t="shared" si="27"/>
        <v>0</v>
      </c>
      <c r="AP81" s="413">
        <f t="shared" si="27"/>
        <v>0</v>
      </c>
    </row>
    <row r="82" spans="1:42" x14ac:dyDescent="0.2">
      <c r="A82" s="23" t="s">
        <v>389</v>
      </c>
    </row>
    <row r="83" spans="1:42" x14ac:dyDescent="0.2">
      <c r="A83" s="27" t="s">
        <v>256</v>
      </c>
      <c r="B83" s="184">
        <f>B631</f>
        <v>0</v>
      </c>
      <c r="C83" s="184">
        <f t="shared" ref="C83:AP83" si="28">C631</f>
        <v>0</v>
      </c>
      <c r="D83" s="184">
        <f t="shared" si="28"/>
        <v>0</v>
      </c>
      <c r="E83" s="184">
        <f t="shared" si="28"/>
        <v>0</v>
      </c>
      <c r="F83" s="184">
        <f t="shared" si="28"/>
        <v>0</v>
      </c>
      <c r="G83" s="184">
        <f t="shared" si="28"/>
        <v>0</v>
      </c>
      <c r="H83" s="184">
        <f t="shared" si="28"/>
        <v>0</v>
      </c>
      <c r="I83" s="184">
        <f t="shared" si="28"/>
        <v>0</v>
      </c>
      <c r="J83" s="184">
        <f t="shared" si="28"/>
        <v>0</v>
      </c>
      <c r="K83" s="184">
        <f t="shared" si="28"/>
        <v>0</v>
      </c>
      <c r="L83" s="184">
        <f t="shared" si="28"/>
        <v>0</v>
      </c>
      <c r="M83" s="184">
        <f t="shared" si="28"/>
        <v>0</v>
      </c>
      <c r="N83" s="184">
        <f t="shared" si="28"/>
        <v>0</v>
      </c>
      <c r="O83" s="184">
        <f t="shared" si="28"/>
        <v>0</v>
      </c>
      <c r="P83" s="184">
        <f t="shared" si="28"/>
        <v>0</v>
      </c>
      <c r="Q83" s="184">
        <f t="shared" si="28"/>
        <v>0</v>
      </c>
      <c r="R83" s="184">
        <f t="shared" si="28"/>
        <v>0</v>
      </c>
      <c r="S83" s="184">
        <f t="shared" si="28"/>
        <v>0</v>
      </c>
      <c r="T83" s="184">
        <f t="shared" si="28"/>
        <v>0</v>
      </c>
      <c r="U83" s="184">
        <f t="shared" si="28"/>
        <v>0</v>
      </c>
      <c r="V83" s="184">
        <f t="shared" si="28"/>
        <v>0</v>
      </c>
      <c r="W83" s="184">
        <f t="shared" si="28"/>
        <v>0</v>
      </c>
      <c r="X83" s="184">
        <f t="shared" si="28"/>
        <v>0</v>
      </c>
      <c r="Y83" s="184">
        <f t="shared" si="28"/>
        <v>0</v>
      </c>
      <c r="Z83" s="184">
        <f t="shared" si="28"/>
        <v>0</v>
      </c>
      <c r="AA83" s="184">
        <f t="shared" si="28"/>
        <v>0</v>
      </c>
      <c r="AB83" s="184">
        <f t="shared" si="28"/>
        <v>0</v>
      </c>
      <c r="AC83" s="184">
        <f t="shared" si="28"/>
        <v>0</v>
      </c>
      <c r="AD83" s="184">
        <f t="shared" si="28"/>
        <v>0</v>
      </c>
      <c r="AE83" s="184">
        <f t="shared" si="28"/>
        <v>0</v>
      </c>
      <c r="AF83" s="184">
        <f t="shared" si="28"/>
        <v>0</v>
      </c>
      <c r="AG83" s="184">
        <f t="shared" si="28"/>
        <v>0</v>
      </c>
      <c r="AH83" s="184">
        <f t="shared" si="28"/>
        <v>0</v>
      </c>
      <c r="AI83" s="184">
        <f t="shared" si="28"/>
        <v>0</v>
      </c>
      <c r="AJ83" s="184">
        <f t="shared" si="28"/>
        <v>0</v>
      </c>
      <c r="AK83" s="184">
        <f t="shared" si="28"/>
        <v>0</v>
      </c>
      <c r="AL83" s="184">
        <f t="shared" si="28"/>
        <v>0</v>
      </c>
      <c r="AM83" s="184">
        <f t="shared" si="28"/>
        <v>0</v>
      </c>
      <c r="AN83" s="184">
        <f t="shared" si="28"/>
        <v>0</v>
      </c>
      <c r="AO83" s="184">
        <f t="shared" si="28"/>
        <v>0</v>
      </c>
      <c r="AP83" s="184">
        <f t="shared" si="28"/>
        <v>0</v>
      </c>
    </row>
    <row r="84" spans="1:42" x14ac:dyDescent="0.2">
      <c r="A84" s="27" t="s">
        <v>257</v>
      </c>
      <c r="B84" s="184">
        <f>B663</f>
        <v>0</v>
      </c>
      <c r="C84" s="184">
        <f t="shared" ref="C84:AP84" si="29">C663</f>
        <v>0</v>
      </c>
      <c r="D84" s="184">
        <f t="shared" si="29"/>
        <v>0</v>
      </c>
      <c r="E84" s="184">
        <f t="shared" si="29"/>
        <v>0</v>
      </c>
      <c r="F84" s="184">
        <f t="shared" si="29"/>
        <v>0</v>
      </c>
      <c r="G84" s="184">
        <f t="shared" si="29"/>
        <v>0</v>
      </c>
      <c r="H84" s="184">
        <f t="shared" si="29"/>
        <v>0</v>
      </c>
      <c r="I84" s="184">
        <f t="shared" si="29"/>
        <v>0</v>
      </c>
      <c r="J84" s="184">
        <f t="shared" si="29"/>
        <v>0</v>
      </c>
      <c r="K84" s="184">
        <f t="shared" si="29"/>
        <v>0</v>
      </c>
      <c r="L84" s="184">
        <f t="shared" si="29"/>
        <v>0</v>
      </c>
      <c r="M84" s="184">
        <f t="shared" si="29"/>
        <v>0</v>
      </c>
      <c r="N84" s="184">
        <f t="shared" si="29"/>
        <v>0</v>
      </c>
      <c r="O84" s="184">
        <f t="shared" si="29"/>
        <v>0</v>
      </c>
      <c r="P84" s="184">
        <f t="shared" si="29"/>
        <v>0</v>
      </c>
      <c r="Q84" s="184">
        <f t="shared" si="29"/>
        <v>0</v>
      </c>
      <c r="R84" s="184">
        <f t="shared" si="29"/>
        <v>0</v>
      </c>
      <c r="S84" s="184">
        <f t="shared" si="29"/>
        <v>0</v>
      </c>
      <c r="T84" s="184">
        <f t="shared" si="29"/>
        <v>0</v>
      </c>
      <c r="U84" s="184">
        <f t="shared" si="29"/>
        <v>0</v>
      </c>
      <c r="V84" s="184">
        <f t="shared" si="29"/>
        <v>0</v>
      </c>
      <c r="W84" s="184">
        <f t="shared" si="29"/>
        <v>0</v>
      </c>
      <c r="X84" s="184">
        <f t="shared" si="29"/>
        <v>0</v>
      </c>
      <c r="Y84" s="184">
        <f t="shared" si="29"/>
        <v>0</v>
      </c>
      <c r="Z84" s="184">
        <f t="shared" si="29"/>
        <v>0</v>
      </c>
      <c r="AA84" s="184">
        <f t="shared" si="29"/>
        <v>0</v>
      </c>
      <c r="AB84" s="184">
        <f t="shared" si="29"/>
        <v>0</v>
      </c>
      <c r="AC84" s="184">
        <f t="shared" si="29"/>
        <v>0</v>
      </c>
      <c r="AD84" s="184">
        <f t="shared" si="29"/>
        <v>0</v>
      </c>
      <c r="AE84" s="184">
        <f t="shared" si="29"/>
        <v>0</v>
      </c>
      <c r="AF84" s="184">
        <f t="shared" si="29"/>
        <v>0</v>
      </c>
      <c r="AG84" s="184">
        <f t="shared" si="29"/>
        <v>0</v>
      </c>
      <c r="AH84" s="184">
        <f t="shared" si="29"/>
        <v>0</v>
      </c>
      <c r="AI84" s="184">
        <f t="shared" si="29"/>
        <v>0</v>
      </c>
      <c r="AJ84" s="184">
        <f t="shared" si="29"/>
        <v>0</v>
      </c>
      <c r="AK84" s="184">
        <f t="shared" si="29"/>
        <v>0</v>
      </c>
      <c r="AL84" s="184">
        <f t="shared" si="29"/>
        <v>0</v>
      </c>
      <c r="AM84" s="184">
        <f t="shared" si="29"/>
        <v>0</v>
      </c>
      <c r="AN84" s="184">
        <f t="shared" si="29"/>
        <v>0</v>
      </c>
      <c r="AO84" s="184">
        <f t="shared" si="29"/>
        <v>0</v>
      </c>
      <c r="AP84" s="184">
        <f t="shared" si="29"/>
        <v>0</v>
      </c>
    </row>
    <row r="85" spans="1:42" x14ac:dyDescent="0.2">
      <c r="A85" s="27" t="s">
        <v>258</v>
      </c>
      <c r="B85" s="190">
        <f>B695</f>
        <v>0</v>
      </c>
      <c r="C85" s="190">
        <f t="shared" ref="C85:AP85" si="30">C695</f>
        <v>0</v>
      </c>
      <c r="D85" s="190">
        <f t="shared" si="30"/>
        <v>0</v>
      </c>
      <c r="E85" s="190">
        <f t="shared" si="30"/>
        <v>0</v>
      </c>
      <c r="F85" s="190">
        <f t="shared" si="30"/>
        <v>0</v>
      </c>
      <c r="G85" s="190">
        <f t="shared" si="30"/>
        <v>0</v>
      </c>
      <c r="H85" s="190">
        <f t="shared" si="30"/>
        <v>0</v>
      </c>
      <c r="I85" s="190">
        <f t="shared" si="30"/>
        <v>0</v>
      </c>
      <c r="J85" s="190">
        <f t="shared" si="30"/>
        <v>0</v>
      </c>
      <c r="K85" s="190">
        <f t="shared" si="30"/>
        <v>0</v>
      </c>
      <c r="L85" s="190">
        <f t="shared" si="30"/>
        <v>0</v>
      </c>
      <c r="M85" s="190">
        <f t="shared" si="30"/>
        <v>0</v>
      </c>
      <c r="N85" s="190">
        <f t="shared" si="30"/>
        <v>0</v>
      </c>
      <c r="O85" s="190">
        <f t="shared" si="30"/>
        <v>0</v>
      </c>
      <c r="P85" s="190">
        <f t="shared" si="30"/>
        <v>0</v>
      </c>
      <c r="Q85" s="190">
        <f t="shared" si="30"/>
        <v>0</v>
      </c>
      <c r="R85" s="190">
        <f t="shared" si="30"/>
        <v>0</v>
      </c>
      <c r="S85" s="190">
        <f t="shared" si="30"/>
        <v>0</v>
      </c>
      <c r="T85" s="190">
        <f t="shared" si="30"/>
        <v>0</v>
      </c>
      <c r="U85" s="190">
        <f t="shared" si="30"/>
        <v>0</v>
      </c>
      <c r="V85" s="190">
        <f t="shared" si="30"/>
        <v>0</v>
      </c>
      <c r="W85" s="190">
        <f t="shared" si="30"/>
        <v>0</v>
      </c>
      <c r="X85" s="190">
        <f t="shared" si="30"/>
        <v>0</v>
      </c>
      <c r="Y85" s="190">
        <f t="shared" si="30"/>
        <v>0</v>
      </c>
      <c r="Z85" s="190">
        <f t="shared" si="30"/>
        <v>0</v>
      </c>
      <c r="AA85" s="190">
        <f t="shared" si="30"/>
        <v>0</v>
      </c>
      <c r="AB85" s="190">
        <f t="shared" si="30"/>
        <v>0</v>
      </c>
      <c r="AC85" s="190">
        <f t="shared" si="30"/>
        <v>0</v>
      </c>
      <c r="AD85" s="190">
        <f t="shared" si="30"/>
        <v>0</v>
      </c>
      <c r="AE85" s="190">
        <f t="shared" si="30"/>
        <v>0</v>
      </c>
      <c r="AF85" s="190">
        <f t="shared" si="30"/>
        <v>0</v>
      </c>
      <c r="AG85" s="190">
        <f t="shared" si="30"/>
        <v>0</v>
      </c>
      <c r="AH85" s="190">
        <f t="shared" si="30"/>
        <v>0</v>
      </c>
      <c r="AI85" s="190">
        <f t="shared" si="30"/>
        <v>0</v>
      </c>
      <c r="AJ85" s="190">
        <f t="shared" si="30"/>
        <v>0</v>
      </c>
      <c r="AK85" s="190">
        <f t="shared" si="30"/>
        <v>0</v>
      </c>
      <c r="AL85" s="190">
        <f t="shared" si="30"/>
        <v>0</v>
      </c>
      <c r="AM85" s="190">
        <f t="shared" si="30"/>
        <v>0</v>
      </c>
      <c r="AN85" s="190">
        <f t="shared" si="30"/>
        <v>0</v>
      </c>
      <c r="AO85" s="190">
        <f t="shared" si="30"/>
        <v>0</v>
      </c>
      <c r="AP85" s="190">
        <f t="shared" si="30"/>
        <v>0</v>
      </c>
    </row>
    <row r="86" spans="1:42" x14ac:dyDescent="0.2">
      <c r="A86" s="27" t="s">
        <v>364</v>
      </c>
      <c r="B86" s="269">
        <f>SUM(B83:B85)</f>
        <v>0</v>
      </c>
      <c r="C86" s="269">
        <f t="shared" ref="C86:AP86" si="31">SUM(C83:C85)</f>
        <v>0</v>
      </c>
      <c r="D86" s="269">
        <f t="shared" si="31"/>
        <v>0</v>
      </c>
      <c r="E86" s="269">
        <f t="shared" si="31"/>
        <v>0</v>
      </c>
      <c r="F86" s="269">
        <f t="shared" si="31"/>
        <v>0</v>
      </c>
      <c r="G86" s="269">
        <f t="shared" si="31"/>
        <v>0</v>
      </c>
      <c r="H86" s="269">
        <f t="shared" si="31"/>
        <v>0</v>
      </c>
      <c r="I86" s="269">
        <f t="shared" si="31"/>
        <v>0</v>
      </c>
      <c r="J86" s="269">
        <f t="shared" si="31"/>
        <v>0</v>
      </c>
      <c r="K86" s="269">
        <f t="shared" si="31"/>
        <v>0</v>
      </c>
      <c r="L86" s="269">
        <f t="shared" si="31"/>
        <v>0</v>
      </c>
      <c r="M86" s="269">
        <f t="shared" si="31"/>
        <v>0</v>
      </c>
      <c r="N86" s="269">
        <f t="shared" si="31"/>
        <v>0</v>
      </c>
      <c r="O86" s="269">
        <f t="shared" si="31"/>
        <v>0</v>
      </c>
      <c r="P86" s="269">
        <f t="shared" si="31"/>
        <v>0</v>
      </c>
      <c r="Q86" s="269">
        <f t="shared" si="31"/>
        <v>0</v>
      </c>
      <c r="R86" s="269">
        <f t="shared" si="31"/>
        <v>0</v>
      </c>
      <c r="S86" s="269">
        <f t="shared" si="31"/>
        <v>0</v>
      </c>
      <c r="T86" s="269">
        <f t="shared" si="31"/>
        <v>0</v>
      </c>
      <c r="U86" s="269">
        <f t="shared" si="31"/>
        <v>0</v>
      </c>
      <c r="V86" s="269">
        <f t="shared" si="31"/>
        <v>0</v>
      </c>
      <c r="W86" s="269">
        <f t="shared" si="31"/>
        <v>0</v>
      </c>
      <c r="X86" s="269">
        <f t="shared" si="31"/>
        <v>0</v>
      </c>
      <c r="Y86" s="269">
        <f t="shared" si="31"/>
        <v>0</v>
      </c>
      <c r="Z86" s="269">
        <f t="shared" si="31"/>
        <v>0</v>
      </c>
      <c r="AA86" s="269">
        <f t="shared" si="31"/>
        <v>0</v>
      </c>
      <c r="AB86" s="269">
        <f t="shared" si="31"/>
        <v>0</v>
      </c>
      <c r="AC86" s="269">
        <f t="shared" si="31"/>
        <v>0</v>
      </c>
      <c r="AD86" s="269">
        <f t="shared" si="31"/>
        <v>0</v>
      </c>
      <c r="AE86" s="269">
        <f t="shared" si="31"/>
        <v>0</v>
      </c>
      <c r="AF86" s="269">
        <f t="shared" si="31"/>
        <v>0</v>
      </c>
      <c r="AG86" s="269">
        <f t="shared" si="31"/>
        <v>0</v>
      </c>
      <c r="AH86" s="269">
        <f t="shared" si="31"/>
        <v>0</v>
      </c>
      <c r="AI86" s="269">
        <f t="shared" si="31"/>
        <v>0</v>
      </c>
      <c r="AJ86" s="269">
        <f t="shared" si="31"/>
        <v>0</v>
      </c>
      <c r="AK86" s="269">
        <f t="shared" si="31"/>
        <v>0</v>
      </c>
      <c r="AL86" s="269">
        <f t="shared" si="31"/>
        <v>0</v>
      </c>
      <c r="AM86" s="269">
        <f t="shared" si="31"/>
        <v>0</v>
      </c>
      <c r="AN86" s="269">
        <f t="shared" si="31"/>
        <v>0</v>
      </c>
      <c r="AO86" s="269">
        <f t="shared" si="31"/>
        <v>0</v>
      </c>
      <c r="AP86" s="269">
        <f t="shared" si="31"/>
        <v>0</v>
      </c>
    </row>
    <row r="87" spans="1:42" x14ac:dyDescent="0.2">
      <c r="A87" s="270" t="s">
        <v>13</v>
      </c>
      <c r="B87" s="197">
        <f>SUM(B70:B73)+B81+B86</f>
        <v>0</v>
      </c>
      <c r="C87" s="197">
        <f t="shared" ref="C87:AP87" si="32">SUM(C70:C73)+C81+C86</f>
        <v>0</v>
      </c>
      <c r="D87" s="197">
        <f t="shared" si="32"/>
        <v>0</v>
      </c>
      <c r="E87" s="197">
        <f t="shared" si="32"/>
        <v>0</v>
      </c>
      <c r="F87" s="197">
        <f t="shared" si="32"/>
        <v>0</v>
      </c>
      <c r="G87" s="197">
        <f t="shared" si="32"/>
        <v>0</v>
      </c>
      <c r="H87" s="197">
        <f t="shared" si="32"/>
        <v>0</v>
      </c>
      <c r="I87" s="197">
        <f t="shared" si="32"/>
        <v>0</v>
      </c>
      <c r="J87" s="197">
        <f t="shared" si="32"/>
        <v>0</v>
      </c>
      <c r="K87" s="197">
        <f t="shared" si="32"/>
        <v>0</v>
      </c>
      <c r="L87" s="197">
        <f t="shared" si="32"/>
        <v>0</v>
      </c>
      <c r="M87" s="197">
        <f t="shared" si="32"/>
        <v>0</v>
      </c>
      <c r="N87" s="197">
        <f t="shared" si="32"/>
        <v>0</v>
      </c>
      <c r="O87" s="197">
        <f t="shared" si="32"/>
        <v>0</v>
      </c>
      <c r="P87" s="197">
        <f t="shared" si="32"/>
        <v>0</v>
      </c>
      <c r="Q87" s="197">
        <f t="shared" si="32"/>
        <v>0</v>
      </c>
      <c r="R87" s="197">
        <f t="shared" si="32"/>
        <v>0</v>
      </c>
      <c r="S87" s="197">
        <f t="shared" si="32"/>
        <v>0</v>
      </c>
      <c r="T87" s="197">
        <f t="shared" si="32"/>
        <v>0</v>
      </c>
      <c r="U87" s="197">
        <f t="shared" si="32"/>
        <v>0</v>
      </c>
      <c r="V87" s="197">
        <f t="shared" si="32"/>
        <v>0</v>
      </c>
      <c r="W87" s="197">
        <f t="shared" si="32"/>
        <v>0</v>
      </c>
      <c r="X87" s="197">
        <f t="shared" si="32"/>
        <v>0</v>
      </c>
      <c r="Y87" s="197">
        <f t="shared" si="32"/>
        <v>0</v>
      </c>
      <c r="Z87" s="197">
        <f t="shared" si="32"/>
        <v>0</v>
      </c>
      <c r="AA87" s="197">
        <f t="shared" si="32"/>
        <v>0</v>
      </c>
      <c r="AB87" s="197">
        <f>SUM(AB70:AB73)+AB81+AB86</f>
        <v>0</v>
      </c>
      <c r="AC87" s="197">
        <f t="shared" si="32"/>
        <v>0</v>
      </c>
      <c r="AD87" s="197">
        <f t="shared" si="32"/>
        <v>0</v>
      </c>
      <c r="AE87" s="197">
        <f t="shared" si="32"/>
        <v>0</v>
      </c>
      <c r="AF87" s="197">
        <f t="shared" si="32"/>
        <v>0</v>
      </c>
      <c r="AG87" s="197">
        <f t="shared" si="32"/>
        <v>0</v>
      </c>
      <c r="AH87" s="197">
        <f t="shared" si="32"/>
        <v>0</v>
      </c>
      <c r="AI87" s="197">
        <f t="shared" si="32"/>
        <v>0</v>
      </c>
      <c r="AJ87" s="197">
        <f t="shared" si="32"/>
        <v>0</v>
      </c>
      <c r="AK87" s="197">
        <f t="shared" si="32"/>
        <v>0</v>
      </c>
      <c r="AL87" s="197">
        <f t="shared" si="32"/>
        <v>0</v>
      </c>
      <c r="AM87" s="197">
        <f t="shared" si="32"/>
        <v>0</v>
      </c>
      <c r="AN87" s="197">
        <f t="shared" si="32"/>
        <v>0</v>
      </c>
      <c r="AO87" s="197">
        <f t="shared" si="32"/>
        <v>0</v>
      </c>
      <c r="AP87" s="197">
        <f t="shared" si="32"/>
        <v>0</v>
      </c>
    </row>
    <row r="88" spans="1:42" x14ac:dyDescent="0.2">
      <c r="A88" s="23"/>
      <c r="B88" s="20"/>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row>
    <row r="89" spans="1:42" x14ac:dyDescent="0.2">
      <c r="A89" s="25" t="s">
        <v>60</v>
      </c>
      <c r="B89" s="20"/>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row>
    <row r="90" spans="1:42" x14ac:dyDescent="0.2">
      <c r="A90" s="358" t="s">
        <v>307</v>
      </c>
      <c r="B90" s="360">
        <f>B618</f>
        <v>0</v>
      </c>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row>
    <row r="91" spans="1:42" x14ac:dyDescent="0.2">
      <c r="A91" s="358" t="s">
        <v>308</v>
      </c>
      <c r="B91" s="190">
        <f>B612</f>
        <v>0</v>
      </c>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c r="AP91" s="20"/>
    </row>
    <row r="92" spans="1:42" x14ac:dyDescent="0.2">
      <c r="A92" s="23" t="s">
        <v>390</v>
      </c>
      <c r="B92" s="360">
        <f>SUM(B90:B91)</f>
        <v>0</v>
      </c>
      <c r="C92" s="414">
        <v>0</v>
      </c>
      <c r="D92" s="414">
        <v>0</v>
      </c>
      <c r="E92" s="414">
        <v>0</v>
      </c>
      <c r="F92" s="414">
        <v>0</v>
      </c>
      <c r="G92" s="414">
        <v>0</v>
      </c>
      <c r="H92" s="414">
        <v>0</v>
      </c>
      <c r="I92" s="414">
        <v>0</v>
      </c>
      <c r="J92" s="414">
        <v>0</v>
      </c>
      <c r="K92" s="414">
        <v>0</v>
      </c>
      <c r="L92" s="414">
        <v>0</v>
      </c>
      <c r="M92" s="414">
        <v>0</v>
      </c>
      <c r="N92" s="414">
        <v>0</v>
      </c>
      <c r="O92" s="414">
        <v>0</v>
      </c>
      <c r="P92" s="414">
        <v>0</v>
      </c>
      <c r="Q92" s="414">
        <v>0</v>
      </c>
      <c r="R92" s="414">
        <v>0</v>
      </c>
      <c r="S92" s="414">
        <v>0</v>
      </c>
      <c r="T92" s="414">
        <v>0</v>
      </c>
      <c r="U92" s="414">
        <v>0</v>
      </c>
      <c r="V92" s="414">
        <v>0</v>
      </c>
      <c r="W92" s="414">
        <v>0</v>
      </c>
      <c r="X92" s="414">
        <v>0</v>
      </c>
      <c r="Y92" s="414">
        <v>0</v>
      </c>
      <c r="Z92" s="414">
        <v>0</v>
      </c>
      <c r="AA92" s="414">
        <v>0</v>
      </c>
      <c r="AB92" s="414">
        <v>0</v>
      </c>
      <c r="AC92" s="414">
        <v>0</v>
      </c>
      <c r="AD92" s="414">
        <v>0</v>
      </c>
      <c r="AE92" s="414">
        <v>0</v>
      </c>
      <c r="AF92" s="414">
        <v>0</v>
      </c>
      <c r="AG92" s="414">
        <v>0</v>
      </c>
      <c r="AH92" s="414">
        <v>0</v>
      </c>
      <c r="AI92" s="414">
        <v>0</v>
      </c>
      <c r="AJ92" s="414">
        <v>0</v>
      </c>
      <c r="AK92" s="414">
        <v>0</v>
      </c>
      <c r="AL92" s="414">
        <v>0</v>
      </c>
      <c r="AM92" s="414">
        <v>0</v>
      </c>
      <c r="AN92" s="414">
        <v>0</v>
      </c>
      <c r="AO92" s="414">
        <v>0</v>
      </c>
      <c r="AP92" s="414">
        <v>0</v>
      </c>
    </row>
    <row r="93" spans="1:42" x14ac:dyDescent="0.2">
      <c r="A93" s="270" t="s">
        <v>13</v>
      </c>
      <c r="B93" s="197">
        <f>B92</f>
        <v>0</v>
      </c>
      <c r="C93" s="197">
        <f t="shared" ref="C93:AP93" si="33">C92</f>
        <v>0</v>
      </c>
      <c r="D93" s="197">
        <f t="shared" si="33"/>
        <v>0</v>
      </c>
      <c r="E93" s="197">
        <f t="shared" si="33"/>
        <v>0</v>
      </c>
      <c r="F93" s="197">
        <f t="shared" si="33"/>
        <v>0</v>
      </c>
      <c r="G93" s="197">
        <f t="shared" si="33"/>
        <v>0</v>
      </c>
      <c r="H93" s="197">
        <f t="shared" si="33"/>
        <v>0</v>
      </c>
      <c r="I93" s="197">
        <f t="shared" si="33"/>
        <v>0</v>
      </c>
      <c r="J93" s="197">
        <f t="shared" si="33"/>
        <v>0</v>
      </c>
      <c r="K93" s="197">
        <f t="shared" si="33"/>
        <v>0</v>
      </c>
      <c r="L93" s="197">
        <f t="shared" si="33"/>
        <v>0</v>
      </c>
      <c r="M93" s="197">
        <f t="shared" si="33"/>
        <v>0</v>
      </c>
      <c r="N93" s="197">
        <f t="shared" si="33"/>
        <v>0</v>
      </c>
      <c r="O93" s="197">
        <f t="shared" si="33"/>
        <v>0</v>
      </c>
      <c r="P93" s="197">
        <f t="shared" si="33"/>
        <v>0</v>
      </c>
      <c r="Q93" s="197">
        <f t="shared" si="33"/>
        <v>0</v>
      </c>
      <c r="R93" s="197">
        <f t="shared" si="33"/>
        <v>0</v>
      </c>
      <c r="S93" s="197">
        <f t="shared" si="33"/>
        <v>0</v>
      </c>
      <c r="T93" s="197">
        <f t="shared" si="33"/>
        <v>0</v>
      </c>
      <c r="U93" s="197">
        <f t="shared" si="33"/>
        <v>0</v>
      </c>
      <c r="V93" s="197">
        <f t="shared" si="33"/>
        <v>0</v>
      </c>
      <c r="W93" s="197">
        <f t="shared" si="33"/>
        <v>0</v>
      </c>
      <c r="X93" s="197">
        <f t="shared" si="33"/>
        <v>0</v>
      </c>
      <c r="Y93" s="197">
        <f t="shared" si="33"/>
        <v>0</v>
      </c>
      <c r="Z93" s="197">
        <f t="shared" si="33"/>
        <v>0</v>
      </c>
      <c r="AA93" s="197">
        <f t="shared" si="33"/>
        <v>0</v>
      </c>
      <c r="AB93" s="197">
        <f t="shared" si="33"/>
        <v>0</v>
      </c>
      <c r="AC93" s="197">
        <f t="shared" si="33"/>
        <v>0</v>
      </c>
      <c r="AD93" s="197">
        <f t="shared" si="33"/>
        <v>0</v>
      </c>
      <c r="AE93" s="197">
        <f t="shared" si="33"/>
        <v>0</v>
      </c>
      <c r="AF93" s="197">
        <f t="shared" si="33"/>
        <v>0</v>
      </c>
      <c r="AG93" s="197">
        <f t="shared" si="33"/>
        <v>0</v>
      </c>
      <c r="AH93" s="197">
        <f t="shared" si="33"/>
        <v>0</v>
      </c>
      <c r="AI93" s="197">
        <f t="shared" si="33"/>
        <v>0</v>
      </c>
      <c r="AJ93" s="197">
        <f t="shared" si="33"/>
        <v>0</v>
      </c>
      <c r="AK93" s="197">
        <f t="shared" si="33"/>
        <v>0</v>
      </c>
      <c r="AL93" s="197">
        <f t="shared" si="33"/>
        <v>0</v>
      </c>
      <c r="AM93" s="197">
        <f t="shared" si="33"/>
        <v>0</v>
      </c>
      <c r="AN93" s="197">
        <f t="shared" si="33"/>
        <v>0</v>
      </c>
      <c r="AO93" s="197">
        <f t="shared" si="33"/>
        <v>0</v>
      </c>
      <c r="AP93" s="197">
        <f t="shared" si="33"/>
        <v>0</v>
      </c>
    </row>
    <row r="94" spans="1:42" x14ac:dyDescent="0.2">
      <c r="A94" s="358"/>
      <c r="B94" s="360"/>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c r="AJ94" s="20"/>
      <c r="AK94" s="20"/>
      <c r="AL94" s="20"/>
      <c r="AM94" s="20"/>
      <c r="AN94" s="20"/>
      <c r="AO94" s="20"/>
      <c r="AP94" s="20"/>
    </row>
    <row r="95" spans="1:42" x14ac:dyDescent="0.2">
      <c r="A95" s="400" t="s">
        <v>309</v>
      </c>
      <c r="B95" s="360">
        <f t="shared" ref="B95:AP95" si="34">B67+B87+B93</f>
        <v>0</v>
      </c>
      <c r="C95" s="360">
        <f t="shared" si="34"/>
        <v>0</v>
      </c>
      <c r="D95" s="360">
        <f t="shared" si="34"/>
        <v>0</v>
      </c>
      <c r="E95" s="360">
        <f t="shared" si="34"/>
        <v>0</v>
      </c>
      <c r="F95" s="360">
        <f t="shared" si="34"/>
        <v>0</v>
      </c>
      <c r="G95" s="360">
        <f t="shared" si="34"/>
        <v>0</v>
      </c>
      <c r="H95" s="360">
        <f t="shared" si="34"/>
        <v>0</v>
      </c>
      <c r="I95" s="360">
        <f t="shared" si="34"/>
        <v>0</v>
      </c>
      <c r="J95" s="360">
        <f t="shared" si="34"/>
        <v>0</v>
      </c>
      <c r="K95" s="360">
        <f t="shared" si="34"/>
        <v>0</v>
      </c>
      <c r="L95" s="360">
        <f t="shared" si="34"/>
        <v>0</v>
      </c>
      <c r="M95" s="360">
        <f t="shared" si="34"/>
        <v>0</v>
      </c>
      <c r="N95" s="360">
        <f t="shared" si="34"/>
        <v>0</v>
      </c>
      <c r="O95" s="360">
        <f t="shared" si="34"/>
        <v>0</v>
      </c>
      <c r="P95" s="360">
        <f t="shared" si="34"/>
        <v>0</v>
      </c>
      <c r="Q95" s="360">
        <f t="shared" si="34"/>
        <v>0</v>
      </c>
      <c r="R95" s="360">
        <f t="shared" si="34"/>
        <v>0</v>
      </c>
      <c r="S95" s="360">
        <f t="shared" si="34"/>
        <v>0</v>
      </c>
      <c r="T95" s="360">
        <f t="shared" si="34"/>
        <v>0</v>
      </c>
      <c r="U95" s="360">
        <f t="shared" si="34"/>
        <v>0</v>
      </c>
      <c r="V95" s="360">
        <f t="shared" si="34"/>
        <v>0</v>
      </c>
      <c r="W95" s="360">
        <f t="shared" si="34"/>
        <v>0</v>
      </c>
      <c r="X95" s="360">
        <f t="shared" si="34"/>
        <v>0</v>
      </c>
      <c r="Y95" s="360">
        <f t="shared" si="34"/>
        <v>0</v>
      </c>
      <c r="Z95" s="360">
        <f t="shared" si="34"/>
        <v>0</v>
      </c>
      <c r="AA95" s="360">
        <f t="shared" si="34"/>
        <v>0</v>
      </c>
      <c r="AB95" s="360">
        <f t="shared" si="34"/>
        <v>0</v>
      </c>
      <c r="AC95" s="360">
        <f t="shared" si="34"/>
        <v>0</v>
      </c>
      <c r="AD95" s="360">
        <f t="shared" si="34"/>
        <v>0</v>
      </c>
      <c r="AE95" s="360">
        <f t="shared" si="34"/>
        <v>0</v>
      </c>
      <c r="AF95" s="360">
        <f t="shared" si="34"/>
        <v>0</v>
      </c>
      <c r="AG95" s="360">
        <f t="shared" si="34"/>
        <v>0</v>
      </c>
      <c r="AH95" s="360">
        <f t="shared" si="34"/>
        <v>0</v>
      </c>
      <c r="AI95" s="360">
        <f t="shared" si="34"/>
        <v>0</v>
      </c>
      <c r="AJ95" s="360">
        <f t="shared" si="34"/>
        <v>0</v>
      </c>
      <c r="AK95" s="360">
        <f t="shared" si="34"/>
        <v>0</v>
      </c>
      <c r="AL95" s="360">
        <f t="shared" si="34"/>
        <v>0</v>
      </c>
      <c r="AM95" s="360">
        <f t="shared" si="34"/>
        <v>0</v>
      </c>
      <c r="AN95" s="360">
        <f t="shared" si="34"/>
        <v>0</v>
      </c>
      <c r="AO95" s="360">
        <f t="shared" si="34"/>
        <v>0</v>
      </c>
      <c r="AP95" s="360">
        <f t="shared" si="34"/>
        <v>0</v>
      </c>
    </row>
    <row r="96" spans="1:42" x14ac:dyDescent="0.2">
      <c r="A96" s="402" t="s">
        <v>310</v>
      </c>
      <c r="B96" s="190">
        <v>0</v>
      </c>
      <c r="C96" s="190">
        <f t="shared" ref="C96:AP96" si="35">C613+C619+C631+C663+C695-C86</f>
        <v>0</v>
      </c>
      <c r="D96" s="414">
        <f t="shared" si="35"/>
        <v>0</v>
      </c>
      <c r="E96" s="414">
        <f t="shared" si="35"/>
        <v>0</v>
      </c>
      <c r="F96" s="414">
        <f t="shared" si="35"/>
        <v>0</v>
      </c>
      <c r="G96" s="414">
        <f t="shared" si="35"/>
        <v>0</v>
      </c>
      <c r="H96" s="414">
        <f t="shared" si="35"/>
        <v>0</v>
      </c>
      <c r="I96" s="414">
        <f t="shared" si="35"/>
        <v>0</v>
      </c>
      <c r="J96" s="414">
        <f t="shared" si="35"/>
        <v>0</v>
      </c>
      <c r="K96" s="414">
        <f t="shared" si="35"/>
        <v>0</v>
      </c>
      <c r="L96" s="414">
        <f t="shared" si="35"/>
        <v>0</v>
      </c>
      <c r="M96" s="414">
        <f t="shared" si="35"/>
        <v>0</v>
      </c>
      <c r="N96" s="414">
        <f t="shared" si="35"/>
        <v>0</v>
      </c>
      <c r="O96" s="414">
        <f t="shared" si="35"/>
        <v>0</v>
      </c>
      <c r="P96" s="414">
        <f t="shared" si="35"/>
        <v>0</v>
      </c>
      <c r="Q96" s="414">
        <f t="shared" si="35"/>
        <v>0</v>
      </c>
      <c r="R96" s="414">
        <f t="shared" si="35"/>
        <v>0</v>
      </c>
      <c r="S96" s="414">
        <f t="shared" si="35"/>
        <v>0</v>
      </c>
      <c r="T96" s="414">
        <f t="shared" si="35"/>
        <v>0</v>
      </c>
      <c r="U96" s="414">
        <f t="shared" si="35"/>
        <v>0</v>
      </c>
      <c r="V96" s="414">
        <f t="shared" si="35"/>
        <v>0</v>
      </c>
      <c r="W96" s="414">
        <f t="shared" si="35"/>
        <v>0</v>
      </c>
      <c r="X96" s="414">
        <f t="shared" si="35"/>
        <v>0</v>
      </c>
      <c r="Y96" s="414">
        <f t="shared" si="35"/>
        <v>0</v>
      </c>
      <c r="Z96" s="414">
        <f t="shared" si="35"/>
        <v>0</v>
      </c>
      <c r="AA96" s="414">
        <f t="shared" si="35"/>
        <v>0</v>
      </c>
      <c r="AB96" s="414">
        <f t="shared" si="35"/>
        <v>0</v>
      </c>
      <c r="AC96" s="414">
        <f t="shared" si="35"/>
        <v>0</v>
      </c>
      <c r="AD96" s="414">
        <f t="shared" si="35"/>
        <v>0</v>
      </c>
      <c r="AE96" s="414">
        <f t="shared" si="35"/>
        <v>0</v>
      </c>
      <c r="AF96" s="414">
        <f t="shared" si="35"/>
        <v>0</v>
      </c>
      <c r="AG96" s="414">
        <f t="shared" si="35"/>
        <v>0</v>
      </c>
      <c r="AH96" s="414">
        <f t="shared" si="35"/>
        <v>0</v>
      </c>
      <c r="AI96" s="414">
        <f t="shared" si="35"/>
        <v>0</v>
      </c>
      <c r="AJ96" s="414">
        <f t="shared" si="35"/>
        <v>0</v>
      </c>
      <c r="AK96" s="414">
        <f t="shared" si="35"/>
        <v>0</v>
      </c>
      <c r="AL96" s="414">
        <f t="shared" si="35"/>
        <v>0</v>
      </c>
      <c r="AM96" s="414">
        <f t="shared" si="35"/>
        <v>0</v>
      </c>
      <c r="AN96" s="414">
        <f t="shared" si="35"/>
        <v>0</v>
      </c>
      <c r="AO96" s="414">
        <f t="shared" si="35"/>
        <v>0</v>
      </c>
      <c r="AP96" s="414">
        <f t="shared" si="35"/>
        <v>0</v>
      </c>
    </row>
    <row r="97" spans="1:42" x14ac:dyDescent="0.2">
      <c r="A97" s="401" t="s">
        <v>311</v>
      </c>
      <c r="B97" s="190">
        <f>SUM(B95:B96)</f>
        <v>0</v>
      </c>
      <c r="C97" s="190">
        <f t="shared" ref="C97:AP97" si="36">SUM(C95:C96)</f>
        <v>0</v>
      </c>
      <c r="D97" s="190">
        <f t="shared" si="36"/>
        <v>0</v>
      </c>
      <c r="E97" s="190">
        <f t="shared" si="36"/>
        <v>0</v>
      </c>
      <c r="F97" s="190">
        <f t="shared" si="36"/>
        <v>0</v>
      </c>
      <c r="G97" s="190">
        <f t="shared" si="36"/>
        <v>0</v>
      </c>
      <c r="H97" s="190">
        <f t="shared" si="36"/>
        <v>0</v>
      </c>
      <c r="I97" s="190">
        <f t="shared" si="36"/>
        <v>0</v>
      </c>
      <c r="J97" s="190">
        <f t="shared" si="36"/>
        <v>0</v>
      </c>
      <c r="K97" s="190">
        <f t="shared" si="36"/>
        <v>0</v>
      </c>
      <c r="L97" s="190">
        <f t="shared" si="36"/>
        <v>0</v>
      </c>
      <c r="M97" s="190">
        <f t="shared" si="36"/>
        <v>0</v>
      </c>
      <c r="N97" s="190">
        <f t="shared" si="36"/>
        <v>0</v>
      </c>
      <c r="O97" s="190">
        <f t="shared" si="36"/>
        <v>0</v>
      </c>
      <c r="P97" s="190">
        <f t="shared" si="36"/>
        <v>0</v>
      </c>
      <c r="Q97" s="190">
        <f t="shared" si="36"/>
        <v>0</v>
      </c>
      <c r="R97" s="190">
        <f t="shared" si="36"/>
        <v>0</v>
      </c>
      <c r="S97" s="190">
        <f t="shared" si="36"/>
        <v>0</v>
      </c>
      <c r="T97" s="190">
        <f t="shared" si="36"/>
        <v>0</v>
      </c>
      <c r="U97" s="190">
        <f t="shared" si="36"/>
        <v>0</v>
      </c>
      <c r="V97" s="190">
        <f t="shared" si="36"/>
        <v>0</v>
      </c>
      <c r="W97" s="190">
        <f t="shared" si="36"/>
        <v>0</v>
      </c>
      <c r="X97" s="190">
        <f t="shared" si="36"/>
        <v>0</v>
      </c>
      <c r="Y97" s="190">
        <f t="shared" si="36"/>
        <v>0</v>
      </c>
      <c r="Z97" s="190">
        <f t="shared" si="36"/>
        <v>0</v>
      </c>
      <c r="AA97" s="190">
        <f t="shared" si="36"/>
        <v>0</v>
      </c>
      <c r="AB97" s="190">
        <f t="shared" si="36"/>
        <v>0</v>
      </c>
      <c r="AC97" s="190">
        <f t="shared" si="36"/>
        <v>0</v>
      </c>
      <c r="AD97" s="190">
        <f t="shared" si="36"/>
        <v>0</v>
      </c>
      <c r="AE97" s="190">
        <f t="shared" si="36"/>
        <v>0</v>
      </c>
      <c r="AF97" s="190">
        <f t="shared" si="36"/>
        <v>0</v>
      </c>
      <c r="AG97" s="190">
        <f t="shared" si="36"/>
        <v>0</v>
      </c>
      <c r="AH97" s="190">
        <f t="shared" si="36"/>
        <v>0</v>
      </c>
      <c r="AI97" s="190">
        <f t="shared" si="36"/>
        <v>0</v>
      </c>
      <c r="AJ97" s="190">
        <f t="shared" si="36"/>
        <v>0</v>
      </c>
      <c r="AK97" s="190">
        <f t="shared" si="36"/>
        <v>0</v>
      </c>
      <c r="AL97" s="190">
        <f t="shared" si="36"/>
        <v>0</v>
      </c>
      <c r="AM97" s="190">
        <f t="shared" si="36"/>
        <v>0</v>
      </c>
      <c r="AN97" s="190">
        <f t="shared" si="36"/>
        <v>0</v>
      </c>
      <c r="AO97" s="190">
        <f t="shared" si="36"/>
        <v>0</v>
      </c>
      <c r="AP97" s="190">
        <f t="shared" si="36"/>
        <v>0</v>
      </c>
    </row>
    <row r="98" spans="1:42" x14ac:dyDescent="0.2">
      <c r="A98" s="399"/>
      <c r="B98" s="360"/>
      <c r="C98" s="360"/>
      <c r="D98" s="360"/>
      <c r="E98" s="360"/>
      <c r="F98" s="360"/>
      <c r="G98" s="360"/>
      <c r="H98" s="360"/>
      <c r="I98" s="360"/>
      <c r="J98" s="360"/>
      <c r="K98" s="360"/>
      <c r="L98" s="360"/>
      <c r="M98" s="360"/>
      <c r="N98" s="360"/>
      <c r="O98" s="360"/>
      <c r="P98" s="360"/>
      <c r="Q98" s="360"/>
      <c r="R98" s="360"/>
      <c r="S98" s="360"/>
      <c r="T98" s="360"/>
      <c r="U98" s="360"/>
      <c r="V98" s="360"/>
      <c r="W98" s="360"/>
      <c r="X98" s="360"/>
      <c r="Y98" s="360"/>
      <c r="Z98" s="360"/>
      <c r="AA98" s="360"/>
      <c r="AB98" s="360"/>
      <c r="AC98" s="360"/>
      <c r="AD98" s="360"/>
      <c r="AE98" s="360"/>
      <c r="AF98" s="360"/>
      <c r="AG98" s="360"/>
      <c r="AH98" s="360"/>
      <c r="AI98" s="360"/>
      <c r="AJ98" s="360"/>
      <c r="AK98" s="360"/>
      <c r="AL98" s="360"/>
      <c r="AM98" s="360"/>
      <c r="AN98" s="360"/>
      <c r="AO98" s="360"/>
      <c r="AP98" s="360"/>
    </row>
    <row r="99" spans="1:42" x14ac:dyDescent="0.2">
      <c r="A99" s="107" t="s">
        <v>313</v>
      </c>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row>
    <row r="100" spans="1:42" x14ac:dyDescent="0.2">
      <c r="A100" s="25" t="s">
        <v>312</v>
      </c>
      <c r="B100" s="360"/>
      <c r="C100" s="360"/>
      <c r="D100" s="360"/>
      <c r="E100" s="360"/>
      <c r="F100" s="360"/>
      <c r="G100" s="360"/>
      <c r="H100" s="360"/>
      <c r="I100" s="360"/>
      <c r="J100" s="360"/>
      <c r="K100" s="360"/>
      <c r="L100" s="360"/>
      <c r="M100" s="360"/>
      <c r="N100" s="360"/>
      <c r="O100" s="360"/>
      <c r="P100" s="360"/>
      <c r="Q100" s="360"/>
      <c r="R100" s="360"/>
      <c r="S100" s="360"/>
      <c r="T100" s="360"/>
      <c r="U100" s="360"/>
      <c r="V100" s="360"/>
      <c r="W100" s="360"/>
      <c r="X100" s="360"/>
      <c r="Y100" s="360"/>
      <c r="Z100" s="360"/>
      <c r="AA100" s="360"/>
      <c r="AB100" s="360"/>
      <c r="AC100" s="360"/>
      <c r="AD100" s="360"/>
      <c r="AE100" s="360"/>
      <c r="AF100" s="360"/>
      <c r="AG100" s="360"/>
      <c r="AH100" s="360"/>
      <c r="AI100" s="360"/>
      <c r="AJ100" s="360"/>
      <c r="AK100" s="360"/>
      <c r="AL100" s="360"/>
      <c r="AM100" s="360"/>
      <c r="AN100" s="360"/>
      <c r="AO100" s="360"/>
      <c r="AP100" s="360"/>
    </row>
    <row r="101" spans="1:42" x14ac:dyDescent="0.2">
      <c r="A101" s="4" t="s">
        <v>314</v>
      </c>
      <c r="B101" s="360">
        <f>B97</f>
        <v>0</v>
      </c>
      <c r="C101" s="360">
        <f t="shared" ref="C101:AP101" si="37">C97</f>
        <v>0</v>
      </c>
      <c r="D101" s="360">
        <f t="shared" si="37"/>
        <v>0</v>
      </c>
      <c r="E101" s="360">
        <f t="shared" si="37"/>
        <v>0</v>
      </c>
      <c r="F101" s="360">
        <f t="shared" si="37"/>
        <v>0</v>
      </c>
      <c r="G101" s="360">
        <f t="shared" si="37"/>
        <v>0</v>
      </c>
      <c r="H101" s="360">
        <f t="shared" si="37"/>
        <v>0</v>
      </c>
      <c r="I101" s="360">
        <f t="shared" si="37"/>
        <v>0</v>
      </c>
      <c r="J101" s="360">
        <f t="shared" si="37"/>
        <v>0</v>
      </c>
      <c r="K101" s="360">
        <f t="shared" si="37"/>
        <v>0</v>
      </c>
      <c r="L101" s="360">
        <f t="shared" si="37"/>
        <v>0</v>
      </c>
      <c r="M101" s="360">
        <f t="shared" si="37"/>
        <v>0</v>
      </c>
      <c r="N101" s="360">
        <f t="shared" si="37"/>
        <v>0</v>
      </c>
      <c r="O101" s="360">
        <f t="shared" si="37"/>
        <v>0</v>
      </c>
      <c r="P101" s="360">
        <f t="shared" si="37"/>
        <v>0</v>
      </c>
      <c r="Q101" s="360">
        <f t="shared" si="37"/>
        <v>0</v>
      </c>
      <c r="R101" s="360">
        <f t="shared" si="37"/>
        <v>0</v>
      </c>
      <c r="S101" s="360">
        <f t="shared" si="37"/>
        <v>0</v>
      </c>
      <c r="T101" s="360">
        <f t="shared" si="37"/>
        <v>0</v>
      </c>
      <c r="U101" s="360">
        <f t="shared" si="37"/>
        <v>0</v>
      </c>
      <c r="V101" s="360">
        <f t="shared" si="37"/>
        <v>0</v>
      </c>
      <c r="W101" s="360">
        <f t="shared" si="37"/>
        <v>0</v>
      </c>
      <c r="X101" s="360">
        <f t="shared" si="37"/>
        <v>0</v>
      </c>
      <c r="Y101" s="360">
        <f t="shared" si="37"/>
        <v>0</v>
      </c>
      <c r="Z101" s="360">
        <f t="shared" si="37"/>
        <v>0</v>
      </c>
      <c r="AA101" s="360">
        <f t="shared" si="37"/>
        <v>0</v>
      </c>
      <c r="AB101" s="360">
        <f t="shared" si="37"/>
        <v>0</v>
      </c>
      <c r="AC101" s="360">
        <f t="shared" si="37"/>
        <v>0</v>
      </c>
      <c r="AD101" s="360">
        <f t="shared" si="37"/>
        <v>0</v>
      </c>
      <c r="AE101" s="360">
        <f t="shared" si="37"/>
        <v>0</v>
      </c>
      <c r="AF101" s="360">
        <f t="shared" si="37"/>
        <v>0</v>
      </c>
      <c r="AG101" s="360">
        <f t="shared" si="37"/>
        <v>0</v>
      </c>
      <c r="AH101" s="360">
        <f t="shared" si="37"/>
        <v>0</v>
      </c>
      <c r="AI101" s="360">
        <f t="shared" si="37"/>
        <v>0</v>
      </c>
      <c r="AJ101" s="360">
        <f t="shared" si="37"/>
        <v>0</v>
      </c>
      <c r="AK101" s="360">
        <f t="shared" si="37"/>
        <v>0</v>
      </c>
      <c r="AL101" s="360">
        <f t="shared" si="37"/>
        <v>0</v>
      </c>
      <c r="AM101" s="360">
        <f t="shared" si="37"/>
        <v>0</v>
      </c>
      <c r="AN101" s="360">
        <f t="shared" si="37"/>
        <v>0</v>
      </c>
      <c r="AO101" s="360">
        <f t="shared" si="37"/>
        <v>0</v>
      </c>
      <c r="AP101" s="360">
        <f t="shared" si="37"/>
        <v>0</v>
      </c>
    </row>
    <row r="102" spans="1:42" x14ac:dyDescent="0.2">
      <c r="A102" s="43" t="s">
        <v>13</v>
      </c>
      <c r="B102" s="197">
        <f>B101</f>
        <v>0</v>
      </c>
      <c r="C102" s="197">
        <f t="shared" ref="C102:AP102" si="38">C101</f>
        <v>0</v>
      </c>
      <c r="D102" s="197">
        <f t="shared" si="38"/>
        <v>0</v>
      </c>
      <c r="E102" s="197">
        <f t="shared" si="38"/>
        <v>0</v>
      </c>
      <c r="F102" s="197">
        <f t="shared" si="38"/>
        <v>0</v>
      </c>
      <c r="G102" s="197">
        <f t="shared" si="38"/>
        <v>0</v>
      </c>
      <c r="H102" s="197">
        <f t="shared" si="38"/>
        <v>0</v>
      </c>
      <c r="I102" s="197">
        <f t="shared" si="38"/>
        <v>0</v>
      </c>
      <c r="J102" s="197">
        <f t="shared" si="38"/>
        <v>0</v>
      </c>
      <c r="K102" s="197">
        <f t="shared" si="38"/>
        <v>0</v>
      </c>
      <c r="L102" s="197">
        <f t="shared" si="38"/>
        <v>0</v>
      </c>
      <c r="M102" s="197">
        <f t="shared" si="38"/>
        <v>0</v>
      </c>
      <c r="N102" s="197">
        <f t="shared" si="38"/>
        <v>0</v>
      </c>
      <c r="O102" s="197">
        <f t="shared" si="38"/>
        <v>0</v>
      </c>
      <c r="P102" s="197">
        <f t="shared" si="38"/>
        <v>0</v>
      </c>
      <c r="Q102" s="197">
        <f t="shared" si="38"/>
        <v>0</v>
      </c>
      <c r="R102" s="197">
        <f t="shared" si="38"/>
        <v>0</v>
      </c>
      <c r="S102" s="197">
        <f t="shared" si="38"/>
        <v>0</v>
      </c>
      <c r="T102" s="197">
        <f t="shared" si="38"/>
        <v>0</v>
      </c>
      <c r="U102" s="197">
        <f t="shared" si="38"/>
        <v>0</v>
      </c>
      <c r="V102" s="197">
        <f t="shared" si="38"/>
        <v>0</v>
      </c>
      <c r="W102" s="197">
        <f t="shared" si="38"/>
        <v>0</v>
      </c>
      <c r="X102" s="197">
        <f t="shared" si="38"/>
        <v>0</v>
      </c>
      <c r="Y102" s="197">
        <f t="shared" si="38"/>
        <v>0</v>
      </c>
      <c r="Z102" s="197">
        <f t="shared" si="38"/>
        <v>0</v>
      </c>
      <c r="AA102" s="197">
        <f t="shared" si="38"/>
        <v>0</v>
      </c>
      <c r="AB102" s="197">
        <f t="shared" si="38"/>
        <v>0</v>
      </c>
      <c r="AC102" s="197">
        <f t="shared" si="38"/>
        <v>0</v>
      </c>
      <c r="AD102" s="197">
        <f t="shared" si="38"/>
        <v>0</v>
      </c>
      <c r="AE102" s="197">
        <f t="shared" si="38"/>
        <v>0</v>
      </c>
      <c r="AF102" s="197">
        <f t="shared" si="38"/>
        <v>0</v>
      </c>
      <c r="AG102" s="197">
        <f t="shared" si="38"/>
        <v>0</v>
      </c>
      <c r="AH102" s="197">
        <f t="shared" si="38"/>
        <v>0</v>
      </c>
      <c r="AI102" s="197">
        <f t="shared" si="38"/>
        <v>0</v>
      </c>
      <c r="AJ102" s="197">
        <f t="shared" si="38"/>
        <v>0</v>
      </c>
      <c r="AK102" s="197">
        <f t="shared" si="38"/>
        <v>0</v>
      </c>
      <c r="AL102" s="197">
        <f t="shared" si="38"/>
        <v>0</v>
      </c>
      <c r="AM102" s="197">
        <f t="shared" si="38"/>
        <v>0</v>
      </c>
      <c r="AN102" s="197">
        <f t="shared" si="38"/>
        <v>0</v>
      </c>
      <c r="AO102" s="197">
        <f t="shared" si="38"/>
        <v>0</v>
      </c>
      <c r="AP102" s="197">
        <f t="shared" si="38"/>
        <v>0</v>
      </c>
    </row>
    <row r="103" spans="1:42" x14ac:dyDescent="0.2">
      <c r="B103" s="360"/>
      <c r="C103" s="360"/>
      <c r="D103" s="360"/>
      <c r="E103" s="360"/>
      <c r="F103" s="360"/>
      <c r="G103" s="360"/>
      <c r="H103" s="360"/>
      <c r="I103" s="360"/>
      <c r="J103" s="360"/>
      <c r="K103" s="360"/>
      <c r="L103" s="360"/>
      <c r="M103" s="360"/>
      <c r="N103" s="360"/>
      <c r="O103" s="360"/>
      <c r="P103" s="360"/>
      <c r="Q103" s="360"/>
      <c r="R103" s="360"/>
      <c r="S103" s="360"/>
      <c r="T103" s="360"/>
      <c r="U103" s="360"/>
      <c r="V103" s="360"/>
      <c r="W103" s="360"/>
      <c r="X103" s="360"/>
      <c r="Y103" s="360"/>
      <c r="Z103" s="360"/>
      <c r="AA103" s="360"/>
      <c r="AB103" s="360"/>
      <c r="AC103" s="360"/>
      <c r="AD103" s="360"/>
      <c r="AE103" s="360"/>
      <c r="AF103" s="360"/>
      <c r="AG103" s="360"/>
      <c r="AH103" s="360"/>
      <c r="AI103" s="360"/>
      <c r="AJ103" s="360"/>
      <c r="AK103" s="360"/>
      <c r="AL103" s="360"/>
      <c r="AM103" s="360"/>
      <c r="AN103" s="360"/>
      <c r="AO103" s="360"/>
      <c r="AP103" s="360"/>
    </row>
    <row r="104" spans="1:42" x14ac:dyDescent="0.2">
      <c r="A104" s="25" t="s">
        <v>59</v>
      </c>
      <c r="B104" s="360"/>
      <c r="C104" s="360"/>
      <c r="D104" s="360"/>
      <c r="E104" s="360"/>
      <c r="F104" s="360"/>
      <c r="G104" s="360"/>
      <c r="H104" s="360"/>
      <c r="I104" s="360"/>
      <c r="J104" s="360"/>
      <c r="K104" s="360"/>
      <c r="L104" s="360"/>
      <c r="M104" s="360"/>
      <c r="N104" s="360"/>
      <c r="O104" s="360"/>
      <c r="P104" s="360"/>
      <c r="Q104" s="360"/>
      <c r="R104" s="360"/>
      <c r="S104" s="360"/>
      <c r="T104" s="360"/>
      <c r="U104" s="360"/>
      <c r="V104" s="360"/>
      <c r="W104" s="360"/>
      <c r="X104" s="360"/>
      <c r="Y104" s="360"/>
      <c r="Z104" s="360"/>
      <c r="AA104" s="360"/>
      <c r="AB104" s="360"/>
      <c r="AC104" s="360"/>
      <c r="AD104" s="360"/>
      <c r="AE104" s="360"/>
      <c r="AF104" s="360"/>
      <c r="AG104" s="360"/>
      <c r="AH104" s="360"/>
      <c r="AI104" s="360"/>
      <c r="AJ104" s="360"/>
      <c r="AK104" s="360"/>
      <c r="AL104" s="360"/>
      <c r="AM104" s="360"/>
      <c r="AN104" s="360"/>
      <c r="AO104" s="360"/>
      <c r="AP104" s="360"/>
    </row>
    <row r="105" spans="1:42" x14ac:dyDescent="0.2">
      <c r="A105" s="4" t="s">
        <v>379</v>
      </c>
      <c r="B105" s="360">
        <f>-B55</f>
        <v>0</v>
      </c>
      <c r="C105" s="360">
        <f t="array" ref="C105:AP105">0</f>
        <v>0</v>
      </c>
      <c r="D105" s="360">
        <v>0</v>
      </c>
      <c r="E105" s="360">
        <v>0</v>
      </c>
      <c r="F105" s="360">
        <v>0</v>
      </c>
      <c r="G105" s="360">
        <v>0</v>
      </c>
      <c r="H105" s="360">
        <v>0</v>
      </c>
      <c r="I105" s="360">
        <v>0</v>
      </c>
      <c r="J105" s="360">
        <v>0</v>
      </c>
      <c r="K105" s="360">
        <v>0</v>
      </c>
      <c r="L105" s="360">
        <v>0</v>
      </c>
      <c r="M105" s="360">
        <v>0</v>
      </c>
      <c r="N105" s="360">
        <v>0</v>
      </c>
      <c r="O105" s="360">
        <v>0</v>
      </c>
      <c r="P105" s="360">
        <v>0</v>
      </c>
      <c r="Q105" s="360">
        <v>0</v>
      </c>
      <c r="R105" s="360">
        <v>0</v>
      </c>
      <c r="S105" s="360">
        <v>0</v>
      </c>
      <c r="T105" s="360">
        <v>0</v>
      </c>
      <c r="U105" s="360">
        <v>0</v>
      </c>
      <c r="V105" s="360">
        <v>0</v>
      </c>
      <c r="W105" s="360">
        <v>0</v>
      </c>
      <c r="X105" s="360">
        <v>0</v>
      </c>
      <c r="Y105" s="360">
        <v>0</v>
      </c>
      <c r="Z105" s="360">
        <v>0</v>
      </c>
      <c r="AA105" s="360">
        <v>0</v>
      </c>
      <c r="AB105" s="360">
        <v>0</v>
      </c>
      <c r="AC105" s="360">
        <v>0</v>
      </c>
      <c r="AD105" s="360">
        <v>0</v>
      </c>
      <c r="AE105" s="360">
        <v>0</v>
      </c>
      <c r="AF105" s="360">
        <v>0</v>
      </c>
      <c r="AG105" s="360">
        <v>0</v>
      </c>
      <c r="AH105" s="360">
        <v>0</v>
      </c>
      <c r="AI105" s="360">
        <v>0</v>
      </c>
      <c r="AJ105" s="360">
        <v>0</v>
      </c>
      <c r="AK105" s="360">
        <v>0</v>
      </c>
      <c r="AL105" s="360">
        <v>0</v>
      </c>
      <c r="AM105" s="360">
        <v>0</v>
      </c>
      <c r="AN105" s="360">
        <v>0</v>
      </c>
      <c r="AO105" s="360">
        <v>0</v>
      </c>
      <c r="AP105" s="360">
        <v>0</v>
      </c>
    </row>
    <row r="106" spans="1:42" x14ac:dyDescent="0.2">
      <c r="A106" s="4" t="s">
        <v>315</v>
      </c>
      <c r="B106" s="360">
        <f t="shared" ref="B106:AP106" si="39">B14</f>
        <v>0</v>
      </c>
      <c r="C106" s="360">
        <f t="shared" si="39"/>
        <v>0</v>
      </c>
      <c r="D106" s="360">
        <f t="shared" si="39"/>
        <v>0</v>
      </c>
      <c r="E106" s="360">
        <f t="shared" si="39"/>
        <v>0</v>
      </c>
      <c r="F106" s="360">
        <f t="shared" si="39"/>
        <v>0</v>
      </c>
      <c r="G106" s="360">
        <f t="shared" si="39"/>
        <v>0</v>
      </c>
      <c r="H106" s="360">
        <f t="shared" si="39"/>
        <v>0</v>
      </c>
      <c r="I106" s="360">
        <f t="shared" si="39"/>
        <v>0</v>
      </c>
      <c r="J106" s="360">
        <f t="shared" si="39"/>
        <v>0</v>
      </c>
      <c r="K106" s="360">
        <f t="shared" si="39"/>
        <v>0</v>
      </c>
      <c r="L106" s="360">
        <f t="shared" si="39"/>
        <v>0</v>
      </c>
      <c r="M106" s="360">
        <f t="shared" si="39"/>
        <v>0</v>
      </c>
      <c r="N106" s="360">
        <f t="shared" si="39"/>
        <v>0</v>
      </c>
      <c r="O106" s="360">
        <f t="shared" si="39"/>
        <v>0</v>
      </c>
      <c r="P106" s="360">
        <f t="shared" si="39"/>
        <v>0</v>
      </c>
      <c r="Q106" s="360">
        <f t="shared" si="39"/>
        <v>0</v>
      </c>
      <c r="R106" s="360">
        <f t="shared" si="39"/>
        <v>0</v>
      </c>
      <c r="S106" s="360">
        <f t="shared" si="39"/>
        <v>0</v>
      </c>
      <c r="T106" s="360">
        <f t="shared" si="39"/>
        <v>0</v>
      </c>
      <c r="U106" s="360">
        <f t="shared" si="39"/>
        <v>0</v>
      </c>
      <c r="V106" s="360">
        <f t="shared" si="39"/>
        <v>0</v>
      </c>
      <c r="W106" s="360">
        <f t="shared" si="39"/>
        <v>0</v>
      </c>
      <c r="X106" s="360">
        <f t="shared" si="39"/>
        <v>0</v>
      </c>
      <c r="Y106" s="360">
        <f t="shared" si="39"/>
        <v>0</v>
      </c>
      <c r="Z106" s="360">
        <f t="shared" si="39"/>
        <v>0</v>
      </c>
      <c r="AA106" s="360">
        <f t="shared" si="39"/>
        <v>0</v>
      </c>
      <c r="AB106" s="360">
        <f t="shared" si="39"/>
        <v>0</v>
      </c>
      <c r="AC106" s="360">
        <f t="shared" si="39"/>
        <v>0</v>
      </c>
      <c r="AD106" s="360">
        <f t="shared" si="39"/>
        <v>0</v>
      </c>
      <c r="AE106" s="360">
        <f t="shared" si="39"/>
        <v>0</v>
      </c>
      <c r="AF106" s="360">
        <f t="shared" si="39"/>
        <v>0</v>
      </c>
      <c r="AG106" s="360">
        <f t="shared" si="39"/>
        <v>0</v>
      </c>
      <c r="AH106" s="360">
        <f t="shared" si="39"/>
        <v>0</v>
      </c>
      <c r="AI106" s="360">
        <f t="shared" si="39"/>
        <v>0</v>
      </c>
      <c r="AJ106" s="360">
        <f t="shared" si="39"/>
        <v>0</v>
      </c>
      <c r="AK106" s="360">
        <f t="shared" si="39"/>
        <v>0</v>
      </c>
      <c r="AL106" s="360">
        <f t="shared" si="39"/>
        <v>0</v>
      </c>
      <c r="AM106" s="360">
        <f t="shared" si="39"/>
        <v>0</v>
      </c>
      <c r="AN106" s="360">
        <f t="shared" si="39"/>
        <v>0</v>
      </c>
      <c r="AO106" s="360">
        <f t="shared" si="39"/>
        <v>0</v>
      </c>
      <c r="AP106" s="360">
        <f t="shared" si="39"/>
        <v>0</v>
      </c>
    </row>
    <row r="107" spans="1:42" x14ac:dyDescent="0.2">
      <c r="A107" s="43" t="s">
        <v>13</v>
      </c>
      <c r="B107" s="197">
        <f>SUM(B105:B106)</f>
        <v>0</v>
      </c>
      <c r="C107" s="197">
        <f>C106</f>
        <v>0</v>
      </c>
      <c r="D107" s="197">
        <f t="shared" ref="D107:AP107" si="40">D106</f>
        <v>0</v>
      </c>
      <c r="E107" s="197">
        <f t="shared" si="40"/>
        <v>0</v>
      </c>
      <c r="F107" s="197">
        <f t="shared" si="40"/>
        <v>0</v>
      </c>
      <c r="G107" s="197">
        <f t="shared" si="40"/>
        <v>0</v>
      </c>
      <c r="H107" s="197">
        <f t="shared" si="40"/>
        <v>0</v>
      </c>
      <c r="I107" s="197">
        <f t="shared" si="40"/>
        <v>0</v>
      </c>
      <c r="J107" s="197">
        <f t="shared" si="40"/>
        <v>0</v>
      </c>
      <c r="K107" s="197">
        <f t="shared" si="40"/>
        <v>0</v>
      </c>
      <c r="L107" s="197">
        <f t="shared" si="40"/>
        <v>0</v>
      </c>
      <c r="M107" s="197">
        <f t="shared" si="40"/>
        <v>0</v>
      </c>
      <c r="N107" s="197">
        <f t="shared" si="40"/>
        <v>0</v>
      </c>
      <c r="O107" s="197">
        <f t="shared" si="40"/>
        <v>0</v>
      </c>
      <c r="P107" s="197">
        <f t="shared" si="40"/>
        <v>0</v>
      </c>
      <c r="Q107" s="197">
        <f t="shared" si="40"/>
        <v>0</v>
      </c>
      <c r="R107" s="197">
        <f t="shared" si="40"/>
        <v>0</v>
      </c>
      <c r="S107" s="197">
        <f t="shared" si="40"/>
        <v>0</v>
      </c>
      <c r="T107" s="197">
        <f t="shared" si="40"/>
        <v>0</v>
      </c>
      <c r="U107" s="197">
        <f t="shared" si="40"/>
        <v>0</v>
      </c>
      <c r="V107" s="197">
        <f t="shared" si="40"/>
        <v>0</v>
      </c>
      <c r="W107" s="197">
        <f t="shared" si="40"/>
        <v>0</v>
      </c>
      <c r="X107" s="197">
        <f t="shared" si="40"/>
        <v>0</v>
      </c>
      <c r="Y107" s="197">
        <f t="shared" si="40"/>
        <v>0</v>
      </c>
      <c r="Z107" s="197">
        <f t="shared" si="40"/>
        <v>0</v>
      </c>
      <c r="AA107" s="197">
        <f t="shared" si="40"/>
        <v>0</v>
      </c>
      <c r="AB107" s="197">
        <f t="shared" si="40"/>
        <v>0</v>
      </c>
      <c r="AC107" s="197">
        <f t="shared" si="40"/>
        <v>0</v>
      </c>
      <c r="AD107" s="197">
        <f t="shared" si="40"/>
        <v>0</v>
      </c>
      <c r="AE107" s="197">
        <f t="shared" si="40"/>
        <v>0</v>
      </c>
      <c r="AF107" s="197">
        <f t="shared" si="40"/>
        <v>0</v>
      </c>
      <c r="AG107" s="197">
        <f t="shared" si="40"/>
        <v>0</v>
      </c>
      <c r="AH107" s="197">
        <f t="shared" si="40"/>
        <v>0</v>
      </c>
      <c r="AI107" s="197">
        <f t="shared" si="40"/>
        <v>0</v>
      </c>
      <c r="AJ107" s="197">
        <f t="shared" si="40"/>
        <v>0</v>
      </c>
      <c r="AK107" s="197">
        <f t="shared" si="40"/>
        <v>0</v>
      </c>
      <c r="AL107" s="197">
        <f t="shared" si="40"/>
        <v>0</v>
      </c>
      <c r="AM107" s="197">
        <f t="shared" si="40"/>
        <v>0</v>
      </c>
      <c r="AN107" s="197">
        <f t="shared" si="40"/>
        <v>0</v>
      </c>
      <c r="AO107" s="197">
        <f t="shared" si="40"/>
        <v>0</v>
      </c>
      <c r="AP107" s="197">
        <f t="shared" si="40"/>
        <v>0</v>
      </c>
    </row>
    <row r="108" spans="1:42" x14ac:dyDescent="0.2">
      <c r="B108" s="360"/>
      <c r="C108" s="360"/>
      <c r="D108" s="360"/>
      <c r="E108" s="360"/>
      <c r="F108" s="360"/>
      <c r="G108" s="360"/>
      <c r="H108" s="360"/>
      <c r="I108" s="360"/>
      <c r="J108" s="360"/>
      <c r="K108" s="360"/>
      <c r="L108" s="360"/>
      <c r="M108" s="360"/>
      <c r="N108" s="360"/>
      <c r="O108" s="360"/>
      <c r="P108" s="360"/>
      <c r="Q108" s="360"/>
      <c r="R108" s="360"/>
      <c r="S108" s="360"/>
      <c r="T108" s="360"/>
      <c r="U108" s="360"/>
      <c r="V108" s="360"/>
      <c r="W108" s="360"/>
      <c r="X108" s="360"/>
      <c r="Y108" s="360"/>
      <c r="Z108" s="360"/>
      <c r="AA108" s="360"/>
      <c r="AB108" s="360"/>
      <c r="AC108" s="360"/>
      <c r="AD108" s="360"/>
      <c r="AE108" s="360"/>
      <c r="AF108" s="360"/>
      <c r="AG108" s="360"/>
      <c r="AH108" s="360"/>
      <c r="AI108" s="360"/>
      <c r="AJ108" s="360"/>
      <c r="AK108" s="360"/>
      <c r="AL108" s="360"/>
      <c r="AM108" s="360"/>
      <c r="AN108" s="360"/>
      <c r="AO108" s="360"/>
      <c r="AP108" s="360"/>
    </row>
    <row r="109" spans="1:42" x14ac:dyDescent="0.2">
      <c r="A109" s="25" t="s">
        <v>60</v>
      </c>
      <c r="B109" s="360"/>
      <c r="C109" s="360"/>
      <c r="D109" s="360"/>
      <c r="E109" s="360"/>
      <c r="F109" s="360"/>
      <c r="G109" s="360"/>
      <c r="H109" s="360"/>
      <c r="I109" s="360"/>
      <c r="J109" s="360"/>
      <c r="K109" s="360"/>
      <c r="L109" s="360"/>
      <c r="M109" s="360"/>
      <c r="N109" s="360"/>
      <c r="O109" s="360"/>
      <c r="P109" s="360"/>
      <c r="Q109" s="360"/>
      <c r="R109" s="360"/>
      <c r="S109" s="360"/>
      <c r="T109" s="360"/>
      <c r="U109" s="360"/>
      <c r="V109" s="360"/>
      <c r="W109" s="360"/>
      <c r="X109" s="360"/>
      <c r="Y109" s="360"/>
      <c r="Z109" s="360"/>
      <c r="AA109" s="360"/>
      <c r="AB109" s="360"/>
      <c r="AC109" s="360"/>
      <c r="AD109" s="360"/>
      <c r="AE109" s="360"/>
      <c r="AF109" s="360"/>
      <c r="AG109" s="360"/>
      <c r="AH109" s="360"/>
      <c r="AI109" s="360"/>
      <c r="AJ109" s="360"/>
      <c r="AK109" s="360"/>
      <c r="AL109" s="360"/>
      <c r="AM109" s="360"/>
      <c r="AN109" s="360"/>
      <c r="AO109" s="360"/>
      <c r="AP109" s="360"/>
    </row>
    <row r="110" spans="1:42" x14ac:dyDescent="0.2">
      <c r="A110" s="4" t="s">
        <v>379</v>
      </c>
      <c r="B110" s="360">
        <f>B55</f>
        <v>0</v>
      </c>
      <c r="C110" s="360">
        <f t="array" ref="C110:AP110">0</f>
        <v>0</v>
      </c>
      <c r="D110" s="360">
        <v>0</v>
      </c>
      <c r="E110" s="360">
        <v>0</v>
      </c>
      <c r="F110" s="360">
        <v>0</v>
      </c>
      <c r="G110" s="360">
        <v>0</v>
      </c>
      <c r="H110" s="360">
        <v>0</v>
      </c>
      <c r="I110" s="360">
        <v>0</v>
      </c>
      <c r="J110" s="360">
        <v>0</v>
      </c>
      <c r="K110" s="360">
        <v>0</v>
      </c>
      <c r="L110" s="360">
        <v>0</v>
      </c>
      <c r="M110" s="360">
        <v>0</v>
      </c>
      <c r="N110" s="360">
        <v>0</v>
      </c>
      <c r="O110" s="360">
        <v>0</v>
      </c>
      <c r="P110" s="360">
        <v>0</v>
      </c>
      <c r="Q110" s="360">
        <v>0</v>
      </c>
      <c r="R110" s="360">
        <v>0</v>
      </c>
      <c r="S110" s="360">
        <v>0</v>
      </c>
      <c r="T110" s="360">
        <v>0</v>
      </c>
      <c r="U110" s="360">
        <v>0</v>
      </c>
      <c r="V110" s="360">
        <v>0</v>
      </c>
      <c r="W110" s="360">
        <v>0</v>
      </c>
      <c r="X110" s="360">
        <v>0</v>
      </c>
      <c r="Y110" s="360">
        <v>0</v>
      </c>
      <c r="Z110" s="360">
        <v>0</v>
      </c>
      <c r="AA110" s="360">
        <v>0</v>
      </c>
      <c r="AB110" s="360">
        <v>0</v>
      </c>
      <c r="AC110" s="360">
        <v>0</v>
      </c>
      <c r="AD110" s="360">
        <v>0</v>
      </c>
      <c r="AE110" s="360">
        <v>0</v>
      </c>
      <c r="AF110" s="360">
        <v>0</v>
      </c>
      <c r="AG110" s="360">
        <v>0</v>
      </c>
      <c r="AH110" s="360">
        <v>0</v>
      </c>
      <c r="AI110" s="360">
        <v>0</v>
      </c>
      <c r="AJ110" s="360">
        <v>0</v>
      </c>
      <c r="AK110" s="360">
        <v>0</v>
      </c>
      <c r="AL110" s="360">
        <v>0</v>
      </c>
      <c r="AM110" s="360">
        <v>0</v>
      </c>
      <c r="AN110" s="360">
        <v>0</v>
      </c>
      <c r="AO110" s="360">
        <v>0</v>
      </c>
      <c r="AP110" s="360">
        <v>0</v>
      </c>
    </row>
    <row r="111" spans="1:42" x14ac:dyDescent="0.2">
      <c r="A111" s="43" t="s">
        <v>13</v>
      </c>
      <c r="B111" s="197">
        <f>SUM(B110:B110)</f>
        <v>0</v>
      </c>
      <c r="C111" s="197">
        <f t="shared" ref="C111:AP111" si="41">SUM(C110:C110)</f>
        <v>0</v>
      </c>
      <c r="D111" s="197">
        <f t="shared" si="41"/>
        <v>0</v>
      </c>
      <c r="E111" s="197">
        <f t="shared" si="41"/>
        <v>0</v>
      </c>
      <c r="F111" s="197">
        <f t="shared" si="41"/>
        <v>0</v>
      </c>
      <c r="G111" s="197">
        <f t="shared" si="41"/>
        <v>0</v>
      </c>
      <c r="H111" s="197">
        <f t="shared" si="41"/>
        <v>0</v>
      </c>
      <c r="I111" s="197">
        <f t="shared" si="41"/>
        <v>0</v>
      </c>
      <c r="J111" s="197">
        <f t="shared" si="41"/>
        <v>0</v>
      </c>
      <c r="K111" s="197">
        <f t="shared" si="41"/>
        <v>0</v>
      </c>
      <c r="L111" s="197">
        <f t="shared" si="41"/>
        <v>0</v>
      </c>
      <c r="M111" s="197">
        <f t="shared" si="41"/>
        <v>0</v>
      </c>
      <c r="N111" s="197">
        <f t="shared" si="41"/>
        <v>0</v>
      </c>
      <c r="O111" s="197">
        <f t="shared" si="41"/>
        <v>0</v>
      </c>
      <c r="P111" s="197">
        <f t="shared" si="41"/>
        <v>0</v>
      </c>
      <c r="Q111" s="197">
        <f t="shared" si="41"/>
        <v>0</v>
      </c>
      <c r="R111" s="197">
        <f t="shared" si="41"/>
        <v>0</v>
      </c>
      <c r="S111" s="197">
        <f t="shared" si="41"/>
        <v>0</v>
      </c>
      <c r="T111" s="197">
        <f t="shared" si="41"/>
        <v>0</v>
      </c>
      <c r="U111" s="197">
        <f t="shared" si="41"/>
        <v>0</v>
      </c>
      <c r="V111" s="197">
        <f t="shared" si="41"/>
        <v>0</v>
      </c>
      <c r="W111" s="197">
        <f t="shared" si="41"/>
        <v>0</v>
      </c>
      <c r="X111" s="197">
        <f t="shared" si="41"/>
        <v>0</v>
      </c>
      <c r="Y111" s="197">
        <f t="shared" si="41"/>
        <v>0</v>
      </c>
      <c r="Z111" s="197">
        <f t="shared" si="41"/>
        <v>0</v>
      </c>
      <c r="AA111" s="197">
        <f t="shared" si="41"/>
        <v>0</v>
      </c>
      <c r="AB111" s="197">
        <f t="shared" si="41"/>
        <v>0</v>
      </c>
      <c r="AC111" s="197">
        <f t="shared" si="41"/>
        <v>0</v>
      </c>
      <c r="AD111" s="197">
        <f t="shared" si="41"/>
        <v>0</v>
      </c>
      <c r="AE111" s="197">
        <f t="shared" si="41"/>
        <v>0</v>
      </c>
      <c r="AF111" s="197">
        <f t="shared" si="41"/>
        <v>0</v>
      </c>
      <c r="AG111" s="197">
        <f t="shared" si="41"/>
        <v>0</v>
      </c>
      <c r="AH111" s="197">
        <f t="shared" si="41"/>
        <v>0</v>
      </c>
      <c r="AI111" s="197">
        <f t="shared" si="41"/>
        <v>0</v>
      </c>
      <c r="AJ111" s="197">
        <f t="shared" si="41"/>
        <v>0</v>
      </c>
      <c r="AK111" s="197">
        <f t="shared" si="41"/>
        <v>0</v>
      </c>
      <c r="AL111" s="197">
        <f t="shared" si="41"/>
        <v>0</v>
      </c>
      <c r="AM111" s="197">
        <f t="shared" si="41"/>
        <v>0</v>
      </c>
      <c r="AN111" s="197">
        <f t="shared" si="41"/>
        <v>0</v>
      </c>
      <c r="AO111" s="197">
        <f t="shared" si="41"/>
        <v>0</v>
      </c>
      <c r="AP111" s="197">
        <f t="shared" si="41"/>
        <v>0</v>
      </c>
    </row>
    <row r="112" spans="1:42" x14ac:dyDescent="0.2">
      <c r="A112" s="43"/>
      <c r="B112" s="197"/>
      <c r="C112" s="197"/>
      <c r="D112" s="197"/>
      <c r="E112" s="197"/>
      <c r="F112" s="197"/>
      <c r="G112" s="197"/>
      <c r="H112" s="197"/>
      <c r="I112" s="197"/>
      <c r="J112" s="197"/>
      <c r="K112" s="197"/>
      <c r="L112" s="197"/>
      <c r="M112" s="197"/>
      <c r="N112" s="197"/>
      <c r="O112" s="197"/>
      <c r="P112" s="197"/>
      <c r="Q112" s="197"/>
      <c r="R112" s="197"/>
      <c r="S112" s="197"/>
      <c r="T112" s="197"/>
      <c r="U112" s="197"/>
      <c r="V112" s="197"/>
      <c r="W112" s="197"/>
      <c r="X112" s="197"/>
      <c r="Y112" s="197"/>
      <c r="Z112" s="197"/>
      <c r="AA112" s="197"/>
      <c r="AB112" s="197"/>
      <c r="AC112" s="197"/>
      <c r="AD112" s="197"/>
      <c r="AE112" s="197"/>
      <c r="AF112" s="197"/>
      <c r="AG112" s="197"/>
      <c r="AH112" s="197"/>
      <c r="AI112" s="197"/>
      <c r="AJ112" s="197"/>
      <c r="AK112" s="197"/>
      <c r="AL112" s="197"/>
      <c r="AM112" s="197"/>
      <c r="AN112" s="197"/>
      <c r="AO112" s="197"/>
      <c r="AP112" s="197"/>
    </row>
    <row r="113" spans="1:42" x14ac:dyDescent="0.2">
      <c r="A113" s="271" t="s">
        <v>316</v>
      </c>
      <c r="B113" s="197">
        <f>B102+B107+B111</f>
        <v>0</v>
      </c>
      <c r="C113" s="197">
        <f t="shared" ref="C113:AP113" si="42">C102+C107+C111</f>
        <v>0</v>
      </c>
      <c r="D113" s="197">
        <f t="shared" si="42"/>
        <v>0</v>
      </c>
      <c r="E113" s="197">
        <f t="shared" si="42"/>
        <v>0</v>
      </c>
      <c r="F113" s="197">
        <f t="shared" si="42"/>
        <v>0</v>
      </c>
      <c r="G113" s="197">
        <f t="shared" si="42"/>
        <v>0</v>
      </c>
      <c r="H113" s="197">
        <f t="shared" si="42"/>
        <v>0</v>
      </c>
      <c r="I113" s="197">
        <f t="shared" si="42"/>
        <v>0</v>
      </c>
      <c r="J113" s="197">
        <f t="shared" si="42"/>
        <v>0</v>
      </c>
      <c r="K113" s="197">
        <f t="shared" si="42"/>
        <v>0</v>
      </c>
      <c r="L113" s="197">
        <f t="shared" si="42"/>
        <v>0</v>
      </c>
      <c r="M113" s="197">
        <f t="shared" si="42"/>
        <v>0</v>
      </c>
      <c r="N113" s="197">
        <f t="shared" si="42"/>
        <v>0</v>
      </c>
      <c r="O113" s="197">
        <f t="shared" si="42"/>
        <v>0</v>
      </c>
      <c r="P113" s="197">
        <f t="shared" si="42"/>
        <v>0</v>
      </c>
      <c r="Q113" s="197">
        <f t="shared" si="42"/>
        <v>0</v>
      </c>
      <c r="R113" s="197">
        <f t="shared" si="42"/>
        <v>0</v>
      </c>
      <c r="S113" s="197">
        <f t="shared" si="42"/>
        <v>0</v>
      </c>
      <c r="T113" s="197">
        <f t="shared" si="42"/>
        <v>0</v>
      </c>
      <c r="U113" s="197">
        <f t="shared" si="42"/>
        <v>0</v>
      </c>
      <c r="V113" s="197">
        <f t="shared" si="42"/>
        <v>0</v>
      </c>
      <c r="W113" s="197">
        <f t="shared" si="42"/>
        <v>0</v>
      </c>
      <c r="X113" s="197">
        <f t="shared" si="42"/>
        <v>0</v>
      </c>
      <c r="Y113" s="197">
        <f t="shared" si="42"/>
        <v>0</v>
      </c>
      <c r="Z113" s="197">
        <f t="shared" si="42"/>
        <v>0</v>
      </c>
      <c r="AA113" s="197">
        <f t="shared" si="42"/>
        <v>0</v>
      </c>
      <c r="AB113" s="197">
        <f t="shared" si="42"/>
        <v>0</v>
      </c>
      <c r="AC113" s="197">
        <f t="shared" si="42"/>
        <v>0</v>
      </c>
      <c r="AD113" s="197">
        <f t="shared" si="42"/>
        <v>0</v>
      </c>
      <c r="AE113" s="197">
        <f t="shared" si="42"/>
        <v>0</v>
      </c>
      <c r="AF113" s="197">
        <f t="shared" si="42"/>
        <v>0</v>
      </c>
      <c r="AG113" s="197">
        <f t="shared" si="42"/>
        <v>0</v>
      </c>
      <c r="AH113" s="197">
        <f t="shared" si="42"/>
        <v>0</v>
      </c>
      <c r="AI113" s="197">
        <f t="shared" si="42"/>
        <v>0</v>
      </c>
      <c r="AJ113" s="197">
        <f t="shared" si="42"/>
        <v>0</v>
      </c>
      <c r="AK113" s="197">
        <f t="shared" si="42"/>
        <v>0</v>
      </c>
      <c r="AL113" s="197">
        <f t="shared" si="42"/>
        <v>0</v>
      </c>
      <c r="AM113" s="197">
        <f t="shared" si="42"/>
        <v>0</v>
      </c>
      <c r="AN113" s="197">
        <f t="shared" si="42"/>
        <v>0</v>
      </c>
      <c r="AO113" s="197">
        <f t="shared" si="42"/>
        <v>0</v>
      </c>
      <c r="AP113" s="197">
        <f t="shared" si="42"/>
        <v>0</v>
      </c>
    </row>
    <row r="114" spans="1:42" s="422" customFormat="1" x14ac:dyDescent="0.2">
      <c r="A114" s="424"/>
      <c r="B114" s="423"/>
      <c r="C114" s="423"/>
      <c r="D114" s="423"/>
      <c r="E114" s="423"/>
      <c r="F114" s="423"/>
      <c r="G114" s="423"/>
      <c r="H114" s="423"/>
      <c r="I114" s="423"/>
      <c r="J114" s="423"/>
      <c r="K114" s="423"/>
      <c r="L114" s="423"/>
      <c r="M114" s="423"/>
      <c r="N114" s="423"/>
      <c r="O114" s="423"/>
      <c r="P114" s="423"/>
      <c r="Q114" s="423"/>
      <c r="R114" s="423"/>
      <c r="S114" s="423"/>
      <c r="T114" s="423"/>
      <c r="U114" s="423"/>
      <c r="V114" s="423"/>
      <c r="W114" s="423"/>
      <c r="X114" s="423"/>
      <c r="Y114" s="423"/>
      <c r="Z114" s="423"/>
      <c r="AA114" s="423"/>
      <c r="AB114" s="423"/>
      <c r="AC114" s="423"/>
      <c r="AD114" s="423"/>
      <c r="AE114" s="423"/>
      <c r="AF114" s="423"/>
      <c r="AG114" s="423"/>
      <c r="AH114" s="423"/>
      <c r="AI114" s="423"/>
      <c r="AJ114" s="423"/>
      <c r="AK114" s="423"/>
      <c r="AL114" s="423"/>
      <c r="AM114" s="423"/>
      <c r="AN114" s="423"/>
      <c r="AO114" s="423"/>
      <c r="AP114" s="423"/>
    </row>
    <row r="115" spans="1:42" s="422" customFormat="1" x14ac:dyDescent="0.2">
      <c r="A115" s="420" t="s">
        <v>343</v>
      </c>
      <c r="B115" s="421"/>
      <c r="C115" s="421"/>
      <c r="D115" s="421"/>
      <c r="E115" s="421"/>
      <c r="F115" s="421"/>
      <c r="G115" s="421"/>
      <c r="H115" s="421"/>
      <c r="I115" s="421"/>
      <c r="J115" s="421"/>
      <c r="K115" s="421"/>
      <c r="L115" s="421"/>
      <c r="M115" s="421"/>
      <c r="N115" s="421"/>
      <c r="O115" s="421"/>
      <c r="P115" s="421"/>
      <c r="Q115" s="421"/>
      <c r="R115" s="421"/>
      <c r="S115" s="421"/>
      <c r="T115" s="421"/>
      <c r="U115" s="421"/>
      <c r="V115" s="421"/>
      <c r="W115" s="421"/>
      <c r="X115" s="421"/>
      <c r="Y115" s="421"/>
      <c r="Z115" s="421"/>
      <c r="AA115" s="421"/>
      <c r="AB115" s="421"/>
      <c r="AC115" s="421"/>
      <c r="AD115" s="421"/>
      <c r="AE115" s="421"/>
      <c r="AF115" s="421"/>
      <c r="AG115" s="421"/>
      <c r="AH115" s="421"/>
      <c r="AI115" s="421"/>
      <c r="AJ115" s="421"/>
      <c r="AK115" s="421"/>
      <c r="AL115" s="421"/>
      <c r="AM115" s="421"/>
      <c r="AN115" s="421"/>
      <c r="AO115" s="421"/>
      <c r="AP115" s="421"/>
    </row>
    <row r="116" spans="1:42" s="422" customFormat="1" x14ac:dyDescent="0.2">
      <c r="A116" s="428" t="s">
        <v>334</v>
      </c>
      <c r="B116" s="434"/>
      <c r="C116" s="434"/>
      <c r="D116" s="434"/>
      <c r="E116" s="434"/>
      <c r="F116" s="434"/>
      <c r="G116" s="434"/>
      <c r="H116" s="434"/>
      <c r="I116" s="434"/>
      <c r="J116" s="434"/>
      <c r="K116" s="434"/>
      <c r="L116" s="434"/>
      <c r="M116" s="434"/>
      <c r="N116" s="434"/>
      <c r="O116" s="434"/>
      <c r="P116" s="434"/>
      <c r="Q116" s="434"/>
      <c r="R116" s="434"/>
      <c r="S116" s="434"/>
      <c r="T116" s="434"/>
      <c r="U116" s="434"/>
      <c r="V116" s="434"/>
      <c r="W116" s="434"/>
      <c r="X116" s="434"/>
      <c r="Y116" s="434"/>
      <c r="Z116" s="434"/>
      <c r="AA116" s="434"/>
      <c r="AB116" s="434"/>
      <c r="AC116" s="434"/>
      <c r="AD116" s="434"/>
      <c r="AE116" s="434"/>
      <c r="AF116" s="434"/>
      <c r="AG116" s="434"/>
      <c r="AH116" s="434"/>
      <c r="AI116" s="434"/>
      <c r="AJ116" s="434"/>
      <c r="AK116" s="434"/>
      <c r="AL116" s="434"/>
      <c r="AM116" s="434"/>
      <c r="AN116" s="434"/>
      <c r="AO116" s="434"/>
      <c r="AP116" s="434"/>
    </row>
    <row r="117" spans="1:42" s="422" customFormat="1" x14ac:dyDescent="0.2">
      <c r="A117" s="426" t="s">
        <v>306</v>
      </c>
      <c r="B117" s="434">
        <f>-B92</f>
        <v>0</v>
      </c>
      <c r="C117" s="434">
        <v>0</v>
      </c>
      <c r="D117" s="434">
        <v>0</v>
      </c>
      <c r="E117" s="434">
        <v>0</v>
      </c>
      <c r="F117" s="434">
        <v>0</v>
      </c>
      <c r="G117" s="434">
        <v>0</v>
      </c>
      <c r="H117" s="434">
        <v>0</v>
      </c>
      <c r="I117" s="434">
        <v>0</v>
      </c>
      <c r="J117" s="434">
        <v>0</v>
      </c>
      <c r="K117" s="434">
        <v>0</v>
      </c>
      <c r="L117" s="434">
        <v>0</v>
      </c>
      <c r="M117" s="434">
        <v>0</v>
      </c>
      <c r="N117" s="434">
        <v>0</v>
      </c>
      <c r="O117" s="434">
        <v>0</v>
      </c>
      <c r="P117" s="434">
        <v>0</v>
      </c>
      <c r="Q117" s="434">
        <v>0</v>
      </c>
      <c r="R117" s="434">
        <v>0</v>
      </c>
      <c r="S117" s="434">
        <v>0</v>
      </c>
      <c r="T117" s="434">
        <v>0</v>
      </c>
      <c r="U117" s="434">
        <v>0</v>
      </c>
      <c r="V117" s="434">
        <v>0</v>
      </c>
      <c r="W117" s="434">
        <v>0</v>
      </c>
      <c r="X117" s="434">
        <v>0</v>
      </c>
      <c r="Y117" s="434">
        <v>0</v>
      </c>
      <c r="Z117" s="434">
        <v>0</v>
      </c>
      <c r="AA117" s="434">
        <v>0</v>
      </c>
      <c r="AB117" s="434">
        <v>0</v>
      </c>
      <c r="AC117" s="434">
        <v>0</v>
      </c>
      <c r="AD117" s="434">
        <v>0</v>
      </c>
      <c r="AE117" s="434">
        <v>0</v>
      </c>
      <c r="AF117" s="434">
        <v>0</v>
      </c>
      <c r="AG117" s="434">
        <v>0</v>
      </c>
      <c r="AH117" s="434">
        <v>0</v>
      </c>
      <c r="AI117" s="434">
        <v>0</v>
      </c>
      <c r="AJ117" s="434">
        <v>0</v>
      </c>
      <c r="AK117" s="434">
        <v>0</v>
      </c>
      <c r="AL117" s="434">
        <v>0</v>
      </c>
      <c r="AM117" s="434">
        <v>0</v>
      </c>
      <c r="AN117" s="434">
        <v>0</v>
      </c>
      <c r="AO117" s="434">
        <v>0</v>
      </c>
      <c r="AP117" s="434">
        <v>0</v>
      </c>
    </row>
    <row r="118" spans="1:42" s="422" customFormat="1" x14ac:dyDescent="0.2">
      <c r="A118" s="426" t="s">
        <v>344</v>
      </c>
      <c r="B118" s="434">
        <f>Inputs!C67</f>
        <v>0</v>
      </c>
      <c r="C118" s="434">
        <v>0</v>
      </c>
      <c r="D118" s="434">
        <v>0</v>
      </c>
      <c r="E118" s="434">
        <v>0</v>
      </c>
      <c r="F118" s="434">
        <v>0</v>
      </c>
      <c r="G118" s="434">
        <v>0</v>
      </c>
      <c r="H118" s="434">
        <v>0</v>
      </c>
      <c r="I118" s="434">
        <v>0</v>
      </c>
      <c r="J118" s="434">
        <v>0</v>
      </c>
      <c r="K118" s="434">
        <v>0</v>
      </c>
      <c r="L118" s="434">
        <v>0</v>
      </c>
      <c r="M118" s="434">
        <v>0</v>
      </c>
      <c r="N118" s="434">
        <v>0</v>
      </c>
      <c r="O118" s="434">
        <v>0</v>
      </c>
      <c r="P118" s="434">
        <v>0</v>
      </c>
      <c r="Q118" s="434">
        <v>0</v>
      </c>
      <c r="R118" s="434">
        <v>0</v>
      </c>
      <c r="S118" s="434">
        <v>0</v>
      </c>
      <c r="T118" s="434">
        <v>0</v>
      </c>
      <c r="U118" s="434">
        <v>0</v>
      </c>
      <c r="V118" s="434">
        <v>0</v>
      </c>
      <c r="W118" s="434">
        <v>0</v>
      </c>
      <c r="X118" s="434">
        <v>0</v>
      </c>
      <c r="Y118" s="434">
        <v>0</v>
      </c>
      <c r="Z118" s="434">
        <v>0</v>
      </c>
      <c r="AA118" s="434">
        <v>0</v>
      </c>
      <c r="AB118" s="434">
        <v>0</v>
      </c>
      <c r="AC118" s="434">
        <v>0</v>
      </c>
      <c r="AD118" s="434">
        <v>0</v>
      </c>
      <c r="AE118" s="434">
        <v>0</v>
      </c>
      <c r="AF118" s="434">
        <v>0</v>
      </c>
      <c r="AG118" s="434">
        <v>0</v>
      </c>
      <c r="AH118" s="434">
        <v>0</v>
      </c>
      <c r="AI118" s="434">
        <v>0</v>
      </c>
      <c r="AJ118" s="434">
        <v>0</v>
      </c>
      <c r="AK118" s="434">
        <v>0</v>
      </c>
      <c r="AL118" s="434">
        <v>0</v>
      </c>
      <c r="AM118" s="434">
        <v>0</v>
      </c>
      <c r="AN118" s="434">
        <v>0</v>
      </c>
      <c r="AO118" s="434">
        <v>0</v>
      </c>
      <c r="AP118" s="434">
        <v>0</v>
      </c>
    </row>
    <row r="119" spans="1:42" s="422" customFormat="1" x14ac:dyDescent="0.2">
      <c r="A119" s="426" t="s">
        <v>345</v>
      </c>
      <c r="B119" s="434">
        <f t="shared" ref="B119:AP119" si="43">B86-B631-B663-B695</f>
        <v>0</v>
      </c>
      <c r="C119" s="434">
        <f t="shared" si="43"/>
        <v>0</v>
      </c>
      <c r="D119" s="434">
        <f t="shared" si="43"/>
        <v>0</v>
      </c>
      <c r="E119" s="434">
        <f t="shared" si="43"/>
        <v>0</v>
      </c>
      <c r="F119" s="434">
        <f t="shared" si="43"/>
        <v>0</v>
      </c>
      <c r="G119" s="434">
        <f t="shared" si="43"/>
        <v>0</v>
      </c>
      <c r="H119" s="434">
        <f t="shared" si="43"/>
        <v>0</v>
      </c>
      <c r="I119" s="434">
        <f t="shared" si="43"/>
        <v>0</v>
      </c>
      <c r="J119" s="434">
        <f t="shared" si="43"/>
        <v>0</v>
      </c>
      <c r="K119" s="434">
        <f t="shared" si="43"/>
        <v>0</v>
      </c>
      <c r="L119" s="434">
        <f t="shared" si="43"/>
        <v>0</v>
      </c>
      <c r="M119" s="434">
        <f t="shared" si="43"/>
        <v>0</v>
      </c>
      <c r="N119" s="434">
        <f t="shared" si="43"/>
        <v>0</v>
      </c>
      <c r="O119" s="434">
        <f t="shared" si="43"/>
        <v>0</v>
      </c>
      <c r="P119" s="434">
        <f t="shared" si="43"/>
        <v>0</v>
      </c>
      <c r="Q119" s="434">
        <f t="shared" si="43"/>
        <v>0</v>
      </c>
      <c r="R119" s="434">
        <f t="shared" si="43"/>
        <v>0</v>
      </c>
      <c r="S119" s="434">
        <f t="shared" si="43"/>
        <v>0</v>
      </c>
      <c r="T119" s="434">
        <f t="shared" si="43"/>
        <v>0</v>
      </c>
      <c r="U119" s="434">
        <f t="shared" si="43"/>
        <v>0</v>
      </c>
      <c r="V119" s="434">
        <f t="shared" si="43"/>
        <v>0</v>
      </c>
      <c r="W119" s="434">
        <f t="shared" si="43"/>
        <v>0</v>
      </c>
      <c r="X119" s="434">
        <f t="shared" si="43"/>
        <v>0</v>
      </c>
      <c r="Y119" s="434">
        <f t="shared" si="43"/>
        <v>0</v>
      </c>
      <c r="Z119" s="434">
        <f t="shared" si="43"/>
        <v>0</v>
      </c>
      <c r="AA119" s="434">
        <f t="shared" si="43"/>
        <v>0</v>
      </c>
      <c r="AB119" s="434">
        <f t="shared" si="43"/>
        <v>0</v>
      </c>
      <c r="AC119" s="434">
        <f t="shared" si="43"/>
        <v>0</v>
      </c>
      <c r="AD119" s="434">
        <f t="shared" si="43"/>
        <v>0</v>
      </c>
      <c r="AE119" s="434">
        <f t="shared" si="43"/>
        <v>0</v>
      </c>
      <c r="AF119" s="434">
        <f t="shared" si="43"/>
        <v>0</v>
      </c>
      <c r="AG119" s="434">
        <f t="shared" si="43"/>
        <v>0</v>
      </c>
      <c r="AH119" s="434">
        <f t="shared" si="43"/>
        <v>0</v>
      </c>
      <c r="AI119" s="434">
        <f t="shared" si="43"/>
        <v>0</v>
      </c>
      <c r="AJ119" s="434">
        <f t="shared" si="43"/>
        <v>0</v>
      </c>
      <c r="AK119" s="434">
        <f t="shared" si="43"/>
        <v>0</v>
      </c>
      <c r="AL119" s="434">
        <f t="shared" si="43"/>
        <v>0</v>
      </c>
      <c r="AM119" s="434">
        <f t="shared" si="43"/>
        <v>0</v>
      </c>
      <c r="AN119" s="434">
        <f t="shared" si="43"/>
        <v>0</v>
      </c>
      <c r="AO119" s="434">
        <f t="shared" si="43"/>
        <v>0</v>
      </c>
      <c r="AP119" s="434">
        <f t="shared" si="43"/>
        <v>0</v>
      </c>
    </row>
    <row r="120" spans="1:42" s="422" customFormat="1" x14ac:dyDescent="0.2">
      <c r="A120" s="426" t="s">
        <v>346</v>
      </c>
      <c r="B120" s="434">
        <f>-B613</f>
        <v>0</v>
      </c>
      <c r="C120" s="434">
        <f t="shared" ref="C120:AP120" si="44">-C613</f>
        <v>0</v>
      </c>
      <c r="D120" s="434">
        <f t="shared" si="44"/>
        <v>0</v>
      </c>
      <c r="E120" s="434">
        <f t="shared" si="44"/>
        <v>0</v>
      </c>
      <c r="F120" s="434">
        <f t="shared" si="44"/>
        <v>0</v>
      </c>
      <c r="G120" s="434">
        <f t="shared" si="44"/>
        <v>0</v>
      </c>
      <c r="H120" s="434">
        <f t="shared" si="44"/>
        <v>0</v>
      </c>
      <c r="I120" s="434">
        <f t="shared" si="44"/>
        <v>0</v>
      </c>
      <c r="J120" s="434">
        <f t="shared" si="44"/>
        <v>0</v>
      </c>
      <c r="K120" s="434">
        <f t="shared" si="44"/>
        <v>0</v>
      </c>
      <c r="L120" s="434">
        <f t="shared" si="44"/>
        <v>0</v>
      </c>
      <c r="M120" s="434">
        <f t="shared" si="44"/>
        <v>0</v>
      </c>
      <c r="N120" s="434">
        <f t="shared" si="44"/>
        <v>0</v>
      </c>
      <c r="O120" s="434">
        <f t="shared" si="44"/>
        <v>0</v>
      </c>
      <c r="P120" s="434">
        <f t="shared" si="44"/>
        <v>0</v>
      </c>
      <c r="Q120" s="434">
        <f t="shared" si="44"/>
        <v>0</v>
      </c>
      <c r="R120" s="434">
        <f t="shared" si="44"/>
        <v>0</v>
      </c>
      <c r="S120" s="434">
        <f t="shared" si="44"/>
        <v>0</v>
      </c>
      <c r="T120" s="434">
        <f t="shared" si="44"/>
        <v>0</v>
      </c>
      <c r="U120" s="434">
        <f t="shared" si="44"/>
        <v>0</v>
      </c>
      <c r="V120" s="434">
        <f t="shared" si="44"/>
        <v>0</v>
      </c>
      <c r="W120" s="434">
        <f t="shared" si="44"/>
        <v>0</v>
      </c>
      <c r="X120" s="434">
        <f t="shared" si="44"/>
        <v>0</v>
      </c>
      <c r="Y120" s="434">
        <f t="shared" si="44"/>
        <v>0</v>
      </c>
      <c r="Z120" s="434">
        <f t="shared" si="44"/>
        <v>0</v>
      </c>
      <c r="AA120" s="434">
        <f t="shared" si="44"/>
        <v>0</v>
      </c>
      <c r="AB120" s="434">
        <f t="shared" si="44"/>
        <v>0</v>
      </c>
      <c r="AC120" s="434">
        <f t="shared" si="44"/>
        <v>0</v>
      </c>
      <c r="AD120" s="434">
        <f t="shared" si="44"/>
        <v>0</v>
      </c>
      <c r="AE120" s="434">
        <f t="shared" si="44"/>
        <v>0</v>
      </c>
      <c r="AF120" s="434">
        <f t="shared" si="44"/>
        <v>0</v>
      </c>
      <c r="AG120" s="434">
        <f t="shared" si="44"/>
        <v>0</v>
      </c>
      <c r="AH120" s="434">
        <f t="shared" si="44"/>
        <v>0</v>
      </c>
      <c r="AI120" s="434">
        <f t="shared" si="44"/>
        <v>0</v>
      </c>
      <c r="AJ120" s="434">
        <f t="shared" si="44"/>
        <v>0</v>
      </c>
      <c r="AK120" s="434">
        <f t="shared" si="44"/>
        <v>0</v>
      </c>
      <c r="AL120" s="434">
        <f t="shared" si="44"/>
        <v>0</v>
      </c>
      <c r="AM120" s="434">
        <f t="shared" si="44"/>
        <v>0</v>
      </c>
      <c r="AN120" s="434">
        <f t="shared" si="44"/>
        <v>0</v>
      </c>
      <c r="AO120" s="434">
        <f t="shared" si="44"/>
        <v>0</v>
      </c>
      <c r="AP120" s="434">
        <f t="shared" si="44"/>
        <v>0</v>
      </c>
    </row>
    <row r="121" spans="1:42" s="422" customFormat="1" x14ac:dyDescent="0.2">
      <c r="A121" s="426" t="s">
        <v>348</v>
      </c>
      <c r="B121" s="434">
        <f>-B619</f>
        <v>0</v>
      </c>
      <c r="C121" s="434">
        <f t="shared" ref="C121:AP121" si="45">-C619</f>
        <v>0</v>
      </c>
      <c r="D121" s="434">
        <f t="shared" si="45"/>
        <v>0</v>
      </c>
      <c r="E121" s="434">
        <f t="shared" si="45"/>
        <v>0</v>
      </c>
      <c r="F121" s="434">
        <f t="shared" si="45"/>
        <v>0</v>
      </c>
      <c r="G121" s="434">
        <f t="shared" si="45"/>
        <v>0</v>
      </c>
      <c r="H121" s="434">
        <f t="shared" si="45"/>
        <v>0</v>
      </c>
      <c r="I121" s="434">
        <f t="shared" si="45"/>
        <v>0</v>
      </c>
      <c r="J121" s="434">
        <f t="shared" si="45"/>
        <v>0</v>
      </c>
      <c r="K121" s="434">
        <f t="shared" si="45"/>
        <v>0</v>
      </c>
      <c r="L121" s="434">
        <f t="shared" si="45"/>
        <v>0</v>
      </c>
      <c r="M121" s="434">
        <f t="shared" si="45"/>
        <v>0</v>
      </c>
      <c r="N121" s="434">
        <f t="shared" si="45"/>
        <v>0</v>
      </c>
      <c r="O121" s="434">
        <f t="shared" si="45"/>
        <v>0</v>
      </c>
      <c r="P121" s="434">
        <f t="shared" si="45"/>
        <v>0</v>
      </c>
      <c r="Q121" s="434">
        <f t="shared" si="45"/>
        <v>0</v>
      </c>
      <c r="R121" s="434">
        <f t="shared" si="45"/>
        <v>0</v>
      </c>
      <c r="S121" s="434">
        <f t="shared" si="45"/>
        <v>0</v>
      </c>
      <c r="T121" s="434">
        <f t="shared" si="45"/>
        <v>0</v>
      </c>
      <c r="U121" s="434">
        <f t="shared" si="45"/>
        <v>0</v>
      </c>
      <c r="V121" s="434">
        <f t="shared" si="45"/>
        <v>0</v>
      </c>
      <c r="W121" s="434">
        <f t="shared" si="45"/>
        <v>0</v>
      </c>
      <c r="X121" s="434">
        <f t="shared" si="45"/>
        <v>0</v>
      </c>
      <c r="Y121" s="434">
        <f t="shared" si="45"/>
        <v>0</v>
      </c>
      <c r="Z121" s="434">
        <f t="shared" si="45"/>
        <v>0</v>
      </c>
      <c r="AA121" s="434">
        <f t="shared" si="45"/>
        <v>0</v>
      </c>
      <c r="AB121" s="434">
        <f t="shared" si="45"/>
        <v>0</v>
      </c>
      <c r="AC121" s="434">
        <f t="shared" si="45"/>
        <v>0</v>
      </c>
      <c r="AD121" s="434">
        <f t="shared" si="45"/>
        <v>0</v>
      </c>
      <c r="AE121" s="434">
        <f t="shared" si="45"/>
        <v>0</v>
      </c>
      <c r="AF121" s="434">
        <f t="shared" si="45"/>
        <v>0</v>
      </c>
      <c r="AG121" s="434">
        <f t="shared" si="45"/>
        <v>0</v>
      </c>
      <c r="AH121" s="434">
        <f t="shared" si="45"/>
        <v>0</v>
      </c>
      <c r="AI121" s="434">
        <f t="shared" si="45"/>
        <v>0</v>
      </c>
      <c r="AJ121" s="434">
        <f t="shared" si="45"/>
        <v>0</v>
      </c>
      <c r="AK121" s="434">
        <f t="shared" si="45"/>
        <v>0</v>
      </c>
      <c r="AL121" s="434">
        <f t="shared" si="45"/>
        <v>0</v>
      </c>
      <c r="AM121" s="434">
        <f t="shared" si="45"/>
        <v>0</v>
      </c>
      <c r="AN121" s="434">
        <f t="shared" si="45"/>
        <v>0</v>
      </c>
      <c r="AO121" s="434">
        <f t="shared" si="45"/>
        <v>0</v>
      </c>
      <c r="AP121" s="434">
        <f t="shared" si="45"/>
        <v>0</v>
      </c>
    </row>
    <row r="122" spans="1:42" s="422" customFormat="1" x14ac:dyDescent="0.2">
      <c r="A122" s="426" t="s">
        <v>347</v>
      </c>
      <c r="B122" s="434">
        <f>B730</f>
        <v>0</v>
      </c>
      <c r="C122" s="434">
        <f t="shared" ref="C122:AP122" si="46">C730</f>
        <v>0</v>
      </c>
      <c r="D122" s="434">
        <f t="shared" si="46"/>
        <v>0</v>
      </c>
      <c r="E122" s="434">
        <f t="shared" si="46"/>
        <v>0</v>
      </c>
      <c r="F122" s="434">
        <f t="shared" si="46"/>
        <v>0</v>
      </c>
      <c r="G122" s="434">
        <f t="shared" si="46"/>
        <v>0</v>
      </c>
      <c r="H122" s="434">
        <f t="shared" si="46"/>
        <v>0</v>
      </c>
      <c r="I122" s="434">
        <f t="shared" si="46"/>
        <v>0</v>
      </c>
      <c r="J122" s="434">
        <f t="shared" si="46"/>
        <v>0</v>
      </c>
      <c r="K122" s="434">
        <f t="shared" si="46"/>
        <v>0</v>
      </c>
      <c r="L122" s="434">
        <f t="shared" si="46"/>
        <v>0</v>
      </c>
      <c r="M122" s="434">
        <f t="shared" si="46"/>
        <v>0</v>
      </c>
      <c r="N122" s="434">
        <f t="shared" si="46"/>
        <v>0</v>
      </c>
      <c r="O122" s="434">
        <f t="shared" si="46"/>
        <v>0</v>
      </c>
      <c r="P122" s="434">
        <f t="shared" si="46"/>
        <v>0</v>
      </c>
      <c r="Q122" s="434">
        <f t="shared" si="46"/>
        <v>0</v>
      </c>
      <c r="R122" s="434">
        <f t="shared" si="46"/>
        <v>0</v>
      </c>
      <c r="S122" s="434">
        <f t="shared" si="46"/>
        <v>0</v>
      </c>
      <c r="T122" s="434">
        <f t="shared" si="46"/>
        <v>0</v>
      </c>
      <c r="U122" s="434">
        <f t="shared" si="46"/>
        <v>0</v>
      </c>
      <c r="V122" s="434">
        <f t="shared" si="46"/>
        <v>0</v>
      </c>
      <c r="W122" s="434">
        <f t="shared" si="46"/>
        <v>0</v>
      </c>
      <c r="X122" s="434">
        <f t="shared" si="46"/>
        <v>0</v>
      </c>
      <c r="Y122" s="434">
        <f t="shared" si="46"/>
        <v>0</v>
      </c>
      <c r="Z122" s="434">
        <f t="shared" si="46"/>
        <v>0</v>
      </c>
      <c r="AA122" s="434">
        <f t="shared" si="46"/>
        <v>0</v>
      </c>
      <c r="AB122" s="434">
        <f t="shared" si="46"/>
        <v>0</v>
      </c>
      <c r="AC122" s="434">
        <f t="shared" si="46"/>
        <v>0</v>
      </c>
      <c r="AD122" s="434">
        <f t="shared" si="46"/>
        <v>0</v>
      </c>
      <c r="AE122" s="434">
        <f t="shared" si="46"/>
        <v>0</v>
      </c>
      <c r="AF122" s="434">
        <f t="shared" si="46"/>
        <v>0</v>
      </c>
      <c r="AG122" s="434">
        <f t="shared" si="46"/>
        <v>0</v>
      </c>
      <c r="AH122" s="434">
        <f t="shared" si="46"/>
        <v>0</v>
      </c>
      <c r="AI122" s="434">
        <f t="shared" si="46"/>
        <v>0</v>
      </c>
      <c r="AJ122" s="434">
        <f t="shared" si="46"/>
        <v>0</v>
      </c>
      <c r="AK122" s="434">
        <f t="shared" si="46"/>
        <v>0</v>
      </c>
      <c r="AL122" s="434">
        <f t="shared" si="46"/>
        <v>0</v>
      </c>
      <c r="AM122" s="434">
        <f t="shared" si="46"/>
        <v>0</v>
      </c>
      <c r="AN122" s="434">
        <f t="shared" si="46"/>
        <v>0</v>
      </c>
      <c r="AO122" s="434">
        <f t="shared" si="46"/>
        <v>0</v>
      </c>
      <c r="AP122" s="434">
        <f t="shared" si="46"/>
        <v>0</v>
      </c>
    </row>
    <row r="123" spans="1:42" s="422" customFormat="1" x14ac:dyDescent="0.2">
      <c r="A123" s="426" t="s">
        <v>349</v>
      </c>
      <c r="B123" s="434">
        <f t="shared" ref="B123:AP123" si="47">B36</f>
        <v>0</v>
      </c>
      <c r="C123" s="434">
        <f t="shared" si="47"/>
        <v>0</v>
      </c>
      <c r="D123" s="434">
        <f t="shared" si="47"/>
        <v>0</v>
      </c>
      <c r="E123" s="434">
        <f t="shared" si="47"/>
        <v>0</v>
      </c>
      <c r="F123" s="434">
        <f t="shared" si="47"/>
        <v>0</v>
      </c>
      <c r="G123" s="434">
        <f t="shared" si="47"/>
        <v>0</v>
      </c>
      <c r="H123" s="434">
        <f t="shared" si="47"/>
        <v>0</v>
      </c>
      <c r="I123" s="434">
        <f t="shared" si="47"/>
        <v>0</v>
      </c>
      <c r="J123" s="434">
        <f t="shared" si="47"/>
        <v>0</v>
      </c>
      <c r="K123" s="434">
        <f t="shared" si="47"/>
        <v>0</v>
      </c>
      <c r="L123" s="434">
        <f t="shared" si="47"/>
        <v>0</v>
      </c>
      <c r="M123" s="434">
        <f t="shared" si="47"/>
        <v>0</v>
      </c>
      <c r="N123" s="434">
        <f t="shared" si="47"/>
        <v>0</v>
      </c>
      <c r="O123" s="434">
        <f t="shared" si="47"/>
        <v>0</v>
      </c>
      <c r="P123" s="434">
        <f t="shared" si="47"/>
        <v>0</v>
      </c>
      <c r="Q123" s="434">
        <f t="shared" si="47"/>
        <v>0</v>
      </c>
      <c r="R123" s="434">
        <f t="shared" si="47"/>
        <v>0</v>
      </c>
      <c r="S123" s="434">
        <f t="shared" si="47"/>
        <v>0</v>
      </c>
      <c r="T123" s="434">
        <f t="shared" si="47"/>
        <v>0</v>
      </c>
      <c r="U123" s="434">
        <f t="shared" si="47"/>
        <v>0</v>
      </c>
      <c r="V123" s="434">
        <f t="shared" si="47"/>
        <v>0</v>
      </c>
      <c r="W123" s="434">
        <f t="shared" si="47"/>
        <v>0</v>
      </c>
      <c r="X123" s="434">
        <f t="shared" si="47"/>
        <v>0</v>
      </c>
      <c r="Y123" s="434">
        <f t="shared" si="47"/>
        <v>0</v>
      </c>
      <c r="Z123" s="434">
        <f t="shared" si="47"/>
        <v>0</v>
      </c>
      <c r="AA123" s="434">
        <f t="shared" si="47"/>
        <v>0</v>
      </c>
      <c r="AB123" s="434">
        <f t="shared" si="47"/>
        <v>0</v>
      </c>
      <c r="AC123" s="434">
        <f t="shared" si="47"/>
        <v>0</v>
      </c>
      <c r="AD123" s="434">
        <f t="shared" si="47"/>
        <v>0</v>
      </c>
      <c r="AE123" s="434">
        <f t="shared" si="47"/>
        <v>0</v>
      </c>
      <c r="AF123" s="434">
        <f t="shared" si="47"/>
        <v>0</v>
      </c>
      <c r="AG123" s="434">
        <f t="shared" si="47"/>
        <v>0</v>
      </c>
      <c r="AH123" s="434">
        <f t="shared" si="47"/>
        <v>0</v>
      </c>
      <c r="AI123" s="434">
        <f t="shared" si="47"/>
        <v>0</v>
      </c>
      <c r="AJ123" s="434">
        <f t="shared" si="47"/>
        <v>0</v>
      </c>
      <c r="AK123" s="434">
        <f t="shared" si="47"/>
        <v>0</v>
      </c>
      <c r="AL123" s="434">
        <f t="shared" si="47"/>
        <v>0</v>
      </c>
      <c r="AM123" s="434">
        <f t="shared" si="47"/>
        <v>0</v>
      </c>
      <c r="AN123" s="434">
        <f t="shared" si="47"/>
        <v>0</v>
      </c>
      <c r="AO123" s="434">
        <f t="shared" si="47"/>
        <v>0</v>
      </c>
      <c r="AP123" s="434">
        <f t="shared" si="47"/>
        <v>0</v>
      </c>
    </row>
    <row r="124" spans="1:42" s="422" customFormat="1" x14ac:dyDescent="0.2">
      <c r="A124" s="439" t="s">
        <v>371</v>
      </c>
      <c r="B124" s="437">
        <f>SUM(B117:B123)</f>
        <v>0</v>
      </c>
      <c r="C124" s="437">
        <f>SUM(C117:C123)</f>
        <v>0</v>
      </c>
      <c r="D124" s="437">
        <f t="shared" ref="D124:AP124" si="48">SUM(D117:D123)</f>
        <v>0</v>
      </c>
      <c r="E124" s="437">
        <f t="shared" si="48"/>
        <v>0</v>
      </c>
      <c r="F124" s="437">
        <f t="shared" si="48"/>
        <v>0</v>
      </c>
      <c r="G124" s="437">
        <f t="shared" si="48"/>
        <v>0</v>
      </c>
      <c r="H124" s="437">
        <f t="shared" si="48"/>
        <v>0</v>
      </c>
      <c r="I124" s="437">
        <f t="shared" si="48"/>
        <v>0</v>
      </c>
      <c r="J124" s="437">
        <f t="shared" si="48"/>
        <v>0</v>
      </c>
      <c r="K124" s="437">
        <f t="shared" si="48"/>
        <v>0</v>
      </c>
      <c r="L124" s="437">
        <f t="shared" si="48"/>
        <v>0</v>
      </c>
      <c r="M124" s="437">
        <f t="shared" si="48"/>
        <v>0</v>
      </c>
      <c r="N124" s="437">
        <f t="shared" si="48"/>
        <v>0</v>
      </c>
      <c r="O124" s="437">
        <f t="shared" si="48"/>
        <v>0</v>
      </c>
      <c r="P124" s="437">
        <f t="shared" si="48"/>
        <v>0</v>
      </c>
      <c r="Q124" s="437">
        <f t="shared" si="48"/>
        <v>0</v>
      </c>
      <c r="R124" s="437">
        <f t="shared" si="48"/>
        <v>0</v>
      </c>
      <c r="S124" s="437">
        <f t="shared" si="48"/>
        <v>0</v>
      </c>
      <c r="T124" s="437">
        <f t="shared" si="48"/>
        <v>0</v>
      </c>
      <c r="U124" s="437">
        <f t="shared" si="48"/>
        <v>0</v>
      </c>
      <c r="V124" s="437">
        <f t="shared" si="48"/>
        <v>0</v>
      </c>
      <c r="W124" s="437">
        <f t="shared" si="48"/>
        <v>0</v>
      </c>
      <c r="X124" s="437">
        <f t="shared" si="48"/>
        <v>0</v>
      </c>
      <c r="Y124" s="437">
        <f t="shared" si="48"/>
        <v>0</v>
      </c>
      <c r="Z124" s="437">
        <f t="shared" si="48"/>
        <v>0</v>
      </c>
      <c r="AA124" s="437">
        <f t="shared" si="48"/>
        <v>0</v>
      </c>
      <c r="AB124" s="437">
        <f t="shared" si="48"/>
        <v>0</v>
      </c>
      <c r="AC124" s="437">
        <f t="shared" si="48"/>
        <v>0</v>
      </c>
      <c r="AD124" s="437">
        <f t="shared" si="48"/>
        <v>0</v>
      </c>
      <c r="AE124" s="437">
        <f t="shared" si="48"/>
        <v>0</v>
      </c>
      <c r="AF124" s="437">
        <f t="shared" si="48"/>
        <v>0</v>
      </c>
      <c r="AG124" s="437">
        <f t="shared" si="48"/>
        <v>0</v>
      </c>
      <c r="AH124" s="437">
        <f t="shared" si="48"/>
        <v>0</v>
      </c>
      <c r="AI124" s="437">
        <f t="shared" si="48"/>
        <v>0</v>
      </c>
      <c r="AJ124" s="437">
        <f t="shared" si="48"/>
        <v>0</v>
      </c>
      <c r="AK124" s="437">
        <f t="shared" si="48"/>
        <v>0</v>
      </c>
      <c r="AL124" s="437">
        <f t="shared" si="48"/>
        <v>0</v>
      </c>
      <c r="AM124" s="437">
        <f t="shared" si="48"/>
        <v>0</v>
      </c>
      <c r="AN124" s="437">
        <f t="shared" si="48"/>
        <v>0</v>
      </c>
      <c r="AO124" s="437">
        <f t="shared" si="48"/>
        <v>0</v>
      </c>
      <c r="AP124" s="437">
        <f t="shared" si="48"/>
        <v>0</v>
      </c>
    </row>
    <row r="125" spans="1:42" s="422" customFormat="1" x14ac:dyDescent="0.2">
      <c r="A125" s="430"/>
      <c r="B125" s="434"/>
      <c r="C125" s="434"/>
      <c r="D125" s="434"/>
      <c r="E125" s="434"/>
      <c r="F125" s="434"/>
      <c r="G125" s="434"/>
      <c r="H125" s="434"/>
      <c r="I125" s="434"/>
      <c r="J125" s="434"/>
      <c r="K125" s="434"/>
      <c r="L125" s="434"/>
      <c r="M125" s="434"/>
      <c r="N125" s="434"/>
      <c r="O125" s="434"/>
      <c r="P125" s="434"/>
      <c r="Q125" s="434"/>
      <c r="R125" s="434"/>
      <c r="S125" s="434"/>
      <c r="T125" s="434"/>
      <c r="U125" s="434"/>
      <c r="V125" s="434"/>
      <c r="W125" s="434"/>
      <c r="X125" s="434"/>
      <c r="Y125" s="434"/>
      <c r="Z125" s="434"/>
      <c r="AA125" s="434"/>
      <c r="AB125" s="434"/>
      <c r="AC125" s="434"/>
      <c r="AD125" s="434"/>
      <c r="AE125" s="434"/>
      <c r="AF125" s="434"/>
      <c r="AG125" s="434"/>
      <c r="AH125" s="434"/>
      <c r="AI125" s="434"/>
      <c r="AJ125" s="434"/>
      <c r="AK125" s="434"/>
      <c r="AL125" s="434"/>
      <c r="AM125" s="434"/>
      <c r="AN125" s="434"/>
      <c r="AO125" s="434"/>
      <c r="AP125" s="434"/>
    </row>
    <row r="126" spans="1:42" s="422" customFormat="1" x14ac:dyDescent="0.2">
      <c r="A126" s="428" t="s">
        <v>335</v>
      </c>
      <c r="B126" s="434"/>
      <c r="C126" s="434"/>
      <c r="D126" s="434"/>
      <c r="E126" s="434"/>
      <c r="F126" s="434"/>
      <c r="G126" s="434"/>
      <c r="H126" s="434"/>
      <c r="I126" s="434"/>
      <c r="J126" s="434"/>
      <c r="K126" s="434"/>
      <c r="L126" s="434"/>
      <c r="M126" s="434"/>
      <c r="N126" s="434"/>
      <c r="O126" s="434"/>
      <c r="P126" s="434"/>
      <c r="Q126" s="434"/>
      <c r="R126" s="434"/>
      <c r="S126" s="434"/>
      <c r="T126" s="434"/>
      <c r="U126" s="434"/>
      <c r="V126" s="434"/>
      <c r="W126" s="434"/>
      <c r="X126" s="434"/>
      <c r="Y126" s="434"/>
      <c r="Z126" s="434"/>
      <c r="AA126" s="434"/>
      <c r="AB126" s="434"/>
      <c r="AC126" s="434"/>
      <c r="AD126" s="434"/>
      <c r="AE126" s="434"/>
      <c r="AF126" s="434"/>
      <c r="AG126" s="434"/>
      <c r="AH126" s="434"/>
      <c r="AI126" s="434"/>
      <c r="AJ126" s="434"/>
      <c r="AK126" s="434"/>
      <c r="AL126" s="434"/>
      <c r="AM126" s="434"/>
      <c r="AN126" s="434"/>
      <c r="AO126" s="434"/>
      <c r="AP126" s="434"/>
    </row>
    <row r="127" spans="1:42" s="422" customFormat="1" x14ac:dyDescent="0.2">
      <c r="A127" s="426" t="s">
        <v>318</v>
      </c>
      <c r="B127" s="434">
        <f t="shared" ref="B127:AP127" si="49">B124</f>
        <v>0</v>
      </c>
      <c r="C127" s="434">
        <f t="shared" si="49"/>
        <v>0</v>
      </c>
      <c r="D127" s="434">
        <f t="shared" si="49"/>
        <v>0</v>
      </c>
      <c r="E127" s="434">
        <f t="shared" si="49"/>
        <v>0</v>
      </c>
      <c r="F127" s="434">
        <f t="shared" si="49"/>
        <v>0</v>
      </c>
      <c r="G127" s="434">
        <f t="shared" si="49"/>
        <v>0</v>
      </c>
      <c r="H127" s="434">
        <f t="shared" si="49"/>
        <v>0</v>
      </c>
      <c r="I127" s="434">
        <f t="shared" si="49"/>
        <v>0</v>
      </c>
      <c r="J127" s="434">
        <f t="shared" si="49"/>
        <v>0</v>
      </c>
      <c r="K127" s="434">
        <f t="shared" si="49"/>
        <v>0</v>
      </c>
      <c r="L127" s="434">
        <f t="shared" si="49"/>
        <v>0</v>
      </c>
      <c r="M127" s="434">
        <f t="shared" si="49"/>
        <v>0</v>
      </c>
      <c r="N127" s="434">
        <f t="shared" si="49"/>
        <v>0</v>
      </c>
      <c r="O127" s="434">
        <f t="shared" si="49"/>
        <v>0</v>
      </c>
      <c r="P127" s="434">
        <f t="shared" si="49"/>
        <v>0</v>
      </c>
      <c r="Q127" s="434">
        <f t="shared" si="49"/>
        <v>0</v>
      </c>
      <c r="R127" s="434">
        <f t="shared" si="49"/>
        <v>0</v>
      </c>
      <c r="S127" s="434">
        <f t="shared" si="49"/>
        <v>0</v>
      </c>
      <c r="T127" s="434">
        <f t="shared" si="49"/>
        <v>0</v>
      </c>
      <c r="U127" s="434">
        <f t="shared" si="49"/>
        <v>0</v>
      </c>
      <c r="V127" s="434">
        <f t="shared" si="49"/>
        <v>0</v>
      </c>
      <c r="W127" s="434">
        <f t="shared" si="49"/>
        <v>0</v>
      </c>
      <c r="X127" s="434">
        <f t="shared" si="49"/>
        <v>0</v>
      </c>
      <c r="Y127" s="434">
        <f t="shared" si="49"/>
        <v>0</v>
      </c>
      <c r="Z127" s="434">
        <f t="shared" si="49"/>
        <v>0</v>
      </c>
      <c r="AA127" s="434">
        <f t="shared" si="49"/>
        <v>0</v>
      </c>
      <c r="AB127" s="434">
        <f t="shared" si="49"/>
        <v>0</v>
      </c>
      <c r="AC127" s="434">
        <f t="shared" si="49"/>
        <v>0</v>
      </c>
      <c r="AD127" s="434">
        <f t="shared" si="49"/>
        <v>0</v>
      </c>
      <c r="AE127" s="434">
        <f t="shared" si="49"/>
        <v>0</v>
      </c>
      <c r="AF127" s="434">
        <f t="shared" si="49"/>
        <v>0</v>
      </c>
      <c r="AG127" s="434">
        <f t="shared" si="49"/>
        <v>0</v>
      </c>
      <c r="AH127" s="434">
        <f t="shared" si="49"/>
        <v>0</v>
      </c>
      <c r="AI127" s="434">
        <f t="shared" si="49"/>
        <v>0</v>
      </c>
      <c r="AJ127" s="434">
        <f t="shared" si="49"/>
        <v>0</v>
      </c>
      <c r="AK127" s="434">
        <f t="shared" si="49"/>
        <v>0</v>
      </c>
      <c r="AL127" s="434">
        <f t="shared" si="49"/>
        <v>0</v>
      </c>
      <c r="AM127" s="434">
        <f t="shared" si="49"/>
        <v>0</v>
      </c>
      <c r="AN127" s="434">
        <f t="shared" si="49"/>
        <v>0</v>
      </c>
      <c r="AO127" s="434">
        <f t="shared" si="49"/>
        <v>0</v>
      </c>
      <c r="AP127" s="434">
        <f t="shared" si="49"/>
        <v>0</v>
      </c>
    </row>
    <row r="128" spans="1:42" s="422" customFormat="1" x14ac:dyDescent="0.2">
      <c r="A128" s="426" t="s">
        <v>394</v>
      </c>
      <c r="B128" s="434">
        <f>B199</f>
        <v>0</v>
      </c>
      <c r="C128" s="434">
        <f t="shared" ref="C128:AP128" si="50">C199</f>
        <v>0</v>
      </c>
      <c r="D128" s="434">
        <f t="shared" si="50"/>
        <v>0</v>
      </c>
      <c r="E128" s="434">
        <f t="shared" si="50"/>
        <v>0</v>
      </c>
      <c r="F128" s="434">
        <f t="shared" si="50"/>
        <v>0</v>
      </c>
      <c r="G128" s="434">
        <f t="shared" si="50"/>
        <v>0</v>
      </c>
      <c r="H128" s="434">
        <f t="shared" si="50"/>
        <v>0</v>
      </c>
      <c r="I128" s="434">
        <f t="shared" si="50"/>
        <v>0</v>
      </c>
      <c r="J128" s="434">
        <f t="shared" si="50"/>
        <v>0</v>
      </c>
      <c r="K128" s="434">
        <f t="shared" si="50"/>
        <v>0</v>
      </c>
      <c r="L128" s="434">
        <f t="shared" si="50"/>
        <v>0</v>
      </c>
      <c r="M128" s="434">
        <f t="shared" si="50"/>
        <v>0</v>
      </c>
      <c r="N128" s="434">
        <f t="shared" si="50"/>
        <v>0</v>
      </c>
      <c r="O128" s="434">
        <f t="shared" si="50"/>
        <v>0</v>
      </c>
      <c r="P128" s="434">
        <f t="shared" si="50"/>
        <v>0</v>
      </c>
      <c r="Q128" s="434">
        <f t="shared" si="50"/>
        <v>0</v>
      </c>
      <c r="R128" s="434">
        <f t="shared" si="50"/>
        <v>0</v>
      </c>
      <c r="S128" s="434">
        <f t="shared" si="50"/>
        <v>0</v>
      </c>
      <c r="T128" s="434">
        <f t="shared" si="50"/>
        <v>0</v>
      </c>
      <c r="U128" s="434">
        <f t="shared" si="50"/>
        <v>0</v>
      </c>
      <c r="V128" s="434">
        <f t="shared" si="50"/>
        <v>0</v>
      </c>
      <c r="W128" s="434">
        <f t="shared" si="50"/>
        <v>0</v>
      </c>
      <c r="X128" s="434">
        <f t="shared" si="50"/>
        <v>0</v>
      </c>
      <c r="Y128" s="434">
        <f t="shared" si="50"/>
        <v>0</v>
      </c>
      <c r="Z128" s="434">
        <f t="shared" si="50"/>
        <v>0</v>
      </c>
      <c r="AA128" s="434">
        <f t="shared" si="50"/>
        <v>0</v>
      </c>
      <c r="AB128" s="434">
        <f t="shared" si="50"/>
        <v>0</v>
      </c>
      <c r="AC128" s="434">
        <f t="shared" si="50"/>
        <v>0</v>
      </c>
      <c r="AD128" s="434">
        <f t="shared" si="50"/>
        <v>0</v>
      </c>
      <c r="AE128" s="434">
        <f t="shared" si="50"/>
        <v>0</v>
      </c>
      <c r="AF128" s="434">
        <f t="shared" si="50"/>
        <v>0</v>
      </c>
      <c r="AG128" s="434">
        <f t="shared" si="50"/>
        <v>0</v>
      </c>
      <c r="AH128" s="434">
        <f t="shared" si="50"/>
        <v>0</v>
      </c>
      <c r="AI128" s="434">
        <f t="shared" si="50"/>
        <v>0</v>
      </c>
      <c r="AJ128" s="434">
        <f t="shared" si="50"/>
        <v>0</v>
      </c>
      <c r="AK128" s="434">
        <f t="shared" si="50"/>
        <v>0</v>
      </c>
      <c r="AL128" s="434">
        <f t="shared" si="50"/>
        <v>0</v>
      </c>
      <c r="AM128" s="434">
        <f t="shared" si="50"/>
        <v>0</v>
      </c>
      <c r="AN128" s="434">
        <f t="shared" si="50"/>
        <v>0</v>
      </c>
      <c r="AO128" s="434">
        <f t="shared" si="50"/>
        <v>0</v>
      </c>
      <c r="AP128" s="434">
        <f t="shared" si="50"/>
        <v>0</v>
      </c>
    </row>
    <row r="129" spans="1:42" s="422" customFormat="1" x14ac:dyDescent="0.2">
      <c r="A129" s="426" t="s">
        <v>395</v>
      </c>
      <c r="B129" s="434">
        <f>B218</f>
        <v>0</v>
      </c>
      <c r="C129" s="434">
        <f t="shared" ref="C129:AP129" si="51">C218</f>
        <v>0</v>
      </c>
      <c r="D129" s="434">
        <f t="shared" si="51"/>
        <v>0</v>
      </c>
      <c r="E129" s="434">
        <f t="shared" si="51"/>
        <v>0</v>
      </c>
      <c r="F129" s="434">
        <f t="shared" si="51"/>
        <v>0</v>
      </c>
      <c r="G129" s="434">
        <f t="shared" si="51"/>
        <v>0</v>
      </c>
      <c r="H129" s="434">
        <f t="shared" si="51"/>
        <v>0</v>
      </c>
      <c r="I129" s="434">
        <f t="shared" si="51"/>
        <v>0</v>
      </c>
      <c r="J129" s="434">
        <f t="shared" si="51"/>
        <v>0</v>
      </c>
      <c r="K129" s="434">
        <f t="shared" si="51"/>
        <v>0</v>
      </c>
      <c r="L129" s="434">
        <f t="shared" si="51"/>
        <v>0</v>
      </c>
      <c r="M129" s="434">
        <f t="shared" si="51"/>
        <v>0</v>
      </c>
      <c r="N129" s="434">
        <f t="shared" si="51"/>
        <v>0</v>
      </c>
      <c r="O129" s="434">
        <f t="shared" si="51"/>
        <v>0</v>
      </c>
      <c r="P129" s="434">
        <f t="shared" si="51"/>
        <v>0</v>
      </c>
      <c r="Q129" s="434">
        <f t="shared" si="51"/>
        <v>0</v>
      </c>
      <c r="R129" s="434">
        <f t="shared" si="51"/>
        <v>0</v>
      </c>
      <c r="S129" s="434">
        <f t="shared" si="51"/>
        <v>0</v>
      </c>
      <c r="T129" s="434">
        <f t="shared" si="51"/>
        <v>0</v>
      </c>
      <c r="U129" s="434">
        <f t="shared" si="51"/>
        <v>0</v>
      </c>
      <c r="V129" s="434">
        <f t="shared" si="51"/>
        <v>0</v>
      </c>
      <c r="W129" s="434">
        <f t="shared" si="51"/>
        <v>0</v>
      </c>
      <c r="X129" s="434">
        <f t="shared" si="51"/>
        <v>0</v>
      </c>
      <c r="Y129" s="434">
        <f t="shared" si="51"/>
        <v>0</v>
      </c>
      <c r="Z129" s="434">
        <f t="shared" si="51"/>
        <v>0</v>
      </c>
      <c r="AA129" s="434">
        <f t="shared" si="51"/>
        <v>0</v>
      </c>
      <c r="AB129" s="434">
        <f t="shared" si="51"/>
        <v>0</v>
      </c>
      <c r="AC129" s="434">
        <f t="shared" si="51"/>
        <v>0</v>
      </c>
      <c r="AD129" s="434">
        <f t="shared" si="51"/>
        <v>0</v>
      </c>
      <c r="AE129" s="434">
        <f t="shared" si="51"/>
        <v>0</v>
      </c>
      <c r="AF129" s="434">
        <f t="shared" si="51"/>
        <v>0</v>
      </c>
      <c r="AG129" s="434">
        <f t="shared" si="51"/>
        <v>0</v>
      </c>
      <c r="AH129" s="434">
        <f t="shared" si="51"/>
        <v>0</v>
      </c>
      <c r="AI129" s="434">
        <f t="shared" si="51"/>
        <v>0</v>
      </c>
      <c r="AJ129" s="434">
        <f t="shared" si="51"/>
        <v>0</v>
      </c>
      <c r="AK129" s="434">
        <f t="shared" si="51"/>
        <v>0</v>
      </c>
      <c r="AL129" s="434">
        <f t="shared" si="51"/>
        <v>0</v>
      </c>
      <c r="AM129" s="434">
        <f t="shared" si="51"/>
        <v>0</v>
      </c>
      <c r="AN129" s="434">
        <f t="shared" si="51"/>
        <v>0</v>
      </c>
      <c r="AO129" s="434">
        <f t="shared" si="51"/>
        <v>0</v>
      </c>
      <c r="AP129" s="434">
        <f t="shared" si="51"/>
        <v>0</v>
      </c>
    </row>
    <row r="130" spans="1:42" s="422" customFormat="1" x14ac:dyDescent="0.2">
      <c r="A130" s="426" t="s">
        <v>396</v>
      </c>
      <c r="B130" s="436">
        <v>0</v>
      </c>
      <c r="C130" s="436">
        <f>-Inputs!$C$68</f>
        <v>0</v>
      </c>
      <c r="D130" s="436">
        <v>0</v>
      </c>
      <c r="E130" s="436">
        <v>0</v>
      </c>
      <c r="F130" s="436">
        <v>0</v>
      </c>
      <c r="G130" s="436">
        <v>0</v>
      </c>
      <c r="H130" s="436">
        <v>0</v>
      </c>
      <c r="I130" s="436">
        <v>0</v>
      </c>
      <c r="J130" s="436">
        <v>0</v>
      </c>
      <c r="K130" s="436">
        <v>0</v>
      </c>
      <c r="L130" s="436">
        <v>0</v>
      </c>
      <c r="M130" s="436">
        <v>0</v>
      </c>
      <c r="N130" s="436">
        <v>0</v>
      </c>
      <c r="O130" s="436">
        <v>0</v>
      </c>
      <c r="P130" s="436">
        <v>0</v>
      </c>
      <c r="Q130" s="436">
        <v>0</v>
      </c>
      <c r="R130" s="436">
        <v>0</v>
      </c>
      <c r="S130" s="436">
        <v>0</v>
      </c>
      <c r="T130" s="436">
        <v>0</v>
      </c>
      <c r="U130" s="436">
        <v>0</v>
      </c>
      <c r="V130" s="436">
        <v>0</v>
      </c>
      <c r="W130" s="436">
        <v>0</v>
      </c>
      <c r="X130" s="436">
        <v>0</v>
      </c>
      <c r="Y130" s="436">
        <v>0</v>
      </c>
      <c r="Z130" s="436">
        <v>0</v>
      </c>
      <c r="AA130" s="436">
        <v>0</v>
      </c>
      <c r="AB130" s="436">
        <v>0</v>
      </c>
      <c r="AC130" s="436">
        <v>0</v>
      </c>
      <c r="AD130" s="436">
        <v>0</v>
      </c>
      <c r="AE130" s="436">
        <v>0</v>
      </c>
      <c r="AF130" s="436">
        <v>0</v>
      </c>
      <c r="AG130" s="436">
        <v>0</v>
      </c>
      <c r="AH130" s="436">
        <v>0</v>
      </c>
      <c r="AI130" s="436">
        <v>0</v>
      </c>
      <c r="AJ130" s="436">
        <v>0</v>
      </c>
      <c r="AK130" s="436">
        <v>0</v>
      </c>
      <c r="AL130" s="436">
        <v>0</v>
      </c>
      <c r="AM130" s="436">
        <v>0</v>
      </c>
      <c r="AN130" s="436">
        <v>0</v>
      </c>
      <c r="AO130" s="436">
        <v>0</v>
      </c>
      <c r="AP130" s="436">
        <v>0</v>
      </c>
    </row>
    <row r="131" spans="1:42" s="422" customFormat="1" x14ac:dyDescent="0.2">
      <c r="A131" s="439" t="s">
        <v>372</v>
      </c>
      <c r="B131" s="436">
        <f>SUM(B127:B130)</f>
        <v>0</v>
      </c>
      <c r="C131" s="436">
        <f t="shared" ref="C131:AP131" si="52">SUM(C127:C130)</f>
        <v>0</v>
      </c>
      <c r="D131" s="436">
        <f t="shared" si="52"/>
        <v>0</v>
      </c>
      <c r="E131" s="436">
        <f t="shared" si="52"/>
        <v>0</v>
      </c>
      <c r="F131" s="436">
        <f t="shared" si="52"/>
        <v>0</v>
      </c>
      <c r="G131" s="436">
        <f t="shared" si="52"/>
        <v>0</v>
      </c>
      <c r="H131" s="436">
        <f t="shared" si="52"/>
        <v>0</v>
      </c>
      <c r="I131" s="436">
        <f t="shared" si="52"/>
        <v>0</v>
      </c>
      <c r="J131" s="436">
        <f t="shared" si="52"/>
        <v>0</v>
      </c>
      <c r="K131" s="436">
        <f t="shared" si="52"/>
        <v>0</v>
      </c>
      <c r="L131" s="436">
        <f t="shared" si="52"/>
        <v>0</v>
      </c>
      <c r="M131" s="436">
        <f t="shared" si="52"/>
        <v>0</v>
      </c>
      <c r="N131" s="436">
        <f t="shared" si="52"/>
        <v>0</v>
      </c>
      <c r="O131" s="436">
        <f t="shared" si="52"/>
        <v>0</v>
      </c>
      <c r="P131" s="436">
        <f t="shared" si="52"/>
        <v>0</v>
      </c>
      <c r="Q131" s="436">
        <f t="shared" si="52"/>
        <v>0</v>
      </c>
      <c r="R131" s="436">
        <f t="shared" si="52"/>
        <v>0</v>
      </c>
      <c r="S131" s="436">
        <f t="shared" si="52"/>
        <v>0</v>
      </c>
      <c r="T131" s="436">
        <f t="shared" si="52"/>
        <v>0</v>
      </c>
      <c r="U131" s="436">
        <f t="shared" si="52"/>
        <v>0</v>
      </c>
      <c r="V131" s="436">
        <f t="shared" si="52"/>
        <v>0</v>
      </c>
      <c r="W131" s="436">
        <f t="shared" si="52"/>
        <v>0</v>
      </c>
      <c r="X131" s="436">
        <f t="shared" si="52"/>
        <v>0</v>
      </c>
      <c r="Y131" s="436">
        <f t="shared" si="52"/>
        <v>0</v>
      </c>
      <c r="Z131" s="436">
        <f t="shared" si="52"/>
        <v>0</v>
      </c>
      <c r="AA131" s="436">
        <f t="shared" si="52"/>
        <v>0</v>
      </c>
      <c r="AB131" s="436">
        <f t="shared" si="52"/>
        <v>0</v>
      </c>
      <c r="AC131" s="436">
        <f t="shared" si="52"/>
        <v>0</v>
      </c>
      <c r="AD131" s="436">
        <f t="shared" si="52"/>
        <v>0</v>
      </c>
      <c r="AE131" s="436">
        <f t="shared" si="52"/>
        <v>0</v>
      </c>
      <c r="AF131" s="436">
        <f t="shared" si="52"/>
        <v>0</v>
      </c>
      <c r="AG131" s="436">
        <f t="shared" si="52"/>
        <v>0</v>
      </c>
      <c r="AH131" s="436">
        <f t="shared" si="52"/>
        <v>0</v>
      </c>
      <c r="AI131" s="436">
        <f t="shared" si="52"/>
        <v>0</v>
      </c>
      <c r="AJ131" s="436">
        <f t="shared" si="52"/>
        <v>0</v>
      </c>
      <c r="AK131" s="436">
        <f t="shared" si="52"/>
        <v>0</v>
      </c>
      <c r="AL131" s="436">
        <f t="shared" si="52"/>
        <v>0</v>
      </c>
      <c r="AM131" s="436">
        <f t="shared" si="52"/>
        <v>0</v>
      </c>
      <c r="AN131" s="436">
        <f t="shared" si="52"/>
        <v>0</v>
      </c>
      <c r="AO131" s="436">
        <f t="shared" si="52"/>
        <v>0</v>
      </c>
      <c r="AP131" s="436">
        <f t="shared" si="52"/>
        <v>0</v>
      </c>
    </row>
    <row r="132" spans="1:42" s="422" customFormat="1" x14ac:dyDescent="0.2">
      <c r="A132" s="430"/>
      <c r="B132" s="434"/>
      <c r="C132" s="434"/>
      <c r="D132" s="434"/>
      <c r="E132" s="434"/>
      <c r="F132" s="434"/>
      <c r="G132" s="434"/>
      <c r="H132" s="434"/>
      <c r="I132" s="434"/>
      <c r="J132" s="434"/>
      <c r="K132" s="434"/>
      <c r="L132" s="434"/>
      <c r="M132" s="434"/>
      <c r="N132" s="434"/>
      <c r="O132" s="434"/>
      <c r="P132" s="434"/>
      <c r="Q132" s="434"/>
      <c r="R132" s="434"/>
      <c r="S132" s="434"/>
      <c r="T132" s="434"/>
      <c r="U132" s="434"/>
      <c r="V132" s="434"/>
      <c r="W132" s="434"/>
      <c r="X132" s="434"/>
      <c r="Y132" s="434"/>
      <c r="Z132" s="434"/>
      <c r="AA132" s="434"/>
      <c r="AB132" s="434"/>
      <c r="AC132" s="434"/>
      <c r="AD132" s="434"/>
      <c r="AE132" s="434"/>
      <c r="AF132" s="434"/>
      <c r="AG132" s="434"/>
      <c r="AH132" s="434"/>
      <c r="AI132" s="434"/>
      <c r="AJ132" s="434"/>
      <c r="AK132" s="434"/>
      <c r="AL132" s="434"/>
      <c r="AM132" s="434"/>
      <c r="AN132" s="434"/>
      <c r="AO132" s="434"/>
      <c r="AP132" s="434"/>
    </row>
    <row r="133" spans="1:42" s="422" customFormat="1" x14ac:dyDescent="0.2">
      <c r="A133" s="426" t="s">
        <v>352</v>
      </c>
      <c r="B133" s="433"/>
      <c r="C133" s="433" t="str">
        <f>IF(ISERROR(IRR($B131:C131)),"NaN",ROUND(IRR($B131:C131)*100,4))</f>
        <v>NaN</v>
      </c>
      <c r="D133" s="433" t="str">
        <f>IF(ISERROR(IRR($B131:D131)),"NaN",ROUND(IRR($B131:D131)*100,4))</f>
        <v>NaN</v>
      </c>
      <c r="E133" s="433" t="str">
        <f>IF(ISERROR(IRR($B131:E131)),"NaN",ROUND(IRR($B131:E131)*100,4))</f>
        <v>NaN</v>
      </c>
      <c r="F133" s="433" t="str">
        <f>IF(ISERROR(IRR($B131:F131)),"NaN",ROUND(IRR($B131:F131)*100,4))</f>
        <v>NaN</v>
      </c>
      <c r="G133" s="433" t="str">
        <f>IF(ISERROR(IRR($B131:G131)),"NaN",ROUND(IRR($B131:G131)*100,4))</f>
        <v>NaN</v>
      </c>
      <c r="H133" s="433" t="str">
        <f>IF(ISERROR(IRR($B131:H131)),"NaN",ROUND(IRR($B131:H131)*100,4))</f>
        <v>NaN</v>
      </c>
      <c r="I133" s="433" t="str">
        <f>IF(ISERROR(IRR($B131:I131)),"NaN",ROUND(IRR($B131:I131)*100,4))</f>
        <v>NaN</v>
      </c>
      <c r="J133" s="433" t="str">
        <f>IF(ISERROR(IRR($B131:J131)),"NaN",ROUND(IRR($B131:J131)*100,4))</f>
        <v>NaN</v>
      </c>
      <c r="K133" s="433" t="str">
        <f>IF(ISERROR(IRR($B131:K131)),"NaN",ROUND(IRR($B131:K131)*100,4))</f>
        <v>NaN</v>
      </c>
      <c r="L133" s="433" t="str">
        <f>IF(ISERROR(IRR($B131:L131)),"NaN",ROUND(IRR($B131:L131)*100,4))</f>
        <v>NaN</v>
      </c>
      <c r="M133" s="433" t="str">
        <f>IF(ISERROR(IRR($B131:M131)),"NaN",ROUND(IRR($B131:M131)*100,4))</f>
        <v>NaN</v>
      </c>
      <c r="N133" s="433" t="str">
        <f>IF(ISERROR(IRR($B131:N131)),"NaN",ROUND(IRR($B131:N131)*100,4))</f>
        <v>NaN</v>
      </c>
      <c r="O133" s="433" t="str">
        <f>IF(ISERROR(IRR($B131:O131)),"NaN",ROUND(IRR($B131:O131)*100,4))</f>
        <v>NaN</v>
      </c>
      <c r="P133" s="433" t="str">
        <f>IF(ISERROR(IRR($B131:P131)),"NaN",ROUND(IRR($B131:P131)*100,4))</f>
        <v>NaN</v>
      </c>
      <c r="Q133" s="433" t="str">
        <f>IF(ISERROR(IRR($B131:Q131)),"NaN",ROUND(IRR($B131:Q131)*100,4))</f>
        <v>NaN</v>
      </c>
      <c r="R133" s="433" t="str">
        <f>IF(ISERROR(IRR($B131:R131)),"NaN",ROUND(IRR($B131:R131)*100,4))</f>
        <v>NaN</v>
      </c>
      <c r="S133" s="433" t="str">
        <f>IF(ISERROR(IRR($B131:S131)),"NaN",ROUND(IRR($B131:S131)*100,4))</f>
        <v>NaN</v>
      </c>
      <c r="T133" s="433" t="str">
        <f>IF(ISERROR(IRR($B131:T131)),"NaN",ROUND(IRR($B131:T131)*100,4))</f>
        <v>NaN</v>
      </c>
      <c r="U133" s="433" t="str">
        <f>IF(ISERROR(IRR($B131:U131)),"NaN",ROUND(IRR($B131:U131)*100,4))</f>
        <v>NaN</v>
      </c>
      <c r="V133" s="433" t="str">
        <f>IF(ISERROR(IRR($B131:V131)),"NaN",ROUND(IRR($B131:V131)*100,4))</f>
        <v>NaN</v>
      </c>
      <c r="W133" s="433" t="str">
        <f>IF(ISERROR(IRR($B131:W131)),"NaN",ROUND(IRR($B131:W131)*100,4))</f>
        <v>NaN</v>
      </c>
      <c r="X133" s="433" t="str">
        <f>IF(ISERROR(IRR($B131:X131)),"NaN",ROUND(IRR($B131:X131)*100,4))</f>
        <v>NaN</v>
      </c>
      <c r="Y133" s="433" t="str">
        <f>IF(ISERROR(IRR($B131:Y131)),"NaN",ROUND(IRR($B131:Y131)*100,4))</f>
        <v>NaN</v>
      </c>
      <c r="Z133" s="433" t="str">
        <f>IF(ISERROR(IRR($B131:Z131)),"NaN",ROUND(IRR($B131:Z131)*100,4))</f>
        <v>NaN</v>
      </c>
      <c r="AA133" s="433" t="str">
        <f>IF(ISERROR(IRR($B131:AA131)),"NaN",ROUND(IRR($B131:AA131)*100,4))</f>
        <v>NaN</v>
      </c>
      <c r="AB133" s="433" t="str">
        <f>IF(ISERROR(IRR($B131:AB131)),"NaN",ROUND(IRR($B131:AB131)*100,4))</f>
        <v>NaN</v>
      </c>
      <c r="AC133" s="433" t="str">
        <f>IF(ISERROR(IRR($B131:AC131)),"NaN",ROUND(IRR($B131:AC131)*100,4))</f>
        <v>NaN</v>
      </c>
      <c r="AD133" s="433" t="str">
        <f>IF(ISERROR(IRR($B131:AD131)),"NaN",ROUND(IRR($B131:AD131)*100,4))</f>
        <v>NaN</v>
      </c>
      <c r="AE133" s="433" t="str">
        <f>IF(ISERROR(IRR($B131:AE131)),"NaN",ROUND(IRR($B131:AE131)*100,4))</f>
        <v>NaN</v>
      </c>
      <c r="AF133" s="433" t="str">
        <f>IF(ISERROR(IRR($B131:AF131)),"NaN",ROUND(IRR($B131:AF131)*100,4))</f>
        <v>NaN</v>
      </c>
      <c r="AG133" s="433" t="str">
        <f>IF(ISERROR(IRR($B131:AG131)),"NaN",ROUND(IRR($B131:AG131)*100,4))</f>
        <v>NaN</v>
      </c>
      <c r="AH133" s="433" t="str">
        <f>IF(ISERROR(IRR($B131:AH131)),"NaN",ROUND(IRR($B131:AH131)*100,4))</f>
        <v>NaN</v>
      </c>
      <c r="AI133" s="433" t="str">
        <f>IF(ISERROR(IRR($B131:AI131)),"NaN",ROUND(IRR($B131:AI131)*100,4))</f>
        <v>NaN</v>
      </c>
      <c r="AJ133" s="433" t="str">
        <f>IF(ISERROR(IRR($B131:AJ131)),"NaN",ROUND(IRR($B131:AJ131)*100,4))</f>
        <v>NaN</v>
      </c>
      <c r="AK133" s="433" t="str">
        <f>IF(ISERROR(IRR($B131:AK131)),"NaN",ROUND(IRR($B131:AK131)*100,4))</f>
        <v>NaN</v>
      </c>
      <c r="AL133" s="433" t="str">
        <f>IF(ISERROR(IRR($B131:AL131)),"NaN",ROUND(IRR($B131:AL131)*100,4))</f>
        <v>NaN</v>
      </c>
      <c r="AM133" s="433" t="str">
        <f>IF(ISERROR(IRR($B131:AM131)),"NaN",ROUND(IRR($B131:AM131)*100,4))</f>
        <v>NaN</v>
      </c>
      <c r="AN133" s="433" t="str">
        <f>IF(ISERROR(IRR($B131:AN131)),"NaN",ROUND(IRR($B131:AN131)*100,4))</f>
        <v>NaN</v>
      </c>
      <c r="AO133" s="433" t="str">
        <f>IF(ISERROR(IRR($B131:AO131)),"NaN",ROUND(IRR($B131:AO131)*100,4))</f>
        <v>NaN</v>
      </c>
      <c r="AP133" s="433" t="str">
        <f>IF(ISERROR(IRR($B131:AP131)),"NaN",ROUND(IRR($B131:AP131)*100,4))</f>
        <v>NaN</v>
      </c>
    </row>
    <row r="134" spans="1:42" s="422" customFormat="1" x14ac:dyDescent="0.2">
      <c r="A134" s="440" t="s">
        <v>8</v>
      </c>
      <c r="B134" s="433"/>
      <c r="C134" s="433">
        <f>MAX($C$133:C$133)</f>
        <v>0</v>
      </c>
      <c r="D134" s="433">
        <f>MAX($C$133:D$133)</f>
        <v>0</v>
      </c>
      <c r="E134" s="433">
        <f>MAX($C$133:E$133)</f>
        <v>0</v>
      </c>
      <c r="F134" s="433">
        <f>MAX($C$133:F$133)</f>
        <v>0</v>
      </c>
      <c r="G134" s="433">
        <f>MAX($C$133:G$133)</f>
        <v>0</v>
      </c>
      <c r="H134" s="433">
        <f>MAX($C$133:H$133)</f>
        <v>0</v>
      </c>
      <c r="I134" s="433">
        <f>MAX($C$133:I$133)</f>
        <v>0</v>
      </c>
      <c r="J134" s="433">
        <f>MAX($C$133:J$133)</f>
        <v>0</v>
      </c>
      <c r="K134" s="433">
        <f>MAX($C$133:K$133)</f>
        <v>0</v>
      </c>
      <c r="L134" s="433">
        <f>MAX($C$133:L$133)</f>
        <v>0</v>
      </c>
      <c r="M134" s="433">
        <f>MAX($C$133:M$133)</f>
        <v>0</v>
      </c>
      <c r="N134" s="433">
        <f>MAX($C$133:N$133)</f>
        <v>0</v>
      </c>
      <c r="O134" s="433">
        <f>MAX($C$133:O$133)</f>
        <v>0</v>
      </c>
      <c r="P134" s="433">
        <f>MAX($C$133:P$133)</f>
        <v>0</v>
      </c>
      <c r="Q134" s="433">
        <f>MAX($C$133:Q$133)</f>
        <v>0</v>
      </c>
      <c r="R134" s="433">
        <f>MAX($C$133:R$133)</f>
        <v>0</v>
      </c>
      <c r="S134" s="433">
        <f>MAX($C$133:S$133)</f>
        <v>0</v>
      </c>
      <c r="T134" s="433">
        <f>MAX($C$133:T$133)</f>
        <v>0</v>
      </c>
      <c r="U134" s="433">
        <f>MAX($C$133:U$133)</f>
        <v>0</v>
      </c>
      <c r="V134" s="433">
        <f>MAX($C$133:V$133)</f>
        <v>0</v>
      </c>
      <c r="W134" s="433">
        <f>MAX($C$133:W$133)</f>
        <v>0</v>
      </c>
      <c r="X134" s="433">
        <f>MAX($C$133:X$133)</f>
        <v>0</v>
      </c>
      <c r="Y134" s="433">
        <f>MAX($C$133:Y$133)</f>
        <v>0</v>
      </c>
      <c r="Z134" s="433">
        <f>MAX($C$133:Z$133)</f>
        <v>0</v>
      </c>
      <c r="AA134" s="433">
        <f>MAX($C$133:AA$133)</f>
        <v>0</v>
      </c>
      <c r="AB134" s="433">
        <f>MAX($C$133:AB$133)</f>
        <v>0</v>
      </c>
      <c r="AC134" s="433">
        <f>MAX($C$133:AC$133)</f>
        <v>0</v>
      </c>
      <c r="AD134" s="433">
        <f>MAX($C$133:AD$133)</f>
        <v>0</v>
      </c>
      <c r="AE134" s="433">
        <f>MAX($C$133:AE$133)</f>
        <v>0</v>
      </c>
      <c r="AF134" s="433">
        <f>MAX($C$133:AF$133)</f>
        <v>0</v>
      </c>
      <c r="AG134" s="433">
        <f>MAX($C$133:AG$133)</f>
        <v>0</v>
      </c>
      <c r="AH134" s="433">
        <f>MAX($C$133:AH$133)</f>
        <v>0</v>
      </c>
      <c r="AI134" s="433">
        <f>MAX($C$133:AI$133)</f>
        <v>0</v>
      </c>
      <c r="AJ134" s="433">
        <f>MAX($C$133:AJ$133)</f>
        <v>0</v>
      </c>
      <c r="AK134" s="433">
        <f>MAX($C$133:AK$133)</f>
        <v>0</v>
      </c>
      <c r="AL134" s="433">
        <f>MAX($C$133:AL$133)</f>
        <v>0</v>
      </c>
      <c r="AM134" s="433">
        <f>MAX($C$133:AM$133)</f>
        <v>0</v>
      </c>
      <c r="AN134" s="433">
        <f>MAX($C$133:AN$133)</f>
        <v>0</v>
      </c>
      <c r="AO134" s="433">
        <f>MAX($C$133:AO$133)</f>
        <v>0</v>
      </c>
      <c r="AP134" s="433">
        <f>MAX($C$133:AP$133)</f>
        <v>0</v>
      </c>
    </row>
    <row r="135" spans="1:42" s="422" customFormat="1" x14ac:dyDescent="0.2">
      <c r="A135" s="426"/>
      <c r="B135" s="434"/>
      <c r="C135" s="434"/>
      <c r="D135" s="434"/>
      <c r="E135" s="434"/>
      <c r="F135" s="434"/>
      <c r="G135" s="434"/>
      <c r="H135" s="434"/>
      <c r="I135" s="434"/>
      <c r="J135" s="434"/>
      <c r="K135" s="434"/>
      <c r="L135" s="434"/>
      <c r="M135" s="434"/>
      <c r="N135" s="434"/>
      <c r="O135" s="434"/>
      <c r="P135" s="434"/>
      <c r="Q135" s="434"/>
      <c r="R135" s="434"/>
      <c r="S135" s="434"/>
      <c r="T135" s="434"/>
      <c r="U135" s="434"/>
      <c r="V135" s="434"/>
      <c r="W135" s="434"/>
      <c r="X135" s="434"/>
      <c r="Y135" s="434"/>
      <c r="Z135" s="434"/>
      <c r="AA135" s="434"/>
      <c r="AB135" s="434"/>
      <c r="AC135" s="434"/>
      <c r="AD135" s="434"/>
      <c r="AE135" s="434"/>
      <c r="AF135" s="434"/>
      <c r="AG135" s="434"/>
      <c r="AH135" s="434"/>
      <c r="AI135" s="434"/>
      <c r="AJ135" s="434"/>
      <c r="AK135" s="434"/>
      <c r="AL135" s="434"/>
      <c r="AM135" s="434"/>
      <c r="AN135" s="434"/>
      <c r="AO135" s="434"/>
      <c r="AP135" s="434"/>
    </row>
    <row r="136" spans="1:42" s="422" customFormat="1" x14ac:dyDescent="0.2">
      <c r="A136" s="426" t="s">
        <v>355</v>
      </c>
      <c r="B136" s="434">
        <f>B131+NPV(NominalDiscountRate/100,C131:AP131)</f>
        <v>0</v>
      </c>
      <c r="C136" s="434"/>
      <c r="D136" s="434"/>
      <c r="E136" s="434"/>
      <c r="F136" s="434"/>
      <c r="G136" s="434"/>
      <c r="H136" s="434"/>
      <c r="I136" s="434"/>
      <c r="J136" s="434"/>
      <c r="K136" s="434"/>
      <c r="L136" s="434"/>
      <c r="M136" s="434"/>
      <c r="N136" s="434"/>
      <c r="O136" s="434"/>
      <c r="P136" s="434"/>
      <c r="Q136" s="434"/>
      <c r="R136" s="434"/>
      <c r="S136" s="434"/>
      <c r="T136" s="434"/>
      <c r="U136" s="434"/>
      <c r="V136" s="434"/>
      <c r="W136" s="434"/>
      <c r="X136" s="434"/>
      <c r="Y136" s="434"/>
      <c r="Z136" s="434"/>
      <c r="AA136" s="434"/>
      <c r="AB136" s="434"/>
      <c r="AC136" s="434"/>
      <c r="AD136" s="434"/>
      <c r="AE136" s="434"/>
      <c r="AF136" s="434"/>
      <c r="AG136" s="434"/>
      <c r="AH136" s="434"/>
      <c r="AI136" s="434"/>
      <c r="AJ136" s="434"/>
      <c r="AK136" s="434"/>
      <c r="AL136" s="434"/>
      <c r="AM136" s="434"/>
      <c r="AN136" s="434"/>
      <c r="AO136" s="434"/>
      <c r="AP136" s="434"/>
    </row>
    <row r="137" spans="1:42" s="7" customFormat="1" x14ac:dyDescent="0.2">
      <c r="A137" s="400"/>
      <c r="B137" s="360"/>
      <c r="C137" s="360"/>
      <c r="D137" s="360"/>
      <c r="E137" s="360"/>
      <c r="F137" s="360"/>
      <c r="G137" s="360"/>
      <c r="H137" s="360"/>
      <c r="I137" s="360"/>
      <c r="J137" s="360"/>
      <c r="K137" s="360"/>
      <c r="L137" s="360"/>
      <c r="M137" s="360"/>
      <c r="N137" s="360"/>
      <c r="O137" s="360"/>
      <c r="P137" s="360"/>
      <c r="Q137" s="360"/>
      <c r="R137" s="360"/>
      <c r="S137" s="360"/>
      <c r="T137" s="360"/>
      <c r="U137" s="360"/>
      <c r="V137" s="360"/>
      <c r="W137" s="360"/>
      <c r="X137" s="360"/>
      <c r="Y137" s="360"/>
      <c r="Z137" s="360"/>
      <c r="AA137" s="360"/>
      <c r="AB137" s="360"/>
      <c r="AC137" s="360"/>
      <c r="AD137" s="360"/>
      <c r="AE137" s="360"/>
      <c r="AF137" s="360"/>
      <c r="AG137" s="360"/>
      <c r="AH137" s="360"/>
      <c r="AI137" s="360"/>
      <c r="AJ137" s="360"/>
      <c r="AK137" s="360"/>
      <c r="AL137" s="360"/>
      <c r="AM137" s="360"/>
      <c r="AN137" s="360"/>
      <c r="AO137" s="360"/>
      <c r="AP137" s="360"/>
    </row>
    <row r="138" spans="1:42" s="118" customFormat="1" x14ac:dyDescent="0.2">
      <c r="A138" s="107" t="s">
        <v>331</v>
      </c>
      <c r="B138" s="279"/>
      <c r="C138" s="279"/>
      <c r="D138" s="279"/>
      <c r="E138" s="279"/>
      <c r="F138" s="279"/>
      <c r="G138" s="279"/>
      <c r="H138" s="279"/>
      <c r="I138" s="279"/>
      <c r="J138" s="279"/>
      <c r="K138" s="279"/>
      <c r="L138" s="279"/>
      <c r="M138" s="279"/>
      <c r="N138" s="279"/>
      <c r="O138" s="279"/>
      <c r="P138" s="279"/>
      <c r="Q138" s="279"/>
      <c r="R138" s="279"/>
      <c r="S138" s="279"/>
      <c r="T138" s="279"/>
      <c r="U138" s="279"/>
      <c r="V138" s="279"/>
      <c r="W138" s="279"/>
      <c r="X138" s="279"/>
      <c r="Y138" s="279"/>
      <c r="Z138" s="279"/>
      <c r="AA138" s="279"/>
      <c r="AB138" s="279"/>
      <c r="AC138" s="279"/>
      <c r="AD138" s="279"/>
      <c r="AE138" s="279"/>
      <c r="AF138" s="279"/>
      <c r="AG138" s="279"/>
      <c r="AH138" s="279"/>
      <c r="AI138" s="279"/>
      <c r="AJ138" s="279"/>
      <c r="AK138" s="279"/>
      <c r="AL138" s="279"/>
      <c r="AM138" s="279"/>
      <c r="AN138" s="279"/>
      <c r="AO138" s="279"/>
      <c r="AP138" s="279"/>
    </row>
    <row r="139" spans="1:42" s="118" customFormat="1" x14ac:dyDescent="0.2">
      <c r="A139" s="29" t="s">
        <v>332</v>
      </c>
      <c r="G139" s="198"/>
      <c r="H139" s="198"/>
      <c r="I139" s="198"/>
      <c r="J139" s="198"/>
      <c r="K139" s="198"/>
      <c r="L139" s="198"/>
      <c r="M139" s="198"/>
      <c r="N139" s="198"/>
      <c r="O139" s="198"/>
      <c r="P139" s="198"/>
      <c r="Q139" s="198"/>
      <c r="R139" s="198"/>
      <c r="S139" s="198"/>
      <c r="T139" s="198"/>
      <c r="U139" s="198"/>
      <c r="V139" s="198"/>
      <c r="W139" s="198"/>
      <c r="X139" s="198"/>
      <c r="Y139" s="198"/>
      <c r="Z139" s="198"/>
      <c r="AA139" s="198"/>
      <c r="AB139" s="198"/>
      <c r="AC139" s="198"/>
      <c r="AD139" s="198"/>
      <c r="AE139" s="198"/>
      <c r="AF139" s="198"/>
      <c r="AG139" s="198"/>
      <c r="AH139" s="198"/>
      <c r="AI139" s="198"/>
      <c r="AJ139" s="198"/>
      <c r="AK139" s="198"/>
      <c r="AL139" s="198"/>
      <c r="AM139" s="198"/>
      <c r="AN139" s="198"/>
      <c r="AO139" s="198"/>
      <c r="AP139" s="198"/>
    </row>
    <row r="140" spans="1:42" x14ac:dyDescent="0.2">
      <c r="A140" s="426" t="s">
        <v>379</v>
      </c>
      <c r="B140" s="184">
        <f>-B55</f>
        <v>0</v>
      </c>
      <c r="C140" s="184"/>
      <c r="D140" s="184"/>
      <c r="E140" s="184"/>
      <c r="F140" s="184"/>
      <c r="G140" s="184"/>
      <c r="H140" s="184"/>
      <c r="I140" s="184"/>
      <c r="J140" s="184"/>
      <c r="K140" s="184"/>
      <c r="L140" s="184"/>
      <c r="M140" s="184"/>
      <c r="N140" s="184"/>
      <c r="O140" s="184"/>
      <c r="P140" s="184"/>
      <c r="Q140" s="184"/>
      <c r="R140" s="184"/>
      <c r="S140" s="184"/>
      <c r="T140" s="184"/>
      <c r="U140" s="184"/>
      <c r="V140" s="184"/>
      <c r="W140" s="184"/>
      <c r="X140" s="184"/>
      <c r="Y140" s="184"/>
      <c r="Z140" s="184"/>
      <c r="AA140" s="184"/>
      <c r="AB140" s="184"/>
      <c r="AC140" s="184"/>
      <c r="AD140" s="184"/>
      <c r="AE140" s="184"/>
      <c r="AF140" s="184"/>
      <c r="AG140" s="184"/>
      <c r="AH140" s="184"/>
      <c r="AI140" s="184"/>
      <c r="AJ140" s="184"/>
      <c r="AK140" s="184"/>
      <c r="AL140" s="184"/>
      <c r="AM140" s="184"/>
      <c r="AN140" s="184"/>
      <c r="AO140" s="184"/>
      <c r="AP140" s="184"/>
    </row>
    <row r="141" spans="1:42" x14ac:dyDescent="0.2">
      <c r="A141" s="426" t="s">
        <v>369</v>
      </c>
      <c r="B141" s="360">
        <f>C581</f>
        <v>0</v>
      </c>
      <c r="C141" s="360"/>
      <c r="D141" s="360"/>
      <c r="E141" s="360"/>
      <c r="F141" s="360"/>
      <c r="G141" s="360"/>
      <c r="H141" s="360"/>
      <c r="I141" s="360"/>
      <c r="J141" s="360"/>
      <c r="K141" s="360"/>
      <c r="L141" s="360"/>
      <c r="M141" s="360"/>
      <c r="N141" s="360"/>
      <c r="O141" s="360"/>
      <c r="P141" s="360"/>
      <c r="Q141" s="360"/>
      <c r="R141" s="360"/>
      <c r="S141" s="360"/>
      <c r="T141" s="360"/>
      <c r="U141" s="360"/>
      <c r="V141" s="360"/>
      <c r="W141" s="360"/>
      <c r="X141" s="360"/>
      <c r="Y141" s="360"/>
      <c r="Z141" s="360"/>
      <c r="AA141" s="360"/>
      <c r="AB141" s="360"/>
      <c r="AC141" s="360"/>
      <c r="AD141" s="360"/>
      <c r="AE141" s="360"/>
      <c r="AF141" s="360"/>
      <c r="AG141" s="360"/>
      <c r="AH141" s="360"/>
      <c r="AI141" s="360"/>
      <c r="AJ141" s="360"/>
      <c r="AK141" s="360"/>
      <c r="AL141" s="360"/>
      <c r="AM141" s="360"/>
      <c r="AN141" s="360"/>
      <c r="AO141" s="360"/>
      <c r="AP141" s="360"/>
    </row>
    <row r="142" spans="1:42" x14ac:dyDescent="0.2">
      <c r="A142" s="426" t="s">
        <v>370</v>
      </c>
      <c r="B142" s="360">
        <f>C588</f>
        <v>0</v>
      </c>
      <c r="C142" s="360"/>
      <c r="D142" s="360"/>
      <c r="E142" s="360"/>
      <c r="F142" s="360"/>
      <c r="G142" s="360"/>
      <c r="H142" s="360"/>
      <c r="I142" s="360"/>
      <c r="J142" s="360"/>
      <c r="K142" s="360"/>
      <c r="L142" s="360"/>
      <c r="M142" s="360"/>
      <c r="N142" s="360"/>
      <c r="O142" s="360"/>
      <c r="P142" s="360"/>
      <c r="Q142" s="360"/>
      <c r="R142" s="360"/>
      <c r="S142" s="360"/>
      <c r="T142" s="360"/>
      <c r="U142" s="360"/>
      <c r="V142" s="360"/>
      <c r="W142" s="360"/>
      <c r="X142" s="360"/>
      <c r="Y142" s="360"/>
      <c r="Z142" s="360"/>
      <c r="AA142" s="360"/>
      <c r="AB142" s="360"/>
      <c r="AC142" s="360"/>
      <c r="AD142" s="360"/>
      <c r="AE142" s="360"/>
      <c r="AF142" s="360"/>
      <c r="AG142" s="360"/>
      <c r="AH142" s="360"/>
      <c r="AI142" s="360"/>
      <c r="AJ142" s="360"/>
      <c r="AK142" s="360"/>
      <c r="AL142" s="360"/>
      <c r="AM142" s="360"/>
      <c r="AN142" s="360"/>
      <c r="AO142" s="360"/>
      <c r="AP142" s="360"/>
    </row>
    <row r="143" spans="1:42" x14ac:dyDescent="0.2">
      <c r="A143" s="426" t="s">
        <v>315</v>
      </c>
      <c r="B143" s="360">
        <f t="shared" ref="B143:AP143" si="53">B14</f>
        <v>0</v>
      </c>
      <c r="C143" s="360">
        <f t="shared" si="53"/>
        <v>0</v>
      </c>
      <c r="D143" s="360">
        <f t="shared" si="53"/>
        <v>0</v>
      </c>
      <c r="E143" s="360">
        <f t="shared" si="53"/>
        <v>0</v>
      </c>
      <c r="F143" s="360">
        <f t="shared" si="53"/>
        <v>0</v>
      </c>
      <c r="G143" s="360">
        <f t="shared" si="53"/>
        <v>0</v>
      </c>
      <c r="H143" s="360">
        <f t="shared" si="53"/>
        <v>0</v>
      </c>
      <c r="I143" s="360">
        <f t="shared" si="53"/>
        <v>0</v>
      </c>
      <c r="J143" s="360">
        <f t="shared" si="53"/>
        <v>0</v>
      </c>
      <c r="K143" s="360">
        <f t="shared" si="53"/>
        <v>0</v>
      </c>
      <c r="L143" s="360">
        <f t="shared" si="53"/>
        <v>0</v>
      </c>
      <c r="M143" s="360">
        <f t="shared" si="53"/>
        <v>0</v>
      </c>
      <c r="N143" s="360">
        <f t="shared" si="53"/>
        <v>0</v>
      </c>
      <c r="O143" s="360">
        <f t="shared" si="53"/>
        <v>0</v>
      </c>
      <c r="P143" s="360">
        <f t="shared" si="53"/>
        <v>0</v>
      </c>
      <c r="Q143" s="360">
        <f t="shared" si="53"/>
        <v>0</v>
      </c>
      <c r="R143" s="360">
        <f t="shared" si="53"/>
        <v>0</v>
      </c>
      <c r="S143" s="360">
        <f t="shared" si="53"/>
        <v>0</v>
      </c>
      <c r="T143" s="360">
        <f t="shared" si="53"/>
        <v>0</v>
      </c>
      <c r="U143" s="360">
        <f t="shared" si="53"/>
        <v>0</v>
      </c>
      <c r="V143" s="360">
        <f t="shared" si="53"/>
        <v>0</v>
      </c>
      <c r="W143" s="360">
        <f t="shared" si="53"/>
        <v>0</v>
      </c>
      <c r="X143" s="360">
        <f t="shared" si="53"/>
        <v>0</v>
      </c>
      <c r="Y143" s="360">
        <f t="shared" si="53"/>
        <v>0</v>
      </c>
      <c r="Z143" s="360">
        <f t="shared" si="53"/>
        <v>0</v>
      </c>
      <c r="AA143" s="360">
        <f t="shared" si="53"/>
        <v>0</v>
      </c>
      <c r="AB143" s="360">
        <f t="shared" si="53"/>
        <v>0</v>
      </c>
      <c r="AC143" s="360">
        <f t="shared" si="53"/>
        <v>0</v>
      </c>
      <c r="AD143" s="360">
        <f t="shared" si="53"/>
        <v>0</v>
      </c>
      <c r="AE143" s="360">
        <f t="shared" si="53"/>
        <v>0</v>
      </c>
      <c r="AF143" s="360">
        <f t="shared" si="53"/>
        <v>0</v>
      </c>
      <c r="AG143" s="360">
        <f t="shared" si="53"/>
        <v>0</v>
      </c>
      <c r="AH143" s="360">
        <f t="shared" si="53"/>
        <v>0</v>
      </c>
      <c r="AI143" s="360">
        <f t="shared" si="53"/>
        <v>0</v>
      </c>
      <c r="AJ143" s="360">
        <f t="shared" si="53"/>
        <v>0</v>
      </c>
      <c r="AK143" s="360">
        <f t="shared" si="53"/>
        <v>0</v>
      </c>
      <c r="AL143" s="360">
        <f t="shared" si="53"/>
        <v>0</v>
      </c>
      <c r="AM143" s="360">
        <f t="shared" si="53"/>
        <v>0</v>
      </c>
      <c r="AN143" s="360">
        <f t="shared" si="53"/>
        <v>0</v>
      </c>
      <c r="AO143" s="360">
        <f t="shared" si="53"/>
        <v>0</v>
      </c>
      <c r="AP143" s="360">
        <f t="shared" si="53"/>
        <v>0</v>
      </c>
    </row>
    <row r="144" spans="1:42" x14ac:dyDescent="0.2">
      <c r="A144" s="426" t="s">
        <v>317</v>
      </c>
      <c r="B144" s="360">
        <f t="shared" ref="B144:AP144" si="54">B97</f>
        <v>0</v>
      </c>
      <c r="C144" s="360">
        <f t="shared" si="54"/>
        <v>0</v>
      </c>
      <c r="D144" s="360">
        <f t="shared" si="54"/>
        <v>0</v>
      </c>
      <c r="E144" s="360">
        <f t="shared" si="54"/>
        <v>0</v>
      </c>
      <c r="F144" s="360">
        <f t="shared" si="54"/>
        <v>0</v>
      </c>
      <c r="G144" s="360">
        <f t="shared" si="54"/>
        <v>0</v>
      </c>
      <c r="H144" s="360">
        <f t="shared" si="54"/>
        <v>0</v>
      </c>
      <c r="I144" s="360">
        <f t="shared" si="54"/>
        <v>0</v>
      </c>
      <c r="J144" s="360">
        <f t="shared" si="54"/>
        <v>0</v>
      </c>
      <c r="K144" s="360">
        <f t="shared" si="54"/>
        <v>0</v>
      </c>
      <c r="L144" s="360">
        <f t="shared" si="54"/>
        <v>0</v>
      </c>
      <c r="M144" s="360">
        <f t="shared" si="54"/>
        <v>0</v>
      </c>
      <c r="N144" s="360">
        <f t="shared" si="54"/>
        <v>0</v>
      </c>
      <c r="O144" s="360">
        <f t="shared" si="54"/>
        <v>0</v>
      </c>
      <c r="P144" s="360">
        <f t="shared" si="54"/>
        <v>0</v>
      </c>
      <c r="Q144" s="360">
        <f t="shared" si="54"/>
        <v>0</v>
      </c>
      <c r="R144" s="360">
        <f t="shared" si="54"/>
        <v>0</v>
      </c>
      <c r="S144" s="360">
        <f t="shared" si="54"/>
        <v>0</v>
      </c>
      <c r="T144" s="360">
        <f t="shared" si="54"/>
        <v>0</v>
      </c>
      <c r="U144" s="360">
        <f t="shared" si="54"/>
        <v>0</v>
      </c>
      <c r="V144" s="360">
        <f t="shared" si="54"/>
        <v>0</v>
      </c>
      <c r="W144" s="360">
        <f t="shared" si="54"/>
        <v>0</v>
      </c>
      <c r="X144" s="360">
        <f t="shared" si="54"/>
        <v>0</v>
      </c>
      <c r="Y144" s="360">
        <f t="shared" si="54"/>
        <v>0</v>
      </c>
      <c r="Z144" s="360">
        <f t="shared" si="54"/>
        <v>0</v>
      </c>
      <c r="AA144" s="360">
        <f t="shared" si="54"/>
        <v>0</v>
      </c>
      <c r="AB144" s="360">
        <f t="shared" si="54"/>
        <v>0</v>
      </c>
      <c r="AC144" s="360">
        <f t="shared" si="54"/>
        <v>0</v>
      </c>
      <c r="AD144" s="360">
        <f t="shared" si="54"/>
        <v>0</v>
      </c>
      <c r="AE144" s="360">
        <f t="shared" si="54"/>
        <v>0</v>
      </c>
      <c r="AF144" s="360">
        <f t="shared" si="54"/>
        <v>0</v>
      </c>
      <c r="AG144" s="360">
        <f t="shared" si="54"/>
        <v>0</v>
      </c>
      <c r="AH144" s="360">
        <f t="shared" si="54"/>
        <v>0</v>
      </c>
      <c r="AI144" s="360">
        <f t="shared" si="54"/>
        <v>0</v>
      </c>
      <c r="AJ144" s="360">
        <f t="shared" si="54"/>
        <v>0</v>
      </c>
      <c r="AK144" s="360">
        <f t="shared" si="54"/>
        <v>0</v>
      </c>
      <c r="AL144" s="360">
        <f t="shared" si="54"/>
        <v>0</v>
      </c>
      <c r="AM144" s="360">
        <f t="shared" si="54"/>
        <v>0</v>
      </c>
      <c r="AN144" s="360">
        <f t="shared" si="54"/>
        <v>0</v>
      </c>
      <c r="AO144" s="360">
        <f t="shared" si="54"/>
        <v>0</v>
      </c>
      <c r="AP144" s="360">
        <f t="shared" si="54"/>
        <v>0</v>
      </c>
    </row>
    <row r="145" spans="1:42" x14ac:dyDescent="0.2">
      <c r="A145" s="270" t="s">
        <v>13</v>
      </c>
      <c r="B145" s="197">
        <f>SUM(B140:B144)</f>
        <v>0</v>
      </c>
      <c r="C145" s="197">
        <f>SUM(C143:C144)</f>
        <v>0</v>
      </c>
      <c r="D145" s="197">
        <f t="shared" ref="D145:AP145" si="55">SUM(D143:D144)</f>
        <v>0</v>
      </c>
      <c r="E145" s="197">
        <f t="shared" si="55"/>
        <v>0</v>
      </c>
      <c r="F145" s="197">
        <f t="shared" si="55"/>
        <v>0</v>
      </c>
      <c r="G145" s="197">
        <f t="shared" si="55"/>
        <v>0</v>
      </c>
      <c r="H145" s="197">
        <f t="shared" si="55"/>
        <v>0</v>
      </c>
      <c r="I145" s="197">
        <f t="shared" si="55"/>
        <v>0</v>
      </c>
      <c r="J145" s="197">
        <f t="shared" si="55"/>
        <v>0</v>
      </c>
      <c r="K145" s="197">
        <f t="shared" si="55"/>
        <v>0</v>
      </c>
      <c r="L145" s="197">
        <f t="shared" si="55"/>
        <v>0</v>
      </c>
      <c r="M145" s="197">
        <f t="shared" si="55"/>
        <v>0</v>
      </c>
      <c r="N145" s="197">
        <f t="shared" si="55"/>
        <v>0</v>
      </c>
      <c r="O145" s="197">
        <f t="shared" si="55"/>
        <v>0</v>
      </c>
      <c r="P145" s="197">
        <f t="shared" si="55"/>
        <v>0</v>
      </c>
      <c r="Q145" s="197">
        <f t="shared" si="55"/>
        <v>0</v>
      </c>
      <c r="R145" s="197">
        <f t="shared" si="55"/>
        <v>0</v>
      </c>
      <c r="S145" s="197">
        <f t="shared" si="55"/>
        <v>0</v>
      </c>
      <c r="T145" s="197">
        <f t="shared" si="55"/>
        <v>0</v>
      </c>
      <c r="U145" s="197">
        <f t="shared" si="55"/>
        <v>0</v>
      </c>
      <c r="V145" s="197">
        <f t="shared" si="55"/>
        <v>0</v>
      </c>
      <c r="W145" s="197">
        <f t="shared" si="55"/>
        <v>0</v>
      </c>
      <c r="X145" s="197">
        <f t="shared" si="55"/>
        <v>0</v>
      </c>
      <c r="Y145" s="197">
        <f t="shared" si="55"/>
        <v>0</v>
      </c>
      <c r="Z145" s="197">
        <f t="shared" si="55"/>
        <v>0</v>
      </c>
      <c r="AA145" s="197">
        <f t="shared" si="55"/>
        <v>0</v>
      </c>
      <c r="AB145" s="197">
        <f t="shared" si="55"/>
        <v>0</v>
      </c>
      <c r="AC145" s="197">
        <f t="shared" si="55"/>
        <v>0</v>
      </c>
      <c r="AD145" s="197">
        <f t="shared" si="55"/>
        <v>0</v>
      </c>
      <c r="AE145" s="197">
        <f t="shared" si="55"/>
        <v>0</v>
      </c>
      <c r="AF145" s="197">
        <f t="shared" si="55"/>
        <v>0</v>
      </c>
      <c r="AG145" s="197">
        <f t="shared" si="55"/>
        <v>0</v>
      </c>
      <c r="AH145" s="197">
        <f t="shared" si="55"/>
        <v>0</v>
      </c>
      <c r="AI145" s="197">
        <f t="shared" si="55"/>
        <v>0</v>
      </c>
      <c r="AJ145" s="197">
        <f t="shared" si="55"/>
        <v>0</v>
      </c>
      <c r="AK145" s="197">
        <f t="shared" si="55"/>
        <v>0</v>
      </c>
      <c r="AL145" s="197">
        <f t="shared" si="55"/>
        <v>0</v>
      </c>
      <c r="AM145" s="197">
        <f t="shared" si="55"/>
        <v>0</v>
      </c>
      <c r="AN145" s="197">
        <f t="shared" si="55"/>
        <v>0</v>
      </c>
      <c r="AO145" s="197">
        <f t="shared" si="55"/>
        <v>0</v>
      </c>
      <c r="AP145" s="197">
        <f t="shared" si="55"/>
        <v>0</v>
      </c>
    </row>
    <row r="146" spans="1:42" s="118" customFormat="1" x14ac:dyDescent="0.2">
      <c r="A146" s="23"/>
      <c r="G146" s="198"/>
      <c r="H146" s="198"/>
      <c r="I146" s="198"/>
      <c r="J146" s="198"/>
      <c r="K146" s="198"/>
      <c r="L146" s="198"/>
      <c r="M146" s="198"/>
      <c r="N146" s="198"/>
      <c r="O146" s="198"/>
      <c r="P146" s="198"/>
      <c r="Q146" s="198"/>
      <c r="R146" s="198"/>
      <c r="S146" s="198"/>
      <c r="T146" s="198"/>
      <c r="U146" s="198"/>
      <c r="V146" s="198"/>
      <c r="W146" s="198"/>
      <c r="X146" s="198"/>
      <c r="Y146" s="198"/>
      <c r="Z146" s="198"/>
      <c r="AA146" s="198"/>
      <c r="AB146" s="198"/>
      <c r="AC146" s="198"/>
      <c r="AD146" s="198"/>
      <c r="AE146" s="198"/>
      <c r="AF146" s="198"/>
      <c r="AG146" s="198"/>
      <c r="AH146" s="198"/>
      <c r="AI146" s="198"/>
      <c r="AJ146" s="198"/>
      <c r="AK146" s="198"/>
      <c r="AL146" s="198"/>
      <c r="AM146" s="198"/>
      <c r="AN146" s="198"/>
      <c r="AO146" s="198"/>
      <c r="AP146" s="198"/>
    </row>
    <row r="147" spans="1:42" s="118" customFormat="1" x14ac:dyDescent="0.2">
      <c r="A147" s="29" t="s">
        <v>333</v>
      </c>
      <c r="G147" s="198"/>
      <c r="H147" s="198"/>
      <c r="I147" s="198"/>
      <c r="J147" s="198"/>
      <c r="K147" s="198"/>
      <c r="L147" s="198"/>
      <c r="M147" s="198"/>
      <c r="N147" s="198"/>
      <c r="O147" s="198"/>
      <c r="P147" s="198"/>
      <c r="Q147" s="198"/>
      <c r="R147" s="198"/>
      <c r="S147" s="198"/>
      <c r="T147" s="198"/>
      <c r="U147" s="198"/>
      <c r="V147" s="198"/>
      <c r="W147" s="198"/>
      <c r="X147" s="198"/>
      <c r="Y147" s="198"/>
      <c r="Z147" s="198"/>
      <c r="AA147" s="198"/>
      <c r="AB147" s="198"/>
      <c r="AC147" s="198"/>
      <c r="AD147" s="198"/>
      <c r="AE147" s="198"/>
      <c r="AF147" s="198"/>
      <c r="AG147" s="198"/>
      <c r="AH147" s="198"/>
      <c r="AI147" s="198"/>
      <c r="AJ147" s="198"/>
      <c r="AK147" s="198"/>
      <c r="AL147" s="198"/>
      <c r="AM147" s="198"/>
      <c r="AN147" s="198"/>
      <c r="AO147" s="198"/>
      <c r="AP147" s="198"/>
    </row>
    <row r="148" spans="1:42" s="118" customFormat="1" x14ac:dyDescent="0.2">
      <c r="A148" s="426" t="s">
        <v>318</v>
      </c>
      <c r="B148" s="361">
        <f>B145</f>
        <v>0</v>
      </c>
      <c r="C148" s="361">
        <f t="shared" ref="C148:AP148" si="56">C145</f>
        <v>0</v>
      </c>
      <c r="D148" s="361">
        <f t="shared" si="56"/>
        <v>0</v>
      </c>
      <c r="E148" s="361">
        <f t="shared" si="56"/>
        <v>0</v>
      </c>
      <c r="F148" s="361">
        <f t="shared" si="56"/>
        <v>0</v>
      </c>
      <c r="G148" s="361">
        <f t="shared" si="56"/>
        <v>0</v>
      </c>
      <c r="H148" s="361">
        <f t="shared" si="56"/>
        <v>0</v>
      </c>
      <c r="I148" s="361">
        <f t="shared" si="56"/>
        <v>0</v>
      </c>
      <c r="J148" s="361">
        <f t="shared" si="56"/>
        <v>0</v>
      </c>
      <c r="K148" s="361">
        <f t="shared" si="56"/>
        <v>0</v>
      </c>
      <c r="L148" s="361">
        <f t="shared" si="56"/>
        <v>0</v>
      </c>
      <c r="M148" s="361">
        <f t="shared" si="56"/>
        <v>0</v>
      </c>
      <c r="N148" s="361">
        <f t="shared" si="56"/>
        <v>0</v>
      </c>
      <c r="O148" s="361">
        <f t="shared" si="56"/>
        <v>0</v>
      </c>
      <c r="P148" s="361">
        <f t="shared" si="56"/>
        <v>0</v>
      </c>
      <c r="Q148" s="361">
        <f t="shared" si="56"/>
        <v>0</v>
      </c>
      <c r="R148" s="361">
        <f t="shared" si="56"/>
        <v>0</v>
      </c>
      <c r="S148" s="361">
        <f t="shared" si="56"/>
        <v>0</v>
      </c>
      <c r="T148" s="361">
        <f t="shared" si="56"/>
        <v>0</v>
      </c>
      <c r="U148" s="361">
        <f t="shared" si="56"/>
        <v>0</v>
      </c>
      <c r="V148" s="361">
        <f t="shared" si="56"/>
        <v>0</v>
      </c>
      <c r="W148" s="361">
        <f t="shared" si="56"/>
        <v>0</v>
      </c>
      <c r="X148" s="361">
        <f t="shared" si="56"/>
        <v>0</v>
      </c>
      <c r="Y148" s="361">
        <f t="shared" si="56"/>
        <v>0</v>
      </c>
      <c r="Z148" s="361">
        <f t="shared" si="56"/>
        <v>0</v>
      </c>
      <c r="AA148" s="361">
        <f t="shared" si="56"/>
        <v>0</v>
      </c>
      <c r="AB148" s="361">
        <f t="shared" si="56"/>
        <v>0</v>
      </c>
      <c r="AC148" s="361">
        <f t="shared" si="56"/>
        <v>0</v>
      </c>
      <c r="AD148" s="361">
        <f t="shared" si="56"/>
        <v>0</v>
      </c>
      <c r="AE148" s="361">
        <f t="shared" si="56"/>
        <v>0</v>
      </c>
      <c r="AF148" s="361">
        <f t="shared" si="56"/>
        <v>0</v>
      </c>
      <c r="AG148" s="361">
        <f t="shared" si="56"/>
        <v>0</v>
      </c>
      <c r="AH148" s="361">
        <f t="shared" si="56"/>
        <v>0</v>
      </c>
      <c r="AI148" s="361">
        <f t="shared" si="56"/>
        <v>0</v>
      </c>
      <c r="AJ148" s="361">
        <f t="shared" si="56"/>
        <v>0</v>
      </c>
      <c r="AK148" s="361">
        <f t="shared" si="56"/>
        <v>0</v>
      </c>
      <c r="AL148" s="361">
        <f t="shared" si="56"/>
        <v>0</v>
      </c>
      <c r="AM148" s="361">
        <f t="shared" si="56"/>
        <v>0</v>
      </c>
      <c r="AN148" s="361">
        <f t="shared" si="56"/>
        <v>0</v>
      </c>
      <c r="AO148" s="361">
        <f t="shared" si="56"/>
        <v>0</v>
      </c>
      <c r="AP148" s="361">
        <f t="shared" si="56"/>
        <v>0</v>
      </c>
    </row>
    <row r="149" spans="1:42" s="118" customFormat="1" x14ac:dyDescent="0.2">
      <c r="A149" s="426" t="s">
        <v>368</v>
      </c>
      <c r="G149" s="198"/>
      <c r="H149" s="198"/>
      <c r="I149" s="198"/>
      <c r="J149" s="198"/>
      <c r="K149" s="198"/>
      <c r="L149" s="198"/>
      <c r="M149" s="198"/>
      <c r="N149" s="198"/>
      <c r="O149" s="198"/>
      <c r="P149" s="198"/>
      <c r="Q149" s="198"/>
      <c r="R149" s="198"/>
      <c r="S149" s="198"/>
      <c r="T149" s="198"/>
      <c r="U149" s="198"/>
      <c r="V149" s="198"/>
      <c r="W149" s="198"/>
      <c r="X149" s="198"/>
      <c r="Y149" s="198"/>
      <c r="Z149" s="198"/>
      <c r="AA149" s="198"/>
      <c r="AB149" s="198"/>
      <c r="AC149" s="198"/>
      <c r="AD149" s="198"/>
      <c r="AE149" s="198"/>
      <c r="AF149" s="198"/>
      <c r="AG149" s="198"/>
      <c r="AH149" s="198"/>
      <c r="AI149" s="198"/>
      <c r="AJ149" s="198"/>
      <c r="AK149" s="198"/>
      <c r="AL149" s="198"/>
      <c r="AM149" s="198"/>
      <c r="AN149" s="198"/>
      <c r="AO149" s="198"/>
      <c r="AP149" s="198"/>
    </row>
    <row r="150" spans="1:42" x14ac:dyDescent="0.2">
      <c r="A150" s="427" t="s">
        <v>5</v>
      </c>
      <c r="B150" s="189"/>
      <c r="C150" s="189">
        <f>I292+K292</f>
        <v>0</v>
      </c>
      <c r="D150" s="189"/>
      <c r="E150" s="189"/>
      <c r="F150" s="189"/>
      <c r="G150" s="189"/>
      <c r="H150" s="189"/>
      <c r="I150" s="189"/>
      <c r="J150" s="189"/>
      <c r="K150" s="189"/>
      <c r="L150" s="189"/>
      <c r="M150" s="189"/>
      <c r="N150" s="189"/>
      <c r="O150" s="189"/>
      <c r="P150" s="189"/>
      <c r="Q150" s="189"/>
      <c r="R150" s="189"/>
      <c r="S150" s="189"/>
      <c r="T150" s="189"/>
      <c r="U150" s="189"/>
      <c r="V150" s="189"/>
      <c r="W150" s="189"/>
      <c r="X150" s="189"/>
      <c r="Y150" s="189"/>
      <c r="Z150" s="189"/>
      <c r="AA150" s="189"/>
      <c r="AB150" s="189"/>
      <c r="AC150" s="189"/>
      <c r="AD150" s="189"/>
      <c r="AE150" s="189"/>
      <c r="AF150" s="189"/>
      <c r="AG150" s="189"/>
      <c r="AH150" s="189"/>
      <c r="AI150" s="189"/>
      <c r="AJ150" s="189"/>
      <c r="AK150" s="189"/>
      <c r="AL150" s="189"/>
      <c r="AM150" s="189"/>
      <c r="AN150" s="189"/>
      <c r="AO150" s="189"/>
      <c r="AP150" s="189"/>
    </row>
    <row r="151" spans="1:42" x14ac:dyDescent="0.2">
      <c r="A151" s="427" t="s">
        <v>4</v>
      </c>
      <c r="B151" s="190"/>
      <c r="C151" s="190">
        <f>I428+K428</f>
        <v>0</v>
      </c>
      <c r="D151" s="190"/>
      <c r="E151" s="190"/>
      <c r="F151" s="190"/>
      <c r="G151" s="190"/>
      <c r="H151" s="190"/>
      <c r="I151" s="190"/>
      <c r="J151" s="190"/>
      <c r="K151" s="190"/>
      <c r="L151" s="190"/>
      <c r="M151" s="190"/>
      <c r="N151" s="190"/>
      <c r="O151" s="190"/>
      <c r="P151" s="190"/>
      <c r="Q151" s="190"/>
      <c r="R151" s="190"/>
      <c r="S151" s="190"/>
      <c r="T151" s="190"/>
      <c r="U151" s="190"/>
      <c r="V151" s="190"/>
      <c r="W151" s="190"/>
      <c r="X151" s="190"/>
      <c r="Y151" s="190"/>
      <c r="Z151" s="190"/>
      <c r="AA151" s="190"/>
      <c r="AB151" s="190"/>
      <c r="AC151" s="190"/>
      <c r="AD151" s="190"/>
      <c r="AE151" s="190"/>
      <c r="AF151" s="190"/>
      <c r="AG151" s="190"/>
      <c r="AH151" s="190"/>
      <c r="AI151" s="190"/>
      <c r="AJ151" s="190"/>
      <c r="AK151" s="190"/>
      <c r="AL151" s="190"/>
      <c r="AM151" s="190"/>
      <c r="AN151" s="190"/>
      <c r="AO151" s="190"/>
      <c r="AP151" s="190"/>
    </row>
    <row r="152" spans="1:42" x14ac:dyDescent="0.2">
      <c r="A152" s="427" t="s">
        <v>365</v>
      </c>
      <c r="B152" s="189"/>
      <c r="C152" s="189">
        <f>SUM(C150:C151)</f>
        <v>0</v>
      </c>
      <c r="D152" s="189"/>
      <c r="E152" s="189"/>
      <c r="F152" s="189"/>
      <c r="G152" s="189"/>
      <c r="H152" s="189"/>
      <c r="I152" s="189"/>
      <c r="J152" s="189"/>
      <c r="K152" s="189"/>
      <c r="L152" s="189"/>
      <c r="M152" s="189"/>
      <c r="N152" s="189"/>
      <c r="O152" s="189"/>
      <c r="P152" s="189"/>
      <c r="Q152" s="189"/>
      <c r="R152" s="189"/>
      <c r="S152" s="189"/>
      <c r="T152" s="189"/>
      <c r="U152" s="189"/>
      <c r="V152" s="189"/>
      <c r="W152" s="189"/>
      <c r="X152" s="189"/>
      <c r="Y152" s="189"/>
      <c r="Z152" s="189"/>
      <c r="AA152" s="189"/>
      <c r="AB152" s="189"/>
      <c r="AC152" s="189"/>
      <c r="AD152" s="189"/>
      <c r="AE152" s="189"/>
      <c r="AF152" s="189"/>
      <c r="AG152" s="189"/>
      <c r="AH152" s="189"/>
      <c r="AI152" s="189"/>
      <c r="AJ152" s="189"/>
      <c r="AK152" s="189"/>
      <c r="AL152" s="189"/>
      <c r="AM152" s="189"/>
      <c r="AN152" s="189"/>
      <c r="AO152" s="189"/>
      <c r="AP152" s="189"/>
    </row>
    <row r="153" spans="1:42" s="118" customFormat="1" x14ac:dyDescent="0.2">
      <c r="A153" s="426" t="s">
        <v>57</v>
      </c>
      <c r="G153" s="198"/>
      <c r="H153" s="198"/>
      <c r="I153" s="198"/>
      <c r="J153" s="198"/>
      <c r="K153" s="198"/>
      <c r="L153" s="198"/>
      <c r="M153" s="198"/>
      <c r="N153" s="198"/>
      <c r="O153" s="198"/>
      <c r="P153" s="198"/>
      <c r="Q153" s="198"/>
      <c r="R153" s="198"/>
      <c r="S153" s="198"/>
      <c r="T153" s="198"/>
      <c r="U153" s="198"/>
      <c r="V153" s="198"/>
      <c r="W153" s="198"/>
      <c r="X153" s="198"/>
      <c r="Y153" s="198"/>
      <c r="Z153" s="198"/>
      <c r="AA153" s="198"/>
      <c r="AB153" s="198"/>
      <c r="AC153" s="198"/>
      <c r="AD153" s="198"/>
      <c r="AE153" s="198"/>
      <c r="AF153" s="198"/>
      <c r="AG153" s="198"/>
      <c r="AH153" s="198"/>
      <c r="AI153" s="198"/>
      <c r="AJ153" s="198"/>
      <c r="AK153" s="198"/>
      <c r="AL153" s="198"/>
      <c r="AM153" s="198"/>
      <c r="AN153" s="198"/>
      <c r="AO153" s="198"/>
      <c r="AP153" s="198"/>
    </row>
    <row r="154" spans="1:42" x14ac:dyDescent="0.2">
      <c r="A154" s="427" t="s">
        <v>5</v>
      </c>
      <c r="B154" s="189">
        <f>B561</f>
        <v>0</v>
      </c>
      <c r="C154" s="189">
        <f t="shared" ref="C154:AO154" si="57">C561</f>
        <v>0</v>
      </c>
      <c r="D154" s="189">
        <f t="shared" si="57"/>
        <v>0</v>
      </c>
      <c r="E154" s="189">
        <f t="shared" si="57"/>
        <v>0</v>
      </c>
      <c r="F154" s="189">
        <f t="shared" si="57"/>
        <v>0</v>
      </c>
      <c r="G154" s="189">
        <f t="shared" si="57"/>
        <v>0</v>
      </c>
      <c r="H154" s="189">
        <f t="shared" si="57"/>
        <v>0</v>
      </c>
      <c r="I154" s="189">
        <f t="shared" si="57"/>
        <v>0</v>
      </c>
      <c r="J154" s="189">
        <f t="shared" si="57"/>
        <v>0</v>
      </c>
      <c r="K154" s="189">
        <f t="shared" si="57"/>
        <v>0</v>
      </c>
      <c r="L154" s="189">
        <f t="shared" si="57"/>
        <v>0</v>
      </c>
      <c r="M154" s="189">
        <f t="shared" si="57"/>
        <v>0</v>
      </c>
      <c r="N154" s="189">
        <f t="shared" si="57"/>
        <v>0</v>
      </c>
      <c r="O154" s="189">
        <f t="shared" si="57"/>
        <v>0</v>
      </c>
      <c r="P154" s="189">
        <f t="shared" si="57"/>
        <v>0</v>
      </c>
      <c r="Q154" s="189">
        <f t="shared" si="57"/>
        <v>0</v>
      </c>
      <c r="R154" s="189">
        <f t="shared" si="57"/>
        <v>0</v>
      </c>
      <c r="S154" s="189">
        <f t="shared" si="57"/>
        <v>0</v>
      </c>
      <c r="T154" s="189">
        <f t="shared" si="57"/>
        <v>0</v>
      </c>
      <c r="U154" s="189">
        <f t="shared" si="57"/>
        <v>0</v>
      </c>
      <c r="V154" s="189">
        <f t="shared" si="57"/>
        <v>0</v>
      </c>
      <c r="W154" s="189">
        <f t="shared" si="57"/>
        <v>0</v>
      </c>
      <c r="X154" s="189">
        <f t="shared" si="57"/>
        <v>0</v>
      </c>
      <c r="Y154" s="189">
        <f t="shared" si="57"/>
        <v>0</v>
      </c>
      <c r="Z154" s="189">
        <f t="shared" si="57"/>
        <v>0</v>
      </c>
      <c r="AA154" s="189">
        <f t="shared" si="57"/>
        <v>0</v>
      </c>
      <c r="AB154" s="189">
        <f t="shared" si="57"/>
        <v>0</v>
      </c>
      <c r="AC154" s="189">
        <f t="shared" si="57"/>
        <v>0</v>
      </c>
      <c r="AD154" s="189">
        <f t="shared" si="57"/>
        <v>0</v>
      </c>
      <c r="AE154" s="189">
        <f t="shared" si="57"/>
        <v>0</v>
      </c>
      <c r="AF154" s="189">
        <f t="shared" si="57"/>
        <v>0</v>
      </c>
      <c r="AG154" s="189">
        <f t="shared" si="57"/>
        <v>0</v>
      </c>
      <c r="AH154" s="189">
        <f t="shared" si="57"/>
        <v>0</v>
      </c>
      <c r="AI154" s="189">
        <f t="shared" si="57"/>
        <v>0</v>
      </c>
      <c r="AJ154" s="189">
        <f t="shared" si="57"/>
        <v>0</v>
      </c>
      <c r="AK154" s="189">
        <f t="shared" si="57"/>
        <v>0</v>
      </c>
      <c r="AL154" s="189">
        <f t="shared" si="57"/>
        <v>0</v>
      </c>
      <c r="AM154" s="189">
        <f t="shared" si="57"/>
        <v>0</v>
      </c>
      <c r="AN154" s="189">
        <f t="shared" si="57"/>
        <v>0</v>
      </c>
      <c r="AO154" s="189">
        <f t="shared" si="57"/>
        <v>0</v>
      </c>
      <c r="AP154" s="189">
        <f>AP561</f>
        <v>0</v>
      </c>
    </row>
    <row r="155" spans="1:42" x14ac:dyDescent="0.2">
      <c r="A155" s="427" t="s">
        <v>4</v>
      </c>
      <c r="B155" s="190">
        <f>B566</f>
        <v>0</v>
      </c>
      <c r="C155" s="190">
        <f t="shared" ref="C155:AO155" si="58">C566</f>
        <v>0</v>
      </c>
      <c r="D155" s="190">
        <f t="shared" si="58"/>
        <v>0</v>
      </c>
      <c r="E155" s="190">
        <f t="shared" si="58"/>
        <v>0</v>
      </c>
      <c r="F155" s="190">
        <f t="shared" si="58"/>
        <v>0</v>
      </c>
      <c r="G155" s="190">
        <f t="shared" si="58"/>
        <v>0</v>
      </c>
      <c r="H155" s="190">
        <f t="shared" si="58"/>
        <v>0</v>
      </c>
      <c r="I155" s="190">
        <f t="shared" si="58"/>
        <v>0</v>
      </c>
      <c r="J155" s="190">
        <f t="shared" si="58"/>
        <v>0</v>
      </c>
      <c r="K155" s="190">
        <f t="shared" si="58"/>
        <v>0</v>
      </c>
      <c r="L155" s="190">
        <f t="shared" si="58"/>
        <v>0</v>
      </c>
      <c r="M155" s="190">
        <f t="shared" si="58"/>
        <v>0</v>
      </c>
      <c r="N155" s="190">
        <f t="shared" si="58"/>
        <v>0</v>
      </c>
      <c r="O155" s="190">
        <f t="shared" si="58"/>
        <v>0</v>
      </c>
      <c r="P155" s="190">
        <f t="shared" si="58"/>
        <v>0</v>
      </c>
      <c r="Q155" s="190">
        <f t="shared" si="58"/>
        <v>0</v>
      </c>
      <c r="R155" s="190">
        <f t="shared" si="58"/>
        <v>0</v>
      </c>
      <c r="S155" s="190">
        <f t="shared" si="58"/>
        <v>0</v>
      </c>
      <c r="T155" s="190">
        <f t="shared" si="58"/>
        <v>0</v>
      </c>
      <c r="U155" s="190">
        <f t="shared" si="58"/>
        <v>0</v>
      </c>
      <c r="V155" s="190">
        <f t="shared" si="58"/>
        <v>0</v>
      </c>
      <c r="W155" s="190">
        <f t="shared" si="58"/>
        <v>0</v>
      </c>
      <c r="X155" s="190">
        <f t="shared" si="58"/>
        <v>0</v>
      </c>
      <c r="Y155" s="190">
        <f t="shared" si="58"/>
        <v>0</v>
      </c>
      <c r="Z155" s="190">
        <f t="shared" si="58"/>
        <v>0</v>
      </c>
      <c r="AA155" s="190">
        <f t="shared" si="58"/>
        <v>0</v>
      </c>
      <c r="AB155" s="190">
        <f t="shared" si="58"/>
        <v>0</v>
      </c>
      <c r="AC155" s="190">
        <f t="shared" si="58"/>
        <v>0</v>
      </c>
      <c r="AD155" s="190">
        <f t="shared" si="58"/>
        <v>0</v>
      </c>
      <c r="AE155" s="190">
        <f t="shared" si="58"/>
        <v>0</v>
      </c>
      <c r="AF155" s="190">
        <f t="shared" si="58"/>
        <v>0</v>
      </c>
      <c r="AG155" s="190">
        <f t="shared" si="58"/>
        <v>0</v>
      </c>
      <c r="AH155" s="190">
        <f t="shared" si="58"/>
        <v>0</v>
      </c>
      <c r="AI155" s="190">
        <f t="shared" si="58"/>
        <v>0</v>
      </c>
      <c r="AJ155" s="190">
        <f t="shared" si="58"/>
        <v>0</v>
      </c>
      <c r="AK155" s="190">
        <f t="shared" si="58"/>
        <v>0</v>
      </c>
      <c r="AL155" s="190">
        <f t="shared" si="58"/>
        <v>0</v>
      </c>
      <c r="AM155" s="190">
        <f t="shared" si="58"/>
        <v>0</v>
      </c>
      <c r="AN155" s="190">
        <f t="shared" si="58"/>
        <v>0</v>
      </c>
      <c r="AO155" s="190">
        <f t="shared" si="58"/>
        <v>0</v>
      </c>
      <c r="AP155" s="190">
        <f>AP566</f>
        <v>0</v>
      </c>
    </row>
    <row r="156" spans="1:42" x14ac:dyDescent="0.2">
      <c r="A156" s="427" t="s">
        <v>366</v>
      </c>
      <c r="B156" s="189">
        <f>SUM(B154:B155)</f>
        <v>0</v>
      </c>
      <c r="C156" s="189">
        <f>SUM(C154:C155)</f>
        <v>0</v>
      </c>
      <c r="D156" s="189">
        <f>SUM(D154:D155)</f>
        <v>0</v>
      </c>
      <c r="E156" s="189">
        <f t="shared" ref="E156:AP156" si="59">SUM(E154:E155)</f>
        <v>0</v>
      </c>
      <c r="F156" s="189">
        <f t="shared" si="59"/>
        <v>0</v>
      </c>
      <c r="G156" s="189">
        <f t="shared" si="59"/>
        <v>0</v>
      </c>
      <c r="H156" s="189">
        <f t="shared" si="59"/>
        <v>0</v>
      </c>
      <c r="I156" s="189">
        <f t="shared" si="59"/>
        <v>0</v>
      </c>
      <c r="J156" s="189">
        <f t="shared" si="59"/>
        <v>0</v>
      </c>
      <c r="K156" s="189">
        <f t="shared" si="59"/>
        <v>0</v>
      </c>
      <c r="L156" s="189">
        <f t="shared" si="59"/>
        <v>0</v>
      </c>
      <c r="M156" s="189">
        <f t="shared" si="59"/>
        <v>0</v>
      </c>
      <c r="N156" s="189">
        <f t="shared" si="59"/>
        <v>0</v>
      </c>
      <c r="O156" s="189">
        <f t="shared" si="59"/>
        <v>0</v>
      </c>
      <c r="P156" s="189">
        <f t="shared" si="59"/>
        <v>0</v>
      </c>
      <c r="Q156" s="189">
        <f t="shared" si="59"/>
        <v>0</v>
      </c>
      <c r="R156" s="189">
        <f t="shared" si="59"/>
        <v>0</v>
      </c>
      <c r="S156" s="189">
        <f t="shared" si="59"/>
        <v>0</v>
      </c>
      <c r="T156" s="189">
        <f t="shared" si="59"/>
        <v>0</v>
      </c>
      <c r="U156" s="189">
        <f t="shared" si="59"/>
        <v>0</v>
      </c>
      <c r="V156" s="189">
        <f t="shared" si="59"/>
        <v>0</v>
      </c>
      <c r="W156" s="189">
        <f t="shared" si="59"/>
        <v>0</v>
      </c>
      <c r="X156" s="189">
        <f t="shared" si="59"/>
        <v>0</v>
      </c>
      <c r="Y156" s="189">
        <f t="shared" si="59"/>
        <v>0</v>
      </c>
      <c r="Z156" s="189">
        <f t="shared" si="59"/>
        <v>0</v>
      </c>
      <c r="AA156" s="189">
        <f t="shared" si="59"/>
        <v>0</v>
      </c>
      <c r="AB156" s="189">
        <f t="shared" si="59"/>
        <v>0</v>
      </c>
      <c r="AC156" s="189">
        <f t="shared" si="59"/>
        <v>0</v>
      </c>
      <c r="AD156" s="189">
        <f t="shared" si="59"/>
        <v>0</v>
      </c>
      <c r="AE156" s="189">
        <f t="shared" si="59"/>
        <v>0</v>
      </c>
      <c r="AF156" s="189">
        <f t="shared" si="59"/>
        <v>0</v>
      </c>
      <c r="AG156" s="189">
        <f t="shared" si="59"/>
        <v>0</v>
      </c>
      <c r="AH156" s="189">
        <f t="shared" si="59"/>
        <v>0</v>
      </c>
      <c r="AI156" s="189">
        <f t="shared" si="59"/>
        <v>0</v>
      </c>
      <c r="AJ156" s="189">
        <f t="shared" si="59"/>
        <v>0</v>
      </c>
      <c r="AK156" s="189">
        <f t="shared" si="59"/>
        <v>0</v>
      </c>
      <c r="AL156" s="189">
        <f t="shared" si="59"/>
        <v>0</v>
      </c>
      <c r="AM156" s="189">
        <f t="shared" si="59"/>
        <v>0</v>
      </c>
      <c r="AN156" s="189">
        <f t="shared" si="59"/>
        <v>0</v>
      </c>
      <c r="AO156" s="189">
        <f t="shared" si="59"/>
        <v>0</v>
      </c>
      <c r="AP156" s="189">
        <f t="shared" si="59"/>
        <v>0</v>
      </c>
    </row>
    <row r="157" spans="1:42" s="118" customFormat="1" x14ac:dyDescent="0.2">
      <c r="A157" s="426" t="s">
        <v>69</v>
      </c>
    </row>
    <row r="158" spans="1:42" x14ac:dyDescent="0.2">
      <c r="A158" s="427" t="s">
        <v>5</v>
      </c>
      <c r="B158" s="189">
        <f>B248</f>
        <v>0</v>
      </c>
      <c r="C158" s="189">
        <f>C248</f>
        <v>0</v>
      </c>
      <c r="D158" s="189">
        <f t="shared" ref="D158:AP158" si="60">D248</f>
        <v>0</v>
      </c>
      <c r="E158" s="189">
        <f t="shared" si="60"/>
        <v>0</v>
      </c>
      <c r="F158" s="189">
        <f t="shared" si="60"/>
        <v>0</v>
      </c>
      <c r="G158" s="189">
        <f t="shared" si="60"/>
        <v>0</v>
      </c>
      <c r="H158" s="189">
        <f t="shared" si="60"/>
        <v>0</v>
      </c>
      <c r="I158" s="189">
        <f t="shared" si="60"/>
        <v>0</v>
      </c>
      <c r="J158" s="189">
        <f t="shared" si="60"/>
        <v>0</v>
      </c>
      <c r="K158" s="189">
        <f t="shared" si="60"/>
        <v>0</v>
      </c>
      <c r="L158" s="189">
        <f t="shared" si="60"/>
        <v>0</v>
      </c>
      <c r="M158" s="189">
        <f t="shared" si="60"/>
        <v>0</v>
      </c>
      <c r="N158" s="189">
        <f t="shared" si="60"/>
        <v>0</v>
      </c>
      <c r="O158" s="189">
        <f t="shared" si="60"/>
        <v>0</v>
      </c>
      <c r="P158" s="189">
        <f t="shared" si="60"/>
        <v>0</v>
      </c>
      <c r="Q158" s="189">
        <f t="shared" si="60"/>
        <v>0</v>
      </c>
      <c r="R158" s="189">
        <f t="shared" si="60"/>
        <v>0</v>
      </c>
      <c r="S158" s="189">
        <f t="shared" si="60"/>
        <v>0</v>
      </c>
      <c r="T158" s="189">
        <f t="shared" si="60"/>
        <v>0</v>
      </c>
      <c r="U158" s="189">
        <f t="shared" si="60"/>
        <v>0</v>
      </c>
      <c r="V158" s="189">
        <f t="shared" si="60"/>
        <v>0</v>
      </c>
      <c r="W158" s="189">
        <f t="shared" si="60"/>
        <v>0</v>
      </c>
      <c r="X158" s="189">
        <f t="shared" si="60"/>
        <v>0</v>
      </c>
      <c r="Y158" s="189">
        <f t="shared" si="60"/>
        <v>0</v>
      </c>
      <c r="Z158" s="189">
        <f t="shared" si="60"/>
        <v>0</v>
      </c>
      <c r="AA158" s="189">
        <f t="shared" si="60"/>
        <v>0</v>
      </c>
      <c r="AB158" s="189">
        <f t="shared" si="60"/>
        <v>0</v>
      </c>
      <c r="AC158" s="189">
        <f t="shared" si="60"/>
        <v>0</v>
      </c>
      <c r="AD158" s="189">
        <f t="shared" si="60"/>
        <v>0</v>
      </c>
      <c r="AE158" s="189">
        <f t="shared" si="60"/>
        <v>0</v>
      </c>
      <c r="AF158" s="189">
        <f t="shared" si="60"/>
        <v>0</v>
      </c>
      <c r="AG158" s="189">
        <f t="shared" si="60"/>
        <v>0</v>
      </c>
      <c r="AH158" s="189">
        <f t="shared" si="60"/>
        <v>0</v>
      </c>
      <c r="AI158" s="189">
        <f t="shared" si="60"/>
        <v>0</v>
      </c>
      <c r="AJ158" s="189">
        <f t="shared" si="60"/>
        <v>0</v>
      </c>
      <c r="AK158" s="189">
        <f t="shared" si="60"/>
        <v>0</v>
      </c>
      <c r="AL158" s="189">
        <f t="shared" si="60"/>
        <v>0</v>
      </c>
      <c r="AM158" s="189">
        <f t="shared" si="60"/>
        <v>0</v>
      </c>
      <c r="AN158" s="189">
        <f t="shared" si="60"/>
        <v>0</v>
      </c>
      <c r="AO158" s="189">
        <f t="shared" si="60"/>
        <v>0</v>
      </c>
      <c r="AP158" s="189">
        <f t="shared" si="60"/>
        <v>0</v>
      </c>
    </row>
    <row r="159" spans="1:42" x14ac:dyDescent="0.2">
      <c r="A159" s="427" t="s">
        <v>4</v>
      </c>
      <c r="B159" s="184">
        <f>B279</f>
        <v>0</v>
      </c>
      <c r="C159" s="184">
        <f>C279</f>
        <v>0</v>
      </c>
      <c r="D159" s="184">
        <f t="shared" ref="D159:AP159" si="61">D279</f>
        <v>0</v>
      </c>
      <c r="E159" s="184">
        <f t="shared" si="61"/>
        <v>0</v>
      </c>
      <c r="F159" s="184">
        <f t="shared" si="61"/>
        <v>0</v>
      </c>
      <c r="G159" s="184">
        <f t="shared" si="61"/>
        <v>0</v>
      </c>
      <c r="H159" s="184">
        <f t="shared" si="61"/>
        <v>0</v>
      </c>
      <c r="I159" s="184">
        <f t="shared" si="61"/>
        <v>0</v>
      </c>
      <c r="J159" s="184">
        <f t="shared" si="61"/>
        <v>0</v>
      </c>
      <c r="K159" s="184">
        <f t="shared" si="61"/>
        <v>0</v>
      </c>
      <c r="L159" s="184">
        <f t="shared" si="61"/>
        <v>0</v>
      </c>
      <c r="M159" s="184">
        <f t="shared" si="61"/>
        <v>0</v>
      </c>
      <c r="N159" s="184">
        <f t="shared" si="61"/>
        <v>0</v>
      </c>
      <c r="O159" s="184">
        <f t="shared" si="61"/>
        <v>0</v>
      </c>
      <c r="P159" s="184">
        <f t="shared" si="61"/>
        <v>0</v>
      </c>
      <c r="Q159" s="184">
        <f t="shared" si="61"/>
        <v>0</v>
      </c>
      <c r="R159" s="184">
        <f t="shared" si="61"/>
        <v>0</v>
      </c>
      <c r="S159" s="184">
        <f t="shared" si="61"/>
        <v>0</v>
      </c>
      <c r="T159" s="184">
        <f t="shared" si="61"/>
        <v>0</v>
      </c>
      <c r="U159" s="184">
        <f t="shared" si="61"/>
        <v>0</v>
      </c>
      <c r="V159" s="184">
        <f t="shared" si="61"/>
        <v>0</v>
      </c>
      <c r="W159" s="184">
        <f t="shared" si="61"/>
        <v>0</v>
      </c>
      <c r="X159" s="184">
        <f t="shared" si="61"/>
        <v>0</v>
      </c>
      <c r="Y159" s="184">
        <f t="shared" si="61"/>
        <v>0</v>
      </c>
      <c r="Z159" s="184">
        <f t="shared" si="61"/>
        <v>0</v>
      </c>
      <c r="AA159" s="184">
        <f t="shared" si="61"/>
        <v>0</v>
      </c>
      <c r="AB159" s="184">
        <f t="shared" si="61"/>
        <v>0</v>
      </c>
      <c r="AC159" s="184">
        <f t="shared" si="61"/>
        <v>0</v>
      </c>
      <c r="AD159" s="184">
        <f t="shared" si="61"/>
        <v>0</v>
      </c>
      <c r="AE159" s="184">
        <f t="shared" si="61"/>
        <v>0</v>
      </c>
      <c r="AF159" s="184">
        <f t="shared" si="61"/>
        <v>0</v>
      </c>
      <c r="AG159" s="184">
        <f t="shared" si="61"/>
        <v>0</v>
      </c>
      <c r="AH159" s="184">
        <f t="shared" si="61"/>
        <v>0</v>
      </c>
      <c r="AI159" s="184">
        <f t="shared" si="61"/>
        <v>0</v>
      </c>
      <c r="AJ159" s="184">
        <f t="shared" si="61"/>
        <v>0</v>
      </c>
      <c r="AK159" s="184">
        <f t="shared" si="61"/>
        <v>0</v>
      </c>
      <c r="AL159" s="184">
        <f t="shared" si="61"/>
        <v>0</v>
      </c>
      <c r="AM159" s="184">
        <f t="shared" si="61"/>
        <v>0</v>
      </c>
      <c r="AN159" s="184">
        <f t="shared" si="61"/>
        <v>0</v>
      </c>
      <c r="AO159" s="184">
        <f t="shared" si="61"/>
        <v>0</v>
      </c>
      <c r="AP159" s="184">
        <f t="shared" si="61"/>
        <v>0</v>
      </c>
    </row>
    <row r="160" spans="1:42" x14ac:dyDescent="0.2">
      <c r="A160" s="427" t="s">
        <v>367</v>
      </c>
      <c r="B160" s="184">
        <f>SUM(B158:B159)</f>
        <v>0</v>
      </c>
      <c r="C160" s="184">
        <f>SUM(C158:C159)</f>
        <v>0</v>
      </c>
      <c r="D160" s="184">
        <f>SUM(D158:D159)</f>
        <v>0</v>
      </c>
      <c r="E160" s="184">
        <f t="shared" ref="E160:AP160" si="62">SUM(E158:E159)</f>
        <v>0</v>
      </c>
      <c r="F160" s="184">
        <f t="shared" si="62"/>
        <v>0</v>
      </c>
      <c r="G160" s="184">
        <f t="shared" si="62"/>
        <v>0</v>
      </c>
      <c r="H160" s="184">
        <f t="shared" si="62"/>
        <v>0</v>
      </c>
      <c r="I160" s="184">
        <f t="shared" si="62"/>
        <v>0</v>
      </c>
      <c r="J160" s="184">
        <f t="shared" si="62"/>
        <v>0</v>
      </c>
      <c r="K160" s="184">
        <f t="shared" si="62"/>
        <v>0</v>
      </c>
      <c r="L160" s="184">
        <f t="shared" si="62"/>
        <v>0</v>
      </c>
      <c r="M160" s="184">
        <f t="shared" si="62"/>
        <v>0</v>
      </c>
      <c r="N160" s="184">
        <f t="shared" si="62"/>
        <v>0</v>
      </c>
      <c r="O160" s="184">
        <f t="shared" si="62"/>
        <v>0</v>
      </c>
      <c r="P160" s="184">
        <f t="shared" si="62"/>
        <v>0</v>
      </c>
      <c r="Q160" s="184">
        <f t="shared" si="62"/>
        <v>0</v>
      </c>
      <c r="R160" s="184">
        <f t="shared" si="62"/>
        <v>0</v>
      </c>
      <c r="S160" s="184">
        <f t="shared" si="62"/>
        <v>0</v>
      </c>
      <c r="T160" s="184">
        <f t="shared" si="62"/>
        <v>0</v>
      </c>
      <c r="U160" s="184">
        <f t="shared" si="62"/>
        <v>0</v>
      </c>
      <c r="V160" s="184">
        <f t="shared" si="62"/>
        <v>0</v>
      </c>
      <c r="W160" s="184">
        <f t="shared" si="62"/>
        <v>0</v>
      </c>
      <c r="X160" s="184">
        <f t="shared" si="62"/>
        <v>0</v>
      </c>
      <c r="Y160" s="184">
        <f t="shared" si="62"/>
        <v>0</v>
      </c>
      <c r="Z160" s="184">
        <f t="shared" si="62"/>
        <v>0</v>
      </c>
      <c r="AA160" s="184">
        <f t="shared" si="62"/>
        <v>0</v>
      </c>
      <c r="AB160" s="184">
        <f t="shared" si="62"/>
        <v>0</v>
      </c>
      <c r="AC160" s="184">
        <f t="shared" si="62"/>
        <v>0</v>
      </c>
      <c r="AD160" s="184">
        <f t="shared" si="62"/>
        <v>0</v>
      </c>
      <c r="AE160" s="184">
        <f t="shared" si="62"/>
        <v>0</v>
      </c>
      <c r="AF160" s="184">
        <f t="shared" si="62"/>
        <v>0</v>
      </c>
      <c r="AG160" s="184">
        <f t="shared" si="62"/>
        <v>0</v>
      </c>
      <c r="AH160" s="184">
        <f t="shared" si="62"/>
        <v>0</v>
      </c>
      <c r="AI160" s="184">
        <f t="shared" si="62"/>
        <v>0</v>
      </c>
      <c r="AJ160" s="184">
        <f t="shared" si="62"/>
        <v>0</v>
      </c>
      <c r="AK160" s="184">
        <f t="shared" si="62"/>
        <v>0</v>
      </c>
      <c r="AL160" s="184">
        <f t="shared" si="62"/>
        <v>0</v>
      </c>
      <c r="AM160" s="184">
        <f t="shared" si="62"/>
        <v>0</v>
      </c>
      <c r="AN160" s="184">
        <f t="shared" si="62"/>
        <v>0</v>
      </c>
      <c r="AO160" s="184">
        <f t="shared" si="62"/>
        <v>0</v>
      </c>
      <c r="AP160" s="184">
        <f t="shared" si="62"/>
        <v>0</v>
      </c>
    </row>
    <row r="161" spans="1:42" x14ac:dyDescent="0.2">
      <c r="A161" s="270" t="s">
        <v>13</v>
      </c>
      <c r="B161" s="197">
        <f t="shared" ref="B161:AP161" si="63">B145+B152+B156+B160</f>
        <v>0</v>
      </c>
      <c r="C161" s="197">
        <f t="shared" si="63"/>
        <v>0</v>
      </c>
      <c r="D161" s="197">
        <f t="shared" si="63"/>
        <v>0</v>
      </c>
      <c r="E161" s="197">
        <f t="shared" si="63"/>
        <v>0</v>
      </c>
      <c r="F161" s="197">
        <f t="shared" si="63"/>
        <v>0</v>
      </c>
      <c r="G161" s="197">
        <f t="shared" si="63"/>
        <v>0</v>
      </c>
      <c r="H161" s="197">
        <f t="shared" si="63"/>
        <v>0</v>
      </c>
      <c r="I161" s="197">
        <f t="shared" si="63"/>
        <v>0</v>
      </c>
      <c r="J161" s="197">
        <f t="shared" si="63"/>
        <v>0</v>
      </c>
      <c r="K161" s="197">
        <f t="shared" si="63"/>
        <v>0</v>
      </c>
      <c r="L161" s="197">
        <f t="shared" si="63"/>
        <v>0</v>
      </c>
      <c r="M161" s="197">
        <f t="shared" si="63"/>
        <v>0</v>
      </c>
      <c r="N161" s="197">
        <f t="shared" si="63"/>
        <v>0</v>
      </c>
      <c r="O161" s="197">
        <f t="shared" si="63"/>
        <v>0</v>
      </c>
      <c r="P161" s="197">
        <f t="shared" si="63"/>
        <v>0</v>
      </c>
      <c r="Q161" s="197">
        <f t="shared" si="63"/>
        <v>0</v>
      </c>
      <c r="R161" s="197">
        <f t="shared" si="63"/>
        <v>0</v>
      </c>
      <c r="S161" s="197">
        <f t="shared" si="63"/>
        <v>0</v>
      </c>
      <c r="T161" s="197">
        <f t="shared" si="63"/>
        <v>0</v>
      </c>
      <c r="U161" s="197">
        <f t="shared" si="63"/>
        <v>0</v>
      </c>
      <c r="V161" s="197">
        <f t="shared" si="63"/>
        <v>0</v>
      </c>
      <c r="W161" s="197">
        <f t="shared" si="63"/>
        <v>0</v>
      </c>
      <c r="X161" s="197">
        <f t="shared" si="63"/>
        <v>0</v>
      </c>
      <c r="Y161" s="197">
        <f t="shared" si="63"/>
        <v>0</v>
      </c>
      <c r="Z161" s="197">
        <f t="shared" si="63"/>
        <v>0</v>
      </c>
      <c r="AA161" s="197">
        <f t="shared" si="63"/>
        <v>0</v>
      </c>
      <c r="AB161" s="197">
        <f t="shared" si="63"/>
        <v>0</v>
      </c>
      <c r="AC161" s="197">
        <f t="shared" si="63"/>
        <v>0</v>
      </c>
      <c r="AD161" s="197">
        <f t="shared" si="63"/>
        <v>0</v>
      </c>
      <c r="AE161" s="197">
        <f t="shared" si="63"/>
        <v>0</v>
      </c>
      <c r="AF161" s="197">
        <f t="shared" si="63"/>
        <v>0</v>
      </c>
      <c r="AG161" s="197">
        <f t="shared" si="63"/>
        <v>0</v>
      </c>
      <c r="AH161" s="197">
        <f t="shared" si="63"/>
        <v>0</v>
      </c>
      <c r="AI161" s="197">
        <f t="shared" si="63"/>
        <v>0</v>
      </c>
      <c r="AJ161" s="197">
        <f t="shared" si="63"/>
        <v>0</v>
      </c>
      <c r="AK161" s="197">
        <f t="shared" si="63"/>
        <v>0</v>
      </c>
      <c r="AL161" s="197">
        <f t="shared" si="63"/>
        <v>0</v>
      </c>
      <c r="AM161" s="197">
        <f t="shared" si="63"/>
        <v>0</v>
      </c>
      <c r="AN161" s="197">
        <f t="shared" si="63"/>
        <v>0</v>
      </c>
      <c r="AO161" s="197">
        <f t="shared" si="63"/>
        <v>0</v>
      </c>
      <c r="AP161" s="197">
        <f t="shared" si="63"/>
        <v>0</v>
      </c>
    </row>
    <row r="162" spans="1:42" x14ac:dyDescent="0.2">
      <c r="A162" s="290"/>
      <c r="B162" s="360"/>
      <c r="C162" s="360"/>
      <c r="D162" s="360"/>
      <c r="E162" s="360"/>
      <c r="F162" s="360"/>
      <c r="G162" s="360"/>
      <c r="H162" s="360"/>
      <c r="I162" s="360"/>
      <c r="J162" s="360"/>
      <c r="K162" s="360"/>
      <c r="L162" s="360"/>
      <c r="M162" s="360"/>
      <c r="N162" s="360"/>
      <c r="O162" s="360"/>
      <c r="P162" s="360"/>
      <c r="Q162" s="360"/>
      <c r="R162" s="360"/>
      <c r="S162" s="360"/>
      <c r="T162" s="360"/>
      <c r="U162" s="360"/>
      <c r="V162" s="360"/>
      <c r="W162" s="360"/>
      <c r="X162" s="360"/>
      <c r="Y162" s="360"/>
      <c r="Z162" s="360"/>
      <c r="AA162" s="360"/>
      <c r="AB162" s="360"/>
      <c r="AC162" s="360"/>
      <c r="AD162" s="360"/>
      <c r="AE162" s="360"/>
      <c r="AF162" s="360"/>
      <c r="AG162" s="360"/>
      <c r="AH162" s="360"/>
      <c r="AI162" s="360"/>
      <c r="AJ162" s="360"/>
      <c r="AK162" s="360"/>
      <c r="AL162" s="360"/>
      <c r="AM162" s="360"/>
      <c r="AN162" s="360"/>
      <c r="AO162" s="360"/>
      <c r="AP162" s="360"/>
    </row>
    <row r="163" spans="1:42" x14ac:dyDescent="0.2">
      <c r="A163" s="358" t="s">
        <v>353</v>
      </c>
      <c r="B163" s="138"/>
      <c r="C163" s="138" t="str">
        <f>IF(ISERROR(IRR($B161:C161)),"NaN",ROUND(IRR($B161:C161)*100,4))</f>
        <v>NaN</v>
      </c>
      <c r="D163" s="138" t="str">
        <f>IF(ISERROR(IRR($B161:D161)),"NaN",ROUND(IRR($B161:D161)*100,4))</f>
        <v>NaN</v>
      </c>
      <c r="E163" s="138" t="str">
        <f>IF(ISERROR(IRR($B161:E161)),"NaN",ROUND(IRR($B161:E161)*100,4))</f>
        <v>NaN</v>
      </c>
      <c r="F163" s="138" t="str">
        <f>IF(ISERROR(IRR($B161:F161)),"NaN",ROUND(IRR($B161:F161)*100,4))</f>
        <v>NaN</v>
      </c>
      <c r="G163" s="138" t="str">
        <f>IF(ISERROR(IRR($B161:G161)),"NaN",ROUND(IRR($B161:G161)*100,4))</f>
        <v>NaN</v>
      </c>
      <c r="H163" s="138" t="str">
        <f>IF(ISERROR(IRR($B161:H161)),"NaN",ROUND(IRR($B161:H161)*100,4))</f>
        <v>NaN</v>
      </c>
      <c r="I163" s="138" t="str">
        <f>IF(ISERROR(IRR($B161:I161)),"NaN",ROUND(IRR($B161:I161)*100,4))</f>
        <v>NaN</v>
      </c>
      <c r="J163" s="138" t="str">
        <f>IF(ISERROR(IRR($B161:J161)),"NaN",ROUND(IRR($B161:J161)*100,4))</f>
        <v>NaN</v>
      </c>
      <c r="K163" s="138" t="str">
        <f>IF(ISERROR(IRR($B161:K161)),"NaN",ROUND(IRR($B161:K161)*100,4))</f>
        <v>NaN</v>
      </c>
      <c r="L163" s="138" t="str">
        <f>IF(ISERROR(IRR($B161:L161)),"NaN",ROUND(IRR($B161:L161)*100,4))</f>
        <v>NaN</v>
      </c>
      <c r="M163" s="138" t="str">
        <f>IF(ISERROR(IRR($B161:M161)),"NaN",ROUND(IRR($B161:M161)*100,4))</f>
        <v>NaN</v>
      </c>
      <c r="N163" s="138" t="str">
        <f>IF(ISERROR(IRR($B161:N161)),"NaN",ROUND(IRR($B161:N161)*100,4))</f>
        <v>NaN</v>
      </c>
      <c r="O163" s="138" t="str">
        <f>IF(ISERROR(IRR($B161:O161)),"NaN",ROUND(IRR($B161:O161)*100,4))</f>
        <v>NaN</v>
      </c>
      <c r="P163" s="138" t="str">
        <f>IF(ISERROR(IRR($B161:P161)),"NaN",ROUND(IRR($B161:P161)*100,4))</f>
        <v>NaN</v>
      </c>
      <c r="Q163" s="138" t="str">
        <f>IF(ISERROR(IRR($B161:Q161)),"NaN",ROUND(IRR($B161:Q161)*100,4))</f>
        <v>NaN</v>
      </c>
      <c r="R163" s="138" t="str">
        <f>IF(ISERROR(IRR($B161:R161)),"NaN",ROUND(IRR($B161:R161)*100,4))</f>
        <v>NaN</v>
      </c>
      <c r="S163" s="138" t="str">
        <f>IF(ISERROR(IRR($B161:S161)),"NaN",ROUND(IRR($B161:S161)*100,4))</f>
        <v>NaN</v>
      </c>
      <c r="T163" s="138" t="str">
        <f>IF(ISERROR(IRR($B161:T161)),"NaN",ROUND(IRR($B161:T161)*100,4))</f>
        <v>NaN</v>
      </c>
      <c r="U163" s="138" t="str">
        <f>IF(ISERROR(IRR($B161:U161)),"NaN",ROUND(IRR($B161:U161)*100,4))</f>
        <v>NaN</v>
      </c>
      <c r="V163" s="138" t="str">
        <f>IF(ISERROR(IRR($B161:V161)),"NaN",ROUND(IRR($B161:V161)*100,4))</f>
        <v>NaN</v>
      </c>
      <c r="W163" s="138" t="str">
        <f>IF(ISERROR(IRR($B161:W161)),"NaN",ROUND(IRR($B161:W161)*100,4))</f>
        <v>NaN</v>
      </c>
      <c r="X163" s="138" t="str">
        <f>IF(ISERROR(IRR($B161:X161)),"NaN",ROUND(IRR($B161:X161)*100,4))</f>
        <v>NaN</v>
      </c>
      <c r="Y163" s="138" t="str">
        <f>IF(ISERROR(IRR($B161:Y161)),"NaN",ROUND(IRR($B161:Y161)*100,4))</f>
        <v>NaN</v>
      </c>
      <c r="Z163" s="138" t="str">
        <f>IF(ISERROR(IRR($B161:Z161)),"NaN",ROUND(IRR($B161:Z161)*100,4))</f>
        <v>NaN</v>
      </c>
      <c r="AA163" s="138" t="str">
        <f>IF(ISERROR(IRR($B161:AA161)),"NaN",ROUND(IRR($B161:AA161)*100,4))</f>
        <v>NaN</v>
      </c>
      <c r="AB163" s="138" t="str">
        <f>IF(ISERROR(IRR($B161:AB161)),"NaN",ROUND(IRR($B161:AB161)*100,4))</f>
        <v>NaN</v>
      </c>
      <c r="AC163" s="138" t="str">
        <f>IF(ISERROR(IRR($B161:AC161)),"NaN",ROUND(IRR($B161:AC161)*100,4))</f>
        <v>NaN</v>
      </c>
      <c r="AD163" s="138" t="str">
        <f>IF(ISERROR(IRR($B161:AD161)),"NaN",ROUND(IRR($B161:AD161)*100,4))</f>
        <v>NaN</v>
      </c>
      <c r="AE163" s="138" t="str">
        <f>IF(ISERROR(IRR($B161:AE161)),"NaN",ROUND(IRR($B161:AE161)*100,4))</f>
        <v>NaN</v>
      </c>
      <c r="AF163" s="138" t="str">
        <f>IF(ISERROR(IRR($B161:AF161)),"NaN",ROUND(IRR($B161:AF161)*100,4))</f>
        <v>NaN</v>
      </c>
      <c r="AG163" s="138" t="str">
        <f>IF(ISERROR(IRR($B161:AG161)),"NaN",ROUND(IRR($B161:AG161)*100,4))</f>
        <v>NaN</v>
      </c>
      <c r="AH163" s="138" t="str">
        <f>IF(ISERROR(IRR($B161:AH161)),"NaN",ROUND(IRR($B161:AH161)*100,4))</f>
        <v>NaN</v>
      </c>
      <c r="AI163" s="138" t="str">
        <f>IF(ISERROR(IRR($B161:AI161)),"NaN",ROUND(IRR($B161:AI161)*100,4))</f>
        <v>NaN</v>
      </c>
      <c r="AJ163" s="138" t="str">
        <f>IF(ISERROR(IRR($B161:AJ161)),"NaN",ROUND(IRR($B161:AJ161)*100,4))</f>
        <v>NaN</v>
      </c>
      <c r="AK163" s="138" t="str">
        <f>IF(ISERROR(IRR($B161:AK161)),"NaN",ROUND(IRR($B161:AK161)*100,4))</f>
        <v>NaN</v>
      </c>
      <c r="AL163" s="138" t="str">
        <f>IF(ISERROR(IRR($B161:AL161)),"NaN",ROUND(IRR($B161:AL161)*100,4))</f>
        <v>NaN</v>
      </c>
      <c r="AM163" s="138" t="str">
        <f>IF(ISERROR(IRR($B161:AM161)),"NaN",ROUND(IRR($B161:AM161)*100,4))</f>
        <v>NaN</v>
      </c>
      <c r="AN163" s="138" t="str">
        <f>IF(ISERROR(IRR($B161:AN161)),"NaN",ROUND(IRR($B161:AN161)*100,4))</f>
        <v>NaN</v>
      </c>
      <c r="AO163" s="138" t="str">
        <f>IF(ISERROR(IRR($B161:AO161)),"NaN",ROUND(IRR($B161:AO161)*100,4))</f>
        <v>NaN</v>
      </c>
      <c r="AP163" s="138" t="str">
        <f>IF(ISERROR(IRR($B161:AP161)),"NaN",ROUND(IRR($B161:AP161)*100,4))</f>
        <v>NaN</v>
      </c>
    </row>
    <row r="164" spans="1:42" x14ac:dyDescent="0.2">
      <c r="A164" s="305" t="s">
        <v>8</v>
      </c>
      <c r="B164" s="263"/>
      <c r="C164" s="263">
        <f>MAX($B$163:C$163)</f>
        <v>0</v>
      </c>
      <c r="D164" s="263">
        <f>MAX($B$163:D$163)</f>
        <v>0</v>
      </c>
      <c r="E164" s="263">
        <f>MAX($B$163:E$163)</f>
        <v>0</v>
      </c>
      <c r="F164" s="263">
        <f>MAX($B$163:F$163)</f>
        <v>0</v>
      </c>
      <c r="G164" s="263">
        <f>MAX($B$163:G$163)</f>
        <v>0</v>
      </c>
      <c r="H164" s="263">
        <f>MAX($B$163:H$163)</f>
        <v>0</v>
      </c>
      <c r="I164" s="263">
        <f>MAX($B$163:I$163)</f>
        <v>0</v>
      </c>
      <c r="J164" s="263">
        <f>MAX($B$163:J$163)</f>
        <v>0</v>
      </c>
      <c r="K164" s="263">
        <f>MAX($B$163:K$163)</f>
        <v>0</v>
      </c>
      <c r="L164" s="263">
        <f>MAX($B$163:L$163)</f>
        <v>0</v>
      </c>
      <c r="M164" s="263">
        <f>MAX($B$163:M$163)</f>
        <v>0</v>
      </c>
      <c r="N164" s="263">
        <f>MAX($B$163:N$163)</f>
        <v>0</v>
      </c>
      <c r="O164" s="263">
        <f>MAX($B$163:O$163)</f>
        <v>0</v>
      </c>
      <c r="P164" s="263">
        <f>MAX($B$163:P$163)</f>
        <v>0</v>
      </c>
      <c r="Q164" s="263">
        <f>MAX($B$163:Q$163)</f>
        <v>0</v>
      </c>
      <c r="R164" s="263">
        <f>MAX($B$163:R$163)</f>
        <v>0</v>
      </c>
      <c r="S164" s="263">
        <f>MAX($B$163:S$163)</f>
        <v>0</v>
      </c>
      <c r="T164" s="263">
        <f>MAX($B$163:T$163)</f>
        <v>0</v>
      </c>
      <c r="U164" s="263">
        <f>MAX($B$163:U$163)</f>
        <v>0</v>
      </c>
      <c r="V164" s="263">
        <f>MAX($B$163:V$163)</f>
        <v>0</v>
      </c>
      <c r="W164" s="263">
        <f>MAX($B$163:W$163)</f>
        <v>0</v>
      </c>
      <c r="X164" s="263">
        <f>MAX($B$163:X$163)</f>
        <v>0</v>
      </c>
      <c r="Y164" s="263">
        <f>MAX($B$163:Y$163)</f>
        <v>0</v>
      </c>
      <c r="Z164" s="263">
        <f>MAX($B$163:Z$163)</f>
        <v>0</v>
      </c>
      <c r="AA164" s="263">
        <f>MAX($B$163:AA$163)</f>
        <v>0</v>
      </c>
      <c r="AB164" s="263">
        <f>MAX($B$163:AB$163)</f>
        <v>0</v>
      </c>
      <c r="AC164" s="263">
        <f>MAX($B$163:AC$163)</f>
        <v>0</v>
      </c>
      <c r="AD164" s="263">
        <f>MAX($B$163:AD$163)</f>
        <v>0</v>
      </c>
      <c r="AE164" s="263">
        <f>MAX($B$163:AE$163)</f>
        <v>0</v>
      </c>
      <c r="AF164" s="263">
        <f>MAX($B$163:AF$163)</f>
        <v>0</v>
      </c>
      <c r="AG164" s="263">
        <f>MAX($B$163:AG$163)</f>
        <v>0</v>
      </c>
      <c r="AH164" s="263">
        <f>MAX($B$163:AH$163)</f>
        <v>0</v>
      </c>
      <c r="AI164" s="263">
        <f>MAX($B$163:AI$163)</f>
        <v>0</v>
      </c>
      <c r="AJ164" s="263">
        <f>MAX($B$163:AJ$163)</f>
        <v>0</v>
      </c>
      <c r="AK164" s="263">
        <f>MAX($B$163:AK$163)</f>
        <v>0</v>
      </c>
      <c r="AL164" s="263">
        <f>MAX($B$163:AL$163)</f>
        <v>0</v>
      </c>
      <c r="AM164" s="263">
        <f>MAX($B$163:AM$163)</f>
        <v>0</v>
      </c>
      <c r="AN164" s="263">
        <f>MAX($B$163:AN$163)</f>
        <v>0</v>
      </c>
      <c r="AO164" s="263">
        <f>MAX($B$163:AO$163)</f>
        <v>0</v>
      </c>
      <c r="AP164" s="263">
        <f>MAX($B$163:AP$163)</f>
        <v>0</v>
      </c>
    </row>
    <row r="165" spans="1:42" x14ac:dyDescent="0.2">
      <c r="A165" s="358" t="s">
        <v>183</v>
      </c>
      <c r="B165" s="200">
        <f>SUM(C165:AP165)</f>
        <v>0</v>
      </c>
      <c r="C165" s="194">
        <f t="shared" ref="C165:AP165" si="64">IF(IRRTarget="N/A",IF(AND(B164&lt;flip_target_year,C164&gt;=flip_target_year),C$2,0),IF(AND(B164&lt;IRRTarget,C164&gt;=IRRTarget),C$2,0))</f>
        <v>0</v>
      </c>
      <c r="D165" s="194">
        <f t="shared" si="64"/>
        <v>0</v>
      </c>
      <c r="E165" s="194">
        <f t="shared" si="64"/>
        <v>0</v>
      </c>
      <c r="F165" s="194">
        <f t="shared" si="64"/>
        <v>0</v>
      </c>
      <c r="G165" s="194">
        <f t="shared" si="64"/>
        <v>0</v>
      </c>
      <c r="H165" s="194">
        <f t="shared" si="64"/>
        <v>0</v>
      </c>
      <c r="I165" s="194">
        <f t="shared" si="64"/>
        <v>0</v>
      </c>
      <c r="J165" s="194">
        <f t="shared" si="64"/>
        <v>0</v>
      </c>
      <c r="K165" s="194">
        <f t="shared" si="64"/>
        <v>0</v>
      </c>
      <c r="L165" s="194">
        <f t="shared" si="64"/>
        <v>0</v>
      </c>
      <c r="M165" s="194">
        <f t="shared" si="64"/>
        <v>0</v>
      </c>
      <c r="N165" s="194">
        <f t="shared" si="64"/>
        <v>0</v>
      </c>
      <c r="O165" s="194">
        <f t="shared" si="64"/>
        <v>0</v>
      </c>
      <c r="P165" s="194">
        <f t="shared" si="64"/>
        <v>0</v>
      </c>
      <c r="Q165" s="194">
        <f t="shared" si="64"/>
        <v>0</v>
      </c>
      <c r="R165" s="194">
        <f t="shared" si="64"/>
        <v>0</v>
      </c>
      <c r="S165" s="194">
        <f t="shared" si="64"/>
        <v>0</v>
      </c>
      <c r="T165" s="194">
        <f t="shared" si="64"/>
        <v>0</v>
      </c>
      <c r="U165" s="194">
        <f t="shared" si="64"/>
        <v>0</v>
      </c>
      <c r="V165" s="194">
        <f t="shared" si="64"/>
        <v>0</v>
      </c>
      <c r="W165" s="194">
        <f t="shared" si="64"/>
        <v>0</v>
      </c>
      <c r="X165" s="194">
        <f t="shared" si="64"/>
        <v>0</v>
      </c>
      <c r="Y165" s="194">
        <f t="shared" si="64"/>
        <v>0</v>
      </c>
      <c r="Z165" s="194">
        <f t="shared" si="64"/>
        <v>0</v>
      </c>
      <c r="AA165" s="194">
        <f t="shared" si="64"/>
        <v>0</v>
      </c>
      <c r="AB165" s="194">
        <f t="shared" si="64"/>
        <v>0</v>
      </c>
      <c r="AC165" s="194">
        <f t="shared" si="64"/>
        <v>0</v>
      </c>
      <c r="AD165" s="194">
        <f t="shared" si="64"/>
        <v>0</v>
      </c>
      <c r="AE165" s="194">
        <f t="shared" si="64"/>
        <v>0</v>
      </c>
      <c r="AF165" s="194">
        <f t="shared" si="64"/>
        <v>0</v>
      </c>
      <c r="AG165" s="194">
        <f t="shared" si="64"/>
        <v>0</v>
      </c>
      <c r="AH165" s="194">
        <f t="shared" si="64"/>
        <v>0</v>
      </c>
      <c r="AI165" s="194">
        <f t="shared" si="64"/>
        <v>0</v>
      </c>
      <c r="AJ165" s="194">
        <f t="shared" si="64"/>
        <v>0</v>
      </c>
      <c r="AK165" s="194">
        <f t="shared" si="64"/>
        <v>0</v>
      </c>
      <c r="AL165" s="194">
        <f t="shared" si="64"/>
        <v>0</v>
      </c>
      <c r="AM165" s="194">
        <f t="shared" si="64"/>
        <v>0</v>
      </c>
      <c r="AN165" s="194">
        <f t="shared" si="64"/>
        <v>0</v>
      </c>
      <c r="AO165" s="194">
        <f t="shared" si="64"/>
        <v>0</v>
      </c>
      <c r="AP165" s="194">
        <f t="shared" si="64"/>
        <v>0</v>
      </c>
    </row>
    <row r="166" spans="1:42" x14ac:dyDescent="0.2">
      <c r="A166" s="358"/>
      <c r="B166" s="202"/>
      <c r="C166" s="194"/>
      <c r="D166" s="194"/>
      <c r="E166" s="194"/>
      <c r="F166" s="194"/>
      <c r="G166" s="194"/>
      <c r="H166" s="194"/>
      <c r="I166" s="194"/>
      <c r="J166" s="194"/>
      <c r="K166" s="194"/>
      <c r="L166" s="194"/>
      <c r="M166" s="194"/>
      <c r="N166" s="194"/>
      <c r="O166" s="194"/>
      <c r="P166" s="194"/>
      <c r="Q166" s="194"/>
      <c r="R166" s="194"/>
      <c r="S166" s="194"/>
      <c r="T166" s="194"/>
      <c r="U166" s="194"/>
      <c r="V166" s="194"/>
      <c r="W166" s="194"/>
      <c r="X166" s="194"/>
      <c r="Y166" s="194"/>
      <c r="Z166" s="194"/>
      <c r="AA166" s="194"/>
      <c r="AB166" s="194"/>
      <c r="AC166" s="194"/>
      <c r="AD166" s="194"/>
      <c r="AE166" s="194"/>
      <c r="AF166" s="194"/>
      <c r="AG166" s="194"/>
      <c r="AH166" s="194"/>
      <c r="AI166" s="194"/>
      <c r="AJ166" s="194"/>
      <c r="AK166" s="194"/>
      <c r="AL166" s="194"/>
      <c r="AM166" s="194"/>
      <c r="AN166" s="194"/>
      <c r="AO166" s="194"/>
      <c r="AP166" s="194"/>
    </row>
    <row r="167" spans="1:42" x14ac:dyDescent="0.2">
      <c r="A167" s="358" t="s">
        <v>354</v>
      </c>
      <c r="B167" s="231">
        <f>B161+NPV(NominalDiscountRate/100,C161:AP161)</f>
        <v>0</v>
      </c>
      <c r="C167" s="194"/>
      <c r="D167" s="194"/>
      <c r="E167" s="194"/>
      <c r="F167" s="194"/>
      <c r="G167" s="194"/>
      <c r="H167" s="194"/>
      <c r="I167" s="194"/>
      <c r="J167" s="194"/>
      <c r="K167" s="194"/>
      <c r="L167" s="194"/>
      <c r="M167" s="194"/>
      <c r="N167" s="194"/>
      <c r="O167" s="194"/>
      <c r="P167" s="194"/>
      <c r="Q167" s="194"/>
      <c r="R167" s="194"/>
      <c r="S167" s="194"/>
      <c r="T167" s="194"/>
      <c r="U167" s="194"/>
      <c r="V167" s="194"/>
      <c r="W167" s="194"/>
      <c r="X167" s="194"/>
      <c r="Y167" s="194"/>
      <c r="Z167" s="194"/>
      <c r="AA167" s="194"/>
      <c r="AB167" s="194"/>
      <c r="AC167" s="194"/>
      <c r="AD167" s="194"/>
      <c r="AE167" s="194"/>
      <c r="AF167" s="194"/>
      <c r="AG167" s="194"/>
      <c r="AH167" s="194"/>
      <c r="AI167" s="194"/>
      <c r="AJ167" s="194"/>
      <c r="AK167" s="194"/>
      <c r="AL167" s="194"/>
      <c r="AM167" s="194"/>
      <c r="AN167" s="194"/>
      <c r="AO167" s="194"/>
      <c r="AP167" s="194"/>
    </row>
    <row r="168" spans="1:42" s="118" customFormat="1" x14ac:dyDescent="0.2">
      <c r="A168" s="4"/>
      <c r="B168" s="198"/>
    </row>
    <row r="169" spans="1:42" s="118" customFormat="1" x14ac:dyDescent="0.2">
      <c r="A169" s="107" t="s">
        <v>185</v>
      </c>
      <c r="B169" s="279"/>
      <c r="C169" s="279"/>
      <c r="D169" s="279"/>
      <c r="E169" s="279"/>
      <c r="F169" s="279"/>
      <c r="G169" s="279"/>
      <c r="H169" s="279"/>
      <c r="I169" s="279"/>
      <c r="J169" s="279"/>
      <c r="K169" s="279"/>
      <c r="L169" s="279"/>
      <c r="M169" s="279"/>
      <c r="N169" s="279"/>
      <c r="O169" s="279"/>
      <c r="P169" s="279"/>
      <c r="Q169" s="279"/>
      <c r="R169" s="279"/>
      <c r="S169" s="279"/>
      <c r="T169" s="279"/>
      <c r="U169" s="279"/>
      <c r="V169" s="279"/>
      <c r="W169" s="279"/>
      <c r="X169" s="279"/>
      <c r="Y169" s="279"/>
      <c r="Z169" s="279"/>
      <c r="AA169" s="279"/>
      <c r="AB169" s="279"/>
      <c r="AC169" s="279"/>
      <c r="AD169" s="279"/>
      <c r="AE169" s="279"/>
      <c r="AF169" s="279"/>
      <c r="AG169" s="279"/>
      <c r="AH169" s="279"/>
      <c r="AI169" s="279"/>
      <c r="AJ169" s="279"/>
      <c r="AK169" s="279"/>
      <c r="AL169" s="279"/>
      <c r="AM169" s="279"/>
      <c r="AN169" s="279"/>
      <c r="AO169" s="279"/>
      <c r="AP169" s="279"/>
    </row>
    <row r="170" spans="1:42" x14ac:dyDescent="0.2">
      <c r="A170" s="23" t="s">
        <v>180</v>
      </c>
      <c r="B170" s="235">
        <f>-B61</f>
        <v>0</v>
      </c>
      <c r="C170" s="189">
        <f>C607+C248+C279-C38+C561+C566-C630-C662-C694-C612+C726-C613+C106+C152</f>
        <v>0</v>
      </c>
      <c r="D170" s="435">
        <f t="shared" ref="D170:AP170" si="65">D607+D248+D279-D38+D561+D566-D630-D662-D694-D612+D726-D613+D106</f>
        <v>0</v>
      </c>
      <c r="E170" s="435">
        <f t="shared" si="65"/>
        <v>0</v>
      </c>
      <c r="F170" s="435">
        <f t="shared" si="65"/>
        <v>0</v>
      </c>
      <c r="G170" s="435">
        <f t="shared" si="65"/>
        <v>0</v>
      </c>
      <c r="H170" s="435">
        <f t="shared" si="65"/>
        <v>0</v>
      </c>
      <c r="I170" s="435">
        <f t="shared" si="65"/>
        <v>0</v>
      </c>
      <c r="J170" s="435">
        <f t="shared" si="65"/>
        <v>0</v>
      </c>
      <c r="K170" s="435">
        <f t="shared" si="65"/>
        <v>0</v>
      </c>
      <c r="L170" s="435">
        <f t="shared" si="65"/>
        <v>0</v>
      </c>
      <c r="M170" s="435">
        <f t="shared" si="65"/>
        <v>0</v>
      </c>
      <c r="N170" s="435">
        <f t="shared" si="65"/>
        <v>0</v>
      </c>
      <c r="O170" s="435">
        <f t="shared" si="65"/>
        <v>0</v>
      </c>
      <c r="P170" s="435">
        <f t="shared" si="65"/>
        <v>0</v>
      </c>
      <c r="Q170" s="435">
        <f t="shared" si="65"/>
        <v>0</v>
      </c>
      <c r="R170" s="435">
        <f t="shared" si="65"/>
        <v>0</v>
      </c>
      <c r="S170" s="435">
        <f t="shared" si="65"/>
        <v>0</v>
      </c>
      <c r="T170" s="435">
        <f t="shared" si="65"/>
        <v>0</v>
      </c>
      <c r="U170" s="435">
        <f t="shared" si="65"/>
        <v>0</v>
      </c>
      <c r="V170" s="435">
        <f t="shared" si="65"/>
        <v>0</v>
      </c>
      <c r="W170" s="435">
        <f t="shared" si="65"/>
        <v>0</v>
      </c>
      <c r="X170" s="435">
        <f t="shared" si="65"/>
        <v>0</v>
      </c>
      <c r="Y170" s="435">
        <f t="shared" si="65"/>
        <v>0</v>
      </c>
      <c r="Z170" s="435">
        <f t="shared" si="65"/>
        <v>0</v>
      </c>
      <c r="AA170" s="435">
        <f t="shared" si="65"/>
        <v>0</v>
      </c>
      <c r="AB170" s="435">
        <f t="shared" si="65"/>
        <v>0</v>
      </c>
      <c r="AC170" s="435">
        <f t="shared" si="65"/>
        <v>0</v>
      </c>
      <c r="AD170" s="435">
        <f t="shared" si="65"/>
        <v>0</v>
      </c>
      <c r="AE170" s="435">
        <f t="shared" si="65"/>
        <v>0</v>
      </c>
      <c r="AF170" s="435">
        <f t="shared" si="65"/>
        <v>0</v>
      </c>
      <c r="AG170" s="435">
        <f t="shared" si="65"/>
        <v>0</v>
      </c>
      <c r="AH170" s="435">
        <f t="shared" si="65"/>
        <v>0</v>
      </c>
      <c r="AI170" s="435">
        <f t="shared" si="65"/>
        <v>0</v>
      </c>
      <c r="AJ170" s="435">
        <f t="shared" si="65"/>
        <v>0</v>
      </c>
      <c r="AK170" s="435">
        <f t="shared" si="65"/>
        <v>0</v>
      </c>
      <c r="AL170" s="435">
        <f t="shared" si="65"/>
        <v>0</v>
      </c>
      <c r="AM170" s="435">
        <f t="shared" si="65"/>
        <v>0</v>
      </c>
      <c r="AN170" s="435">
        <f t="shared" si="65"/>
        <v>0</v>
      </c>
      <c r="AO170" s="435">
        <f t="shared" si="65"/>
        <v>0</v>
      </c>
      <c r="AP170" s="435">
        <f t="shared" si="65"/>
        <v>0</v>
      </c>
    </row>
    <row r="171" spans="1:42" x14ac:dyDescent="0.2">
      <c r="A171" s="23" t="s">
        <v>186</v>
      </c>
      <c r="B171" s="235"/>
      <c r="C171" s="189">
        <f t="shared" ref="C171:AP171" si="66">C12</f>
        <v>0</v>
      </c>
      <c r="D171" s="361">
        <f t="shared" si="66"/>
        <v>0</v>
      </c>
      <c r="E171" s="361">
        <f t="shared" si="66"/>
        <v>0</v>
      </c>
      <c r="F171" s="361">
        <f t="shared" si="66"/>
        <v>0</v>
      </c>
      <c r="G171" s="361">
        <f t="shared" si="66"/>
        <v>0</v>
      </c>
      <c r="H171" s="361">
        <f t="shared" si="66"/>
        <v>0</v>
      </c>
      <c r="I171" s="361">
        <f t="shared" si="66"/>
        <v>0</v>
      </c>
      <c r="J171" s="361">
        <f t="shared" si="66"/>
        <v>0</v>
      </c>
      <c r="K171" s="361">
        <f t="shared" si="66"/>
        <v>0</v>
      </c>
      <c r="L171" s="361">
        <f t="shared" si="66"/>
        <v>0</v>
      </c>
      <c r="M171" s="361">
        <f t="shared" si="66"/>
        <v>0</v>
      </c>
      <c r="N171" s="361">
        <f t="shared" si="66"/>
        <v>0</v>
      </c>
      <c r="O171" s="361">
        <f t="shared" si="66"/>
        <v>0</v>
      </c>
      <c r="P171" s="361">
        <f t="shared" si="66"/>
        <v>0</v>
      </c>
      <c r="Q171" s="361">
        <f t="shared" si="66"/>
        <v>0</v>
      </c>
      <c r="R171" s="361">
        <f t="shared" si="66"/>
        <v>0</v>
      </c>
      <c r="S171" s="361">
        <f t="shared" si="66"/>
        <v>0</v>
      </c>
      <c r="T171" s="361">
        <f t="shared" si="66"/>
        <v>0</v>
      </c>
      <c r="U171" s="361">
        <f t="shared" si="66"/>
        <v>0</v>
      </c>
      <c r="V171" s="361">
        <f t="shared" si="66"/>
        <v>0</v>
      </c>
      <c r="W171" s="361">
        <f t="shared" si="66"/>
        <v>0</v>
      </c>
      <c r="X171" s="361">
        <f t="shared" si="66"/>
        <v>0</v>
      </c>
      <c r="Y171" s="361">
        <f t="shared" si="66"/>
        <v>0</v>
      </c>
      <c r="Z171" s="361">
        <f t="shared" si="66"/>
        <v>0</v>
      </c>
      <c r="AA171" s="361">
        <f t="shared" si="66"/>
        <v>0</v>
      </c>
      <c r="AB171" s="361">
        <f t="shared" si="66"/>
        <v>0</v>
      </c>
      <c r="AC171" s="361">
        <f t="shared" si="66"/>
        <v>0</v>
      </c>
      <c r="AD171" s="361">
        <f t="shared" si="66"/>
        <v>0</v>
      </c>
      <c r="AE171" s="361">
        <f t="shared" si="66"/>
        <v>0</v>
      </c>
      <c r="AF171" s="361">
        <f t="shared" si="66"/>
        <v>0</v>
      </c>
      <c r="AG171" s="361">
        <f t="shared" si="66"/>
        <v>0</v>
      </c>
      <c r="AH171" s="361">
        <f t="shared" si="66"/>
        <v>0</v>
      </c>
      <c r="AI171" s="361">
        <f t="shared" si="66"/>
        <v>0</v>
      </c>
      <c r="AJ171" s="361">
        <f t="shared" si="66"/>
        <v>0</v>
      </c>
      <c r="AK171" s="361">
        <f t="shared" si="66"/>
        <v>0</v>
      </c>
      <c r="AL171" s="361">
        <f t="shared" si="66"/>
        <v>0</v>
      </c>
      <c r="AM171" s="361">
        <f t="shared" si="66"/>
        <v>0</v>
      </c>
      <c r="AN171" s="361">
        <f t="shared" si="66"/>
        <v>0</v>
      </c>
      <c r="AO171" s="361">
        <f t="shared" si="66"/>
        <v>0</v>
      </c>
      <c r="AP171" s="361">
        <f t="shared" si="66"/>
        <v>0</v>
      </c>
    </row>
    <row r="172" spans="1:42" x14ac:dyDescent="0.2">
      <c r="A172" s="23" t="s">
        <v>181</v>
      </c>
      <c r="B172" s="235"/>
      <c r="C172" s="189">
        <f t="shared" ref="C172:AP172" si="67">C5</f>
        <v>0</v>
      </c>
      <c r="D172" s="189">
        <f t="shared" si="67"/>
        <v>0</v>
      </c>
      <c r="E172" s="189">
        <f t="shared" si="67"/>
        <v>0</v>
      </c>
      <c r="F172" s="189">
        <f t="shared" si="67"/>
        <v>0</v>
      </c>
      <c r="G172" s="189">
        <f t="shared" si="67"/>
        <v>0</v>
      </c>
      <c r="H172" s="189">
        <f t="shared" si="67"/>
        <v>0</v>
      </c>
      <c r="I172" s="189">
        <f t="shared" si="67"/>
        <v>0</v>
      </c>
      <c r="J172" s="189">
        <f t="shared" si="67"/>
        <v>0</v>
      </c>
      <c r="K172" s="189">
        <f t="shared" si="67"/>
        <v>0</v>
      </c>
      <c r="L172" s="189">
        <f t="shared" si="67"/>
        <v>0</v>
      </c>
      <c r="M172" s="189">
        <f t="shared" si="67"/>
        <v>0</v>
      </c>
      <c r="N172" s="189">
        <f t="shared" si="67"/>
        <v>0</v>
      </c>
      <c r="O172" s="189">
        <f t="shared" si="67"/>
        <v>0</v>
      </c>
      <c r="P172" s="189">
        <f t="shared" si="67"/>
        <v>0</v>
      </c>
      <c r="Q172" s="189">
        <f t="shared" si="67"/>
        <v>0</v>
      </c>
      <c r="R172" s="189">
        <f t="shared" si="67"/>
        <v>0</v>
      </c>
      <c r="S172" s="189">
        <f t="shared" si="67"/>
        <v>0</v>
      </c>
      <c r="T172" s="189">
        <f t="shared" si="67"/>
        <v>0</v>
      </c>
      <c r="U172" s="189">
        <f t="shared" si="67"/>
        <v>0</v>
      </c>
      <c r="V172" s="189">
        <f t="shared" si="67"/>
        <v>0</v>
      </c>
      <c r="W172" s="189">
        <f t="shared" si="67"/>
        <v>0</v>
      </c>
      <c r="X172" s="189">
        <f t="shared" si="67"/>
        <v>0</v>
      </c>
      <c r="Y172" s="189">
        <f t="shared" si="67"/>
        <v>0</v>
      </c>
      <c r="Z172" s="189">
        <f t="shared" si="67"/>
        <v>0</v>
      </c>
      <c r="AA172" s="189">
        <f t="shared" si="67"/>
        <v>0</v>
      </c>
      <c r="AB172" s="189">
        <f t="shared" si="67"/>
        <v>0</v>
      </c>
      <c r="AC172" s="189">
        <f t="shared" si="67"/>
        <v>0</v>
      </c>
      <c r="AD172" s="189">
        <f t="shared" si="67"/>
        <v>0</v>
      </c>
      <c r="AE172" s="189">
        <f t="shared" si="67"/>
        <v>0</v>
      </c>
      <c r="AF172" s="189">
        <f t="shared" si="67"/>
        <v>0</v>
      </c>
      <c r="AG172" s="189">
        <f t="shared" si="67"/>
        <v>0</v>
      </c>
      <c r="AH172" s="189">
        <f t="shared" si="67"/>
        <v>0</v>
      </c>
      <c r="AI172" s="189">
        <f t="shared" si="67"/>
        <v>0</v>
      </c>
      <c r="AJ172" s="189">
        <f t="shared" si="67"/>
        <v>0</v>
      </c>
      <c r="AK172" s="189">
        <f t="shared" si="67"/>
        <v>0</v>
      </c>
      <c r="AL172" s="189">
        <f t="shared" si="67"/>
        <v>0</v>
      </c>
      <c r="AM172" s="189">
        <f t="shared" si="67"/>
        <v>0</v>
      </c>
      <c r="AN172" s="189">
        <f t="shared" si="67"/>
        <v>0</v>
      </c>
      <c r="AO172" s="189">
        <f t="shared" si="67"/>
        <v>0</v>
      </c>
      <c r="AP172" s="189">
        <f t="shared" si="67"/>
        <v>0</v>
      </c>
    </row>
    <row r="173" spans="1:42" s="118" customFormat="1" x14ac:dyDescent="0.2">
      <c r="A173" s="4"/>
      <c r="G173" s="198"/>
      <c r="H173" s="198"/>
      <c r="I173" s="198"/>
      <c r="J173" s="198"/>
      <c r="K173" s="198"/>
      <c r="L173" s="198"/>
      <c r="M173" s="198"/>
      <c r="N173" s="198"/>
      <c r="O173" s="198"/>
      <c r="P173" s="198"/>
      <c r="Q173" s="198"/>
      <c r="R173" s="198"/>
      <c r="S173" s="198"/>
      <c r="T173" s="198"/>
      <c r="U173" s="198"/>
      <c r="V173" s="198"/>
      <c r="W173" s="198"/>
      <c r="X173" s="198"/>
      <c r="Y173" s="198"/>
      <c r="Z173" s="198"/>
      <c r="AA173" s="198"/>
      <c r="AB173" s="198"/>
      <c r="AC173" s="198"/>
      <c r="AD173" s="198"/>
      <c r="AE173" s="198"/>
      <c r="AF173" s="198"/>
      <c r="AG173" s="198"/>
      <c r="AH173" s="198"/>
      <c r="AI173" s="198"/>
      <c r="AJ173" s="198"/>
      <c r="AK173" s="198"/>
      <c r="AL173" s="198"/>
      <c r="AM173" s="198"/>
      <c r="AN173" s="198"/>
      <c r="AO173" s="198"/>
      <c r="AP173" s="198"/>
    </row>
    <row r="174" spans="1:42" s="118" customFormat="1" x14ac:dyDescent="0.2">
      <c r="A174" s="4" t="s">
        <v>179</v>
      </c>
      <c r="B174" s="191">
        <f>-(B170+NPV(NominalDiscountRate/100,C170:AP170))</f>
        <v>0</v>
      </c>
      <c r="C174" s="189"/>
      <c r="D174" s="189"/>
      <c r="G174" s="198"/>
      <c r="H174" s="198"/>
      <c r="I174" s="198"/>
      <c r="J174" s="198"/>
      <c r="K174" s="198"/>
      <c r="L174" s="198"/>
      <c r="M174" s="198"/>
      <c r="N174" s="198"/>
      <c r="O174" s="198"/>
      <c r="P174" s="198"/>
      <c r="Q174" s="198"/>
      <c r="R174" s="198"/>
      <c r="S174" s="198"/>
      <c r="T174" s="198"/>
      <c r="U174" s="198"/>
      <c r="V174" s="198"/>
      <c r="W174" s="198"/>
      <c r="X174" s="198"/>
      <c r="Y174" s="198"/>
      <c r="Z174" s="198"/>
      <c r="AA174" s="198"/>
      <c r="AB174" s="198"/>
      <c r="AC174" s="198"/>
      <c r="AD174" s="198"/>
      <c r="AE174" s="198"/>
      <c r="AF174" s="198"/>
      <c r="AG174" s="198"/>
      <c r="AH174" s="198"/>
      <c r="AI174" s="198"/>
      <c r="AJ174" s="198"/>
      <c r="AK174" s="198"/>
      <c r="AL174" s="198"/>
      <c r="AM174" s="198"/>
      <c r="AN174" s="198"/>
      <c r="AO174" s="198"/>
      <c r="AP174" s="198"/>
    </row>
    <row r="175" spans="1:42" s="118" customFormat="1" x14ac:dyDescent="0.2">
      <c r="A175" s="4" t="s">
        <v>178</v>
      </c>
      <c r="B175" s="191">
        <f>NPV(NominalDiscountRate/100,C172:AP172)</f>
        <v>0</v>
      </c>
      <c r="G175" s="198"/>
      <c r="H175" s="198"/>
      <c r="I175" s="198"/>
      <c r="J175" s="198"/>
      <c r="K175" s="198"/>
      <c r="L175" s="198"/>
      <c r="M175" s="198"/>
      <c r="N175" s="198"/>
      <c r="O175" s="198"/>
      <c r="P175" s="198"/>
      <c r="Q175" s="198"/>
      <c r="R175" s="198"/>
      <c r="S175" s="198"/>
      <c r="T175" s="198"/>
      <c r="U175" s="198"/>
      <c r="V175" s="198"/>
      <c r="W175" s="198"/>
      <c r="X175" s="198"/>
      <c r="Y175" s="198"/>
      <c r="Z175" s="198"/>
      <c r="AA175" s="198"/>
      <c r="AB175" s="198"/>
      <c r="AC175" s="198"/>
      <c r="AD175" s="198"/>
      <c r="AE175" s="198"/>
      <c r="AF175" s="198"/>
      <c r="AG175" s="198"/>
      <c r="AH175" s="198"/>
      <c r="AI175" s="198"/>
      <c r="AJ175" s="198"/>
      <c r="AK175" s="198"/>
      <c r="AL175" s="198"/>
      <c r="AM175" s="198"/>
      <c r="AN175" s="198"/>
      <c r="AO175" s="198"/>
      <c r="AP175" s="198"/>
    </row>
    <row r="176" spans="1:42" s="118" customFormat="1" x14ac:dyDescent="0.2">
      <c r="A176" s="4" t="s">
        <v>228</v>
      </c>
      <c r="B176" s="272">
        <f>IF(B175=0,0,B174/B175*100)</f>
        <v>0</v>
      </c>
      <c r="G176" s="198"/>
      <c r="H176" s="198"/>
      <c r="I176" s="198"/>
      <c r="J176" s="198"/>
      <c r="K176" s="198"/>
      <c r="L176" s="198"/>
      <c r="M176" s="198"/>
      <c r="N176" s="198"/>
      <c r="O176" s="198"/>
      <c r="P176" s="198"/>
      <c r="Q176" s="198"/>
      <c r="R176" s="198"/>
      <c r="S176" s="198"/>
      <c r="T176" s="198"/>
      <c r="U176" s="198"/>
      <c r="V176" s="198"/>
      <c r="W176" s="198"/>
      <c r="X176" s="198"/>
      <c r="Y176" s="198"/>
      <c r="Z176" s="198"/>
      <c r="AA176" s="198"/>
      <c r="AB176" s="198"/>
      <c r="AC176" s="198"/>
      <c r="AD176" s="198"/>
      <c r="AE176" s="198"/>
      <c r="AF176" s="198"/>
      <c r="AG176" s="198"/>
      <c r="AH176" s="198"/>
      <c r="AI176" s="198"/>
      <c r="AJ176" s="198"/>
      <c r="AK176" s="198"/>
      <c r="AL176" s="198"/>
      <c r="AM176" s="198"/>
      <c r="AN176" s="198"/>
      <c r="AO176" s="198"/>
      <c r="AP176" s="198"/>
    </row>
    <row r="177" spans="1:42" s="118" customFormat="1" x14ac:dyDescent="0.2">
      <c r="A177" s="4"/>
      <c r="B177" s="262"/>
      <c r="G177" s="198"/>
      <c r="H177" s="198"/>
      <c r="I177" s="198"/>
      <c r="J177" s="198"/>
      <c r="K177" s="198"/>
      <c r="L177" s="198"/>
      <c r="M177" s="198"/>
      <c r="N177" s="198"/>
      <c r="O177" s="198"/>
      <c r="P177" s="198"/>
      <c r="Q177" s="198"/>
      <c r="R177" s="198"/>
      <c r="S177" s="198"/>
      <c r="T177" s="198"/>
      <c r="U177" s="198"/>
      <c r="V177" s="198"/>
      <c r="W177" s="198"/>
      <c r="X177" s="198"/>
      <c r="Y177" s="198"/>
      <c r="Z177" s="198"/>
      <c r="AA177" s="198"/>
      <c r="AB177" s="198"/>
      <c r="AC177" s="198"/>
      <c r="AD177" s="198"/>
      <c r="AE177" s="198"/>
      <c r="AF177" s="198"/>
      <c r="AG177" s="198"/>
      <c r="AH177" s="198"/>
      <c r="AI177" s="198"/>
      <c r="AJ177" s="198"/>
      <c r="AK177" s="198"/>
      <c r="AL177" s="198"/>
      <c r="AM177" s="198"/>
      <c r="AN177" s="198"/>
      <c r="AO177" s="198"/>
      <c r="AP177" s="198"/>
    </row>
    <row r="178" spans="1:42" s="118" customFormat="1" x14ac:dyDescent="0.2">
      <c r="A178" s="4" t="s">
        <v>187</v>
      </c>
      <c r="B178" s="191">
        <f>NPV(NominalDiscountRate/100,C171:AP171)</f>
        <v>0</v>
      </c>
      <c r="G178" s="198"/>
      <c r="H178" s="198"/>
      <c r="I178" s="198"/>
      <c r="J178" s="198"/>
      <c r="K178" s="198"/>
      <c r="L178" s="198"/>
      <c r="M178" s="198"/>
      <c r="N178" s="198"/>
      <c r="O178" s="198"/>
      <c r="P178" s="198"/>
      <c r="Q178" s="198"/>
      <c r="R178" s="198"/>
      <c r="S178" s="198"/>
      <c r="T178" s="198"/>
      <c r="U178" s="198"/>
      <c r="V178" s="198"/>
      <c r="W178" s="198"/>
      <c r="X178" s="198"/>
      <c r="Y178" s="198"/>
      <c r="Z178" s="198"/>
      <c r="AA178" s="198"/>
      <c r="AB178" s="198"/>
      <c r="AC178" s="198"/>
      <c r="AD178" s="198"/>
      <c r="AE178" s="198"/>
      <c r="AF178" s="198"/>
      <c r="AG178" s="198"/>
      <c r="AH178" s="198"/>
      <c r="AI178" s="198"/>
      <c r="AJ178" s="198"/>
      <c r="AK178" s="198"/>
      <c r="AL178" s="198"/>
      <c r="AM178" s="198"/>
      <c r="AN178" s="198"/>
      <c r="AO178" s="198"/>
      <c r="AP178" s="198"/>
    </row>
    <row r="179" spans="1:42" s="118" customFormat="1" x14ac:dyDescent="0.2">
      <c r="A179" s="4" t="s">
        <v>178</v>
      </c>
      <c r="B179" s="191">
        <f>B175</f>
        <v>0</v>
      </c>
      <c r="G179" s="198"/>
      <c r="H179" s="198"/>
      <c r="I179" s="198"/>
      <c r="J179" s="198"/>
      <c r="K179" s="198"/>
      <c r="L179" s="198"/>
      <c r="M179" s="198"/>
      <c r="N179" s="198"/>
      <c r="O179" s="198"/>
      <c r="P179" s="198"/>
      <c r="Q179" s="198"/>
      <c r="R179" s="198"/>
      <c r="S179" s="198"/>
      <c r="T179" s="198"/>
      <c r="U179" s="198"/>
      <c r="V179" s="198"/>
      <c r="W179" s="198"/>
      <c r="X179" s="198"/>
      <c r="Y179" s="198"/>
      <c r="Z179" s="198"/>
      <c r="AA179" s="198"/>
      <c r="AB179" s="198"/>
      <c r="AC179" s="198"/>
      <c r="AD179" s="198"/>
      <c r="AE179" s="198"/>
      <c r="AF179" s="198"/>
      <c r="AG179" s="198"/>
      <c r="AH179" s="198"/>
      <c r="AI179" s="198"/>
      <c r="AJ179" s="198"/>
      <c r="AK179" s="198"/>
      <c r="AL179" s="198"/>
      <c r="AM179" s="198"/>
      <c r="AN179" s="198"/>
      <c r="AO179" s="198"/>
      <c r="AP179" s="198"/>
    </row>
    <row r="180" spans="1:42" s="118" customFormat="1" x14ac:dyDescent="0.2">
      <c r="A180" s="4" t="s">
        <v>229</v>
      </c>
      <c r="B180" s="272">
        <f>IF(B179=0,0,B178/B179*100)</f>
        <v>0</v>
      </c>
      <c r="G180" s="198"/>
      <c r="H180" s="198"/>
      <c r="I180" s="198"/>
      <c r="J180" s="198"/>
      <c r="K180" s="198"/>
      <c r="L180" s="198"/>
      <c r="M180" s="198"/>
      <c r="N180" s="198"/>
      <c r="O180" s="198"/>
      <c r="P180" s="198"/>
      <c r="Q180" s="198"/>
      <c r="R180" s="198"/>
      <c r="S180" s="198"/>
      <c r="T180" s="198"/>
      <c r="U180" s="198"/>
      <c r="V180" s="198"/>
      <c r="W180" s="198"/>
      <c r="X180" s="198"/>
      <c r="Y180" s="198"/>
      <c r="Z180" s="198"/>
      <c r="AA180" s="198"/>
      <c r="AB180" s="198"/>
      <c r="AC180" s="198"/>
      <c r="AD180" s="198"/>
      <c r="AE180" s="198"/>
      <c r="AF180" s="198"/>
      <c r="AG180" s="198"/>
      <c r="AH180" s="198"/>
      <c r="AI180" s="198"/>
      <c r="AJ180" s="198"/>
      <c r="AK180" s="198"/>
      <c r="AL180" s="198"/>
      <c r="AM180" s="198"/>
      <c r="AN180" s="198"/>
      <c r="AO180" s="198"/>
      <c r="AP180" s="198"/>
    </row>
    <row r="181" spans="1:42" s="432" customFormat="1" x14ac:dyDescent="0.2">
      <c r="A181" s="425"/>
      <c r="B181" s="433"/>
      <c r="G181" s="438"/>
      <c r="H181" s="438"/>
      <c r="I181" s="438"/>
      <c r="J181" s="438"/>
      <c r="K181" s="438"/>
      <c r="L181" s="438"/>
      <c r="M181" s="438"/>
      <c r="N181" s="438"/>
      <c r="O181" s="438"/>
      <c r="P181" s="438"/>
      <c r="Q181" s="438"/>
      <c r="R181" s="438"/>
      <c r="S181" s="438"/>
      <c r="T181" s="438"/>
      <c r="U181" s="438"/>
      <c r="V181" s="438"/>
      <c r="W181" s="438"/>
      <c r="X181" s="438"/>
      <c r="Y181" s="438"/>
      <c r="Z181" s="438"/>
      <c r="AA181" s="438"/>
      <c r="AB181" s="438"/>
      <c r="AC181" s="438"/>
      <c r="AD181" s="438"/>
      <c r="AE181" s="438"/>
      <c r="AF181" s="438"/>
      <c r="AG181" s="438"/>
      <c r="AH181" s="438"/>
      <c r="AI181" s="438"/>
      <c r="AJ181" s="438"/>
      <c r="AK181" s="438"/>
      <c r="AL181" s="438"/>
      <c r="AM181" s="438"/>
      <c r="AN181" s="438"/>
      <c r="AO181" s="438"/>
      <c r="AP181" s="438"/>
    </row>
    <row r="182" spans="1:42" s="432" customFormat="1" x14ac:dyDescent="0.2">
      <c r="A182" s="420" t="s">
        <v>321</v>
      </c>
      <c r="B182" s="442"/>
      <c r="C182" s="443"/>
      <c r="D182" s="443"/>
      <c r="E182" s="443"/>
      <c r="F182" s="443"/>
      <c r="G182" s="443"/>
      <c r="H182" s="443"/>
      <c r="I182" s="443"/>
      <c r="J182" s="443"/>
      <c r="K182" s="443"/>
      <c r="L182" s="443"/>
      <c r="M182" s="443"/>
      <c r="N182" s="443"/>
      <c r="O182" s="443"/>
      <c r="P182" s="443"/>
      <c r="Q182" s="443"/>
      <c r="R182" s="443"/>
      <c r="S182" s="443"/>
      <c r="T182" s="443"/>
      <c r="U182" s="443"/>
      <c r="V182" s="443"/>
      <c r="W182" s="443"/>
      <c r="X182" s="443"/>
      <c r="Y182" s="443"/>
      <c r="Z182" s="443"/>
      <c r="AA182" s="443"/>
      <c r="AB182" s="443"/>
      <c r="AC182" s="443"/>
      <c r="AD182" s="443"/>
      <c r="AE182" s="443"/>
      <c r="AF182" s="443"/>
      <c r="AG182" s="443"/>
      <c r="AH182" s="443"/>
      <c r="AI182" s="443"/>
      <c r="AJ182" s="443"/>
      <c r="AK182" s="443"/>
      <c r="AL182" s="443"/>
      <c r="AM182" s="443"/>
      <c r="AN182" s="443"/>
      <c r="AO182" s="443"/>
      <c r="AP182" s="443"/>
    </row>
    <row r="183" spans="1:42" s="432" customFormat="1" x14ac:dyDescent="0.2">
      <c r="A183" s="428" t="s">
        <v>336</v>
      </c>
      <c r="B183" s="433"/>
      <c r="G183" s="438"/>
      <c r="H183" s="438"/>
      <c r="I183" s="438"/>
      <c r="J183" s="438"/>
      <c r="K183" s="438"/>
      <c r="L183" s="438"/>
      <c r="M183" s="438"/>
      <c r="N183" s="438"/>
      <c r="O183" s="438"/>
      <c r="P183" s="438"/>
      <c r="Q183" s="438"/>
      <c r="R183" s="438"/>
      <c r="S183" s="438"/>
      <c r="T183" s="438"/>
      <c r="U183" s="438"/>
      <c r="V183" s="438"/>
      <c r="W183" s="438"/>
      <c r="X183" s="438"/>
      <c r="Y183" s="438"/>
      <c r="Z183" s="438"/>
      <c r="AA183" s="438"/>
      <c r="AB183" s="438"/>
      <c r="AC183" s="438"/>
      <c r="AD183" s="438"/>
      <c r="AE183" s="438"/>
      <c r="AF183" s="438"/>
      <c r="AG183" s="438"/>
      <c r="AH183" s="438"/>
      <c r="AI183" s="438"/>
      <c r="AJ183" s="438"/>
      <c r="AK183" s="438"/>
      <c r="AL183" s="438"/>
      <c r="AM183" s="438"/>
      <c r="AN183" s="438"/>
      <c r="AO183" s="438"/>
      <c r="AP183" s="438"/>
    </row>
    <row r="184" spans="1:42" s="432" customFormat="1" x14ac:dyDescent="0.2">
      <c r="A184" s="429" t="s">
        <v>338</v>
      </c>
      <c r="B184" s="433"/>
      <c r="C184" s="435">
        <f t="shared" ref="C184:AP184" si="68">C12</f>
        <v>0</v>
      </c>
      <c r="D184" s="435">
        <f t="shared" si="68"/>
        <v>0</v>
      </c>
      <c r="E184" s="435">
        <f t="shared" si="68"/>
        <v>0</v>
      </c>
      <c r="F184" s="435">
        <f t="shared" si="68"/>
        <v>0</v>
      </c>
      <c r="G184" s="435">
        <f t="shared" si="68"/>
        <v>0</v>
      </c>
      <c r="H184" s="435">
        <f t="shared" si="68"/>
        <v>0</v>
      </c>
      <c r="I184" s="435">
        <f t="shared" si="68"/>
        <v>0</v>
      </c>
      <c r="J184" s="435">
        <f t="shared" si="68"/>
        <v>0</v>
      </c>
      <c r="K184" s="435">
        <f t="shared" si="68"/>
        <v>0</v>
      </c>
      <c r="L184" s="435">
        <f t="shared" si="68"/>
        <v>0</v>
      </c>
      <c r="M184" s="435">
        <f t="shared" si="68"/>
        <v>0</v>
      </c>
      <c r="N184" s="435">
        <f t="shared" si="68"/>
        <v>0</v>
      </c>
      <c r="O184" s="435">
        <f t="shared" si="68"/>
        <v>0</v>
      </c>
      <c r="P184" s="435">
        <f t="shared" si="68"/>
        <v>0</v>
      </c>
      <c r="Q184" s="435">
        <f t="shared" si="68"/>
        <v>0</v>
      </c>
      <c r="R184" s="435">
        <f t="shared" si="68"/>
        <v>0</v>
      </c>
      <c r="S184" s="435">
        <f t="shared" si="68"/>
        <v>0</v>
      </c>
      <c r="T184" s="435">
        <f t="shared" si="68"/>
        <v>0</v>
      </c>
      <c r="U184" s="435">
        <f t="shared" si="68"/>
        <v>0</v>
      </c>
      <c r="V184" s="435">
        <f t="shared" si="68"/>
        <v>0</v>
      </c>
      <c r="W184" s="435">
        <f t="shared" si="68"/>
        <v>0</v>
      </c>
      <c r="X184" s="435">
        <f t="shared" si="68"/>
        <v>0</v>
      </c>
      <c r="Y184" s="435">
        <f t="shared" si="68"/>
        <v>0</v>
      </c>
      <c r="Z184" s="435">
        <f t="shared" si="68"/>
        <v>0</v>
      </c>
      <c r="AA184" s="435">
        <f t="shared" si="68"/>
        <v>0</v>
      </c>
      <c r="AB184" s="435">
        <f t="shared" si="68"/>
        <v>0</v>
      </c>
      <c r="AC184" s="435">
        <f t="shared" si="68"/>
        <v>0</v>
      </c>
      <c r="AD184" s="435">
        <f t="shared" si="68"/>
        <v>0</v>
      </c>
      <c r="AE184" s="435">
        <f t="shared" si="68"/>
        <v>0</v>
      </c>
      <c r="AF184" s="435">
        <f t="shared" si="68"/>
        <v>0</v>
      </c>
      <c r="AG184" s="435">
        <f t="shared" si="68"/>
        <v>0</v>
      </c>
      <c r="AH184" s="435">
        <f t="shared" si="68"/>
        <v>0</v>
      </c>
      <c r="AI184" s="435">
        <f t="shared" si="68"/>
        <v>0</v>
      </c>
      <c r="AJ184" s="435">
        <f t="shared" si="68"/>
        <v>0</v>
      </c>
      <c r="AK184" s="435">
        <f t="shared" si="68"/>
        <v>0</v>
      </c>
      <c r="AL184" s="435">
        <f t="shared" si="68"/>
        <v>0</v>
      </c>
      <c r="AM184" s="435">
        <f t="shared" si="68"/>
        <v>0</v>
      </c>
      <c r="AN184" s="435">
        <f t="shared" si="68"/>
        <v>0</v>
      </c>
      <c r="AO184" s="435">
        <f t="shared" si="68"/>
        <v>0</v>
      </c>
      <c r="AP184" s="435">
        <f t="shared" si="68"/>
        <v>0</v>
      </c>
    </row>
    <row r="185" spans="1:42" s="432" customFormat="1" x14ac:dyDescent="0.2">
      <c r="A185" s="429" t="s">
        <v>388</v>
      </c>
      <c r="B185" s="433"/>
      <c r="C185" s="435">
        <f>C730</f>
        <v>0</v>
      </c>
      <c r="D185" s="435">
        <f t="shared" ref="D185:AP185" si="69">D730</f>
        <v>0</v>
      </c>
      <c r="E185" s="435">
        <f t="shared" si="69"/>
        <v>0</v>
      </c>
      <c r="F185" s="435">
        <f t="shared" si="69"/>
        <v>0</v>
      </c>
      <c r="G185" s="435">
        <f t="shared" si="69"/>
        <v>0</v>
      </c>
      <c r="H185" s="435">
        <f t="shared" si="69"/>
        <v>0</v>
      </c>
      <c r="I185" s="435">
        <f t="shared" si="69"/>
        <v>0</v>
      </c>
      <c r="J185" s="435">
        <f t="shared" si="69"/>
        <v>0</v>
      </c>
      <c r="K185" s="435">
        <f t="shared" si="69"/>
        <v>0</v>
      </c>
      <c r="L185" s="435">
        <f t="shared" si="69"/>
        <v>0</v>
      </c>
      <c r="M185" s="435">
        <f t="shared" si="69"/>
        <v>0</v>
      </c>
      <c r="N185" s="435">
        <f t="shared" si="69"/>
        <v>0</v>
      </c>
      <c r="O185" s="435">
        <f t="shared" si="69"/>
        <v>0</v>
      </c>
      <c r="P185" s="435">
        <f t="shared" si="69"/>
        <v>0</v>
      </c>
      <c r="Q185" s="435">
        <f t="shared" si="69"/>
        <v>0</v>
      </c>
      <c r="R185" s="435">
        <f t="shared" si="69"/>
        <v>0</v>
      </c>
      <c r="S185" s="435">
        <f t="shared" si="69"/>
        <v>0</v>
      </c>
      <c r="T185" s="435">
        <f t="shared" si="69"/>
        <v>0</v>
      </c>
      <c r="U185" s="435">
        <f t="shared" si="69"/>
        <v>0</v>
      </c>
      <c r="V185" s="435">
        <f t="shared" si="69"/>
        <v>0</v>
      </c>
      <c r="W185" s="435">
        <f t="shared" si="69"/>
        <v>0</v>
      </c>
      <c r="X185" s="435">
        <f t="shared" si="69"/>
        <v>0</v>
      </c>
      <c r="Y185" s="435">
        <f t="shared" si="69"/>
        <v>0</v>
      </c>
      <c r="Z185" s="435">
        <f t="shared" si="69"/>
        <v>0</v>
      </c>
      <c r="AA185" s="435">
        <f t="shared" si="69"/>
        <v>0</v>
      </c>
      <c r="AB185" s="435">
        <f t="shared" si="69"/>
        <v>0</v>
      </c>
      <c r="AC185" s="435">
        <f t="shared" si="69"/>
        <v>0</v>
      </c>
      <c r="AD185" s="435">
        <f t="shared" si="69"/>
        <v>0</v>
      </c>
      <c r="AE185" s="435">
        <f t="shared" si="69"/>
        <v>0</v>
      </c>
      <c r="AF185" s="435">
        <f t="shared" si="69"/>
        <v>0</v>
      </c>
      <c r="AG185" s="435">
        <f t="shared" si="69"/>
        <v>0</v>
      </c>
      <c r="AH185" s="435">
        <f t="shared" si="69"/>
        <v>0</v>
      </c>
      <c r="AI185" s="435">
        <f t="shared" si="69"/>
        <v>0</v>
      </c>
      <c r="AJ185" s="435">
        <f t="shared" si="69"/>
        <v>0</v>
      </c>
      <c r="AK185" s="435">
        <f t="shared" si="69"/>
        <v>0</v>
      </c>
      <c r="AL185" s="435">
        <f t="shared" si="69"/>
        <v>0</v>
      </c>
      <c r="AM185" s="435">
        <f t="shared" si="69"/>
        <v>0</v>
      </c>
      <c r="AN185" s="435">
        <f t="shared" si="69"/>
        <v>0</v>
      </c>
      <c r="AO185" s="435">
        <f t="shared" si="69"/>
        <v>0</v>
      </c>
      <c r="AP185" s="435">
        <f t="shared" si="69"/>
        <v>0</v>
      </c>
    </row>
    <row r="186" spans="1:42" s="432" customFormat="1" x14ac:dyDescent="0.2">
      <c r="A186" s="429" t="s">
        <v>392</v>
      </c>
      <c r="B186" s="433"/>
      <c r="C186" s="435">
        <f>C726</f>
        <v>0</v>
      </c>
      <c r="D186" s="435">
        <f t="shared" ref="D186:AP186" si="70">D726</f>
        <v>0</v>
      </c>
      <c r="E186" s="435">
        <f t="shared" si="70"/>
        <v>0</v>
      </c>
      <c r="F186" s="435">
        <f t="shared" si="70"/>
        <v>0</v>
      </c>
      <c r="G186" s="435">
        <f t="shared" si="70"/>
        <v>0</v>
      </c>
      <c r="H186" s="435">
        <f t="shared" si="70"/>
        <v>0</v>
      </c>
      <c r="I186" s="435">
        <f t="shared" si="70"/>
        <v>0</v>
      </c>
      <c r="J186" s="435">
        <f t="shared" si="70"/>
        <v>0</v>
      </c>
      <c r="K186" s="435">
        <f t="shared" si="70"/>
        <v>0</v>
      </c>
      <c r="L186" s="435">
        <f t="shared" si="70"/>
        <v>0</v>
      </c>
      <c r="M186" s="435">
        <f t="shared" si="70"/>
        <v>0</v>
      </c>
      <c r="N186" s="435">
        <f t="shared" si="70"/>
        <v>0</v>
      </c>
      <c r="O186" s="435">
        <f t="shared" si="70"/>
        <v>0</v>
      </c>
      <c r="P186" s="435">
        <f t="shared" si="70"/>
        <v>0</v>
      </c>
      <c r="Q186" s="435">
        <f t="shared" si="70"/>
        <v>0</v>
      </c>
      <c r="R186" s="435">
        <f t="shared" si="70"/>
        <v>0</v>
      </c>
      <c r="S186" s="435">
        <f t="shared" si="70"/>
        <v>0</v>
      </c>
      <c r="T186" s="435">
        <f t="shared" si="70"/>
        <v>0</v>
      </c>
      <c r="U186" s="435">
        <f t="shared" si="70"/>
        <v>0</v>
      </c>
      <c r="V186" s="435">
        <f t="shared" si="70"/>
        <v>0</v>
      </c>
      <c r="W186" s="435">
        <f t="shared" si="70"/>
        <v>0</v>
      </c>
      <c r="X186" s="435">
        <f t="shared" si="70"/>
        <v>0</v>
      </c>
      <c r="Y186" s="435">
        <f t="shared" si="70"/>
        <v>0</v>
      </c>
      <c r="Z186" s="435">
        <f t="shared" si="70"/>
        <v>0</v>
      </c>
      <c r="AA186" s="435">
        <f t="shared" si="70"/>
        <v>0</v>
      </c>
      <c r="AB186" s="435">
        <f t="shared" si="70"/>
        <v>0</v>
      </c>
      <c r="AC186" s="435">
        <f t="shared" si="70"/>
        <v>0</v>
      </c>
      <c r="AD186" s="435">
        <f t="shared" si="70"/>
        <v>0</v>
      </c>
      <c r="AE186" s="435">
        <f t="shared" si="70"/>
        <v>0</v>
      </c>
      <c r="AF186" s="435">
        <f t="shared" si="70"/>
        <v>0</v>
      </c>
      <c r="AG186" s="435">
        <f t="shared" si="70"/>
        <v>0</v>
      </c>
      <c r="AH186" s="435">
        <f t="shared" si="70"/>
        <v>0</v>
      </c>
      <c r="AI186" s="435">
        <f t="shared" si="70"/>
        <v>0</v>
      </c>
      <c r="AJ186" s="435">
        <f t="shared" si="70"/>
        <v>0</v>
      </c>
      <c r="AK186" s="435">
        <f t="shared" si="70"/>
        <v>0</v>
      </c>
      <c r="AL186" s="435">
        <f t="shared" si="70"/>
        <v>0</v>
      </c>
      <c r="AM186" s="435">
        <f t="shared" si="70"/>
        <v>0</v>
      </c>
      <c r="AN186" s="435">
        <f t="shared" si="70"/>
        <v>0</v>
      </c>
      <c r="AO186" s="435">
        <f t="shared" si="70"/>
        <v>0</v>
      </c>
      <c r="AP186" s="435">
        <f t="shared" si="70"/>
        <v>0</v>
      </c>
    </row>
    <row r="187" spans="1:42" s="432" customFormat="1" x14ac:dyDescent="0.2">
      <c r="A187" s="429" t="str">
        <f>A123</f>
        <v>Developer operating margin</v>
      </c>
      <c r="B187" s="433"/>
      <c r="C187" s="435">
        <f t="shared" ref="C187:AP187" si="71">C36</f>
        <v>0</v>
      </c>
      <c r="D187" s="435">
        <f t="shared" si="71"/>
        <v>0</v>
      </c>
      <c r="E187" s="435">
        <f t="shared" si="71"/>
        <v>0</v>
      </c>
      <c r="F187" s="435">
        <f t="shared" si="71"/>
        <v>0</v>
      </c>
      <c r="G187" s="435">
        <f t="shared" si="71"/>
        <v>0</v>
      </c>
      <c r="H187" s="435">
        <f t="shared" si="71"/>
        <v>0</v>
      </c>
      <c r="I187" s="435">
        <f t="shared" si="71"/>
        <v>0</v>
      </c>
      <c r="J187" s="435">
        <f t="shared" si="71"/>
        <v>0</v>
      </c>
      <c r="K187" s="435">
        <f t="shared" si="71"/>
        <v>0</v>
      </c>
      <c r="L187" s="435">
        <f t="shared" si="71"/>
        <v>0</v>
      </c>
      <c r="M187" s="435">
        <f t="shared" si="71"/>
        <v>0</v>
      </c>
      <c r="N187" s="435">
        <f t="shared" si="71"/>
        <v>0</v>
      </c>
      <c r="O187" s="435">
        <f t="shared" si="71"/>
        <v>0</v>
      </c>
      <c r="P187" s="435">
        <f t="shared" si="71"/>
        <v>0</v>
      </c>
      <c r="Q187" s="435">
        <f t="shared" si="71"/>
        <v>0</v>
      </c>
      <c r="R187" s="435">
        <f t="shared" si="71"/>
        <v>0</v>
      </c>
      <c r="S187" s="435">
        <f t="shared" si="71"/>
        <v>0</v>
      </c>
      <c r="T187" s="435">
        <f t="shared" si="71"/>
        <v>0</v>
      </c>
      <c r="U187" s="435">
        <f t="shared" si="71"/>
        <v>0</v>
      </c>
      <c r="V187" s="435">
        <f t="shared" si="71"/>
        <v>0</v>
      </c>
      <c r="W187" s="435">
        <f t="shared" si="71"/>
        <v>0</v>
      </c>
      <c r="X187" s="435">
        <f t="shared" si="71"/>
        <v>0</v>
      </c>
      <c r="Y187" s="435">
        <f t="shared" si="71"/>
        <v>0</v>
      </c>
      <c r="Z187" s="435">
        <f t="shared" si="71"/>
        <v>0</v>
      </c>
      <c r="AA187" s="435">
        <f t="shared" si="71"/>
        <v>0</v>
      </c>
      <c r="AB187" s="435">
        <f t="shared" si="71"/>
        <v>0</v>
      </c>
      <c r="AC187" s="435">
        <f t="shared" si="71"/>
        <v>0</v>
      </c>
      <c r="AD187" s="435">
        <f t="shared" si="71"/>
        <v>0</v>
      </c>
      <c r="AE187" s="435">
        <f t="shared" si="71"/>
        <v>0</v>
      </c>
      <c r="AF187" s="435">
        <f t="shared" si="71"/>
        <v>0</v>
      </c>
      <c r="AG187" s="435">
        <f t="shared" si="71"/>
        <v>0</v>
      </c>
      <c r="AH187" s="435">
        <f t="shared" si="71"/>
        <v>0</v>
      </c>
      <c r="AI187" s="435">
        <f t="shared" si="71"/>
        <v>0</v>
      </c>
      <c r="AJ187" s="435">
        <f t="shared" si="71"/>
        <v>0</v>
      </c>
      <c r="AK187" s="435">
        <f t="shared" si="71"/>
        <v>0</v>
      </c>
      <c r="AL187" s="435">
        <f t="shared" si="71"/>
        <v>0</v>
      </c>
      <c r="AM187" s="435">
        <f t="shared" si="71"/>
        <v>0</v>
      </c>
      <c r="AN187" s="435">
        <f t="shared" si="71"/>
        <v>0</v>
      </c>
      <c r="AO187" s="435">
        <f t="shared" si="71"/>
        <v>0</v>
      </c>
      <c r="AP187" s="435">
        <f t="shared" si="71"/>
        <v>0</v>
      </c>
    </row>
    <row r="188" spans="1:42" s="432" customFormat="1" x14ac:dyDescent="0.2">
      <c r="A188" s="429" t="s">
        <v>393</v>
      </c>
      <c r="B188" s="433"/>
      <c r="C188" s="435">
        <f t="shared" ref="C188:AP188" si="72">-C38</f>
        <v>0</v>
      </c>
      <c r="D188" s="435">
        <f t="shared" si="72"/>
        <v>0</v>
      </c>
      <c r="E188" s="435">
        <f t="shared" si="72"/>
        <v>0</v>
      </c>
      <c r="F188" s="435">
        <f t="shared" si="72"/>
        <v>0</v>
      </c>
      <c r="G188" s="435">
        <f t="shared" si="72"/>
        <v>0</v>
      </c>
      <c r="H188" s="435">
        <f t="shared" si="72"/>
        <v>0</v>
      </c>
      <c r="I188" s="435">
        <f t="shared" si="72"/>
        <v>0</v>
      </c>
      <c r="J188" s="435">
        <f t="shared" si="72"/>
        <v>0</v>
      </c>
      <c r="K188" s="435">
        <f t="shared" si="72"/>
        <v>0</v>
      </c>
      <c r="L188" s="435">
        <f t="shared" si="72"/>
        <v>0</v>
      </c>
      <c r="M188" s="435">
        <f t="shared" si="72"/>
        <v>0</v>
      </c>
      <c r="N188" s="435">
        <f t="shared" si="72"/>
        <v>0</v>
      </c>
      <c r="O188" s="435">
        <f t="shared" si="72"/>
        <v>0</v>
      </c>
      <c r="P188" s="435">
        <f t="shared" si="72"/>
        <v>0</v>
      </c>
      <c r="Q188" s="435">
        <f t="shared" si="72"/>
        <v>0</v>
      </c>
      <c r="R188" s="435">
        <f t="shared" si="72"/>
        <v>0</v>
      </c>
      <c r="S188" s="435">
        <f t="shared" si="72"/>
        <v>0</v>
      </c>
      <c r="T188" s="435">
        <f t="shared" si="72"/>
        <v>0</v>
      </c>
      <c r="U188" s="435">
        <f t="shared" si="72"/>
        <v>0</v>
      </c>
      <c r="V188" s="435">
        <f t="shared" si="72"/>
        <v>0</v>
      </c>
      <c r="W188" s="435">
        <f t="shared" si="72"/>
        <v>0</v>
      </c>
      <c r="X188" s="435">
        <f t="shared" si="72"/>
        <v>0</v>
      </c>
      <c r="Y188" s="435">
        <f t="shared" si="72"/>
        <v>0</v>
      </c>
      <c r="Z188" s="435">
        <f t="shared" si="72"/>
        <v>0</v>
      </c>
      <c r="AA188" s="435">
        <f t="shared" si="72"/>
        <v>0</v>
      </c>
      <c r="AB188" s="435">
        <f t="shared" si="72"/>
        <v>0</v>
      </c>
      <c r="AC188" s="435">
        <f t="shared" si="72"/>
        <v>0</v>
      </c>
      <c r="AD188" s="435">
        <f t="shared" si="72"/>
        <v>0</v>
      </c>
      <c r="AE188" s="435">
        <f t="shared" si="72"/>
        <v>0</v>
      </c>
      <c r="AF188" s="435">
        <f t="shared" si="72"/>
        <v>0</v>
      </c>
      <c r="AG188" s="435">
        <f t="shared" si="72"/>
        <v>0</v>
      </c>
      <c r="AH188" s="435">
        <f t="shared" si="72"/>
        <v>0</v>
      </c>
      <c r="AI188" s="435">
        <f t="shared" si="72"/>
        <v>0</v>
      </c>
      <c r="AJ188" s="435">
        <f t="shared" si="72"/>
        <v>0</v>
      </c>
      <c r="AK188" s="435">
        <f t="shared" si="72"/>
        <v>0</v>
      </c>
      <c r="AL188" s="435">
        <f t="shared" si="72"/>
        <v>0</v>
      </c>
      <c r="AM188" s="435">
        <f t="shared" si="72"/>
        <v>0</v>
      </c>
      <c r="AN188" s="435">
        <f t="shared" si="72"/>
        <v>0</v>
      </c>
      <c r="AO188" s="435">
        <f t="shared" si="72"/>
        <v>0</v>
      </c>
      <c r="AP188" s="435">
        <f t="shared" si="72"/>
        <v>0</v>
      </c>
    </row>
    <row r="189" spans="1:42" s="432" customFormat="1" x14ac:dyDescent="0.2">
      <c r="A189" s="429" t="s">
        <v>314</v>
      </c>
      <c r="B189" s="433"/>
      <c r="C189" s="436">
        <f t="shared" ref="C189:AP189" si="73">-C97</f>
        <v>0</v>
      </c>
      <c r="D189" s="436">
        <f t="shared" si="73"/>
        <v>0</v>
      </c>
      <c r="E189" s="436">
        <f t="shared" si="73"/>
        <v>0</v>
      </c>
      <c r="F189" s="436">
        <f t="shared" si="73"/>
        <v>0</v>
      </c>
      <c r="G189" s="436">
        <f t="shared" si="73"/>
        <v>0</v>
      </c>
      <c r="H189" s="436">
        <f t="shared" si="73"/>
        <v>0</v>
      </c>
      <c r="I189" s="436">
        <f t="shared" si="73"/>
        <v>0</v>
      </c>
      <c r="J189" s="436">
        <f t="shared" si="73"/>
        <v>0</v>
      </c>
      <c r="K189" s="436">
        <f t="shared" si="73"/>
        <v>0</v>
      </c>
      <c r="L189" s="436">
        <f t="shared" si="73"/>
        <v>0</v>
      </c>
      <c r="M189" s="436">
        <f t="shared" si="73"/>
        <v>0</v>
      </c>
      <c r="N189" s="436">
        <f t="shared" si="73"/>
        <v>0</v>
      </c>
      <c r="O189" s="436">
        <f t="shared" si="73"/>
        <v>0</v>
      </c>
      <c r="P189" s="436">
        <f t="shared" si="73"/>
        <v>0</v>
      </c>
      <c r="Q189" s="436">
        <f t="shared" si="73"/>
        <v>0</v>
      </c>
      <c r="R189" s="436">
        <f t="shared" si="73"/>
        <v>0</v>
      </c>
      <c r="S189" s="436">
        <f t="shared" si="73"/>
        <v>0</v>
      </c>
      <c r="T189" s="436">
        <f t="shared" si="73"/>
        <v>0</v>
      </c>
      <c r="U189" s="436">
        <f t="shared" si="73"/>
        <v>0</v>
      </c>
      <c r="V189" s="436">
        <f t="shared" si="73"/>
        <v>0</v>
      </c>
      <c r="W189" s="436">
        <f t="shared" si="73"/>
        <v>0</v>
      </c>
      <c r="X189" s="436">
        <f t="shared" si="73"/>
        <v>0</v>
      </c>
      <c r="Y189" s="436">
        <f t="shared" si="73"/>
        <v>0</v>
      </c>
      <c r="Z189" s="436">
        <f t="shared" si="73"/>
        <v>0</v>
      </c>
      <c r="AA189" s="436">
        <f t="shared" si="73"/>
        <v>0</v>
      </c>
      <c r="AB189" s="436">
        <f t="shared" si="73"/>
        <v>0</v>
      </c>
      <c r="AC189" s="436">
        <f t="shared" si="73"/>
        <v>0</v>
      </c>
      <c r="AD189" s="436">
        <f t="shared" si="73"/>
        <v>0</v>
      </c>
      <c r="AE189" s="436">
        <f t="shared" si="73"/>
        <v>0</v>
      </c>
      <c r="AF189" s="436">
        <f t="shared" si="73"/>
        <v>0</v>
      </c>
      <c r="AG189" s="436">
        <f t="shared" si="73"/>
        <v>0</v>
      </c>
      <c r="AH189" s="436">
        <f t="shared" si="73"/>
        <v>0</v>
      </c>
      <c r="AI189" s="436">
        <f t="shared" si="73"/>
        <v>0</v>
      </c>
      <c r="AJ189" s="436">
        <f t="shared" si="73"/>
        <v>0</v>
      </c>
      <c r="AK189" s="436">
        <f t="shared" si="73"/>
        <v>0</v>
      </c>
      <c r="AL189" s="436">
        <f t="shared" si="73"/>
        <v>0</v>
      </c>
      <c r="AM189" s="436">
        <f t="shared" si="73"/>
        <v>0</v>
      </c>
      <c r="AN189" s="436">
        <f t="shared" si="73"/>
        <v>0</v>
      </c>
      <c r="AO189" s="436">
        <f t="shared" si="73"/>
        <v>0</v>
      </c>
      <c r="AP189" s="436">
        <f t="shared" si="73"/>
        <v>0</v>
      </c>
    </row>
    <row r="190" spans="1:42" s="432" customFormat="1" x14ac:dyDescent="0.2">
      <c r="A190" s="429" t="s">
        <v>323</v>
      </c>
      <c r="B190" s="433"/>
      <c r="C190" s="435">
        <f>SUM(C184:C189)</f>
        <v>0</v>
      </c>
      <c r="D190" s="435">
        <f t="shared" ref="D190:AP190" si="74">SUM(D184:D189)</f>
        <v>0</v>
      </c>
      <c r="E190" s="435">
        <f t="shared" si="74"/>
        <v>0</v>
      </c>
      <c r="F190" s="435">
        <f t="shared" si="74"/>
        <v>0</v>
      </c>
      <c r="G190" s="435">
        <f t="shared" si="74"/>
        <v>0</v>
      </c>
      <c r="H190" s="435">
        <f t="shared" si="74"/>
        <v>0</v>
      </c>
      <c r="I190" s="435">
        <f t="shared" si="74"/>
        <v>0</v>
      </c>
      <c r="J190" s="435">
        <f t="shared" si="74"/>
        <v>0</v>
      </c>
      <c r="K190" s="435">
        <f t="shared" si="74"/>
        <v>0</v>
      </c>
      <c r="L190" s="435">
        <f t="shared" si="74"/>
        <v>0</v>
      </c>
      <c r="M190" s="435">
        <f t="shared" si="74"/>
        <v>0</v>
      </c>
      <c r="N190" s="435">
        <f t="shared" si="74"/>
        <v>0</v>
      </c>
      <c r="O190" s="435">
        <f t="shared" si="74"/>
        <v>0</v>
      </c>
      <c r="P190" s="435">
        <f t="shared" si="74"/>
        <v>0</v>
      </c>
      <c r="Q190" s="435">
        <f t="shared" si="74"/>
        <v>0</v>
      </c>
      <c r="R190" s="435">
        <f t="shared" si="74"/>
        <v>0</v>
      </c>
      <c r="S190" s="435">
        <f t="shared" si="74"/>
        <v>0</v>
      </c>
      <c r="T190" s="435">
        <f t="shared" si="74"/>
        <v>0</v>
      </c>
      <c r="U190" s="435">
        <f t="shared" si="74"/>
        <v>0</v>
      </c>
      <c r="V190" s="435">
        <f t="shared" si="74"/>
        <v>0</v>
      </c>
      <c r="W190" s="435">
        <f t="shared" si="74"/>
        <v>0</v>
      </c>
      <c r="X190" s="435">
        <f t="shared" si="74"/>
        <v>0</v>
      </c>
      <c r="Y190" s="435">
        <f t="shared" si="74"/>
        <v>0</v>
      </c>
      <c r="Z190" s="435">
        <f t="shared" si="74"/>
        <v>0</v>
      </c>
      <c r="AA190" s="435">
        <f t="shared" si="74"/>
        <v>0</v>
      </c>
      <c r="AB190" s="435">
        <f t="shared" si="74"/>
        <v>0</v>
      </c>
      <c r="AC190" s="435">
        <f t="shared" si="74"/>
        <v>0</v>
      </c>
      <c r="AD190" s="435">
        <f t="shared" si="74"/>
        <v>0</v>
      </c>
      <c r="AE190" s="435">
        <f t="shared" si="74"/>
        <v>0</v>
      </c>
      <c r="AF190" s="435">
        <f t="shared" si="74"/>
        <v>0</v>
      </c>
      <c r="AG190" s="435">
        <f t="shared" si="74"/>
        <v>0</v>
      </c>
      <c r="AH190" s="435">
        <f t="shared" si="74"/>
        <v>0</v>
      </c>
      <c r="AI190" s="435">
        <f t="shared" si="74"/>
        <v>0</v>
      </c>
      <c r="AJ190" s="435">
        <f t="shared" si="74"/>
        <v>0</v>
      </c>
      <c r="AK190" s="435">
        <f t="shared" si="74"/>
        <v>0</v>
      </c>
      <c r="AL190" s="435">
        <f t="shared" si="74"/>
        <v>0</v>
      </c>
      <c r="AM190" s="435">
        <f t="shared" si="74"/>
        <v>0</v>
      </c>
      <c r="AN190" s="435">
        <f t="shared" si="74"/>
        <v>0</v>
      </c>
      <c r="AO190" s="435">
        <f t="shared" si="74"/>
        <v>0</v>
      </c>
      <c r="AP190" s="435">
        <f t="shared" si="74"/>
        <v>0</v>
      </c>
    </row>
    <row r="191" spans="1:42" s="432" customFormat="1" x14ac:dyDescent="0.2">
      <c r="A191" s="429" t="s">
        <v>380</v>
      </c>
      <c r="B191" s="433"/>
      <c r="C191" s="434"/>
      <c r="D191" s="434"/>
      <c r="E191" s="434"/>
      <c r="F191" s="434"/>
      <c r="G191" s="434"/>
      <c r="H191" s="434"/>
      <c r="I191" s="434"/>
      <c r="J191" s="434"/>
      <c r="K191" s="434"/>
      <c r="L191" s="434"/>
      <c r="M191" s="434"/>
      <c r="N191" s="434"/>
      <c r="O191" s="434"/>
      <c r="P191" s="434"/>
      <c r="Q191" s="434"/>
      <c r="R191" s="434"/>
      <c r="S191" s="434"/>
      <c r="T191" s="434"/>
      <c r="U191" s="434"/>
      <c r="V191" s="434"/>
      <c r="W191" s="434"/>
      <c r="X191" s="434"/>
      <c r="Y191" s="434"/>
      <c r="Z191" s="434"/>
      <c r="AA191" s="434"/>
      <c r="AB191" s="434"/>
      <c r="AC191" s="434"/>
      <c r="AD191" s="434"/>
      <c r="AE191" s="434"/>
      <c r="AF191" s="434"/>
      <c r="AG191" s="434"/>
      <c r="AH191" s="434"/>
      <c r="AI191" s="434"/>
      <c r="AJ191" s="434"/>
      <c r="AK191" s="434"/>
      <c r="AL191" s="434"/>
      <c r="AM191" s="434"/>
      <c r="AN191" s="434"/>
      <c r="AO191" s="434"/>
      <c r="AP191" s="434"/>
    </row>
    <row r="192" spans="1:42" s="432" customFormat="1" x14ac:dyDescent="0.2">
      <c r="A192" s="431" t="s">
        <v>4</v>
      </c>
      <c r="B192" s="433"/>
      <c r="C192" s="434">
        <f t="shared" ref="C192:AP192" si="75">IF(pbi_fed_tax_sta="Yes",C594,0)</f>
        <v>0</v>
      </c>
      <c r="D192" s="434">
        <f t="shared" si="75"/>
        <v>0</v>
      </c>
      <c r="E192" s="434">
        <f t="shared" si="75"/>
        <v>0</v>
      </c>
      <c r="F192" s="434">
        <f t="shared" si="75"/>
        <v>0</v>
      </c>
      <c r="G192" s="434">
        <f t="shared" si="75"/>
        <v>0</v>
      </c>
      <c r="H192" s="434">
        <f t="shared" si="75"/>
        <v>0</v>
      </c>
      <c r="I192" s="434">
        <f t="shared" si="75"/>
        <v>0</v>
      </c>
      <c r="J192" s="434">
        <f t="shared" si="75"/>
        <v>0</v>
      </c>
      <c r="K192" s="434">
        <f t="shared" si="75"/>
        <v>0</v>
      </c>
      <c r="L192" s="434">
        <f t="shared" si="75"/>
        <v>0</v>
      </c>
      <c r="M192" s="434">
        <f t="shared" si="75"/>
        <v>0</v>
      </c>
      <c r="N192" s="434">
        <f t="shared" si="75"/>
        <v>0</v>
      </c>
      <c r="O192" s="434">
        <f t="shared" si="75"/>
        <v>0</v>
      </c>
      <c r="P192" s="434">
        <f t="shared" si="75"/>
        <v>0</v>
      </c>
      <c r="Q192" s="434">
        <f t="shared" si="75"/>
        <v>0</v>
      </c>
      <c r="R192" s="434">
        <f t="shared" si="75"/>
        <v>0</v>
      </c>
      <c r="S192" s="434">
        <f t="shared" si="75"/>
        <v>0</v>
      </c>
      <c r="T192" s="434">
        <f t="shared" si="75"/>
        <v>0</v>
      </c>
      <c r="U192" s="434">
        <f t="shared" si="75"/>
        <v>0</v>
      </c>
      <c r="V192" s="434">
        <f t="shared" si="75"/>
        <v>0</v>
      </c>
      <c r="W192" s="434">
        <f t="shared" si="75"/>
        <v>0</v>
      </c>
      <c r="X192" s="434">
        <f t="shared" si="75"/>
        <v>0</v>
      </c>
      <c r="Y192" s="434">
        <f t="shared" si="75"/>
        <v>0</v>
      </c>
      <c r="Z192" s="434">
        <f t="shared" si="75"/>
        <v>0</v>
      </c>
      <c r="AA192" s="434">
        <f t="shared" si="75"/>
        <v>0</v>
      </c>
      <c r="AB192" s="434">
        <f t="shared" si="75"/>
        <v>0</v>
      </c>
      <c r="AC192" s="434">
        <f t="shared" si="75"/>
        <v>0</v>
      </c>
      <c r="AD192" s="434">
        <f t="shared" si="75"/>
        <v>0</v>
      </c>
      <c r="AE192" s="434">
        <f t="shared" si="75"/>
        <v>0</v>
      </c>
      <c r="AF192" s="434">
        <f t="shared" si="75"/>
        <v>0</v>
      </c>
      <c r="AG192" s="434">
        <f t="shared" si="75"/>
        <v>0</v>
      </c>
      <c r="AH192" s="434">
        <f t="shared" si="75"/>
        <v>0</v>
      </c>
      <c r="AI192" s="434">
        <f t="shared" si="75"/>
        <v>0</v>
      </c>
      <c r="AJ192" s="434">
        <f t="shared" si="75"/>
        <v>0</v>
      </c>
      <c r="AK192" s="434">
        <f t="shared" si="75"/>
        <v>0</v>
      </c>
      <c r="AL192" s="434">
        <f t="shared" si="75"/>
        <v>0</v>
      </c>
      <c r="AM192" s="434">
        <f t="shared" si="75"/>
        <v>0</v>
      </c>
      <c r="AN192" s="434">
        <f t="shared" si="75"/>
        <v>0</v>
      </c>
      <c r="AO192" s="434">
        <f t="shared" si="75"/>
        <v>0</v>
      </c>
      <c r="AP192" s="434">
        <f t="shared" si="75"/>
        <v>0</v>
      </c>
    </row>
    <row r="193" spans="1:42" s="432" customFormat="1" x14ac:dyDescent="0.2">
      <c r="A193" s="431" t="s">
        <v>5</v>
      </c>
      <c r="B193" s="433"/>
      <c r="C193" s="434">
        <f t="shared" ref="C193:AP193" si="76">IF(pbi_sta_tax_sta="Yes",C598,0)</f>
        <v>0</v>
      </c>
      <c r="D193" s="434">
        <f t="shared" si="76"/>
        <v>0</v>
      </c>
      <c r="E193" s="434">
        <f t="shared" si="76"/>
        <v>0</v>
      </c>
      <c r="F193" s="434">
        <f t="shared" si="76"/>
        <v>0</v>
      </c>
      <c r="G193" s="434">
        <f t="shared" si="76"/>
        <v>0</v>
      </c>
      <c r="H193" s="434">
        <f t="shared" si="76"/>
        <v>0</v>
      </c>
      <c r="I193" s="434">
        <f t="shared" si="76"/>
        <v>0</v>
      </c>
      <c r="J193" s="434">
        <f t="shared" si="76"/>
        <v>0</v>
      </c>
      <c r="K193" s="434">
        <f t="shared" si="76"/>
        <v>0</v>
      </c>
      <c r="L193" s="434">
        <f t="shared" si="76"/>
        <v>0</v>
      </c>
      <c r="M193" s="434">
        <f t="shared" si="76"/>
        <v>0</v>
      </c>
      <c r="N193" s="434">
        <f t="shared" si="76"/>
        <v>0</v>
      </c>
      <c r="O193" s="434">
        <f t="shared" si="76"/>
        <v>0</v>
      </c>
      <c r="P193" s="434">
        <f t="shared" si="76"/>
        <v>0</v>
      </c>
      <c r="Q193" s="434">
        <f t="shared" si="76"/>
        <v>0</v>
      </c>
      <c r="R193" s="434">
        <f t="shared" si="76"/>
        <v>0</v>
      </c>
      <c r="S193" s="434">
        <f t="shared" si="76"/>
        <v>0</v>
      </c>
      <c r="T193" s="434">
        <f t="shared" si="76"/>
        <v>0</v>
      </c>
      <c r="U193" s="434">
        <f t="shared" si="76"/>
        <v>0</v>
      </c>
      <c r="V193" s="434">
        <f t="shared" si="76"/>
        <v>0</v>
      </c>
      <c r="W193" s="434">
        <f t="shared" si="76"/>
        <v>0</v>
      </c>
      <c r="X193" s="434">
        <f t="shared" si="76"/>
        <v>0</v>
      </c>
      <c r="Y193" s="434">
        <f t="shared" si="76"/>
        <v>0</v>
      </c>
      <c r="Z193" s="434">
        <f t="shared" si="76"/>
        <v>0</v>
      </c>
      <c r="AA193" s="434">
        <f t="shared" si="76"/>
        <v>0</v>
      </c>
      <c r="AB193" s="434">
        <f t="shared" si="76"/>
        <v>0</v>
      </c>
      <c r="AC193" s="434">
        <f t="shared" si="76"/>
        <v>0</v>
      </c>
      <c r="AD193" s="434">
        <f t="shared" si="76"/>
        <v>0</v>
      </c>
      <c r="AE193" s="434">
        <f t="shared" si="76"/>
        <v>0</v>
      </c>
      <c r="AF193" s="434">
        <f t="shared" si="76"/>
        <v>0</v>
      </c>
      <c r="AG193" s="434">
        <f t="shared" si="76"/>
        <v>0</v>
      </c>
      <c r="AH193" s="434">
        <f t="shared" si="76"/>
        <v>0</v>
      </c>
      <c r="AI193" s="434">
        <f t="shared" si="76"/>
        <v>0</v>
      </c>
      <c r="AJ193" s="434">
        <f t="shared" si="76"/>
        <v>0</v>
      </c>
      <c r="AK193" s="434">
        <f t="shared" si="76"/>
        <v>0</v>
      </c>
      <c r="AL193" s="434">
        <f t="shared" si="76"/>
        <v>0</v>
      </c>
      <c r="AM193" s="434">
        <f t="shared" si="76"/>
        <v>0</v>
      </c>
      <c r="AN193" s="434">
        <f t="shared" si="76"/>
        <v>0</v>
      </c>
      <c r="AO193" s="434">
        <f t="shared" si="76"/>
        <v>0</v>
      </c>
      <c r="AP193" s="434">
        <f t="shared" si="76"/>
        <v>0</v>
      </c>
    </row>
    <row r="194" spans="1:42" s="432" customFormat="1" x14ac:dyDescent="0.2">
      <c r="A194" s="431" t="s">
        <v>166</v>
      </c>
      <c r="B194" s="433"/>
      <c r="C194" s="434">
        <f t="shared" ref="C194:AP194" si="77">IF(pbi_uti_tax_sta="Yes",C602,0)</f>
        <v>0</v>
      </c>
      <c r="D194" s="434">
        <f t="shared" si="77"/>
        <v>0</v>
      </c>
      <c r="E194" s="434">
        <f t="shared" si="77"/>
        <v>0</v>
      </c>
      <c r="F194" s="434">
        <f t="shared" si="77"/>
        <v>0</v>
      </c>
      <c r="G194" s="434">
        <f t="shared" si="77"/>
        <v>0</v>
      </c>
      <c r="H194" s="434">
        <f t="shared" si="77"/>
        <v>0</v>
      </c>
      <c r="I194" s="434">
        <f t="shared" si="77"/>
        <v>0</v>
      </c>
      <c r="J194" s="434">
        <f t="shared" si="77"/>
        <v>0</v>
      </c>
      <c r="K194" s="434">
        <f t="shared" si="77"/>
        <v>0</v>
      </c>
      <c r="L194" s="434">
        <f t="shared" si="77"/>
        <v>0</v>
      </c>
      <c r="M194" s="434">
        <f t="shared" si="77"/>
        <v>0</v>
      </c>
      <c r="N194" s="434">
        <f t="shared" si="77"/>
        <v>0</v>
      </c>
      <c r="O194" s="434">
        <f t="shared" si="77"/>
        <v>0</v>
      </c>
      <c r="P194" s="434">
        <f t="shared" si="77"/>
        <v>0</v>
      </c>
      <c r="Q194" s="434">
        <f t="shared" si="77"/>
        <v>0</v>
      </c>
      <c r="R194" s="434">
        <f t="shared" si="77"/>
        <v>0</v>
      </c>
      <c r="S194" s="434">
        <f t="shared" si="77"/>
        <v>0</v>
      </c>
      <c r="T194" s="434">
        <f t="shared" si="77"/>
        <v>0</v>
      </c>
      <c r="U194" s="434">
        <f t="shared" si="77"/>
        <v>0</v>
      </c>
      <c r="V194" s="434">
        <f t="shared" si="77"/>
        <v>0</v>
      </c>
      <c r="W194" s="434">
        <f t="shared" si="77"/>
        <v>0</v>
      </c>
      <c r="X194" s="434">
        <f t="shared" si="77"/>
        <v>0</v>
      </c>
      <c r="Y194" s="434">
        <f t="shared" si="77"/>
        <v>0</v>
      </c>
      <c r="Z194" s="434">
        <f t="shared" si="77"/>
        <v>0</v>
      </c>
      <c r="AA194" s="434">
        <f t="shared" si="77"/>
        <v>0</v>
      </c>
      <c r="AB194" s="434">
        <f t="shared" si="77"/>
        <v>0</v>
      </c>
      <c r="AC194" s="434">
        <f t="shared" si="77"/>
        <v>0</v>
      </c>
      <c r="AD194" s="434">
        <f t="shared" si="77"/>
        <v>0</v>
      </c>
      <c r="AE194" s="434">
        <f t="shared" si="77"/>
        <v>0</v>
      </c>
      <c r="AF194" s="434">
        <f t="shared" si="77"/>
        <v>0</v>
      </c>
      <c r="AG194" s="434">
        <f t="shared" si="77"/>
        <v>0</v>
      </c>
      <c r="AH194" s="434">
        <f t="shared" si="77"/>
        <v>0</v>
      </c>
      <c r="AI194" s="434">
        <f t="shared" si="77"/>
        <v>0</v>
      </c>
      <c r="AJ194" s="434">
        <f t="shared" si="77"/>
        <v>0</v>
      </c>
      <c r="AK194" s="434">
        <f t="shared" si="77"/>
        <v>0</v>
      </c>
      <c r="AL194" s="434">
        <f t="shared" si="77"/>
        <v>0</v>
      </c>
      <c r="AM194" s="434">
        <f t="shared" si="77"/>
        <v>0</v>
      </c>
      <c r="AN194" s="434">
        <f t="shared" si="77"/>
        <v>0</v>
      </c>
      <c r="AO194" s="434">
        <f t="shared" si="77"/>
        <v>0</v>
      </c>
      <c r="AP194" s="434">
        <f t="shared" si="77"/>
        <v>0</v>
      </c>
    </row>
    <row r="195" spans="1:42" s="432" customFormat="1" x14ac:dyDescent="0.2">
      <c r="A195" s="431" t="s">
        <v>167</v>
      </c>
      <c r="B195" s="433"/>
      <c r="C195" s="436">
        <f t="shared" ref="C195:AP195" si="78">IF(pbi_oth_tax_sta="Yes",C606,0)</f>
        <v>0</v>
      </c>
      <c r="D195" s="436">
        <f t="shared" si="78"/>
        <v>0</v>
      </c>
      <c r="E195" s="436">
        <f t="shared" si="78"/>
        <v>0</v>
      </c>
      <c r="F195" s="436">
        <f t="shared" si="78"/>
        <v>0</v>
      </c>
      <c r="G195" s="436">
        <f t="shared" si="78"/>
        <v>0</v>
      </c>
      <c r="H195" s="436">
        <f t="shared" si="78"/>
        <v>0</v>
      </c>
      <c r="I195" s="436">
        <f t="shared" si="78"/>
        <v>0</v>
      </c>
      <c r="J195" s="436">
        <f t="shared" si="78"/>
        <v>0</v>
      </c>
      <c r="K195" s="436">
        <f t="shared" si="78"/>
        <v>0</v>
      </c>
      <c r="L195" s="436">
        <f t="shared" si="78"/>
        <v>0</v>
      </c>
      <c r="M195" s="436">
        <f t="shared" si="78"/>
        <v>0</v>
      </c>
      <c r="N195" s="436">
        <f t="shared" si="78"/>
        <v>0</v>
      </c>
      <c r="O195" s="436">
        <f t="shared" si="78"/>
        <v>0</v>
      </c>
      <c r="P195" s="436">
        <f t="shared" si="78"/>
        <v>0</v>
      </c>
      <c r="Q195" s="436">
        <f t="shared" si="78"/>
        <v>0</v>
      </c>
      <c r="R195" s="436">
        <f t="shared" si="78"/>
        <v>0</v>
      </c>
      <c r="S195" s="436">
        <f t="shared" si="78"/>
        <v>0</v>
      </c>
      <c r="T195" s="436">
        <f t="shared" si="78"/>
        <v>0</v>
      </c>
      <c r="U195" s="436">
        <f t="shared" si="78"/>
        <v>0</v>
      </c>
      <c r="V195" s="436">
        <f t="shared" si="78"/>
        <v>0</v>
      </c>
      <c r="W195" s="436">
        <f t="shared" si="78"/>
        <v>0</v>
      </c>
      <c r="X195" s="436">
        <f t="shared" si="78"/>
        <v>0</v>
      </c>
      <c r="Y195" s="436">
        <f t="shared" si="78"/>
        <v>0</v>
      </c>
      <c r="Z195" s="436">
        <f t="shared" si="78"/>
        <v>0</v>
      </c>
      <c r="AA195" s="436">
        <f t="shared" si="78"/>
        <v>0</v>
      </c>
      <c r="AB195" s="436">
        <f t="shared" si="78"/>
        <v>0</v>
      </c>
      <c r="AC195" s="436">
        <f t="shared" si="78"/>
        <v>0</v>
      </c>
      <c r="AD195" s="436">
        <f t="shared" si="78"/>
        <v>0</v>
      </c>
      <c r="AE195" s="436">
        <f t="shared" si="78"/>
        <v>0</v>
      </c>
      <c r="AF195" s="436">
        <f t="shared" si="78"/>
        <v>0</v>
      </c>
      <c r="AG195" s="436">
        <f t="shared" si="78"/>
        <v>0</v>
      </c>
      <c r="AH195" s="436">
        <f t="shared" si="78"/>
        <v>0</v>
      </c>
      <c r="AI195" s="436">
        <f t="shared" si="78"/>
        <v>0</v>
      </c>
      <c r="AJ195" s="436">
        <f t="shared" si="78"/>
        <v>0</v>
      </c>
      <c r="AK195" s="436">
        <f t="shared" si="78"/>
        <v>0</v>
      </c>
      <c r="AL195" s="436">
        <f t="shared" si="78"/>
        <v>0</v>
      </c>
      <c r="AM195" s="436">
        <f t="shared" si="78"/>
        <v>0</v>
      </c>
      <c r="AN195" s="436">
        <f t="shared" si="78"/>
        <v>0</v>
      </c>
      <c r="AO195" s="436">
        <f t="shared" si="78"/>
        <v>0</v>
      </c>
      <c r="AP195" s="436">
        <f t="shared" si="78"/>
        <v>0</v>
      </c>
    </row>
    <row r="196" spans="1:42" s="432" customFormat="1" x14ac:dyDescent="0.2">
      <c r="A196" s="431" t="s">
        <v>13</v>
      </c>
      <c r="B196" s="433"/>
      <c r="C196" s="437">
        <f>SUM(C192:C195)</f>
        <v>0</v>
      </c>
      <c r="D196" s="437">
        <f t="shared" ref="D196:AP196" si="79">SUM(D192:D195)</f>
        <v>0</v>
      </c>
      <c r="E196" s="437">
        <f t="shared" si="79"/>
        <v>0</v>
      </c>
      <c r="F196" s="437">
        <f t="shared" si="79"/>
        <v>0</v>
      </c>
      <c r="G196" s="437">
        <f t="shared" si="79"/>
        <v>0</v>
      </c>
      <c r="H196" s="437">
        <f t="shared" si="79"/>
        <v>0</v>
      </c>
      <c r="I196" s="437">
        <f t="shared" si="79"/>
        <v>0</v>
      </c>
      <c r="J196" s="437">
        <f t="shared" si="79"/>
        <v>0</v>
      </c>
      <c r="K196" s="437">
        <f t="shared" si="79"/>
        <v>0</v>
      </c>
      <c r="L196" s="437">
        <f t="shared" si="79"/>
        <v>0</v>
      </c>
      <c r="M196" s="437">
        <f t="shared" si="79"/>
        <v>0</v>
      </c>
      <c r="N196" s="437">
        <f t="shared" si="79"/>
        <v>0</v>
      </c>
      <c r="O196" s="437">
        <f t="shared" si="79"/>
        <v>0</v>
      </c>
      <c r="P196" s="437">
        <f t="shared" si="79"/>
        <v>0</v>
      </c>
      <c r="Q196" s="437">
        <f t="shared" si="79"/>
        <v>0</v>
      </c>
      <c r="R196" s="437">
        <f t="shared" si="79"/>
        <v>0</v>
      </c>
      <c r="S196" s="437">
        <f t="shared" si="79"/>
        <v>0</v>
      </c>
      <c r="T196" s="437">
        <f t="shared" si="79"/>
        <v>0</v>
      </c>
      <c r="U196" s="437">
        <f t="shared" si="79"/>
        <v>0</v>
      </c>
      <c r="V196" s="437">
        <f t="shared" si="79"/>
        <v>0</v>
      </c>
      <c r="W196" s="437">
        <f t="shared" si="79"/>
        <v>0</v>
      </c>
      <c r="X196" s="437">
        <f t="shared" si="79"/>
        <v>0</v>
      </c>
      <c r="Y196" s="437">
        <f t="shared" si="79"/>
        <v>0</v>
      </c>
      <c r="Z196" s="437">
        <f t="shared" si="79"/>
        <v>0</v>
      </c>
      <c r="AA196" s="437">
        <f t="shared" si="79"/>
        <v>0</v>
      </c>
      <c r="AB196" s="437">
        <f t="shared" si="79"/>
        <v>0</v>
      </c>
      <c r="AC196" s="437">
        <f t="shared" si="79"/>
        <v>0</v>
      </c>
      <c r="AD196" s="437">
        <f t="shared" si="79"/>
        <v>0</v>
      </c>
      <c r="AE196" s="437">
        <f t="shared" si="79"/>
        <v>0</v>
      </c>
      <c r="AF196" s="437">
        <f t="shared" si="79"/>
        <v>0</v>
      </c>
      <c r="AG196" s="437">
        <f t="shared" si="79"/>
        <v>0</v>
      </c>
      <c r="AH196" s="437">
        <f t="shared" si="79"/>
        <v>0</v>
      </c>
      <c r="AI196" s="437">
        <f t="shared" si="79"/>
        <v>0</v>
      </c>
      <c r="AJ196" s="437">
        <f t="shared" si="79"/>
        <v>0</v>
      </c>
      <c r="AK196" s="437">
        <f t="shared" si="79"/>
        <v>0</v>
      </c>
      <c r="AL196" s="437">
        <f t="shared" si="79"/>
        <v>0</v>
      </c>
      <c r="AM196" s="437">
        <f t="shared" si="79"/>
        <v>0</v>
      </c>
      <c r="AN196" s="437">
        <f t="shared" si="79"/>
        <v>0</v>
      </c>
      <c r="AO196" s="437">
        <f t="shared" si="79"/>
        <v>0</v>
      </c>
      <c r="AP196" s="437">
        <f t="shared" si="79"/>
        <v>0</v>
      </c>
    </row>
    <row r="197" spans="1:42" s="432" customFormat="1" x14ac:dyDescent="0.2">
      <c r="A197" s="429" t="s">
        <v>322</v>
      </c>
      <c r="B197" s="433"/>
      <c r="C197" s="435">
        <f>C190+C196</f>
        <v>0</v>
      </c>
      <c r="D197" s="435">
        <f t="shared" ref="D197:AP197" si="80">D190+D196</f>
        <v>0</v>
      </c>
      <c r="E197" s="435">
        <f t="shared" si="80"/>
        <v>0</v>
      </c>
      <c r="F197" s="435">
        <f t="shared" si="80"/>
        <v>0</v>
      </c>
      <c r="G197" s="435">
        <f t="shared" si="80"/>
        <v>0</v>
      </c>
      <c r="H197" s="435">
        <f t="shared" si="80"/>
        <v>0</v>
      </c>
      <c r="I197" s="435">
        <f t="shared" si="80"/>
        <v>0</v>
      </c>
      <c r="J197" s="435">
        <f t="shared" si="80"/>
        <v>0</v>
      </c>
      <c r="K197" s="435">
        <f t="shared" si="80"/>
        <v>0</v>
      </c>
      <c r="L197" s="435">
        <f t="shared" si="80"/>
        <v>0</v>
      </c>
      <c r="M197" s="435">
        <f t="shared" si="80"/>
        <v>0</v>
      </c>
      <c r="N197" s="435">
        <f t="shared" si="80"/>
        <v>0</v>
      </c>
      <c r="O197" s="435">
        <f t="shared" si="80"/>
        <v>0</v>
      </c>
      <c r="P197" s="435">
        <f t="shared" si="80"/>
        <v>0</v>
      </c>
      <c r="Q197" s="435">
        <f t="shared" si="80"/>
        <v>0</v>
      </c>
      <c r="R197" s="435">
        <f t="shared" si="80"/>
        <v>0</v>
      </c>
      <c r="S197" s="435">
        <f t="shared" si="80"/>
        <v>0</v>
      </c>
      <c r="T197" s="435">
        <f t="shared" si="80"/>
        <v>0</v>
      </c>
      <c r="U197" s="435">
        <f t="shared" si="80"/>
        <v>0</v>
      </c>
      <c r="V197" s="435">
        <f t="shared" si="80"/>
        <v>0</v>
      </c>
      <c r="W197" s="435">
        <f t="shared" si="80"/>
        <v>0</v>
      </c>
      <c r="X197" s="435">
        <f t="shared" si="80"/>
        <v>0</v>
      </c>
      <c r="Y197" s="435">
        <f t="shared" si="80"/>
        <v>0</v>
      </c>
      <c r="Z197" s="435">
        <f t="shared" si="80"/>
        <v>0</v>
      </c>
      <c r="AA197" s="435">
        <f t="shared" si="80"/>
        <v>0</v>
      </c>
      <c r="AB197" s="435">
        <f t="shared" si="80"/>
        <v>0</v>
      </c>
      <c r="AC197" s="435">
        <f t="shared" si="80"/>
        <v>0</v>
      </c>
      <c r="AD197" s="435">
        <f t="shared" si="80"/>
        <v>0</v>
      </c>
      <c r="AE197" s="435">
        <f t="shared" si="80"/>
        <v>0</v>
      </c>
      <c r="AF197" s="435">
        <f t="shared" si="80"/>
        <v>0</v>
      </c>
      <c r="AG197" s="435">
        <f t="shared" si="80"/>
        <v>0</v>
      </c>
      <c r="AH197" s="435">
        <f t="shared" si="80"/>
        <v>0</v>
      </c>
      <c r="AI197" s="435">
        <f t="shared" si="80"/>
        <v>0</v>
      </c>
      <c r="AJ197" s="435">
        <f t="shared" si="80"/>
        <v>0</v>
      </c>
      <c r="AK197" s="435">
        <f t="shared" si="80"/>
        <v>0</v>
      </c>
      <c r="AL197" s="435">
        <f t="shared" si="80"/>
        <v>0</v>
      </c>
      <c r="AM197" s="435">
        <f t="shared" si="80"/>
        <v>0</v>
      </c>
      <c r="AN197" s="435">
        <f t="shared" si="80"/>
        <v>0</v>
      </c>
      <c r="AO197" s="435">
        <f t="shared" si="80"/>
        <v>0</v>
      </c>
      <c r="AP197" s="435">
        <f t="shared" si="80"/>
        <v>0</v>
      </c>
    </row>
    <row r="198" spans="1:42" s="432" customFormat="1" x14ac:dyDescent="0.2">
      <c r="A198" s="429" t="s">
        <v>340</v>
      </c>
      <c r="B198" s="433"/>
      <c r="C198" s="435">
        <f t="array" ref="C198:AP198">Inputs!D151:AQ151</f>
        <v>0</v>
      </c>
      <c r="D198" s="435">
        <v>0</v>
      </c>
      <c r="E198" s="435">
        <v>0</v>
      </c>
      <c r="F198" s="435">
        <v>0</v>
      </c>
      <c r="G198" s="434">
        <v>0</v>
      </c>
      <c r="H198" s="434">
        <v>0</v>
      </c>
      <c r="I198" s="434">
        <v>0</v>
      </c>
      <c r="J198" s="434">
        <v>0</v>
      </c>
      <c r="K198" s="434">
        <v>0</v>
      </c>
      <c r="L198" s="434">
        <v>0</v>
      </c>
      <c r="M198" s="434">
        <v>0</v>
      </c>
      <c r="N198" s="434">
        <v>0</v>
      </c>
      <c r="O198" s="434">
        <v>0</v>
      </c>
      <c r="P198" s="434">
        <v>0</v>
      </c>
      <c r="Q198" s="434">
        <v>0</v>
      </c>
      <c r="R198" s="434">
        <v>0</v>
      </c>
      <c r="S198" s="434">
        <v>0</v>
      </c>
      <c r="T198" s="434">
        <v>0</v>
      </c>
      <c r="U198" s="434">
        <v>0</v>
      </c>
      <c r="V198" s="434">
        <v>0</v>
      </c>
      <c r="W198" s="434">
        <v>0</v>
      </c>
      <c r="X198" s="434">
        <v>0</v>
      </c>
      <c r="Y198" s="434">
        <v>0</v>
      </c>
      <c r="Z198" s="434">
        <v>0</v>
      </c>
      <c r="AA198" s="434">
        <v>0</v>
      </c>
      <c r="AB198" s="434">
        <v>0</v>
      </c>
      <c r="AC198" s="434">
        <v>0</v>
      </c>
      <c r="AD198" s="434">
        <v>0</v>
      </c>
      <c r="AE198" s="434">
        <v>0</v>
      </c>
      <c r="AF198" s="434">
        <v>0</v>
      </c>
      <c r="AG198" s="434">
        <v>0</v>
      </c>
      <c r="AH198" s="434">
        <v>0</v>
      </c>
      <c r="AI198" s="434">
        <v>0</v>
      </c>
      <c r="AJ198" s="434">
        <v>0</v>
      </c>
      <c r="AK198" s="434">
        <v>0</v>
      </c>
      <c r="AL198" s="434">
        <v>0</v>
      </c>
      <c r="AM198" s="434">
        <v>0</v>
      </c>
      <c r="AN198" s="434">
        <v>0</v>
      </c>
      <c r="AO198" s="434">
        <v>0</v>
      </c>
      <c r="AP198" s="434">
        <v>0</v>
      </c>
    </row>
    <row r="199" spans="1:42" s="432" customFormat="1" x14ac:dyDescent="0.2">
      <c r="A199" s="441" t="s">
        <v>341</v>
      </c>
      <c r="B199" s="444"/>
      <c r="C199" s="437">
        <f>C197*-C198/100</f>
        <v>0</v>
      </c>
      <c r="D199" s="437">
        <f t="shared" ref="D199:AP199" si="81">D197*-D198/100</f>
        <v>0</v>
      </c>
      <c r="E199" s="437">
        <f t="shared" si="81"/>
        <v>0</v>
      </c>
      <c r="F199" s="437">
        <f t="shared" si="81"/>
        <v>0</v>
      </c>
      <c r="G199" s="437">
        <f t="shared" si="81"/>
        <v>0</v>
      </c>
      <c r="H199" s="437">
        <f t="shared" si="81"/>
        <v>0</v>
      </c>
      <c r="I199" s="437">
        <f t="shared" si="81"/>
        <v>0</v>
      </c>
      <c r="J199" s="437">
        <f t="shared" si="81"/>
        <v>0</v>
      </c>
      <c r="K199" s="437">
        <f t="shared" si="81"/>
        <v>0</v>
      </c>
      <c r="L199" s="437">
        <f t="shared" si="81"/>
        <v>0</v>
      </c>
      <c r="M199" s="437">
        <f t="shared" si="81"/>
        <v>0</v>
      </c>
      <c r="N199" s="437">
        <f t="shared" si="81"/>
        <v>0</v>
      </c>
      <c r="O199" s="437">
        <f t="shared" si="81"/>
        <v>0</v>
      </c>
      <c r="P199" s="437">
        <f t="shared" si="81"/>
        <v>0</v>
      </c>
      <c r="Q199" s="437">
        <f t="shared" si="81"/>
        <v>0</v>
      </c>
      <c r="R199" s="437">
        <f t="shared" si="81"/>
        <v>0</v>
      </c>
      <c r="S199" s="437">
        <f t="shared" si="81"/>
        <v>0</v>
      </c>
      <c r="T199" s="437">
        <f t="shared" si="81"/>
        <v>0</v>
      </c>
      <c r="U199" s="437">
        <f t="shared" si="81"/>
        <v>0</v>
      </c>
      <c r="V199" s="437">
        <f t="shared" si="81"/>
        <v>0</v>
      </c>
      <c r="W199" s="437">
        <f t="shared" si="81"/>
        <v>0</v>
      </c>
      <c r="X199" s="437">
        <f t="shared" si="81"/>
        <v>0</v>
      </c>
      <c r="Y199" s="437">
        <f t="shared" si="81"/>
        <v>0</v>
      </c>
      <c r="Z199" s="437">
        <f t="shared" si="81"/>
        <v>0</v>
      </c>
      <c r="AA199" s="437">
        <f t="shared" si="81"/>
        <v>0</v>
      </c>
      <c r="AB199" s="437">
        <f t="shared" si="81"/>
        <v>0</v>
      </c>
      <c r="AC199" s="437">
        <f t="shared" si="81"/>
        <v>0</v>
      </c>
      <c r="AD199" s="437">
        <f t="shared" si="81"/>
        <v>0</v>
      </c>
      <c r="AE199" s="437">
        <f t="shared" si="81"/>
        <v>0</v>
      </c>
      <c r="AF199" s="437">
        <f t="shared" si="81"/>
        <v>0</v>
      </c>
      <c r="AG199" s="437">
        <f t="shared" si="81"/>
        <v>0</v>
      </c>
      <c r="AH199" s="437">
        <f t="shared" si="81"/>
        <v>0</v>
      </c>
      <c r="AI199" s="437">
        <f t="shared" si="81"/>
        <v>0</v>
      </c>
      <c r="AJ199" s="437">
        <f t="shared" si="81"/>
        <v>0</v>
      </c>
      <c r="AK199" s="437">
        <f t="shared" si="81"/>
        <v>0</v>
      </c>
      <c r="AL199" s="437">
        <f t="shared" si="81"/>
        <v>0</v>
      </c>
      <c r="AM199" s="437">
        <f t="shared" si="81"/>
        <v>0</v>
      </c>
      <c r="AN199" s="437">
        <f t="shared" si="81"/>
        <v>0</v>
      </c>
      <c r="AO199" s="437">
        <f t="shared" si="81"/>
        <v>0</v>
      </c>
      <c r="AP199" s="437">
        <f t="shared" si="81"/>
        <v>0</v>
      </c>
    </row>
    <row r="200" spans="1:42" s="432" customFormat="1" x14ac:dyDescent="0.2">
      <c r="A200" s="431"/>
      <c r="B200" s="433"/>
      <c r="G200" s="438"/>
      <c r="H200" s="438"/>
      <c r="I200" s="438"/>
      <c r="J200" s="438"/>
      <c r="K200" s="438"/>
      <c r="L200" s="438"/>
      <c r="M200" s="438"/>
      <c r="N200" s="438"/>
      <c r="O200" s="438"/>
      <c r="P200" s="438"/>
      <c r="Q200" s="438"/>
      <c r="R200" s="438"/>
      <c r="S200" s="438"/>
      <c r="T200" s="438"/>
      <c r="U200" s="438"/>
      <c r="V200" s="438"/>
      <c r="W200" s="438"/>
      <c r="X200" s="438"/>
      <c r="Y200" s="438"/>
      <c r="Z200" s="438"/>
      <c r="AA200" s="438"/>
      <c r="AB200" s="438"/>
      <c r="AC200" s="438"/>
      <c r="AD200" s="438"/>
      <c r="AE200" s="438"/>
      <c r="AF200" s="438"/>
      <c r="AG200" s="438"/>
      <c r="AH200" s="438"/>
      <c r="AI200" s="438"/>
      <c r="AJ200" s="438"/>
      <c r="AK200" s="438"/>
      <c r="AL200" s="438"/>
      <c r="AM200" s="438"/>
      <c r="AN200" s="438"/>
      <c r="AO200" s="438"/>
      <c r="AP200" s="438"/>
    </row>
    <row r="201" spans="1:42" s="432" customFormat="1" x14ac:dyDescent="0.2">
      <c r="A201" s="428" t="s">
        <v>337</v>
      </c>
      <c r="B201" s="433"/>
      <c r="G201" s="438"/>
      <c r="H201" s="438"/>
      <c r="I201" s="438"/>
      <c r="J201" s="438"/>
      <c r="K201" s="438"/>
      <c r="L201" s="438"/>
      <c r="M201" s="438"/>
      <c r="N201" s="438"/>
      <c r="O201" s="438"/>
      <c r="P201" s="438"/>
      <c r="Q201" s="438"/>
      <c r="R201" s="438"/>
      <c r="S201" s="438"/>
      <c r="T201" s="438"/>
      <c r="U201" s="438"/>
      <c r="V201" s="438"/>
      <c r="W201" s="438"/>
      <c r="X201" s="438"/>
      <c r="Y201" s="438"/>
      <c r="Z201" s="438"/>
      <c r="AA201" s="438"/>
      <c r="AB201" s="438"/>
      <c r="AC201" s="438"/>
      <c r="AD201" s="438"/>
      <c r="AE201" s="438"/>
      <c r="AF201" s="438"/>
      <c r="AG201" s="438"/>
      <c r="AH201" s="438"/>
      <c r="AI201" s="438"/>
      <c r="AJ201" s="438"/>
      <c r="AK201" s="438"/>
      <c r="AL201" s="438"/>
      <c r="AM201" s="438"/>
      <c r="AN201" s="438"/>
      <c r="AO201" s="438"/>
      <c r="AP201" s="438"/>
    </row>
    <row r="202" spans="1:42" s="432" customFormat="1" x14ac:dyDescent="0.2">
      <c r="A202" s="429" t="s">
        <v>338</v>
      </c>
      <c r="B202" s="433"/>
      <c r="C202" s="435">
        <f t="shared" ref="C202:AP202" si="82">C12</f>
        <v>0</v>
      </c>
      <c r="D202" s="435">
        <f t="shared" si="82"/>
        <v>0</v>
      </c>
      <c r="E202" s="435">
        <f t="shared" si="82"/>
        <v>0</v>
      </c>
      <c r="F202" s="435">
        <f t="shared" si="82"/>
        <v>0</v>
      </c>
      <c r="G202" s="434">
        <f t="shared" si="82"/>
        <v>0</v>
      </c>
      <c r="H202" s="434">
        <f t="shared" si="82"/>
        <v>0</v>
      </c>
      <c r="I202" s="434">
        <f t="shared" si="82"/>
        <v>0</v>
      </c>
      <c r="J202" s="434">
        <f t="shared" si="82"/>
        <v>0</v>
      </c>
      <c r="K202" s="434">
        <f t="shared" si="82"/>
        <v>0</v>
      </c>
      <c r="L202" s="434">
        <f t="shared" si="82"/>
        <v>0</v>
      </c>
      <c r="M202" s="434">
        <f t="shared" si="82"/>
        <v>0</v>
      </c>
      <c r="N202" s="434">
        <f t="shared" si="82"/>
        <v>0</v>
      </c>
      <c r="O202" s="434">
        <f t="shared" si="82"/>
        <v>0</v>
      </c>
      <c r="P202" s="434">
        <f t="shared" si="82"/>
        <v>0</v>
      </c>
      <c r="Q202" s="434">
        <f t="shared" si="82"/>
        <v>0</v>
      </c>
      <c r="R202" s="434">
        <f t="shared" si="82"/>
        <v>0</v>
      </c>
      <c r="S202" s="434">
        <f t="shared" si="82"/>
        <v>0</v>
      </c>
      <c r="T202" s="434">
        <f t="shared" si="82"/>
        <v>0</v>
      </c>
      <c r="U202" s="434">
        <f t="shared" si="82"/>
        <v>0</v>
      </c>
      <c r="V202" s="434">
        <f t="shared" si="82"/>
        <v>0</v>
      </c>
      <c r="W202" s="434">
        <f t="shared" si="82"/>
        <v>0</v>
      </c>
      <c r="X202" s="434">
        <f t="shared" si="82"/>
        <v>0</v>
      </c>
      <c r="Y202" s="434">
        <f t="shared" si="82"/>
        <v>0</v>
      </c>
      <c r="Z202" s="434">
        <f t="shared" si="82"/>
        <v>0</v>
      </c>
      <c r="AA202" s="434">
        <f t="shared" si="82"/>
        <v>0</v>
      </c>
      <c r="AB202" s="434">
        <f t="shared" si="82"/>
        <v>0</v>
      </c>
      <c r="AC202" s="434">
        <f t="shared" si="82"/>
        <v>0</v>
      </c>
      <c r="AD202" s="434">
        <f t="shared" si="82"/>
        <v>0</v>
      </c>
      <c r="AE202" s="434">
        <f t="shared" si="82"/>
        <v>0</v>
      </c>
      <c r="AF202" s="434">
        <f t="shared" si="82"/>
        <v>0</v>
      </c>
      <c r="AG202" s="434">
        <f t="shared" si="82"/>
        <v>0</v>
      </c>
      <c r="AH202" s="434">
        <f t="shared" si="82"/>
        <v>0</v>
      </c>
      <c r="AI202" s="434">
        <f t="shared" si="82"/>
        <v>0</v>
      </c>
      <c r="AJ202" s="434">
        <f t="shared" si="82"/>
        <v>0</v>
      </c>
      <c r="AK202" s="434">
        <f t="shared" si="82"/>
        <v>0</v>
      </c>
      <c r="AL202" s="434">
        <f t="shared" si="82"/>
        <v>0</v>
      </c>
      <c r="AM202" s="434">
        <f t="shared" si="82"/>
        <v>0</v>
      </c>
      <c r="AN202" s="434">
        <f t="shared" si="82"/>
        <v>0</v>
      </c>
      <c r="AO202" s="434">
        <f t="shared" si="82"/>
        <v>0</v>
      </c>
      <c r="AP202" s="434">
        <f t="shared" si="82"/>
        <v>0</v>
      </c>
    </row>
    <row r="203" spans="1:42" s="432" customFormat="1" x14ac:dyDescent="0.2">
      <c r="A203" s="429" t="s">
        <v>388</v>
      </c>
      <c r="B203" s="433"/>
      <c r="C203" s="435">
        <f>C730</f>
        <v>0</v>
      </c>
      <c r="D203" s="435">
        <f t="shared" ref="D203:AP203" si="83">D730</f>
        <v>0</v>
      </c>
      <c r="E203" s="435">
        <f t="shared" si="83"/>
        <v>0</v>
      </c>
      <c r="F203" s="435">
        <f t="shared" si="83"/>
        <v>0</v>
      </c>
      <c r="G203" s="435">
        <f t="shared" si="83"/>
        <v>0</v>
      </c>
      <c r="H203" s="435">
        <f t="shared" si="83"/>
        <v>0</v>
      </c>
      <c r="I203" s="435">
        <f t="shared" si="83"/>
        <v>0</v>
      </c>
      <c r="J203" s="435">
        <f t="shared" si="83"/>
        <v>0</v>
      </c>
      <c r="K203" s="435">
        <f t="shared" si="83"/>
        <v>0</v>
      </c>
      <c r="L203" s="435">
        <f t="shared" si="83"/>
        <v>0</v>
      </c>
      <c r="M203" s="435">
        <f t="shared" si="83"/>
        <v>0</v>
      </c>
      <c r="N203" s="435">
        <f t="shared" si="83"/>
        <v>0</v>
      </c>
      <c r="O203" s="435">
        <f t="shared" si="83"/>
        <v>0</v>
      </c>
      <c r="P203" s="435">
        <f t="shared" si="83"/>
        <v>0</v>
      </c>
      <c r="Q203" s="435">
        <f t="shared" si="83"/>
        <v>0</v>
      </c>
      <c r="R203" s="435">
        <f t="shared" si="83"/>
        <v>0</v>
      </c>
      <c r="S203" s="435">
        <f t="shared" si="83"/>
        <v>0</v>
      </c>
      <c r="T203" s="435">
        <f t="shared" si="83"/>
        <v>0</v>
      </c>
      <c r="U203" s="435">
        <f t="shared" si="83"/>
        <v>0</v>
      </c>
      <c r="V203" s="435">
        <f t="shared" si="83"/>
        <v>0</v>
      </c>
      <c r="W203" s="435">
        <f t="shared" si="83"/>
        <v>0</v>
      </c>
      <c r="X203" s="435">
        <f t="shared" si="83"/>
        <v>0</v>
      </c>
      <c r="Y203" s="435">
        <f t="shared" si="83"/>
        <v>0</v>
      </c>
      <c r="Z203" s="435">
        <f t="shared" si="83"/>
        <v>0</v>
      </c>
      <c r="AA203" s="435">
        <f t="shared" si="83"/>
        <v>0</v>
      </c>
      <c r="AB203" s="435">
        <f t="shared" si="83"/>
        <v>0</v>
      </c>
      <c r="AC203" s="435">
        <f t="shared" si="83"/>
        <v>0</v>
      </c>
      <c r="AD203" s="435">
        <f t="shared" si="83"/>
        <v>0</v>
      </c>
      <c r="AE203" s="435">
        <f t="shared" si="83"/>
        <v>0</v>
      </c>
      <c r="AF203" s="435">
        <f t="shared" si="83"/>
        <v>0</v>
      </c>
      <c r="AG203" s="435">
        <f t="shared" si="83"/>
        <v>0</v>
      </c>
      <c r="AH203" s="435">
        <f t="shared" si="83"/>
        <v>0</v>
      </c>
      <c r="AI203" s="435">
        <f t="shared" si="83"/>
        <v>0</v>
      </c>
      <c r="AJ203" s="435">
        <f t="shared" si="83"/>
        <v>0</v>
      </c>
      <c r="AK203" s="435">
        <f t="shared" si="83"/>
        <v>0</v>
      </c>
      <c r="AL203" s="435">
        <f t="shared" si="83"/>
        <v>0</v>
      </c>
      <c r="AM203" s="435">
        <f t="shared" si="83"/>
        <v>0</v>
      </c>
      <c r="AN203" s="435">
        <f t="shared" si="83"/>
        <v>0</v>
      </c>
      <c r="AO203" s="435">
        <f t="shared" si="83"/>
        <v>0</v>
      </c>
      <c r="AP203" s="435">
        <f t="shared" si="83"/>
        <v>0</v>
      </c>
    </row>
    <row r="204" spans="1:42" s="432" customFormat="1" x14ac:dyDescent="0.2">
      <c r="A204" s="429" t="s">
        <v>392</v>
      </c>
      <c r="B204" s="433"/>
      <c r="C204" s="435">
        <f>C726</f>
        <v>0</v>
      </c>
      <c r="D204" s="435">
        <f t="shared" ref="D204:AP204" si="84">D726</f>
        <v>0</v>
      </c>
      <c r="E204" s="435">
        <f t="shared" si="84"/>
        <v>0</v>
      </c>
      <c r="F204" s="435">
        <f t="shared" si="84"/>
        <v>0</v>
      </c>
      <c r="G204" s="435">
        <f t="shared" si="84"/>
        <v>0</v>
      </c>
      <c r="H204" s="435">
        <f t="shared" si="84"/>
        <v>0</v>
      </c>
      <c r="I204" s="435">
        <f t="shared" si="84"/>
        <v>0</v>
      </c>
      <c r="J204" s="435">
        <f t="shared" si="84"/>
        <v>0</v>
      </c>
      <c r="K204" s="435">
        <f t="shared" si="84"/>
        <v>0</v>
      </c>
      <c r="L204" s="435">
        <f t="shared" si="84"/>
        <v>0</v>
      </c>
      <c r="M204" s="435">
        <f t="shared" si="84"/>
        <v>0</v>
      </c>
      <c r="N204" s="435">
        <f t="shared" si="84"/>
        <v>0</v>
      </c>
      <c r="O204" s="435">
        <f t="shared" si="84"/>
        <v>0</v>
      </c>
      <c r="P204" s="435">
        <f t="shared" si="84"/>
        <v>0</v>
      </c>
      <c r="Q204" s="435">
        <f t="shared" si="84"/>
        <v>0</v>
      </c>
      <c r="R204" s="435">
        <f t="shared" si="84"/>
        <v>0</v>
      </c>
      <c r="S204" s="435">
        <f t="shared" si="84"/>
        <v>0</v>
      </c>
      <c r="T204" s="435">
        <f t="shared" si="84"/>
        <v>0</v>
      </c>
      <c r="U204" s="435">
        <f t="shared" si="84"/>
        <v>0</v>
      </c>
      <c r="V204" s="435">
        <f t="shared" si="84"/>
        <v>0</v>
      </c>
      <c r="W204" s="435">
        <f t="shared" si="84"/>
        <v>0</v>
      </c>
      <c r="X204" s="435">
        <f t="shared" si="84"/>
        <v>0</v>
      </c>
      <c r="Y204" s="435">
        <f t="shared" si="84"/>
        <v>0</v>
      </c>
      <c r="Z204" s="435">
        <f t="shared" si="84"/>
        <v>0</v>
      </c>
      <c r="AA204" s="435">
        <f t="shared" si="84"/>
        <v>0</v>
      </c>
      <c r="AB204" s="435">
        <f t="shared" si="84"/>
        <v>0</v>
      </c>
      <c r="AC204" s="435">
        <f t="shared" si="84"/>
        <v>0</v>
      </c>
      <c r="AD204" s="435">
        <f t="shared" si="84"/>
        <v>0</v>
      </c>
      <c r="AE204" s="435">
        <f t="shared" si="84"/>
        <v>0</v>
      </c>
      <c r="AF204" s="435">
        <f t="shared" si="84"/>
        <v>0</v>
      </c>
      <c r="AG204" s="435">
        <f t="shared" si="84"/>
        <v>0</v>
      </c>
      <c r="AH204" s="435">
        <f t="shared" si="84"/>
        <v>0</v>
      </c>
      <c r="AI204" s="435">
        <f t="shared" si="84"/>
        <v>0</v>
      </c>
      <c r="AJ204" s="435">
        <f t="shared" si="84"/>
        <v>0</v>
      </c>
      <c r="AK204" s="435">
        <f t="shared" si="84"/>
        <v>0</v>
      </c>
      <c r="AL204" s="435">
        <f t="shared" si="84"/>
        <v>0</v>
      </c>
      <c r="AM204" s="435">
        <f t="shared" si="84"/>
        <v>0</v>
      </c>
      <c r="AN204" s="435">
        <f t="shared" si="84"/>
        <v>0</v>
      </c>
      <c r="AO204" s="435">
        <f t="shared" si="84"/>
        <v>0</v>
      </c>
      <c r="AP204" s="435">
        <f t="shared" si="84"/>
        <v>0</v>
      </c>
    </row>
    <row r="205" spans="1:42" s="432" customFormat="1" x14ac:dyDescent="0.2">
      <c r="A205" s="429" t="s">
        <v>349</v>
      </c>
      <c r="B205" s="433"/>
      <c r="C205" s="435">
        <f t="shared" ref="C205:AP205" si="85">C36</f>
        <v>0</v>
      </c>
      <c r="D205" s="435">
        <f t="shared" si="85"/>
        <v>0</v>
      </c>
      <c r="E205" s="435">
        <f t="shared" si="85"/>
        <v>0</v>
      </c>
      <c r="F205" s="435">
        <f t="shared" si="85"/>
        <v>0</v>
      </c>
      <c r="G205" s="435">
        <f t="shared" si="85"/>
        <v>0</v>
      </c>
      <c r="H205" s="435">
        <f t="shared" si="85"/>
        <v>0</v>
      </c>
      <c r="I205" s="435">
        <f t="shared" si="85"/>
        <v>0</v>
      </c>
      <c r="J205" s="435">
        <f t="shared" si="85"/>
        <v>0</v>
      </c>
      <c r="K205" s="435">
        <f t="shared" si="85"/>
        <v>0</v>
      </c>
      <c r="L205" s="435">
        <f t="shared" si="85"/>
        <v>0</v>
      </c>
      <c r="M205" s="435">
        <f t="shared" si="85"/>
        <v>0</v>
      </c>
      <c r="N205" s="435">
        <f t="shared" si="85"/>
        <v>0</v>
      </c>
      <c r="O205" s="435">
        <f t="shared" si="85"/>
        <v>0</v>
      </c>
      <c r="P205" s="435">
        <f t="shared" si="85"/>
        <v>0</v>
      </c>
      <c r="Q205" s="435">
        <f t="shared" si="85"/>
        <v>0</v>
      </c>
      <c r="R205" s="435">
        <f t="shared" si="85"/>
        <v>0</v>
      </c>
      <c r="S205" s="435">
        <f t="shared" si="85"/>
        <v>0</v>
      </c>
      <c r="T205" s="435">
        <f t="shared" si="85"/>
        <v>0</v>
      </c>
      <c r="U205" s="435">
        <f t="shared" si="85"/>
        <v>0</v>
      </c>
      <c r="V205" s="435">
        <f t="shared" si="85"/>
        <v>0</v>
      </c>
      <c r="W205" s="435">
        <f t="shared" si="85"/>
        <v>0</v>
      </c>
      <c r="X205" s="435">
        <f t="shared" si="85"/>
        <v>0</v>
      </c>
      <c r="Y205" s="435">
        <f t="shared" si="85"/>
        <v>0</v>
      </c>
      <c r="Z205" s="435">
        <f t="shared" si="85"/>
        <v>0</v>
      </c>
      <c r="AA205" s="435">
        <f t="shared" si="85"/>
        <v>0</v>
      </c>
      <c r="AB205" s="435">
        <f t="shared" si="85"/>
        <v>0</v>
      </c>
      <c r="AC205" s="435">
        <f t="shared" si="85"/>
        <v>0</v>
      </c>
      <c r="AD205" s="435">
        <f t="shared" si="85"/>
        <v>0</v>
      </c>
      <c r="AE205" s="435">
        <f t="shared" si="85"/>
        <v>0</v>
      </c>
      <c r="AF205" s="435">
        <f t="shared" si="85"/>
        <v>0</v>
      </c>
      <c r="AG205" s="435">
        <f t="shared" si="85"/>
        <v>0</v>
      </c>
      <c r="AH205" s="435">
        <f t="shared" si="85"/>
        <v>0</v>
      </c>
      <c r="AI205" s="435">
        <f t="shared" si="85"/>
        <v>0</v>
      </c>
      <c r="AJ205" s="435">
        <f t="shared" si="85"/>
        <v>0</v>
      </c>
      <c r="AK205" s="435">
        <f t="shared" si="85"/>
        <v>0</v>
      </c>
      <c r="AL205" s="435">
        <f t="shared" si="85"/>
        <v>0</v>
      </c>
      <c r="AM205" s="435">
        <f t="shared" si="85"/>
        <v>0</v>
      </c>
      <c r="AN205" s="435">
        <f t="shared" si="85"/>
        <v>0</v>
      </c>
      <c r="AO205" s="435">
        <f t="shared" si="85"/>
        <v>0</v>
      </c>
      <c r="AP205" s="435">
        <f t="shared" si="85"/>
        <v>0</v>
      </c>
    </row>
    <row r="206" spans="1:42" s="432" customFormat="1" x14ac:dyDescent="0.2">
      <c r="A206" s="429" t="s">
        <v>393</v>
      </c>
      <c r="B206" s="433"/>
      <c r="C206" s="435">
        <f t="shared" ref="C206:AP206" si="86">-C38</f>
        <v>0</v>
      </c>
      <c r="D206" s="435">
        <f t="shared" si="86"/>
        <v>0</v>
      </c>
      <c r="E206" s="435">
        <f t="shared" si="86"/>
        <v>0</v>
      </c>
      <c r="F206" s="435">
        <f t="shared" si="86"/>
        <v>0</v>
      </c>
      <c r="G206" s="435">
        <f t="shared" si="86"/>
        <v>0</v>
      </c>
      <c r="H206" s="435">
        <f t="shared" si="86"/>
        <v>0</v>
      </c>
      <c r="I206" s="435">
        <f t="shared" si="86"/>
        <v>0</v>
      </c>
      <c r="J206" s="435">
        <f t="shared" si="86"/>
        <v>0</v>
      </c>
      <c r="K206" s="435">
        <f t="shared" si="86"/>
        <v>0</v>
      </c>
      <c r="L206" s="435">
        <f t="shared" si="86"/>
        <v>0</v>
      </c>
      <c r="M206" s="435">
        <f t="shared" si="86"/>
        <v>0</v>
      </c>
      <c r="N206" s="435">
        <f t="shared" si="86"/>
        <v>0</v>
      </c>
      <c r="O206" s="435">
        <f t="shared" si="86"/>
        <v>0</v>
      </c>
      <c r="P206" s="435">
        <f t="shared" si="86"/>
        <v>0</v>
      </c>
      <c r="Q206" s="435">
        <f t="shared" si="86"/>
        <v>0</v>
      </c>
      <c r="R206" s="435">
        <f t="shared" si="86"/>
        <v>0</v>
      </c>
      <c r="S206" s="435">
        <f t="shared" si="86"/>
        <v>0</v>
      </c>
      <c r="T206" s="435">
        <f t="shared" si="86"/>
        <v>0</v>
      </c>
      <c r="U206" s="435">
        <f t="shared" si="86"/>
        <v>0</v>
      </c>
      <c r="V206" s="435">
        <f t="shared" si="86"/>
        <v>0</v>
      </c>
      <c r="W206" s="435">
        <f t="shared" si="86"/>
        <v>0</v>
      </c>
      <c r="X206" s="435">
        <f t="shared" si="86"/>
        <v>0</v>
      </c>
      <c r="Y206" s="435">
        <f t="shared" si="86"/>
        <v>0</v>
      </c>
      <c r="Z206" s="435">
        <f t="shared" si="86"/>
        <v>0</v>
      </c>
      <c r="AA206" s="435">
        <f t="shared" si="86"/>
        <v>0</v>
      </c>
      <c r="AB206" s="435">
        <f t="shared" si="86"/>
        <v>0</v>
      </c>
      <c r="AC206" s="435">
        <f t="shared" si="86"/>
        <v>0</v>
      </c>
      <c r="AD206" s="435">
        <f t="shared" si="86"/>
        <v>0</v>
      </c>
      <c r="AE206" s="435">
        <f t="shared" si="86"/>
        <v>0</v>
      </c>
      <c r="AF206" s="435">
        <f t="shared" si="86"/>
        <v>0</v>
      </c>
      <c r="AG206" s="435">
        <f t="shared" si="86"/>
        <v>0</v>
      </c>
      <c r="AH206" s="435">
        <f t="shared" si="86"/>
        <v>0</v>
      </c>
      <c r="AI206" s="435">
        <f t="shared" si="86"/>
        <v>0</v>
      </c>
      <c r="AJ206" s="435">
        <f t="shared" si="86"/>
        <v>0</v>
      </c>
      <c r="AK206" s="435">
        <f t="shared" si="86"/>
        <v>0</v>
      </c>
      <c r="AL206" s="435">
        <f t="shared" si="86"/>
        <v>0</v>
      </c>
      <c r="AM206" s="435">
        <f t="shared" si="86"/>
        <v>0</v>
      </c>
      <c r="AN206" s="435">
        <f t="shared" si="86"/>
        <v>0</v>
      </c>
      <c r="AO206" s="435">
        <f t="shared" si="86"/>
        <v>0</v>
      </c>
      <c r="AP206" s="435">
        <f t="shared" si="86"/>
        <v>0</v>
      </c>
    </row>
    <row r="207" spans="1:42" s="432" customFormat="1" x14ac:dyDescent="0.2">
      <c r="A207" s="429" t="s">
        <v>339</v>
      </c>
      <c r="B207" s="433"/>
      <c r="C207" s="435">
        <f t="shared" ref="C207:AP207" si="87">-C97</f>
        <v>0</v>
      </c>
      <c r="D207" s="435">
        <f t="shared" si="87"/>
        <v>0</v>
      </c>
      <c r="E207" s="435">
        <f t="shared" si="87"/>
        <v>0</v>
      </c>
      <c r="F207" s="435">
        <f t="shared" si="87"/>
        <v>0</v>
      </c>
      <c r="G207" s="435">
        <f t="shared" si="87"/>
        <v>0</v>
      </c>
      <c r="H207" s="435">
        <f t="shared" si="87"/>
        <v>0</v>
      </c>
      <c r="I207" s="435">
        <f t="shared" si="87"/>
        <v>0</v>
      </c>
      <c r="J207" s="435">
        <f t="shared" si="87"/>
        <v>0</v>
      </c>
      <c r="K207" s="435">
        <f t="shared" si="87"/>
        <v>0</v>
      </c>
      <c r="L207" s="435">
        <f t="shared" si="87"/>
        <v>0</v>
      </c>
      <c r="M207" s="435">
        <f t="shared" si="87"/>
        <v>0</v>
      </c>
      <c r="N207" s="435">
        <f t="shared" si="87"/>
        <v>0</v>
      </c>
      <c r="O207" s="435">
        <f t="shared" si="87"/>
        <v>0</v>
      </c>
      <c r="P207" s="435">
        <f t="shared" si="87"/>
        <v>0</v>
      </c>
      <c r="Q207" s="435">
        <f t="shared" si="87"/>
        <v>0</v>
      </c>
      <c r="R207" s="435">
        <f t="shared" si="87"/>
        <v>0</v>
      </c>
      <c r="S207" s="435">
        <f t="shared" si="87"/>
        <v>0</v>
      </c>
      <c r="T207" s="435">
        <f t="shared" si="87"/>
        <v>0</v>
      </c>
      <c r="U207" s="435">
        <f t="shared" si="87"/>
        <v>0</v>
      </c>
      <c r="V207" s="435">
        <f t="shared" si="87"/>
        <v>0</v>
      </c>
      <c r="W207" s="435">
        <f t="shared" si="87"/>
        <v>0</v>
      </c>
      <c r="X207" s="435">
        <f t="shared" si="87"/>
        <v>0</v>
      </c>
      <c r="Y207" s="435">
        <f t="shared" si="87"/>
        <v>0</v>
      </c>
      <c r="Z207" s="435">
        <f t="shared" si="87"/>
        <v>0</v>
      </c>
      <c r="AA207" s="435">
        <f t="shared" si="87"/>
        <v>0</v>
      </c>
      <c r="AB207" s="435">
        <f t="shared" si="87"/>
        <v>0</v>
      </c>
      <c r="AC207" s="435">
        <f t="shared" si="87"/>
        <v>0</v>
      </c>
      <c r="AD207" s="435">
        <f t="shared" si="87"/>
        <v>0</v>
      </c>
      <c r="AE207" s="435">
        <f t="shared" si="87"/>
        <v>0</v>
      </c>
      <c r="AF207" s="435">
        <f t="shared" si="87"/>
        <v>0</v>
      </c>
      <c r="AG207" s="435">
        <f t="shared" si="87"/>
        <v>0</v>
      </c>
      <c r="AH207" s="435">
        <f t="shared" si="87"/>
        <v>0</v>
      </c>
      <c r="AI207" s="435">
        <f t="shared" si="87"/>
        <v>0</v>
      </c>
      <c r="AJ207" s="435">
        <f t="shared" si="87"/>
        <v>0</v>
      </c>
      <c r="AK207" s="435">
        <f t="shared" si="87"/>
        <v>0</v>
      </c>
      <c r="AL207" s="435">
        <f t="shared" si="87"/>
        <v>0</v>
      </c>
      <c r="AM207" s="435">
        <f t="shared" si="87"/>
        <v>0</v>
      </c>
      <c r="AN207" s="435">
        <f t="shared" si="87"/>
        <v>0</v>
      </c>
      <c r="AO207" s="435">
        <f t="shared" si="87"/>
        <v>0</v>
      </c>
      <c r="AP207" s="435">
        <f t="shared" si="87"/>
        <v>0</v>
      </c>
    </row>
    <row r="208" spans="1:42" s="432" customFormat="1" x14ac:dyDescent="0.2">
      <c r="A208" s="429" t="s">
        <v>341</v>
      </c>
      <c r="B208" s="433"/>
      <c r="C208" s="436">
        <f t="shared" ref="C208:AP208" si="88">C199</f>
        <v>0</v>
      </c>
      <c r="D208" s="436">
        <f t="shared" si="88"/>
        <v>0</v>
      </c>
      <c r="E208" s="436">
        <f t="shared" si="88"/>
        <v>0</v>
      </c>
      <c r="F208" s="436">
        <f t="shared" si="88"/>
        <v>0</v>
      </c>
      <c r="G208" s="436">
        <f t="shared" si="88"/>
        <v>0</v>
      </c>
      <c r="H208" s="436">
        <f t="shared" si="88"/>
        <v>0</v>
      </c>
      <c r="I208" s="436">
        <f t="shared" si="88"/>
        <v>0</v>
      </c>
      <c r="J208" s="436">
        <f t="shared" si="88"/>
        <v>0</v>
      </c>
      <c r="K208" s="436">
        <f t="shared" si="88"/>
        <v>0</v>
      </c>
      <c r="L208" s="436">
        <f t="shared" si="88"/>
        <v>0</v>
      </c>
      <c r="M208" s="436">
        <f t="shared" si="88"/>
        <v>0</v>
      </c>
      <c r="N208" s="436">
        <f t="shared" si="88"/>
        <v>0</v>
      </c>
      <c r="O208" s="436">
        <f t="shared" si="88"/>
        <v>0</v>
      </c>
      <c r="P208" s="436">
        <f t="shared" si="88"/>
        <v>0</v>
      </c>
      <c r="Q208" s="436">
        <f t="shared" si="88"/>
        <v>0</v>
      </c>
      <c r="R208" s="436">
        <f t="shared" si="88"/>
        <v>0</v>
      </c>
      <c r="S208" s="436">
        <f t="shared" si="88"/>
        <v>0</v>
      </c>
      <c r="T208" s="436">
        <f t="shared" si="88"/>
        <v>0</v>
      </c>
      <c r="U208" s="436">
        <f t="shared" si="88"/>
        <v>0</v>
      </c>
      <c r="V208" s="436">
        <f t="shared" si="88"/>
        <v>0</v>
      </c>
      <c r="W208" s="436">
        <f t="shared" si="88"/>
        <v>0</v>
      </c>
      <c r="X208" s="436">
        <f t="shared" si="88"/>
        <v>0</v>
      </c>
      <c r="Y208" s="436">
        <f t="shared" si="88"/>
        <v>0</v>
      </c>
      <c r="Z208" s="436">
        <f t="shared" si="88"/>
        <v>0</v>
      </c>
      <c r="AA208" s="436">
        <f t="shared" si="88"/>
        <v>0</v>
      </c>
      <c r="AB208" s="436">
        <f t="shared" si="88"/>
        <v>0</v>
      </c>
      <c r="AC208" s="436">
        <f t="shared" si="88"/>
        <v>0</v>
      </c>
      <c r="AD208" s="436">
        <f t="shared" si="88"/>
        <v>0</v>
      </c>
      <c r="AE208" s="436">
        <f t="shared" si="88"/>
        <v>0</v>
      </c>
      <c r="AF208" s="436">
        <f t="shared" si="88"/>
        <v>0</v>
      </c>
      <c r="AG208" s="436">
        <f t="shared" si="88"/>
        <v>0</v>
      </c>
      <c r="AH208" s="436">
        <f t="shared" si="88"/>
        <v>0</v>
      </c>
      <c r="AI208" s="436">
        <f t="shared" si="88"/>
        <v>0</v>
      </c>
      <c r="AJ208" s="436">
        <f t="shared" si="88"/>
        <v>0</v>
      </c>
      <c r="AK208" s="436">
        <f t="shared" si="88"/>
        <v>0</v>
      </c>
      <c r="AL208" s="436">
        <f t="shared" si="88"/>
        <v>0</v>
      </c>
      <c r="AM208" s="436">
        <f t="shared" si="88"/>
        <v>0</v>
      </c>
      <c r="AN208" s="436">
        <f t="shared" si="88"/>
        <v>0</v>
      </c>
      <c r="AO208" s="436">
        <f t="shared" si="88"/>
        <v>0</v>
      </c>
      <c r="AP208" s="436">
        <f t="shared" si="88"/>
        <v>0</v>
      </c>
    </row>
    <row r="209" spans="1:42" s="432" customFormat="1" x14ac:dyDescent="0.2">
      <c r="A209" s="429" t="s">
        <v>323</v>
      </c>
      <c r="B209" s="433"/>
      <c r="C209" s="435">
        <f>SUM(C202:C208)</f>
        <v>0</v>
      </c>
      <c r="D209" s="435">
        <f t="shared" ref="D209:AP209" si="89">SUM(D202:D208)</f>
        <v>0</v>
      </c>
      <c r="E209" s="435">
        <f t="shared" si="89"/>
        <v>0</v>
      </c>
      <c r="F209" s="435">
        <f t="shared" si="89"/>
        <v>0</v>
      </c>
      <c r="G209" s="435">
        <f t="shared" si="89"/>
        <v>0</v>
      </c>
      <c r="H209" s="435">
        <f t="shared" si="89"/>
        <v>0</v>
      </c>
      <c r="I209" s="435">
        <f t="shared" si="89"/>
        <v>0</v>
      </c>
      <c r="J209" s="435">
        <f t="shared" si="89"/>
        <v>0</v>
      </c>
      <c r="K209" s="435">
        <f t="shared" si="89"/>
        <v>0</v>
      </c>
      <c r="L209" s="435">
        <f t="shared" si="89"/>
        <v>0</v>
      </c>
      <c r="M209" s="435">
        <f t="shared" si="89"/>
        <v>0</v>
      </c>
      <c r="N209" s="435">
        <f t="shared" si="89"/>
        <v>0</v>
      </c>
      <c r="O209" s="435">
        <f t="shared" si="89"/>
        <v>0</v>
      </c>
      <c r="P209" s="435">
        <f t="shared" si="89"/>
        <v>0</v>
      </c>
      <c r="Q209" s="435">
        <f t="shared" si="89"/>
        <v>0</v>
      </c>
      <c r="R209" s="435">
        <f t="shared" si="89"/>
        <v>0</v>
      </c>
      <c r="S209" s="435">
        <f t="shared" si="89"/>
        <v>0</v>
      </c>
      <c r="T209" s="435">
        <f t="shared" si="89"/>
        <v>0</v>
      </c>
      <c r="U209" s="435">
        <f t="shared" si="89"/>
        <v>0</v>
      </c>
      <c r="V209" s="435">
        <f t="shared" si="89"/>
        <v>0</v>
      </c>
      <c r="W209" s="435">
        <f t="shared" si="89"/>
        <v>0</v>
      </c>
      <c r="X209" s="435">
        <f t="shared" si="89"/>
        <v>0</v>
      </c>
      <c r="Y209" s="435">
        <f t="shared" si="89"/>
        <v>0</v>
      </c>
      <c r="Z209" s="435">
        <f t="shared" si="89"/>
        <v>0</v>
      </c>
      <c r="AA209" s="435">
        <f t="shared" si="89"/>
        <v>0</v>
      </c>
      <c r="AB209" s="435">
        <f t="shared" si="89"/>
        <v>0</v>
      </c>
      <c r="AC209" s="435">
        <f t="shared" si="89"/>
        <v>0</v>
      </c>
      <c r="AD209" s="435">
        <f t="shared" si="89"/>
        <v>0</v>
      </c>
      <c r="AE209" s="435">
        <f t="shared" si="89"/>
        <v>0</v>
      </c>
      <c r="AF209" s="435">
        <f t="shared" si="89"/>
        <v>0</v>
      </c>
      <c r="AG209" s="435">
        <f t="shared" si="89"/>
        <v>0</v>
      </c>
      <c r="AH209" s="435">
        <f t="shared" si="89"/>
        <v>0</v>
      </c>
      <c r="AI209" s="435">
        <f t="shared" si="89"/>
        <v>0</v>
      </c>
      <c r="AJ209" s="435">
        <f t="shared" si="89"/>
        <v>0</v>
      </c>
      <c r="AK209" s="435">
        <f t="shared" si="89"/>
        <v>0</v>
      </c>
      <c r="AL209" s="435">
        <f t="shared" si="89"/>
        <v>0</v>
      </c>
      <c r="AM209" s="435">
        <f t="shared" si="89"/>
        <v>0</v>
      </c>
      <c r="AN209" s="435">
        <f t="shared" si="89"/>
        <v>0</v>
      </c>
      <c r="AO209" s="435">
        <f t="shared" si="89"/>
        <v>0</v>
      </c>
      <c r="AP209" s="435">
        <f t="shared" si="89"/>
        <v>0</v>
      </c>
    </row>
    <row r="210" spans="1:42" s="432" customFormat="1" x14ac:dyDescent="0.2">
      <c r="A210" s="429" t="s">
        <v>380</v>
      </c>
      <c r="B210" s="433"/>
      <c r="C210" s="434"/>
      <c r="D210" s="434"/>
      <c r="E210" s="434"/>
      <c r="F210" s="434"/>
      <c r="G210" s="434"/>
      <c r="H210" s="434"/>
      <c r="I210" s="434"/>
      <c r="J210" s="434"/>
      <c r="K210" s="434"/>
      <c r="L210" s="434"/>
      <c r="M210" s="434"/>
      <c r="N210" s="434"/>
      <c r="O210" s="434"/>
      <c r="P210" s="434"/>
      <c r="Q210" s="434"/>
      <c r="R210" s="434"/>
      <c r="S210" s="434"/>
      <c r="T210" s="434"/>
      <c r="U210" s="434"/>
      <c r="V210" s="434"/>
      <c r="W210" s="434"/>
      <c r="X210" s="434"/>
      <c r="Y210" s="434"/>
      <c r="Z210" s="434"/>
      <c r="AA210" s="434"/>
      <c r="AB210" s="434"/>
      <c r="AC210" s="434"/>
      <c r="AD210" s="434"/>
      <c r="AE210" s="434"/>
      <c r="AF210" s="434"/>
      <c r="AG210" s="434"/>
      <c r="AH210" s="434"/>
      <c r="AI210" s="434"/>
      <c r="AJ210" s="434"/>
      <c r="AK210" s="434"/>
      <c r="AL210" s="434"/>
      <c r="AM210" s="434"/>
      <c r="AN210" s="434"/>
      <c r="AO210" s="434"/>
      <c r="AP210" s="434"/>
    </row>
    <row r="211" spans="1:42" s="432" customFormat="1" x14ac:dyDescent="0.2">
      <c r="A211" s="431" t="s">
        <v>4</v>
      </c>
      <c r="B211" s="433"/>
      <c r="C211" s="434">
        <f t="shared" ref="C211:AP211" si="90">IF(pbi_fed_tax_fed="Yes",C594,0)</f>
        <v>0</v>
      </c>
      <c r="D211" s="434">
        <f t="shared" si="90"/>
        <v>0</v>
      </c>
      <c r="E211" s="434">
        <f t="shared" si="90"/>
        <v>0</v>
      </c>
      <c r="F211" s="434">
        <f t="shared" si="90"/>
        <v>0</v>
      </c>
      <c r="G211" s="434">
        <f t="shared" si="90"/>
        <v>0</v>
      </c>
      <c r="H211" s="434">
        <f t="shared" si="90"/>
        <v>0</v>
      </c>
      <c r="I211" s="434">
        <f t="shared" si="90"/>
        <v>0</v>
      </c>
      <c r="J211" s="434">
        <f t="shared" si="90"/>
        <v>0</v>
      </c>
      <c r="K211" s="434">
        <f t="shared" si="90"/>
        <v>0</v>
      </c>
      <c r="L211" s="434">
        <f t="shared" si="90"/>
        <v>0</v>
      </c>
      <c r="M211" s="434">
        <f t="shared" si="90"/>
        <v>0</v>
      </c>
      <c r="N211" s="434">
        <f t="shared" si="90"/>
        <v>0</v>
      </c>
      <c r="O211" s="434">
        <f t="shared" si="90"/>
        <v>0</v>
      </c>
      <c r="P211" s="434">
        <f t="shared" si="90"/>
        <v>0</v>
      </c>
      <c r="Q211" s="434">
        <f t="shared" si="90"/>
        <v>0</v>
      </c>
      <c r="R211" s="434">
        <f t="shared" si="90"/>
        <v>0</v>
      </c>
      <c r="S211" s="434">
        <f t="shared" si="90"/>
        <v>0</v>
      </c>
      <c r="T211" s="434">
        <f t="shared" si="90"/>
        <v>0</v>
      </c>
      <c r="U211" s="434">
        <f t="shared" si="90"/>
        <v>0</v>
      </c>
      <c r="V211" s="434">
        <f t="shared" si="90"/>
        <v>0</v>
      </c>
      <c r="W211" s="434">
        <f t="shared" si="90"/>
        <v>0</v>
      </c>
      <c r="X211" s="434">
        <f t="shared" si="90"/>
        <v>0</v>
      </c>
      <c r="Y211" s="434">
        <f t="shared" si="90"/>
        <v>0</v>
      </c>
      <c r="Z211" s="434">
        <f t="shared" si="90"/>
        <v>0</v>
      </c>
      <c r="AA211" s="434">
        <f t="shared" si="90"/>
        <v>0</v>
      </c>
      <c r="AB211" s="434">
        <f t="shared" si="90"/>
        <v>0</v>
      </c>
      <c r="AC211" s="434">
        <f t="shared" si="90"/>
        <v>0</v>
      </c>
      <c r="AD211" s="434">
        <f t="shared" si="90"/>
        <v>0</v>
      </c>
      <c r="AE211" s="434">
        <f t="shared" si="90"/>
        <v>0</v>
      </c>
      <c r="AF211" s="434">
        <f t="shared" si="90"/>
        <v>0</v>
      </c>
      <c r="AG211" s="434">
        <f t="shared" si="90"/>
        <v>0</v>
      </c>
      <c r="AH211" s="434">
        <f t="shared" si="90"/>
        <v>0</v>
      </c>
      <c r="AI211" s="434">
        <f t="shared" si="90"/>
        <v>0</v>
      </c>
      <c r="AJ211" s="434">
        <f t="shared" si="90"/>
        <v>0</v>
      </c>
      <c r="AK211" s="434">
        <f t="shared" si="90"/>
        <v>0</v>
      </c>
      <c r="AL211" s="434">
        <f t="shared" si="90"/>
        <v>0</v>
      </c>
      <c r="AM211" s="434">
        <f t="shared" si="90"/>
        <v>0</v>
      </c>
      <c r="AN211" s="434">
        <f t="shared" si="90"/>
        <v>0</v>
      </c>
      <c r="AO211" s="434">
        <f t="shared" si="90"/>
        <v>0</v>
      </c>
      <c r="AP211" s="434">
        <f t="shared" si="90"/>
        <v>0</v>
      </c>
    </row>
    <row r="212" spans="1:42" s="432" customFormat="1" x14ac:dyDescent="0.2">
      <c r="A212" s="431" t="s">
        <v>5</v>
      </c>
      <c r="B212" s="433"/>
      <c r="C212" s="434">
        <f t="shared" ref="C212:AP212" si="91">IF(pbi_sta_tax_fed="Yes",C598,0)</f>
        <v>0</v>
      </c>
      <c r="D212" s="434">
        <f t="shared" si="91"/>
        <v>0</v>
      </c>
      <c r="E212" s="434">
        <f t="shared" si="91"/>
        <v>0</v>
      </c>
      <c r="F212" s="434">
        <f t="shared" si="91"/>
        <v>0</v>
      </c>
      <c r="G212" s="434">
        <f t="shared" si="91"/>
        <v>0</v>
      </c>
      <c r="H212" s="434">
        <f t="shared" si="91"/>
        <v>0</v>
      </c>
      <c r="I212" s="434">
        <f t="shared" si="91"/>
        <v>0</v>
      </c>
      <c r="J212" s="434">
        <f t="shared" si="91"/>
        <v>0</v>
      </c>
      <c r="K212" s="434">
        <f t="shared" si="91"/>
        <v>0</v>
      </c>
      <c r="L212" s="434">
        <f t="shared" si="91"/>
        <v>0</v>
      </c>
      <c r="M212" s="434">
        <f t="shared" si="91"/>
        <v>0</v>
      </c>
      <c r="N212" s="434">
        <f t="shared" si="91"/>
        <v>0</v>
      </c>
      <c r="O212" s="434">
        <f t="shared" si="91"/>
        <v>0</v>
      </c>
      <c r="P212" s="434">
        <f t="shared" si="91"/>
        <v>0</v>
      </c>
      <c r="Q212" s="434">
        <f t="shared" si="91"/>
        <v>0</v>
      </c>
      <c r="R212" s="434">
        <f t="shared" si="91"/>
        <v>0</v>
      </c>
      <c r="S212" s="434">
        <f t="shared" si="91"/>
        <v>0</v>
      </c>
      <c r="T212" s="434">
        <f t="shared" si="91"/>
        <v>0</v>
      </c>
      <c r="U212" s="434">
        <f t="shared" si="91"/>
        <v>0</v>
      </c>
      <c r="V212" s="434">
        <f t="shared" si="91"/>
        <v>0</v>
      </c>
      <c r="W212" s="434">
        <f t="shared" si="91"/>
        <v>0</v>
      </c>
      <c r="X212" s="434">
        <f t="shared" si="91"/>
        <v>0</v>
      </c>
      <c r="Y212" s="434">
        <f t="shared" si="91"/>
        <v>0</v>
      </c>
      <c r="Z212" s="434">
        <f t="shared" si="91"/>
        <v>0</v>
      </c>
      <c r="AA212" s="434">
        <f t="shared" si="91"/>
        <v>0</v>
      </c>
      <c r="AB212" s="434">
        <f t="shared" si="91"/>
        <v>0</v>
      </c>
      <c r="AC212" s="434">
        <f t="shared" si="91"/>
        <v>0</v>
      </c>
      <c r="AD212" s="434">
        <f t="shared" si="91"/>
        <v>0</v>
      </c>
      <c r="AE212" s="434">
        <f t="shared" si="91"/>
        <v>0</v>
      </c>
      <c r="AF212" s="434">
        <f t="shared" si="91"/>
        <v>0</v>
      </c>
      <c r="AG212" s="434">
        <f t="shared" si="91"/>
        <v>0</v>
      </c>
      <c r="AH212" s="434">
        <f t="shared" si="91"/>
        <v>0</v>
      </c>
      <c r="AI212" s="434">
        <f t="shared" si="91"/>
        <v>0</v>
      </c>
      <c r="AJ212" s="434">
        <f t="shared" si="91"/>
        <v>0</v>
      </c>
      <c r="AK212" s="434">
        <f t="shared" si="91"/>
        <v>0</v>
      </c>
      <c r="AL212" s="434">
        <f t="shared" si="91"/>
        <v>0</v>
      </c>
      <c r="AM212" s="434">
        <f t="shared" si="91"/>
        <v>0</v>
      </c>
      <c r="AN212" s="434">
        <f t="shared" si="91"/>
        <v>0</v>
      </c>
      <c r="AO212" s="434">
        <f t="shared" si="91"/>
        <v>0</v>
      </c>
      <c r="AP212" s="434">
        <f t="shared" si="91"/>
        <v>0</v>
      </c>
    </row>
    <row r="213" spans="1:42" s="432" customFormat="1" x14ac:dyDescent="0.2">
      <c r="A213" s="431" t="s">
        <v>166</v>
      </c>
      <c r="B213" s="433"/>
      <c r="C213" s="434">
        <f t="shared" ref="C213:AP213" si="92">IF(pbi_uti_tax_fed="Yes",C602,0)</f>
        <v>0</v>
      </c>
      <c r="D213" s="434">
        <f t="shared" si="92"/>
        <v>0</v>
      </c>
      <c r="E213" s="434">
        <f t="shared" si="92"/>
        <v>0</v>
      </c>
      <c r="F213" s="434">
        <f t="shared" si="92"/>
        <v>0</v>
      </c>
      <c r="G213" s="434">
        <f t="shared" si="92"/>
        <v>0</v>
      </c>
      <c r="H213" s="434">
        <f t="shared" si="92"/>
        <v>0</v>
      </c>
      <c r="I213" s="434">
        <f t="shared" si="92"/>
        <v>0</v>
      </c>
      <c r="J213" s="434">
        <f t="shared" si="92"/>
        <v>0</v>
      </c>
      <c r="K213" s="434">
        <f t="shared" si="92"/>
        <v>0</v>
      </c>
      <c r="L213" s="434">
        <f t="shared" si="92"/>
        <v>0</v>
      </c>
      <c r="M213" s="434">
        <f t="shared" si="92"/>
        <v>0</v>
      </c>
      <c r="N213" s="434">
        <f t="shared" si="92"/>
        <v>0</v>
      </c>
      <c r="O213" s="434">
        <f t="shared" si="92"/>
        <v>0</v>
      </c>
      <c r="P213" s="434">
        <f t="shared" si="92"/>
        <v>0</v>
      </c>
      <c r="Q213" s="434">
        <f t="shared" si="92"/>
        <v>0</v>
      </c>
      <c r="R213" s="434">
        <f t="shared" si="92"/>
        <v>0</v>
      </c>
      <c r="S213" s="434">
        <f t="shared" si="92"/>
        <v>0</v>
      </c>
      <c r="T213" s="434">
        <f t="shared" si="92"/>
        <v>0</v>
      </c>
      <c r="U213" s="434">
        <f t="shared" si="92"/>
        <v>0</v>
      </c>
      <c r="V213" s="434">
        <f t="shared" si="92"/>
        <v>0</v>
      </c>
      <c r="W213" s="434">
        <f t="shared" si="92"/>
        <v>0</v>
      </c>
      <c r="X213" s="434">
        <f t="shared" si="92"/>
        <v>0</v>
      </c>
      <c r="Y213" s="434">
        <f t="shared" si="92"/>
        <v>0</v>
      </c>
      <c r="Z213" s="434">
        <f t="shared" si="92"/>
        <v>0</v>
      </c>
      <c r="AA213" s="434">
        <f t="shared" si="92"/>
        <v>0</v>
      </c>
      <c r="AB213" s="434">
        <f t="shared" si="92"/>
        <v>0</v>
      </c>
      <c r="AC213" s="434">
        <f t="shared" si="92"/>
        <v>0</v>
      </c>
      <c r="AD213" s="434">
        <f t="shared" si="92"/>
        <v>0</v>
      </c>
      <c r="AE213" s="434">
        <f t="shared" si="92"/>
        <v>0</v>
      </c>
      <c r="AF213" s="434">
        <f t="shared" si="92"/>
        <v>0</v>
      </c>
      <c r="AG213" s="434">
        <f t="shared" si="92"/>
        <v>0</v>
      </c>
      <c r="AH213" s="434">
        <f t="shared" si="92"/>
        <v>0</v>
      </c>
      <c r="AI213" s="434">
        <f t="shared" si="92"/>
        <v>0</v>
      </c>
      <c r="AJ213" s="434">
        <f t="shared" si="92"/>
        <v>0</v>
      </c>
      <c r="AK213" s="434">
        <f t="shared" si="92"/>
        <v>0</v>
      </c>
      <c r="AL213" s="434">
        <f t="shared" si="92"/>
        <v>0</v>
      </c>
      <c r="AM213" s="434">
        <f t="shared" si="92"/>
        <v>0</v>
      </c>
      <c r="AN213" s="434">
        <f t="shared" si="92"/>
        <v>0</v>
      </c>
      <c r="AO213" s="434">
        <f t="shared" si="92"/>
        <v>0</v>
      </c>
      <c r="AP213" s="434">
        <f t="shared" si="92"/>
        <v>0</v>
      </c>
    </row>
    <row r="214" spans="1:42" s="432" customFormat="1" x14ac:dyDescent="0.2">
      <c r="A214" s="431" t="s">
        <v>167</v>
      </c>
      <c r="B214" s="433"/>
      <c r="C214" s="436">
        <f t="shared" ref="C214:AP214" si="93">IF(pbi_oth_tax_fed="Yes",C5784,0)</f>
        <v>0</v>
      </c>
      <c r="D214" s="436">
        <f t="shared" si="93"/>
        <v>0</v>
      </c>
      <c r="E214" s="436">
        <f t="shared" si="93"/>
        <v>0</v>
      </c>
      <c r="F214" s="436">
        <f t="shared" si="93"/>
        <v>0</v>
      </c>
      <c r="G214" s="436">
        <f t="shared" si="93"/>
        <v>0</v>
      </c>
      <c r="H214" s="436">
        <f t="shared" si="93"/>
        <v>0</v>
      </c>
      <c r="I214" s="436">
        <f t="shared" si="93"/>
        <v>0</v>
      </c>
      <c r="J214" s="436">
        <f t="shared" si="93"/>
        <v>0</v>
      </c>
      <c r="K214" s="436">
        <f t="shared" si="93"/>
        <v>0</v>
      </c>
      <c r="L214" s="436">
        <f t="shared" si="93"/>
        <v>0</v>
      </c>
      <c r="M214" s="436">
        <f t="shared" si="93"/>
        <v>0</v>
      </c>
      <c r="N214" s="436">
        <f t="shared" si="93"/>
        <v>0</v>
      </c>
      <c r="O214" s="436">
        <f t="shared" si="93"/>
        <v>0</v>
      </c>
      <c r="P214" s="436">
        <f t="shared" si="93"/>
        <v>0</v>
      </c>
      <c r="Q214" s="436">
        <f t="shared" si="93"/>
        <v>0</v>
      </c>
      <c r="R214" s="436">
        <f t="shared" si="93"/>
        <v>0</v>
      </c>
      <c r="S214" s="436">
        <f t="shared" si="93"/>
        <v>0</v>
      </c>
      <c r="T214" s="436">
        <f t="shared" si="93"/>
        <v>0</v>
      </c>
      <c r="U214" s="436">
        <f t="shared" si="93"/>
        <v>0</v>
      </c>
      <c r="V214" s="436">
        <f t="shared" si="93"/>
        <v>0</v>
      </c>
      <c r="W214" s="436">
        <f t="shared" si="93"/>
        <v>0</v>
      </c>
      <c r="X214" s="436">
        <f t="shared" si="93"/>
        <v>0</v>
      </c>
      <c r="Y214" s="436">
        <f t="shared" si="93"/>
        <v>0</v>
      </c>
      <c r="Z214" s="436">
        <f t="shared" si="93"/>
        <v>0</v>
      </c>
      <c r="AA214" s="436">
        <f t="shared" si="93"/>
        <v>0</v>
      </c>
      <c r="AB214" s="436">
        <f t="shared" si="93"/>
        <v>0</v>
      </c>
      <c r="AC214" s="436">
        <f t="shared" si="93"/>
        <v>0</v>
      </c>
      <c r="AD214" s="436">
        <f t="shared" si="93"/>
        <v>0</v>
      </c>
      <c r="AE214" s="436">
        <f t="shared" si="93"/>
        <v>0</v>
      </c>
      <c r="AF214" s="436">
        <f t="shared" si="93"/>
        <v>0</v>
      </c>
      <c r="AG214" s="436">
        <f t="shared" si="93"/>
        <v>0</v>
      </c>
      <c r="AH214" s="436">
        <f t="shared" si="93"/>
        <v>0</v>
      </c>
      <c r="AI214" s="436">
        <f t="shared" si="93"/>
        <v>0</v>
      </c>
      <c r="AJ214" s="436">
        <f t="shared" si="93"/>
        <v>0</v>
      </c>
      <c r="AK214" s="436">
        <f t="shared" si="93"/>
        <v>0</v>
      </c>
      <c r="AL214" s="436">
        <f t="shared" si="93"/>
        <v>0</v>
      </c>
      <c r="AM214" s="436">
        <f t="shared" si="93"/>
        <v>0</v>
      </c>
      <c r="AN214" s="436">
        <f t="shared" si="93"/>
        <v>0</v>
      </c>
      <c r="AO214" s="436">
        <f t="shared" si="93"/>
        <v>0</v>
      </c>
      <c r="AP214" s="436">
        <f t="shared" si="93"/>
        <v>0</v>
      </c>
    </row>
    <row r="215" spans="1:42" s="432" customFormat="1" x14ac:dyDescent="0.2">
      <c r="A215" s="431" t="s">
        <v>13</v>
      </c>
      <c r="B215" s="433"/>
      <c r="C215" s="434">
        <f>SUM(C211:C214)</f>
        <v>0</v>
      </c>
      <c r="D215" s="434">
        <f t="shared" ref="D215:AP215" si="94">SUM(D211:D214)</f>
        <v>0</v>
      </c>
      <c r="E215" s="434">
        <f t="shared" si="94"/>
        <v>0</v>
      </c>
      <c r="F215" s="434">
        <f t="shared" si="94"/>
        <v>0</v>
      </c>
      <c r="G215" s="434">
        <f t="shared" si="94"/>
        <v>0</v>
      </c>
      <c r="H215" s="434">
        <f t="shared" si="94"/>
        <v>0</v>
      </c>
      <c r="I215" s="434">
        <f t="shared" si="94"/>
        <v>0</v>
      </c>
      <c r="J215" s="434">
        <f t="shared" si="94"/>
        <v>0</v>
      </c>
      <c r="K215" s="434">
        <f t="shared" si="94"/>
        <v>0</v>
      </c>
      <c r="L215" s="434">
        <f t="shared" si="94"/>
        <v>0</v>
      </c>
      <c r="M215" s="434">
        <f t="shared" si="94"/>
        <v>0</v>
      </c>
      <c r="N215" s="434">
        <f t="shared" si="94"/>
        <v>0</v>
      </c>
      <c r="O215" s="434">
        <f t="shared" si="94"/>
        <v>0</v>
      </c>
      <c r="P215" s="434">
        <f t="shared" si="94"/>
        <v>0</v>
      </c>
      <c r="Q215" s="434">
        <f t="shared" si="94"/>
        <v>0</v>
      </c>
      <c r="R215" s="434">
        <f t="shared" si="94"/>
        <v>0</v>
      </c>
      <c r="S215" s="434">
        <f t="shared" si="94"/>
        <v>0</v>
      </c>
      <c r="T215" s="434">
        <f t="shared" si="94"/>
        <v>0</v>
      </c>
      <c r="U215" s="434">
        <f t="shared" si="94"/>
        <v>0</v>
      </c>
      <c r="V215" s="434">
        <f t="shared" si="94"/>
        <v>0</v>
      </c>
      <c r="W215" s="434">
        <f t="shared" si="94"/>
        <v>0</v>
      </c>
      <c r="X215" s="434">
        <f t="shared" si="94"/>
        <v>0</v>
      </c>
      <c r="Y215" s="434">
        <f t="shared" si="94"/>
        <v>0</v>
      </c>
      <c r="Z215" s="434">
        <f t="shared" si="94"/>
        <v>0</v>
      </c>
      <c r="AA215" s="434">
        <f t="shared" si="94"/>
        <v>0</v>
      </c>
      <c r="AB215" s="434">
        <f t="shared" si="94"/>
        <v>0</v>
      </c>
      <c r="AC215" s="434">
        <f t="shared" si="94"/>
        <v>0</v>
      </c>
      <c r="AD215" s="434">
        <f t="shared" si="94"/>
        <v>0</v>
      </c>
      <c r="AE215" s="434">
        <f t="shared" si="94"/>
        <v>0</v>
      </c>
      <c r="AF215" s="434">
        <f t="shared" si="94"/>
        <v>0</v>
      </c>
      <c r="AG215" s="434">
        <f t="shared" si="94"/>
        <v>0</v>
      </c>
      <c r="AH215" s="434">
        <f t="shared" si="94"/>
        <v>0</v>
      </c>
      <c r="AI215" s="434">
        <f t="shared" si="94"/>
        <v>0</v>
      </c>
      <c r="AJ215" s="434">
        <f t="shared" si="94"/>
        <v>0</v>
      </c>
      <c r="AK215" s="434">
        <f t="shared" si="94"/>
        <v>0</v>
      </c>
      <c r="AL215" s="434">
        <f t="shared" si="94"/>
        <v>0</v>
      </c>
      <c r="AM215" s="434">
        <f t="shared" si="94"/>
        <v>0</v>
      </c>
      <c r="AN215" s="434">
        <f t="shared" si="94"/>
        <v>0</v>
      </c>
      <c r="AO215" s="434">
        <f t="shared" si="94"/>
        <v>0</v>
      </c>
      <c r="AP215" s="434">
        <f t="shared" si="94"/>
        <v>0</v>
      </c>
    </row>
    <row r="216" spans="1:42" s="432" customFormat="1" x14ac:dyDescent="0.2">
      <c r="A216" s="429" t="s">
        <v>322</v>
      </c>
      <c r="B216" s="433"/>
      <c r="C216" s="435">
        <f t="shared" ref="C216:AP216" si="95">SUM(C209,C215)</f>
        <v>0</v>
      </c>
      <c r="D216" s="435">
        <f t="shared" si="95"/>
        <v>0</v>
      </c>
      <c r="E216" s="435">
        <f t="shared" si="95"/>
        <v>0</v>
      </c>
      <c r="F216" s="435">
        <f t="shared" si="95"/>
        <v>0</v>
      </c>
      <c r="G216" s="435">
        <f t="shared" si="95"/>
        <v>0</v>
      </c>
      <c r="H216" s="435">
        <f t="shared" si="95"/>
        <v>0</v>
      </c>
      <c r="I216" s="435">
        <f t="shared" si="95"/>
        <v>0</v>
      </c>
      <c r="J216" s="435">
        <f t="shared" si="95"/>
        <v>0</v>
      </c>
      <c r="K216" s="435">
        <f t="shared" si="95"/>
        <v>0</v>
      </c>
      <c r="L216" s="435">
        <f t="shared" si="95"/>
        <v>0</v>
      </c>
      <c r="M216" s="435">
        <f t="shared" si="95"/>
        <v>0</v>
      </c>
      <c r="N216" s="435">
        <f t="shared" si="95"/>
        <v>0</v>
      </c>
      <c r="O216" s="435">
        <f t="shared" si="95"/>
        <v>0</v>
      </c>
      <c r="P216" s="435">
        <f t="shared" si="95"/>
        <v>0</v>
      </c>
      <c r="Q216" s="435">
        <f t="shared" si="95"/>
        <v>0</v>
      </c>
      <c r="R216" s="435">
        <f t="shared" si="95"/>
        <v>0</v>
      </c>
      <c r="S216" s="435">
        <f t="shared" si="95"/>
        <v>0</v>
      </c>
      <c r="T216" s="435">
        <f t="shared" si="95"/>
        <v>0</v>
      </c>
      <c r="U216" s="435">
        <f t="shared" si="95"/>
        <v>0</v>
      </c>
      <c r="V216" s="435">
        <f t="shared" si="95"/>
        <v>0</v>
      </c>
      <c r="W216" s="435">
        <f t="shared" si="95"/>
        <v>0</v>
      </c>
      <c r="X216" s="435">
        <f t="shared" si="95"/>
        <v>0</v>
      </c>
      <c r="Y216" s="435">
        <f t="shared" si="95"/>
        <v>0</v>
      </c>
      <c r="Z216" s="435">
        <f t="shared" si="95"/>
        <v>0</v>
      </c>
      <c r="AA216" s="435">
        <f t="shared" si="95"/>
        <v>0</v>
      </c>
      <c r="AB216" s="435">
        <f t="shared" si="95"/>
        <v>0</v>
      </c>
      <c r="AC216" s="435">
        <f t="shared" si="95"/>
        <v>0</v>
      </c>
      <c r="AD216" s="435">
        <f t="shared" si="95"/>
        <v>0</v>
      </c>
      <c r="AE216" s="435">
        <f t="shared" si="95"/>
        <v>0</v>
      </c>
      <c r="AF216" s="435">
        <f t="shared" si="95"/>
        <v>0</v>
      </c>
      <c r="AG216" s="435">
        <f t="shared" si="95"/>
        <v>0</v>
      </c>
      <c r="AH216" s="435">
        <f t="shared" si="95"/>
        <v>0</v>
      </c>
      <c r="AI216" s="435">
        <f t="shared" si="95"/>
        <v>0</v>
      </c>
      <c r="AJ216" s="435">
        <f t="shared" si="95"/>
        <v>0</v>
      </c>
      <c r="AK216" s="435">
        <f t="shared" si="95"/>
        <v>0</v>
      </c>
      <c r="AL216" s="435">
        <f t="shared" si="95"/>
        <v>0</v>
      </c>
      <c r="AM216" s="435">
        <f t="shared" si="95"/>
        <v>0</v>
      </c>
      <c r="AN216" s="435">
        <f t="shared" si="95"/>
        <v>0</v>
      </c>
      <c r="AO216" s="435">
        <f t="shared" si="95"/>
        <v>0</v>
      </c>
      <c r="AP216" s="435">
        <f t="shared" si="95"/>
        <v>0</v>
      </c>
    </row>
    <row r="217" spans="1:42" s="432" customFormat="1" x14ac:dyDescent="0.2">
      <c r="A217" s="429" t="s">
        <v>342</v>
      </c>
      <c r="B217" s="433"/>
      <c r="C217" s="435">
        <f t="array" ref="C217:AP217">Inputs!D152:AQ152</f>
        <v>0</v>
      </c>
      <c r="D217" s="435">
        <v>0</v>
      </c>
      <c r="E217" s="435">
        <v>0</v>
      </c>
      <c r="F217" s="435">
        <v>0</v>
      </c>
      <c r="G217" s="434">
        <v>0</v>
      </c>
      <c r="H217" s="434">
        <v>0</v>
      </c>
      <c r="I217" s="434">
        <v>0</v>
      </c>
      <c r="J217" s="434">
        <v>0</v>
      </c>
      <c r="K217" s="434">
        <v>0</v>
      </c>
      <c r="L217" s="434">
        <v>0</v>
      </c>
      <c r="M217" s="434">
        <v>0</v>
      </c>
      <c r="N217" s="434">
        <v>0</v>
      </c>
      <c r="O217" s="434">
        <v>0</v>
      </c>
      <c r="P217" s="434">
        <v>0</v>
      </c>
      <c r="Q217" s="434">
        <v>0</v>
      </c>
      <c r="R217" s="434">
        <v>0</v>
      </c>
      <c r="S217" s="434">
        <v>0</v>
      </c>
      <c r="T217" s="434">
        <v>0</v>
      </c>
      <c r="U217" s="434">
        <v>0</v>
      </c>
      <c r="V217" s="434">
        <v>0</v>
      </c>
      <c r="W217" s="434">
        <v>0</v>
      </c>
      <c r="X217" s="434">
        <v>0</v>
      </c>
      <c r="Y217" s="434">
        <v>0</v>
      </c>
      <c r="Z217" s="434">
        <v>0</v>
      </c>
      <c r="AA217" s="434">
        <v>0</v>
      </c>
      <c r="AB217" s="434">
        <v>0</v>
      </c>
      <c r="AC217" s="434">
        <v>0</v>
      </c>
      <c r="AD217" s="434">
        <v>0</v>
      </c>
      <c r="AE217" s="434">
        <v>0</v>
      </c>
      <c r="AF217" s="434">
        <v>0</v>
      </c>
      <c r="AG217" s="434">
        <v>0</v>
      </c>
      <c r="AH217" s="434">
        <v>0</v>
      </c>
      <c r="AI217" s="434">
        <v>0</v>
      </c>
      <c r="AJ217" s="434">
        <v>0</v>
      </c>
      <c r="AK217" s="434">
        <v>0</v>
      </c>
      <c r="AL217" s="434">
        <v>0</v>
      </c>
      <c r="AM217" s="434">
        <v>0</v>
      </c>
      <c r="AN217" s="434">
        <v>0</v>
      </c>
      <c r="AO217" s="434">
        <v>0</v>
      </c>
      <c r="AP217" s="434">
        <v>0</v>
      </c>
    </row>
    <row r="218" spans="1:42" s="432" customFormat="1" x14ac:dyDescent="0.2">
      <c r="A218" s="441" t="s">
        <v>328</v>
      </c>
      <c r="B218" s="444"/>
      <c r="C218" s="437">
        <f t="shared" ref="C218:AP218" si="96">C216*-C217/100</f>
        <v>0</v>
      </c>
      <c r="D218" s="437">
        <f t="shared" si="96"/>
        <v>0</v>
      </c>
      <c r="E218" s="437">
        <f t="shared" si="96"/>
        <v>0</v>
      </c>
      <c r="F218" s="437">
        <f t="shared" si="96"/>
        <v>0</v>
      </c>
      <c r="G218" s="437">
        <f t="shared" si="96"/>
        <v>0</v>
      </c>
      <c r="H218" s="437">
        <f t="shared" si="96"/>
        <v>0</v>
      </c>
      <c r="I218" s="437">
        <f t="shared" si="96"/>
        <v>0</v>
      </c>
      <c r="J218" s="437">
        <f t="shared" si="96"/>
        <v>0</v>
      </c>
      <c r="K218" s="437">
        <f t="shared" si="96"/>
        <v>0</v>
      </c>
      <c r="L218" s="437">
        <f t="shared" si="96"/>
        <v>0</v>
      </c>
      <c r="M218" s="437">
        <f t="shared" si="96"/>
        <v>0</v>
      </c>
      <c r="N218" s="437">
        <f t="shared" si="96"/>
        <v>0</v>
      </c>
      <c r="O218" s="437">
        <f t="shared" si="96"/>
        <v>0</v>
      </c>
      <c r="P218" s="437">
        <f t="shared" si="96"/>
        <v>0</v>
      </c>
      <c r="Q218" s="437">
        <f t="shared" si="96"/>
        <v>0</v>
      </c>
      <c r="R218" s="437">
        <f t="shared" si="96"/>
        <v>0</v>
      </c>
      <c r="S218" s="437">
        <f t="shared" si="96"/>
        <v>0</v>
      </c>
      <c r="T218" s="437">
        <f t="shared" si="96"/>
        <v>0</v>
      </c>
      <c r="U218" s="437">
        <f t="shared" si="96"/>
        <v>0</v>
      </c>
      <c r="V218" s="437">
        <f t="shared" si="96"/>
        <v>0</v>
      </c>
      <c r="W218" s="437">
        <f t="shared" si="96"/>
        <v>0</v>
      </c>
      <c r="X218" s="437">
        <f t="shared" si="96"/>
        <v>0</v>
      </c>
      <c r="Y218" s="437">
        <f t="shared" si="96"/>
        <v>0</v>
      </c>
      <c r="Z218" s="437">
        <f t="shared" si="96"/>
        <v>0</v>
      </c>
      <c r="AA218" s="437">
        <f t="shared" si="96"/>
        <v>0</v>
      </c>
      <c r="AB218" s="437">
        <f t="shared" si="96"/>
        <v>0</v>
      </c>
      <c r="AC218" s="437">
        <f t="shared" si="96"/>
        <v>0</v>
      </c>
      <c r="AD218" s="437">
        <f t="shared" si="96"/>
        <v>0</v>
      </c>
      <c r="AE218" s="437">
        <f t="shared" si="96"/>
        <v>0</v>
      </c>
      <c r="AF218" s="437">
        <f t="shared" si="96"/>
        <v>0</v>
      </c>
      <c r="AG218" s="437">
        <f t="shared" si="96"/>
        <v>0</v>
      </c>
      <c r="AH218" s="437">
        <f t="shared" si="96"/>
        <v>0</v>
      </c>
      <c r="AI218" s="437">
        <f t="shared" si="96"/>
        <v>0</v>
      </c>
      <c r="AJ218" s="437">
        <f t="shared" si="96"/>
        <v>0</v>
      </c>
      <c r="AK218" s="437">
        <f t="shared" si="96"/>
        <v>0</v>
      </c>
      <c r="AL218" s="437">
        <f t="shared" si="96"/>
        <v>0</v>
      </c>
      <c r="AM218" s="437">
        <f t="shared" si="96"/>
        <v>0</v>
      </c>
      <c r="AN218" s="437">
        <f t="shared" si="96"/>
        <v>0</v>
      </c>
      <c r="AO218" s="437">
        <f t="shared" si="96"/>
        <v>0</v>
      </c>
      <c r="AP218" s="437">
        <f t="shared" si="96"/>
        <v>0</v>
      </c>
    </row>
    <row r="219" spans="1:42" s="118" customFormat="1" x14ac:dyDescent="0.2">
      <c r="A219" s="4"/>
      <c r="G219" s="198"/>
      <c r="H219" s="198"/>
      <c r="I219" s="198"/>
      <c r="J219" s="198"/>
      <c r="K219" s="198"/>
      <c r="L219" s="198"/>
      <c r="M219" s="198"/>
      <c r="N219" s="198"/>
      <c r="O219" s="198"/>
      <c r="P219" s="198"/>
      <c r="Q219" s="198"/>
      <c r="R219" s="198"/>
      <c r="S219" s="198"/>
      <c r="T219" s="198"/>
      <c r="U219" s="198"/>
      <c r="V219" s="198"/>
      <c r="W219" s="198"/>
      <c r="X219" s="198"/>
      <c r="Y219" s="198"/>
      <c r="Z219" s="198"/>
      <c r="AA219" s="198"/>
      <c r="AB219" s="198"/>
      <c r="AC219" s="198"/>
      <c r="AD219" s="198"/>
      <c r="AE219" s="198"/>
      <c r="AF219" s="198"/>
      <c r="AG219" s="198"/>
      <c r="AH219" s="198"/>
      <c r="AI219" s="198"/>
      <c r="AJ219" s="198"/>
      <c r="AK219" s="198"/>
      <c r="AL219" s="198"/>
      <c r="AM219" s="198"/>
      <c r="AN219" s="198"/>
      <c r="AO219" s="198"/>
      <c r="AP219" s="198"/>
    </row>
    <row r="220" spans="1:42" s="118" customFormat="1" x14ac:dyDescent="0.2">
      <c r="A220" s="107" t="s">
        <v>319</v>
      </c>
      <c r="B220" s="279"/>
      <c r="C220" s="279"/>
      <c r="D220" s="279"/>
      <c r="E220" s="279"/>
      <c r="F220" s="279"/>
      <c r="G220" s="279"/>
      <c r="H220" s="279"/>
      <c r="I220" s="279"/>
      <c r="J220" s="279"/>
      <c r="K220" s="279"/>
      <c r="L220" s="279"/>
      <c r="M220" s="279"/>
      <c r="N220" s="279"/>
      <c r="O220" s="279"/>
      <c r="P220" s="279"/>
      <c r="Q220" s="279"/>
      <c r="R220" s="279"/>
      <c r="S220" s="279"/>
      <c r="T220" s="279"/>
      <c r="U220" s="279"/>
      <c r="V220" s="279"/>
      <c r="W220" s="279"/>
      <c r="X220" s="279"/>
      <c r="Y220" s="279"/>
      <c r="Z220" s="279"/>
      <c r="AA220" s="279"/>
      <c r="AB220" s="279"/>
      <c r="AC220" s="279"/>
      <c r="AD220" s="279"/>
      <c r="AE220" s="279"/>
      <c r="AF220" s="279"/>
      <c r="AG220" s="279"/>
      <c r="AH220" s="279"/>
      <c r="AI220" s="279"/>
      <c r="AJ220" s="279"/>
      <c r="AK220" s="279"/>
      <c r="AL220" s="279"/>
      <c r="AM220" s="279"/>
      <c r="AN220" s="279"/>
      <c r="AO220" s="279"/>
      <c r="AP220" s="279"/>
    </row>
    <row r="221" spans="1:42" s="199" customFormat="1" x14ac:dyDescent="0.2">
      <c r="A221" s="29" t="s">
        <v>329</v>
      </c>
    </row>
    <row r="222" spans="1:42" s="16" customFormat="1" x14ac:dyDescent="0.2">
      <c r="A222" s="429" t="s">
        <v>314</v>
      </c>
      <c r="B222" s="199"/>
      <c r="C222" s="183">
        <f t="shared" ref="C222:AP222" si="97">C97</f>
        <v>0</v>
      </c>
      <c r="D222" s="183">
        <f t="shared" si="97"/>
        <v>0</v>
      </c>
      <c r="E222" s="183">
        <f t="shared" si="97"/>
        <v>0</v>
      </c>
      <c r="F222" s="183">
        <f t="shared" si="97"/>
        <v>0</v>
      </c>
      <c r="G222" s="183">
        <f t="shared" si="97"/>
        <v>0</v>
      </c>
      <c r="H222" s="183">
        <f t="shared" si="97"/>
        <v>0</v>
      </c>
      <c r="I222" s="183">
        <f t="shared" si="97"/>
        <v>0</v>
      </c>
      <c r="J222" s="183">
        <f t="shared" si="97"/>
        <v>0</v>
      </c>
      <c r="K222" s="183">
        <f t="shared" si="97"/>
        <v>0</v>
      </c>
      <c r="L222" s="183">
        <f t="shared" si="97"/>
        <v>0</v>
      </c>
      <c r="M222" s="183">
        <f t="shared" si="97"/>
        <v>0</v>
      </c>
      <c r="N222" s="183">
        <f t="shared" si="97"/>
        <v>0</v>
      </c>
      <c r="O222" s="183">
        <f t="shared" si="97"/>
        <v>0</v>
      </c>
      <c r="P222" s="183">
        <f t="shared" si="97"/>
        <v>0</v>
      </c>
      <c r="Q222" s="183">
        <f t="shared" si="97"/>
        <v>0</v>
      </c>
      <c r="R222" s="183">
        <f t="shared" si="97"/>
        <v>0</v>
      </c>
      <c r="S222" s="183">
        <f t="shared" si="97"/>
        <v>0</v>
      </c>
      <c r="T222" s="183">
        <f t="shared" si="97"/>
        <v>0</v>
      </c>
      <c r="U222" s="183">
        <f t="shared" si="97"/>
        <v>0</v>
      </c>
      <c r="V222" s="183">
        <f t="shared" si="97"/>
        <v>0</v>
      </c>
      <c r="W222" s="183">
        <f t="shared" si="97"/>
        <v>0</v>
      </c>
      <c r="X222" s="183">
        <f t="shared" si="97"/>
        <v>0</v>
      </c>
      <c r="Y222" s="183">
        <f t="shared" si="97"/>
        <v>0</v>
      </c>
      <c r="Z222" s="183">
        <f t="shared" si="97"/>
        <v>0</v>
      </c>
      <c r="AA222" s="183">
        <f t="shared" si="97"/>
        <v>0</v>
      </c>
      <c r="AB222" s="183">
        <f t="shared" si="97"/>
        <v>0</v>
      </c>
      <c r="AC222" s="183">
        <f t="shared" si="97"/>
        <v>0</v>
      </c>
      <c r="AD222" s="183">
        <f t="shared" si="97"/>
        <v>0</v>
      </c>
      <c r="AE222" s="183">
        <f t="shared" si="97"/>
        <v>0</v>
      </c>
      <c r="AF222" s="183">
        <f t="shared" si="97"/>
        <v>0</v>
      </c>
      <c r="AG222" s="183">
        <f t="shared" si="97"/>
        <v>0</v>
      </c>
      <c r="AH222" s="183">
        <f t="shared" si="97"/>
        <v>0</v>
      </c>
      <c r="AI222" s="183">
        <f t="shared" si="97"/>
        <v>0</v>
      </c>
      <c r="AJ222" s="183">
        <f t="shared" si="97"/>
        <v>0</v>
      </c>
      <c r="AK222" s="183">
        <f t="shared" si="97"/>
        <v>0</v>
      </c>
      <c r="AL222" s="183">
        <f t="shared" si="97"/>
        <v>0</v>
      </c>
      <c r="AM222" s="183">
        <f t="shared" si="97"/>
        <v>0</v>
      </c>
      <c r="AN222" s="183">
        <f t="shared" si="97"/>
        <v>0</v>
      </c>
      <c r="AO222" s="183">
        <f t="shared" si="97"/>
        <v>0</v>
      </c>
      <c r="AP222" s="183">
        <f t="shared" si="97"/>
        <v>0</v>
      </c>
    </row>
    <row r="223" spans="1:42" s="16" customFormat="1" x14ac:dyDescent="0.2">
      <c r="A223" s="429" t="s">
        <v>320</v>
      </c>
      <c r="B223" s="199"/>
      <c r="C223" s="183">
        <f t="shared" ref="C223:AP223" si="98">C14</f>
        <v>0</v>
      </c>
      <c r="D223" s="183">
        <f t="shared" si="98"/>
        <v>0</v>
      </c>
      <c r="E223" s="183">
        <f t="shared" si="98"/>
        <v>0</v>
      </c>
      <c r="F223" s="183">
        <f t="shared" si="98"/>
        <v>0</v>
      </c>
      <c r="G223" s="183">
        <f t="shared" si="98"/>
        <v>0</v>
      </c>
      <c r="H223" s="183">
        <f t="shared" si="98"/>
        <v>0</v>
      </c>
      <c r="I223" s="183">
        <f t="shared" si="98"/>
        <v>0</v>
      </c>
      <c r="J223" s="183">
        <f t="shared" si="98"/>
        <v>0</v>
      </c>
      <c r="K223" s="183">
        <f t="shared" si="98"/>
        <v>0</v>
      </c>
      <c r="L223" s="183">
        <f t="shared" si="98"/>
        <v>0</v>
      </c>
      <c r="M223" s="183">
        <f t="shared" si="98"/>
        <v>0</v>
      </c>
      <c r="N223" s="183">
        <f t="shared" si="98"/>
        <v>0</v>
      </c>
      <c r="O223" s="183">
        <f t="shared" si="98"/>
        <v>0</v>
      </c>
      <c r="P223" s="183">
        <f t="shared" si="98"/>
        <v>0</v>
      </c>
      <c r="Q223" s="183">
        <f t="shared" si="98"/>
        <v>0</v>
      </c>
      <c r="R223" s="183">
        <f t="shared" si="98"/>
        <v>0</v>
      </c>
      <c r="S223" s="183">
        <f t="shared" si="98"/>
        <v>0</v>
      </c>
      <c r="T223" s="183">
        <f t="shared" si="98"/>
        <v>0</v>
      </c>
      <c r="U223" s="183">
        <f t="shared" si="98"/>
        <v>0</v>
      </c>
      <c r="V223" s="183">
        <f t="shared" si="98"/>
        <v>0</v>
      </c>
      <c r="W223" s="183">
        <f t="shared" si="98"/>
        <v>0</v>
      </c>
      <c r="X223" s="183">
        <f t="shared" si="98"/>
        <v>0</v>
      </c>
      <c r="Y223" s="183">
        <f t="shared" si="98"/>
        <v>0</v>
      </c>
      <c r="Z223" s="183">
        <f t="shared" si="98"/>
        <v>0</v>
      </c>
      <c r="AA223" s="183">
        <f t="shared" si="98"/>
        <v>0</v>
      </c>
      <c r="AB223" s="183">
        <f t="shared" si="98"/>
        <v>0</v>
      </c>
      <c r="AC223" s="183">
        <f t="shared" si="98"/>
        <v>0</v>
      </c>
      <c r="AD223" s="183">
        <f t="shared" si="98"/>
        <v>0</v>
      </c>
      <c r="AE223" s="183">
        <f t="shared" si="98"/>
        <v>0</v>
      </c>
      <c r="AF223" s="183">
        <f t="shared" si="98"/>
        <v>0</v>
      </c>
      <c r="AG223" s="183">
        <f t="shared" si="98"/>
        <v>0</v>
      </c>
      <c r="AH223" s="183">
        <f t="shared" si="98"/>
        <v>0</v>
      </c>
      <c r="AI223" s="183">
        <f t="shared" si="98"/>
        <v>0</v>
      </c>
      <c r="AJ223" s="183">
        <f t="shared" si="98"/>
        <v>0</v>
      </c>
      <c r="AK223" s="183">
        <f t="shared" si="98"/>
        <v>0</v>
      </c>
      <c r="AL223" s="183">
        <f t="shared" si="98"/>
        <v>0</v>
      </c>
      <c r="AM223" s="183">
        <f t="shared" si="98"/>
        <v>0</v>
      </c>
      <c r="AN223" s="183">
        <f t="shared" si="98"/>
        <v>0</v>
      </c>
      <c r="AO223" s="183">
        <f t="shared" si="98"/>
        <v>0</v>
      </c>
      <c r="AP223" s="183">
        <f t="shared" si="98"/>
        <v>0</v>
      </c>
    </row>
    <row r="224" spans="1:42" s="9" customFormat="1" x14ac:dyDescent="0.2">
      <c r="A224" s="429" t="s">
        <v>326</v>
      </c>
      <c r="B224" s="199"/>
      <c r="C224" s="158">
        <f t="shared" ref="C224:AP224" si="99">IF(C$2&lt;=analysis_period,-C334-C364-C390-C416,0)</f>
        <v>0</v>
      </c>
      <c r="D224" s="158">
        <f t="shared" si="99"/>
        <v>0</v>
      </c>
      <c r="E224" s="158">
        <f t="shared" si="99"/>
        <v>0</v>
      </c>
      <c r="F224" s="158">
        <f t="shared" si="99"/>
        <v>0</v>
      </c>
      <c r="G224" s="158">
        <f t="shared" si="99"/>
        <v>0</v>
      </c>
      <c r="H224" s="158">
        <f t="shared" si="99"/>
        <v>0</v>
      </c>
      <c r="I224" s="158">
        <f t="shared" si="99"/>
        <v>0</v>
      </c>
      <c r="J224" s="158">
        <f t="shared" si="99"/>
        <v>0</v>
      </c>
      <c r="K224" s="158">
        <f t="shared" si="99"/>
        <v>0</v>
      </c>
      <c r="L224" s="158">
        <f t="shared" si="99"/>
        <v>0</v>
      </c>
      <c r="M224" s="158">
        <f t="shared" si="99"/>
        <v>0</v>
      </c>
      <c r="N224" s="158">
        <f t="shared" si="99"/>
        <v>0</v>
      </c>
      <c r="O224" s="158">
        <f t="shared" si="99"/>
        <v>0</v>
      </c>
      <c r="P224" s="158">
        <f t="shared" si="99"/>
        <v>0</v>
      </c>
      <c r="Q224" s="158">
        <f t="shared" si="99"/>
        <v>0</v>
      </c>
      <c r="R224" s="158">
        <f t="shared" si="99"/>
        <v>0</v>
      </c>
      <c r="S224" s="158">
        <f t="shared" si="99"/>
        <v>0</v>
      </c>
      <c r="T224" s="158">
        <f t="shared" si="99"/>
        <v>0</v>
      </c>
      <c r="U224" s="158">
        <f t="shared" si="99"/>
        <v>0</v>
      </c>
      <c r="V224" s="158">
        <f t="shared" si="99"/>
        <v>0</v>
      </c>
      <c r="W224" s="158">
        <f t="shared" si="99"/>
        <v>0</v>
      </c>
      <c r="X224" s="158">
        <f t="shared" si="99"/>
        <v>0</v>
      </c>
      <c r="Y224" s="158">
        <f t="shared" si="99"/>
        <v>0</v>
      </c>
      <c r="Z224" s="158">
        <f t="shared" si="99"/>
        <v>0</v>
      </c>
      <c r="AA224" s="158">
        <f t="shared" si="99"/>
        <v>0</v>
      </c>
      <c r="AB224" s="158">
        <f t="shared" si="99"/>
        <v>0</v>
      </c>
      <c r="AC224" s="158">
        <f t="shared" si="99"/>
        <v>0</v>
      </c>
      <c r="AD224" s="158">
        <f t="shared" si="99"/>
        <v>0</v>
      </c>
      <c r="AE224" s="158">
        <f t="shared" si="99"/>
        <v>0</v>
      </c>
      <c r="AF224" s="158">
        <f t="shared" si="99"/>
        <v>0</v>
      </c>
      <c r="AG224" s="158">
        <f t="shared" si="99"/>
        <v>0</v>
      </c>
      <c r="AH224" s="158">
        <f t="shared" si="99"/>
        <v>0</v>
      </c>
      <c r="AI224" s="158">
        <f t="shared" si="99"/>
        <v>0</v>
      </c>
      <c r="AJ224" s="158">
        <f t="shared" si="99"/>
        <v>0</v>
      </c>
      <c r="AK224" s="158">
        <f t="shared" si="99"/>
        <v>0</v>
      </c>
      <c r="AL224" s="158">
        <f t="shared" si="99"/>
        <v>0</v>
      </c>
      <c r="AM224" s="158">
        <f t="shared" si="99"/>
        <v>0</v>
      </c>
      <c r="AN224" s="158">
        <f t="shared" si="99"/>
        <v>0</v>
      </c>
      <c r="AO224" s="158">
        <f t="shared" si="99"/>
        <v>0</v>
      </c>
      <c r="AP224" s="158">
        <f t="shared" si="99"/>
        <v>0</v>
      </c>
    </row>
    <row r="225" spans="1:42" s="16" customFormat="1" x14ac:dyDescent="0.2">
      <c r="A225" s="429" t="s">
        <v>351</v>
      </c>
      <c r="B225" s="199"/>
      <c r="C225" s="183">
        <f t="shared" ref="C225:AP225" si="100">SUM(C222:C224)</f>
        <v>0</v>
      </c>
      <c r="D225" s="183">
        <f t="shared" si="100"/>
        <v>0</v>
      </c>
      <c r="E225" s="183">
        <f t="shared" si="100"/>
        <v>0</v>
      </c>
      <c r="F225" s="183">
        <f t="shared" si="100"/>
        <v>0</v>
      </c>
      <c r="G225" s="183">
        <f t="shared" si="100"/>
        <v>0</v>
      </c>
      <c r="H225" s="183">
        <f t="shared" si="100"/>
        <v>0</v>
      </c>
      <c r="I225" s="183">
        <f t="shared" si="100"/>
        <v>0</v>
      </c>
      <c r="J225" s="183">
        <f t="shared" si="100"/>
        <v>0</v>
      </c>
      <c r="K225" s="183">
        <f t="shared" si="100"/>
        <v>0</v>
      </c>
      <c r="L225" s="183">
        <f t="shared" si="100"/>
        <v>0</v>
      </c>
      <c r="M225" s="183">
        <f t="shared" si="100"/>
        <v>0</v>
      </c>
      <c r="N225" s="183">
        <f t="shared" si="100"/>
        <v>0</v>
      </c>
      <c r="O225" s="183">
        <f t="shared" si="100"/>
        <v>0</v>
      </c>
      <c r="P225" s="183">
        <f t="shared" si="100"/>
        <v>0</v>
      </c>
      <c r="Q225" s="183">
        <f t="shared" si="100"/>
        <v>0</v>
      </c>
      <c r="R225" s="183">
        <f t="shared" si="100"/>
        <v>0</v>
      </c>
      <c r="S225" s="183">
        <f t="shared" si="100"/>
        <v>0</v>
      </c>
      <c r="T225" s="183">
        <f t="shared" si="100"/>
        <v>0</v>
      </c>
      <c r="U225" s="183">
        <f t="shared" si="100"/>
        <v>0</v>
      </c>
      <c r="V225" s="183">
        <f t="shared" si="100"/>
        <v>0</v>
      </c>
      <c r="W225" s="183">
        <f t="shared" si="100"/>
        <v>0</v>
      </c>
      <c r="X225" s="183">
        <f t="shared" si="100"/>
        <v>0</v>
      </c>
      <c r="Y225" s="183">
        <f t="shared" si="100"/>
        <v>0</v>
      </c>
      <c r="Z225" s="183">
        <f t="shared" si="100"/>
        <v>0</v>
      </c>
      <c r="AA225" s="183">
        <f t="shared" si="100"/>
        <v>0</v>
      </c>
      <c r="AB225" s="183">
        <f t="shared" si="100"/>
        <v>0</v>
      </c>
      <c r="AC225" s="183">
        <f t="shared" si="100"/>
        <v>0</v>
      </c>
      <c r="AD225" s="183">
        <f t="shared" si="100"/>
        <v>0</v>
      </c>
      <c r="AE225" s="183">
        <f t="shared" si="100"/>
        <v>0</v>
      </c>
      <c r="AF225" s="183">
        <f t="shared" si="100"/>
        <v>0</v>
      </c>
      <c r="AG225" s="183">
        <f t="shared" si="100"/>
        <v>0</v>
      </c>
      <c r="AH225" s="183">
        <f t="shared" si="100"/>
        <v>0</v>
      </c>
      <c r="AI225" s="183">
        <f t="shared" si="100"/>
        <v>0</v>
      </c>
      <c r="AJ225" s="183">
        <f t="shared" si="100"/>
        <v>0</v>
      </c>
      <c r="AK225" s="183">
        <f t="shared" si="100"/>
        <v>0</v>
      </c>
      <c r="AL225" s="183">
        <f t="shared" si="100"/>
        <v>0</v>
      </c>
      <c r="AM225" s="183">
        <f t="shared" si="100"/>
        <v>0</v>
      </c>
      <c r="AN225" s="183">
        <f t="shared" si="100"/>
        <v>0</v>
      </c>
      <c r="AO225" s="183">
        <f t="shared" si="100"/>
        <v>0</v>
      </c>
      <c r="AP225" s="183">
        <f t="shared" si="100"/>
        <v>0</v>
      </c>
    </row>
    <row r="226" spans="1:42" s="16" customFormat="1" x14ac:dyDescent="0.2">
      <c r="A226" s="429" t="s">
        <v>382</v>
      </c>
      <c r="B226" s="199"/>
      <c r="C226" s="183"/>
    </row>
    <row r="227" spans="1:42" s="16" customFormat="1" x14ac:dyDescent="0.2">
      <c r="A227" s="431" t="s">
        <v>132</v>
      </c>
      <c r="B227" s="199"/>
    </row>
    <row r="228" spans="1:42" s="16" customFormat="1" x14ac:dyDescent="0.2">
      <c r="A228" s="32" t="s">
        <v>4</v>
      </c>
      <c r="B228" s="199"/>
      <c r="C228" s="183">
        <f>IF(ibi_fed_amount_tax_sta="Yes",C570,0)</f>
        <v>0</v>
      </c>
    </row>
    <row r="229" spans="1:42" s="16" customFormat="1" x14ac:dyDescent="0.2">
      <c r="A229" s="32" t="s">
        <v>5</v>
      </c>
      <c r="B229" s="199"/>
      <c r="C229" s="183">
        <f>IF(ibi_sta_amount_tax_sta="Yes",C571,0)</f>
        <v>0</v>
      </c>
    </row>
    <row r="230" spans="1:42" s="16" customFormat="1" x14ac:dyDescent="0.2">
      <c r="A230" s="32" t="s">
        <v>166</v>
      </c>
      <c r="B230" s="199"/>
      <c r="C230" s="183">
        <f>IF(ibi_uti_amount_tax_sta="Yes",C572,0)</f>
        <v>0</v>
      </c>
    </row>
    <row r="231" spans="1:42" s="16" customFormat="1" x14ac:dyDescent="0.2">
      <c r="A231" s="32" t="s">
        <v>167</v>
      </c>
      <c r="B231" s="199"/>
      <c r="C231" s="158">
        <f>IF(ibi_oth_amount_tax_sta="Yes",C573,0)</f>
        <v>0</v>
      </c>
    </row>
    <row r="232" spans="1:42" s="16" customFormat="1" x14ac:dyDescent="0.2">
      <c r="A232" s="32" t="s">
        <v>13</v>
      </c>
      <c r="B232" s="199"/>
      <c r="C232" s="183">
        <f>SUM(C228:C231)</f>
        <v>0</v>
      </c>
    </row>
    <row r="233" spans="1:42" s="16" customFormat="1" x14ac:dyDescent="0.2">
      <c r="A233" s="431" t="s">
        <v>137</v>
      </c>
      <c r="B233" s="199"/>
    </row>
    <row r="234" spans="1:42" s="16" customFormat="1" x14ac:dyDescent="0.2">
      <c r="A234" s="32" t="s">
        <v>4</v>
      </c>
      <c r="B234" s="199"/>
      <c r="C234" s="183">
        <f>IF(ibi_fed_percent_tax_sta="Yes",C576,0)</f>
        <v>0</v>
      </c>
    </row>
    <row r="235" spans="1:42" s="16" customFormat="1" x14ac:dyDescent="0.2">
      <c r="A235" s="32" t="s">
        <v>5</v>
      </c>
      <c r="B235" s="199"/>
      <c r="C235" s="183">
        <f>IF(ibi_sta_percent_tax_sta="Yes",C577,0)</f>
        <v>0</v>
      </c>
    </row>
    <row r="236" spans="1:42" s="16" customFormat="1" x14ac:dyDescent="0.2">
      <c r="A236" s="32" t="s">
        <v>166</v>
      </c>
      <c r="B236" s="199"/>
      <c r="C236" s="183">
        <f>IF(ibi_uti_percent_tax_sta="Yes",C578,0)</f>
        <v>0</v>
      </c>
    </row>
    <row r="237" spans="1:42" s="16" customFormat="1" x14ac:dyDescent="0.2">
      <c r="A237" s="32" t="s">
        <v>167</v>
      </c>
      <c r="B237" s="199"/>
      <c r="C237" s="158">
        <f>IF(ibi_oth_percent_tax_sta="Yes",C579,0)</f>
        <v>0</v>
      </c>
    </row>
    <row r="238" spans="1:42" s="16" customFormat="1" x14ac:dyDescent="0.2">
      <c r="A238" s="32" t="s">
        <v>13</v>
      </c>
      <c r="B238" s="199"/>
      <c r="C238" s="183">
        <f>SUM(C234:C237)</f>
        <v>0</v>
      </c>
    </row>
    <row r="239" spans="1:42" s="118" customFormat="1" x14ac:dyDescent="0.2">
      <c r="A239" s="429" t="s">
        <v>370</v>
      </c>
      <c r="C239" s="434"/>
      <c r="D239" s="198"/>
      <c r="E239" s="198"/>
      <c r="F239" s="198"/>
      <c r="G239" s="198"/>
      <c r="H239" s="198"/>
      <c r="I239" s="198"/>
      <c r="J239" s="198"/>
      <c r="K239" s="198"/>
      <c r="L239" s="198"/>
      <c r="M239" s="198"/>
      <c r="N239" s="198"/>
      <c r="O239" s="198"/>
      <c r="P239" s="198"/>
      <c r="Q239" s="198"/>
      <c r="R239" s="198"/>
      <c r="S239" s="198"/>
      <c r="T239" s="198"/>
      <c r="U239" s="198"/>
      <c r="V239" s="198"/>
      <c r="W239" s="198"/>
      <c r="X239" s="198"/>
      <c r="Y239" s="198"/>
      <c r="Z239" s="198"/>
      <c r="AA239" s="198"/>
      <c r="AB239" s="198"/>
      <c r="AC239" s="198"/>
      <c r="AD239" s="198"/>
      <c r="AE239" s="198"/>
      <c r="AF239" s="198"/>
      <c r="AG239" s="198"/>
      <c r="AH239" s="198"/>
      <c r="AI239" s="198"/>
      <c r="AJ239" s="198"/>
      <c r="AK239" s="198"/>
      <c r="AL239" s="198"/>
      <c r="AM239" s="198"/>
      <c r="AN239" s="198"/>
      <c r="AO239" s="198"/>
      <c r="AP239" s="198"/>
    </row>
    <row r="240" spans="1:42" s="432" customFormat="1" x14ac:dyDescent="0.2">
      <c r="A240" s="427" t="s">
        <v>4</v>
      </c>
      <c r="C240" s="434">
        <f>IF(cbi_fed_tax_sta="Yes",C584,0)</f>
        <v>0</v>
      </c>
      <c r="D240" s="438"/>
      <c r="E240" s="438"/>
      <c r="F240" s="438"/>
      <c r="G240" s="438"/>
      <c r="H240" s="438"/>
      <c r="I240" s="438"/>
      <c r="J240" s="438"/>
      <c r="K240" s="438"/>
      <c r="L240" s="438"/>
      <c r="M240" s="438"/>
      <c r="N240" s="438"/>
      <c r="O240" s="438"/>
      <c r="P240" s="438"/>
      <c r="Q240" s="438"/>
      <c r="R240" s="438"/>
      <c r="S240" s="438"/>
      <c r="T240" s="438"/>
      <c r="U240" s="438"/>
      <c r="V240" s="438"/>
      <c r="W240" s="438"/>
      <c r="X240" s="438"/>
      <c r="Y240" s="438"/>
      <c r="Z240" s="438"/>
      <c r="AA240" s="438"/>
      <c r="AB240" s="438"/>
      <c r="AC240" s="438"/>
      <c r="AD240" s="438"/>
      <c r="AE240" s="438"/>
      <c r="AF240" s="438"/>
      <c r="AG240" s="438"/>
      <c r="AH240" s="438"/>
      <c r="AI240" s="438"/>
      <c r="AJ240" s="438"/>
      <c r="AK240" s="438"/>
      <c r="AL240" s="438"/>
      <c r="AM240" s="438"/>
      <c r="AN240" s="438"/>
      <c r="AO240" s="438"/>
      <c r="AP240" s="438"/>
    </row>
    <row r="241" spans="1:42" s="432" customFormat="1" x14ac:dyDescent="0.2">
      <c r="A241" s="427" t="s">
        <v>5</v>
      </c>
      <c r="C241" s="434">
        <f>IF(cbi_sta_tax_sta="Yes",C585,0)</f>
        <v>0</v>
      </c>
      <c r="D241" s="438"/>
      <c r="E241" s="438"/>
      <c r="F241" s="438"/>
      <c r="G241" s="438"/>
      <c r="H241" s="438"/>
      <c r="I241" s="438"/>
      <c r="J241" s="438"/>
      <c r="K241" s="438"/>
      <c r="L241" s="438"/>
      <c r="M241" s="438"/>
      <c r="N241" s="438"/>
      <c r="O241" s="438"/>
      <c r="P241" s="438"/>
      <c r="Q241" s="438"/>
      <c r="R241" s="438"/>
      <c r="S241" s="438"/>
      <c r="T241" s="438"/>
      <c r="U241" s="438"/>
      <c r="V241" s="438"/>
      <c r="W241" s="438"/>
      <c r="X241" s="438"/>
      <c r="Y241" s="438"/>
      <c r="Z241" s="438"/>
      <c r="AA241" s="438"/>
      <c r="AB241" s="438"/>
      <c r="AC241" s="438"/>
      <c r="AD241" s="438"/>
      <c r="AE241" s="438"/>
      <c r="AF241" s="438"/>
      <c r="AG241" s="438"/>
      <c r="AH241" s="438"/>
      <c r="AI241" s="438"/>
      <c r="AJ241" s="438"/>
      <c r="AK241" s="438"/>
      <c r="AL241" s="438"/>
      <c r="AM241" s="438"/>
      <c r="AN241" s="438"/>
      <c r="AO241" s="438"/>
      <c r="AP241" s="438"/>
    </row>
    <row r="242" spans="1:42" s="432" customFormat="1" x14ac:dyDescent="0.2">
      <c r="A242" s="427" t="s">
        <v>166</v>
      </c>
      <c r="C242" s="434">
        <f>IF(cbi_uti_tax_sta="Yes",C586,0)</f>
        <v>0</v>
      </c>
      <c r="D242" s="438"/>
      <c r="E242" s="438"/>
      <c r="F242" s="438"/>
      <c r="G242" s="438"/>
      <c r="H242" s="438"/>
      <c r="I242" s="438"/>
      <c r="J242" s="438"/>
      <c r="K242" s="438"/>
      <c r="L242" s="438"/>
      <c r="M242" s="438"/>
      <c r="N242" s="438"/>
      <c r="O242" s="438"/>
      <c r="P242" s="438"/>
      <c r="Q242" s="438"/>
      <c r="R242" s="438"/>
      <c r="S242" s="438"/>
      <c r="T242" s="438"/>
      <c r="U242" s="438"/>
      <c r="V242" s="438"/>
      <c r="W242" s="438"/>
      <c r="X242" s="438"/>
      <c r="Y242" s="438"/>
      <c r="Z242" s="438"/>
      <c r="AA242" s="438"/>
      <c r="AB242" s="438"/>
      <c r="AC242" s="438"/>
      <c r="AD242" s="438"/>
      <c r="AE242" s="438"/>
      <c r="AF242" s="438"/>
      <c r="AG242" s="438"/>
      <c r="AH242" s="438"/>
      <c r="AI242" s="438"/>
      <c r="AJ242" s="438"/>
      <c r="AK242" s="438"/>
      <c r="AL242" s="438"/>
      <c r="AM242" s="438"/>
      <c r="AN242" s="438"/>
      <c r="AO242" s="438"/>
      <c r="AP242" s="438"/>
    </row>
    <row r="243" spans="1:42" s="432" customFormat="1" x14ac:dyDescent="0.2">
      <c r="A243" s="427" t="s">
        <v>167</v>
      </c>
      <c r="C243" s="436">
        <f>IF(cbi_oth_tax_sta="Yes",C587,0)</f>
        <v>0</v>
      </c>
      <c r="D243" s="438"/>
      <c r="E243" s="438"/>
      <c r="F243" s="438"/>
      <c r="G243" s="438"/>
      <c r="H243" s="438"/>
      <c r="I243" s="438"/>
      <c r="J243" s="438"/>
      <c r="K243" s="438"/>
      <c r="L243" s="438"/>
      <c r="M243" s="438"/>
      <c r="N243" s="438"/>
      <c r="O243" s="438"/>
      <c r="P243" s="438"/>
      <c r="Q243" s="438"/>
      <c r="R243" s="438"/>
      <c r="S243" s="438"/>
      <c r="T243" s="438"/>
      <c r="U243" s="438"/>
      <c r="V243" s="438"/>
      <c r="W243" s="438"/>
      <c r="X243" s="438"/>
      <c r="Y243" s="438"/>
      <c r="Z243" s="438"/>
      <c r="AA243" s="438"/>
      <c r="AB243" s="438"/>
      <c r="AC243" s="438"/>
      <c r="AD243" s="438"/>
      <c r="AE243" s="438"/>
      <c r="AF243" s="438"/>
      <c r="AG243" s="438"/>
      <c r="AH243" s="438"/>
      <c r="AI243" s="438"/>
      <c r="AJ243" s="438"/>
      <c r="AK243" s="438"/>
      <c r="AL243" s="438"/>
      <c r="AM243" s="438"/>
      <c r="AN243" s="438"/>
      <c r="AO243" s="438"/>
      <c r="AP243" s="438"/>
    </row>
    <row r="244" spans="1:42" s="432" customFormat="1" x14ac:dyDescent="0.2">
      <c r="A244" s="427" t="s">
        <v>13</v>
      </c>
      <c r="C244" s="434">
        <f>SUM(C240:C243)</f>
        <v>0</v>
      </c>
      <c r="D244" s="438"/>
      <c r="E244" s="438"/>
      <c r="F244" s="438"/>
      <c r="G244" s="438"/>
      <c r="H244" s="438"/>
      <c r="I244" s="438"/>
      <c r="J244" s="438"/>
      <c r="K244" s="438"/>
      <c r="L244" s="438"/>
      <c r="M244" s="438"/>
      <c r="N244" s="438"/>
      <c r="O244" s="438"/>
      <c r="P244" s="438"/>
      <c r="Q244" s="438"/>
      <c r="R244" s="438"/>
      <c r="S244" s="438"/>
      <c r="T244" s="438"/>
      <c r="U244" s="438"/>
      <c r="V244" s="438"/>
      <c r="W244" s="438"/>
      <c r="X244" s="438"/>
      <c r="Y244" s="438"/>
      <c r="Z244" s="438"/>
      <c r="AA244" s="438"/>
      <c r="AB244" s="438"/>
      <c r="AC244" s="438"/>
      <c r="AD244" s="438"/>
      <c r="AE244" s="438"/>
      <c r="AF244" s="438"/>
      <c r="AG244" s="438"/>
      <c r="AH244" s="438"/>
      <c r="AI244" s="438"/>
      <c r="AJ244" s="438"/>
      <c r="AK244" s="438"/>
      <c r="AL244" s="438"/>
      <c r="AM244" s="438"/>
      <c r="AN244" s="438"/>
      <c r="AO244" s="438"/>
      <c r="AP244" s="438"/>
    </row>
    <row r="245" spans="1:42" x14ac:dyDescent="0.2">
      <c r="A245" s="429" t="s">
        <v>324</v>
      </c>
      <c r="B245" s="118"/>
      <c r="C245" s="414">
        <f>C232+C238+C244</f>
        <v>0</v>
      </c>
      <c r="D245" s="436">
        <f t="shared" ref="D245:AP245" si="101">D232+D238+D244</f>
        <v>0</v>
      </c>
      <c r="E245" s="436">
        <f t="shared" si="101"/>
        <v>0</v>
      </c>
      <c r="F245" s="436">
        <f t="shared" si="101"/>
        <v>0</v>
      </c>
      <c r="G245" s="436">
        <f t="shared" si="101"/>
        <v>0</v>
      </c>
      <c r="H245" s="436">
        <f t="shared" si="101"/>
        <v>0</v>
      </c>
      <c r="I245" s="436">
        <f t="shared" si="101"/>
        <v>0</v>
      </c>
      <c r="J245" s="436">
        <f t="shared" si="101"/>
        <v>0</v>
      </c>
      <c r="K245" s="436">
        <f t="shared" si="101"/>
        <v>0</v>
      </c>
      <c r="L245" s="436">
        <f t="shared" si="101"/>
        <v>0</v>
      </c>
      <c r="M245" s="436">
        <f t="shared" si="101"/>
        <v>0</v>
      </c>
      <c r="N245" s="436">
        <f t="shared" si="101"/>
        <v>0</v>
      </c>
      <c r="O245" s="436">
        <f t="shared" si="101"/>
        <v>0</v>
      </c>
      <c r="P245" s="436">
        <f t="shared" si="101"/>
        <v>0</v>
      </c>
      <c r="Q245" s="436">
        <f t="shared" si="101"/>
        <v>0</v>
      </c>
      <c r="R245" s="436">
        <f t="shared" si="101"/>
        <v>0</v>
      </c>
      <c r="S245" s="436">
        <f t="shared" si="101"/>
        <v>0</v>
      </c>
      <c r="T245" s="436">
        <f t="shared" si="101"/>
        <v>0</v>
      </c>
      <c r="U245" s="436">
        <f t="shared" si="101"/>
        <v>0</v>
      </c>
      <c r="V245" s="436">
        <f t="shared" si="101"/>
        <v>0</v>
      </c>
      <c r="W245" s="436">
        <f t="shared" si="101"/>
        <v>0</v>
      </c>
      <c r="X245" s="436">
        <f t="shared" si="101"/>
        <v>0</v>
      </c>
      <c r="Y245" s="436">
        <f t="shared" si="101"/>
        <v>0</v>
      </c>
      <c r="Z245" s="436">
        <f t="shared" si="101"/>
        <v>0</v>
      </c>
      <c r="AA245" s="436">
        <f t="shared" si="101"/>
        <v>0</v>
      </c>
      <c r="AB245" s="436">
        <f t="shared" si="101"/>
        <v>0</v>
      </c>
      <c r="AC245" s="436">
        <f t="shared" si="101"/>
        <v>0</v>
      </c>
      <c r="AD245" s="436">
        <f t="shared" si="101"/>
        <v>0</v>
      </c>
      <c r="AE245" s="436">
        <f t="shared" si="101"/>
        <v>0</v>
      </c>
      <c r="AF245" s="436">
        <f t="shared" si="101"/>
        <v>0</v>
      </c>
      <c r="AG245" s="436">
        <f t="shared" si="101"/>
        <v>0</v>
      </c>
      <c r="AH245" s="436">
        <f t="shared" si="101"/>
        <v>0</v>
      </c>
      <c r="AI245" s="436">
        <f t="shared" si="101"/>
        <v>0</v>
      </c>
      <c r="AJ245" s="436">
        <f t="shared" si="101"/>
        <v>0</v>
      </c>
      <c r="AK245" s="436">
        <f t="shared" si="101"/>
        <v>0</v>
      </c>
      <c r="AL245" s="436">
        <f t="shared" si="101"/>
        <v>0</v>
      </c>
      <c r="AM245" s="436">
        <f t="shared" si="101"/>
        <v>0</v>
      </c>
      <c r="AN245" s="436">
        <f t="shared" si="101"/>
        <v>0</v>
      </c>
      <c r="AO245" s="436">
        <f t="shared" si="101"/>
        <v>0</v>
      </c>
      <c r="AP245" s="436">
        <f t="shared" si="101"/>
        <v>0</v>
      </c>
    </row>
    <row r="246" spans="1:42" x14ac:dyDescent="0.2">
      <c r="A246" s="429" t="s">
        <v>322</v>
      </c>
      <c r="B246" s="118"/>
      <c r="C246" s="183">
        <f>C225+C245</f>
        <v>0</v>
      </c>
      <c r="D246" s="183">
        <f t="shared" ref="D246:AP246" si="102">D225+D245</f>
        <v>0</v>
      </c>
      <c r="E246" s="183">
        <f t="shared" si="102"/>
        <v>0</v>
      </c>
      <c r="F246" s="183">
        <f t="shared" si="102"/>
        <v>0</v>
      </c>
      <c r="G246" s="183">
        <f t="shared" si="102"/>
        <v>0</v>
      </c>
      <c r="H246" s="183">
        <f t="shared" si="102"/>
        <v>0</v>
      </c>
      <c r="I246" s="183">
        <f t="shared" si="102"/>
        <v>0</v>
      </c>
      <c r="J246" s="183">
        <f t="shared" si="102"/>
        <v>0</v>
      </c>
      <c r="K246" s="183">
        <f t="shared" si="102"/>
        <v>0</v>
      </c>
      <c r="L246" s="183">
        <f t="shared" si="102"/>
        <v>0</v>
      </c>
      <c r="M246" s="183">
        <f t="shared" si="102"/>
        <v>0</v>
      </c>
      <c r="N246" s="183">
        <f t="shared" si="102"/>
        <v>0</v>
      </c>
      <c r="O246" s="183">
        <f t="shared" si="102"/>
        <v>0</v>
      </c>
      <c r="P246" s="183">
        <f t="shared" si="102"/>
        <v>0</v>
      </c>
      <c r="Q246" s="183">
        <f t="shared" si="102"/>
        <v>0</v>
      </c>
      <c r="R246" s="183">
        <f t="shared" si="102"/>
        <v>0</v>
      </c>
      <c r="S246" s="183">
        <f t="shared" si="102"/>
        <v>0</v>
      </c>
      <c r="T246" s="183">
        <f t="shared" si="102"/>
        <v>0</v>
      </c>
      <c r="U246" s="183">
        <f t="shared" si="102"/>
        <v>0</v>
      </c>
      <c r="V246" s="183">
        <f t="shared" si="102"/>
        <v>0</v>
      </c>
      <c r="W246" s="183">
        <f t="shared" si="102"/>
        <v>0</v>
      </c>
      <c r="X246" s="183">
        <f t="shared" si="102"/>
        <v>0</v>
      </c>
      <c r="Y246" s="183">
        <f t="shared" si="102"/>
        <v>0</v>
      </c>
      <c r="Z246" s="183">
        <f t="shared" si="102"/>
        <v>0</v>
      </c>
      <c r="AA246" s="183">
        <f t="shared" si="102"/>
        <v>0</v>
      </c>
      <c r="AB246" s="183">
        <f t="shared" si="102"/>
        <v>0</v>
      </c>
      <c r="AC246" s="183">
        <f t="shared" si="102"/>
        <v>0</v>
      </c>
      <c r="AD246" s="183">
        <f t="shared" si="102"/>
        <v>0</v>
      </c>
      <c r="AE246" s="183">
        <f t="shared" si="102"/>
        <v>0</v>
      </c>
      <c r="AF246" s="183">
        <f t="shared" si="102"/>
        <v>0</v>
      </c>
      <c r="AG246" s="183">
        <f t="shared" si="102"/>
        <v>0</v>
      </c>
      <c r="AH246" s="183">
        <f t="shared" si="102"/>
        <v>0</v>
      </c>
      <c r="AI246" s="183">
        <f t="shared" si="102"/>
        <v>0</v>
      </c>
      <c r="AJ246" s="183">
        <f t="shared" si="102"/>
        <v>0</v>
      </c>
      <c r="AK246" s="183">
        <f t="shared" si="102"/>
        <v>0</v>
      </c>
      <c r="AL246" s="183">
        <f t="shared" si="102"/>
        <v>0</v>
      </c>
      <c r="AM246" s="183">
        <f t="shared" si="102"/>
        <v>0</v>
      </c>
      <c r="AN246" s="183">
        <f t="shared" si="102"/>
        <v>0</v>
      </c>
      <c r="AO246" s="183">
        <f t="shared" si="102"/>
        <v>0</v>
      </c>
      <c r="AP246" s="183">
        <f t="shared" si="102"/>
        <v>0</v>
      </c>
    </row>
    <row r="247" spans="1:42" x14ac:dyDescent="0.2">
      <c r="A247" s="429" t="s">
        <v>350</v>
      </c>
      <c r="B247" s="118"/>
      <c r="C247" s="183">
        <f t="array" ref="C247:AP247">Inputs!D151:AQ151</f>
        <v>0</v>
      </c>
      <c r="D247" s="183">
        <v>0</v>
      </c>
      <c r="E247" s="183">
        <v>0</v>
      </c>
      <c r="F247" s="183">
        <v>0</v>
      </c>
      <c r="G247" s="183">
        <v>0</v>
      </c>
      <c r="H247" s="183">
        <v>0</v>
      </c>
      <c r="I247" s="183">
        <v>0</v>
      </c>
      <c r="J247" s="183">
        <v>0</v>
      </c>
      <c r="K247" s="183">
        <v>0</v>
      </c>
      <c r="L247" s="183">
        <v>0</v>
      </c>
      <c r="M247" s="183">
        <v>0</v>
      </c>
      <c r="N247" s="183">
        <v>0</v>
      </c>
      <c r="O247" s="183">
        <v>0</v>
      </c>
      <c r="P247" s="183">
        <v>0</v>
      </c>
      <c r="Q247" s="183">
        <v>0</v>
      </c>
      <c r="R247" s="183">
        <v>0</v>
      </c>
      <c r="S247" s="183">
        <v>0</v>
      </c>
      <c r="T247" s="183">
        <v>0</v>
      </c>
      <c r="U247" s="183">
        <v>0</v>
      </c>
      <c r="V247" s="183">
        <v>0</v>
      </c>
      <c r="W247" s="183">
        <v>0</v>
      </c>
      <c r="X247" s="183">
        <v>0</v>
      </c>
      <c r="Y247" s="183">
        <v>0</v>
      </c>
      <c r="Z247" s="183">
        <v>0</v>
      </c>
      <c r="AA247" s="183">
        <v>0</v>
      </c>
      <c r="AB247" s="183">
        <v>0</v>
      </c>
      <c r="AC247" s="183">
        <v>0</v>
      </c>
      <c r="AD247" s="183">
        <v>0</v>
      </c>
      <c r="AE247" s="183">
        <v>0</v>
      </c>
      <c r="AF247" s="183">
        <v>0</v>
      </c>
      <c r="AG247" s="183">
        <v>0</v>
      </c>
      <c r="AH247" s="183">
        <v>0</v>
      </c>
      <c r="AI247" s="183">
        <v>0</v>
      </c>
      <c r="AJ247" s="183">
        <v>0</v>
      </c>
      <c r="AK247" s="183">
        <v>0</v>
      </c>
      <c r="AL247" s="183">
        <v>0</v>
      </c>
      <c r="AM247" s="183">
        <v>0</v>
      </c>
      <c r="AN247" s="183">
        <v>0</v>
      </c>
      <c r="AO247" s="183">
        <v>0</v>
      </c>
      <c r="AP247" s="183">
        <v>0</v>
      </c>
    </row>
    <row r="248" spans="1:42" x14ac:dyDescent="0.2">
      <c r="A248" s="403" t="s">
        <v>341</v>
      </c>
      <c r="B248" s="404"/>
      <c r="C248" s="175">
        <f>C246*-C247/100</f>
        <v>0</v>
      </c>
      <c r="D248" s="175">
        <f t="shared" ref="D248:AP248" si="103">D246*-D247/100</f>
        <v>0</v>
      </c>
      <c r="E248" s="175">
        <f t="shared" si="103"/>
        <v>0</v>
      </c>
      <c r="F248" s="175">
        <f t="shared" si="103"/>
        <v>0</v>
      </c>
      <c r="G248" s="175">
        <f t="shared" si="103"/>
        <v>0</v>
      </c>
      <c r="H248" s="175">
        <f t="shared" si="103"/>
        <v>0</v>
      </c>
      <c r="I248" s="175">
        <f t="shared" si="103"/>
        <v>0</v>
      </c>
      <c r="J248" s="175">
        <f t="shared" si="103"/>
        <v>0</v>
      </c>
      <c r="K248" s="175">
        <f t="shared" si="103"/>
        <v>0</v>
      </c>
      <c r="L248" s="175">
        <f t="shared" si="103"/>
        <v>0</v>
      </c>
      <c r="M248" s="175">
        <f t="shared" si="103"/>
        <v>0</v>
      </c>
      <c r="N248" s="175">
        <f t="shared" si="103"/>
        <v>0</v>
      </c>
      <c r="O248" s="175">
        <f t="shared" si="103"/>
        <v>0</v>
      </c>
      <c r="P248" s="175">
        <f t="shared" si="103"/>
        <v>0</v>
      </c>
      <c r="Q248" s="175">
        <f t="shared" si="103"/>
        <v>0</v>
      </c>
      <c r="R248" s="175">
        <f t="shared" si="103"/>
        <v>0</v>
      </c>
      <c r="S248" s="175">
        <f t="shared" si="103"/>
        <v>0</v>
      </c>
      <c r="T248" s="175">
        <f t="shared" si="103"/>
        <v>0</v>
      </c>
      <c r="U248" s="175">
        <f t="shared" si="103"/>
        <v>0</v>
      </c>
      <c r="V248" s="175">
        <f t="shared" si="103"/>
        <v>0</v>
      </c>
      <c r="W248" s="175">
        <f t="shared" si="103"/>
        <v>0</v>
      </c>
      <c r="X248" s="175">
        <f t="shared" si="103"/>
        <v>0</v>
      </c>
      <c r="Y248" s="175">
        <f t="shared" si="103"/>
        <v>0</v>
      </c>
      <c r="Z248" s="175">
        <f t="shared" si="103"/>
        <v>0</v>
      </c>
      <c r="AA248" s="175">
        <f t="shared" si="103"/>
        <v>0</v>
      </c>
      <c r="AB248" s="175">
        <f t="shared" si="103"/>
        <v>0</v>
      </c>
      <c r="AC248" s="175">
        <f t="shared" si="103"/>
        <v>0</v>
      </c>
      <c r="AD248" s="175">
        <f t="shared" si="103"/>
        <v>0</v>
      </c>
      <c r="AE248" s="175">
        <f t="shared" si="103"/>
        <v>0</v>
      </c>
      <c r="AF248" s="175">
        <f t="shared" si="103"/>
        <v>0</v>
      </c>
      <c r="AG248" s="175">
        <f t="shared" si="103"/>
        <v>0</v>
      </c>
      <c r="AH248" s="175">
        <f t="shared" si="103"/>
        <v>0</v>
      </c>
      <c r="AI248" s="175">
        <f t="shared" si="103"/>
        <v>0</v>
      </c>
      <c r="AJ248" s="175">
        <f t="shared" si="103"/>
        <v>0</v>
      </c>
      <c r="AK248" s="175">
        <f t="shared" si="103"/>
        <v>0</v>
      </c>
      <c r="AL248" s="175">
        <f t="shared" si="103"/>
        <v>0</v>
      </c>
      <c r="AM248" s="175">
        <f t="shared" si="103"/>
        <v>0</v>
      </c>
      <c r="AN248" s="175">
        <f t="shared" si="103"/>
        <v>0</v>
      </c>
      <c r="AO248" s="175">
        <f t="shared" si="103"/>
        <v>0</v>
      </c>
      <c r="AP248" s="175">
        <f t="shared" si="103"/>
        <v>0</v>
      </c>
    </row>
    <row r="249" spans="1:42" s="199" customFormat="1" x14ac:dyDescent="0.2">
      <c r="A249" s="9"/>
    </row>
    <row r="250" spans="1:42" s="199" customFormat="1" x14ac:dyDescent="0.2">
      <c r="A250" s="29" t="s">
        <v>330</v>
      </c>
    </row>
    <row r="251" spans="1:42" s="16" customFormat="1" x14ac:dyDescent="0.2">
      <c r="A251" s="429" t="s">
        <v>314</v>
      </c>
      <c r="B251" s="199"/>
      <c r="C251" s="183">
        <f t="shared" ref="C251:AP251" si="104">C97</f>
        <v>0</v>
      </c>
      <c r="D251" s="183">
        <f t="shared" si="104"/>
        <v>0</v>
      </c>
      <c r="E251" s="183">
        <f t="shared" si="104"/>
        <v>0</v>
      </c>
      <c r="F251" s="183">
        <f t="shared" si="104"/>
        <v>0</v>
      </c>
      <c r="G251" s="183">
        <f t="shared" si="104"/>
        <v>0</v>
      </c>
      <c r="H251" s="183">
        <f t="shared" si="104"/>
        <v>0</v>
      </c>
      <c r="I251" s="183">
        <f t="shared" si="104"/>
        <v>0</v>
      </c>
      <c r="J251" s="183">
        <f t="shared" si="104"/>
        <v>0</v>
      </c>
      <c r="K251" s="183">
        <f t="shared" si="104"/>
        <v>0</v>
      </c>
      <c r="L251" s="183">
        <f t="shared" si="104"/>
        <v>0</v>
      </c>
      <c r="M251" s="183">
        <f t="shared" si="104"/>
        <v>0</v>
      </c>
      <c r="N251" s="183">
        <f t="shared" si="104"/>
        <v>0</v>
      </c>
      <c r="O251" s="183">
        <f t="shared" si="104"/>
        <v>0</v>
      </c>
      <c r="P251" s="183">
        <f t="shared" si="104"/>
        <v>0</v>
      </c>
      <c r="Q251" s="183">
        <f t="shared" si="104"/>
        <v>0</v>
      </c>
      <c r="R251" s="183">
        <f t="shared" si="104"/>
        <v>0</v>
      </c>
      <c r="S251" s="183">
        <f t="shared" si="104"/>
        <v>0</v>
      </c>
      <c r="T251" s="183">
        <f t="shared" si="104"/>
        <v>0</v>
      </c>
      <c r="U251" s="183">
        <f t="shared" si="104"/>
        <v>0</v>
      </c>
      <c r="V251" s="183">
        <f t="shared" si="104"/>
        <v>0</v>
      </c>
      <c r="W251" s="183">
        <f t="shared" si="104"/>
        <v>0</v>
      </c>
      <c r="X251" s="183">
        <f t="shared" si="104"/>
        <v>0</v>
      </c>
      <c r="Y251" s="183">
        <f t="shared" si="104"/>
        <v>0</v>
      </c>
      <c r="Z251" s="183">
        <f t="shared" si="104"/>
        <v>0</v>
      </c>
      <c r="AA251" s="183">
        <f t="shared" si="104"/>
        <v>0</v>
      </c>
      <c r="AB251" s="183">
        <f t="shared" si="104"/>
        <v>0</v>
      </c>
      <c r="AC251" s="183">
        <f t="shared" si="104"/>
        <v>0</v>
      </c>
      <c r="AD251" s="183">
        <f t="shared" si="104"/>
        <v>0</v>
      </c>
      <c r="AE251" s="183">
        <f t="shared" si="104"/>
        <v>0</v>
      </c>
      <c r="AF251" s="183">
        <f t="shared" si="104"/>
        <v>0</v>
      </c>
      <c r="AG251" s="183">
        <f t="shared" si="104"/>
        <v>0</v>
      </c>
      <c r="AH251" s="183">
        <f t="shared" si="104"/>
        <v>0</v>
      </c>
      <c r="AI251" s="183">
        <f t="shared" si="104"/>
        <v>0</v>
      </c>
      <c r="AJ251" s="183">
        <f t="shared" si="104"/>
        <v>0</v>
      </c>
      <c r="AK251" s="183">
        <f t="shared" si="104"/>
        <v>0</v>
      </c>
      <c r="AL251" s="183">
        <f t="shared" si="104"/>
        <v>0</v>
      </c>
      <c r="AM251" s="183">
        <f t="shared" si="104"/>
        <v>0</v>
      </c>
      <c r="AN251" s="183">
        <f t="shared" si="104"/>
        <v>0</v>
      </c>
      <c r="AO251" s="183">
        <f t="shared" si="104"/>
        <v>0</v>
      </c>
      <c r="AP251" s="183">
        <f t="shared" si="104"/>
        <v>0</v>
      </c>
    </row>
    <row r="252" spans="1:42" s="9" customFormat="1" x14ac:dyDescent="0.2">
      <c r="A252" s="429" t="s">
        <v>326</v>
      </c>
      <c r="B252" s="199"/>
      <c r="C252" s="183">
        <f t="shared" ref="C252:AP252" si="105">IF(C$2&lt;=analysis_period,-C470-C501-C527-C553,0)</f>
        <v>0</v>
      </c>
      <c r="D252" s="183">
        <f t="shared" si="105"/>
        <v>0</v>
      </c>
      <c r="E252" s="183">
        <f t="shared" si="105"/>
        <v>0</v>
      </c>
      <c r="F252" s="183">
        <f t="shared" si="105"/>
        <v>0</v>
      </c>
      <c r="G252" s="183">
        <f t="shared" si="105"/>
        <v>0</v>
      </c>
      <c r="H252" s="183">
        <f t="shared" si="105"/>
        <v>0</v>
      </c>
      <c r="I252" s="183">
        <f t="shared" si="105"/>
        <v>0</v>
      </c>
      <c r="J252" s="183">
        <f t="shared" si="105"/>
        <v>0</v>
      </c>
      <c r="K252" s="183">
        <f t="shared" si="105"/>
        <v>0</v>
      </c>
      <c r="L252" s="183">
        <f t="shared" si="105"/>
        <v>0</v>
      </c>
      <c r="M252" s="183">
        <f t="shared" si="105"/>
        <v>0</v>
      </c>
      <c r="N252" s="183">
        <f t="shared" si="105"/>
        <v>0</v>
      </c>
      <c r="O252" s="183">
        <f t="shared" si="105"/>
        <v>0</v>
      </c>
      <c r="P252" s="183">
        <f t="shared" si="105"/>
        <v>0</v>
      </c>
      <c r="Q252" s="183">
        <f t="shared" si="105"/>
        <v>0</v>
      </c>
      <c r="R252" s="183">
        <f t="shared" si="105"/>
        <v>0</v>
      </c>
      <c r="S252" s="183">
        <f t="shared" si="105"/>
        <v>0</v>
      </c>
      <c r="T252" s="183">
        <f t="shared" si="105"/>
        <v>0</v>
      </c>
      <c r="U252" s="183">
        <f t="shared" si="105"/>
        <v>0</v>
      </c>
      <c r="V252" s="183">
        <f t="shared" si="105"/>
        <v>0</v>
      </c>
      <c r="W252" s="183">
        <f t="shared" si="105"/>
        <v>0</v>
      </c>
      <c r="X252" s="183">
        <f t="shared" si="105"/>
        <v>0</v>
      </c>
      <c r="Y252" s="183">
        <f t="shared" si="105"/>
        <v>0</v>
      </c>
      <c r="Z252" s="183">
        <f t="shared" si="105"/>
        <v>0</v>
      </c>
      <c r="AA252" s="183">
        <f t="shared" si="105"/>
        <v>0</v>
      </c>
      <c r="AB252" s="183">
        <f t="shared" si="105"/>
        <v>0</v>
      </c>
      <c r="AC252" s="183">
        <f t="shared" si="105"/>
        <v>0</v>
      </c>
      <c r="AD252" s="183">
        <f t="shared" si="105"/>
        <v>0</v>
      </c>
      <c r="AE252" s="183">
        <f t="shared" si="105"/>
        <v>0</v>
      </c>
      <c r="AF252" s="183">
        <f t="shared" si="105"/>
        <v>0</v>
      </c>
      <c r="AG252" s="183">
        <f t="shared" si="105"/>
        <v>0</v>
      </c>
      <c r="AH252" s="183">
        <f t="shared" si="105"/>
        <v>0</v>
      </c>
      <c r="AI252" s="183">
        <f t="shared" si="105"/>
        <v>0</v>
      </c>
      <c r="AJ252" s="183">
        <f t="shared" si="105"/>
        <v>0</v>
      </c>
      <c r="AK252" s="183">
        <f t="shared" si="105"/>
        <v>0</v>
      </c>
      <c r="AL252" s="183">
        <f t="shared" si="105"/>
        <v>0</v>
      </c>
      <c r="AM252" s="183">
        <f t="shared" si="105"/>
        <v>0</v>
      </c>
      <c r="AN252" s="183">
        <f t="shared" si="105"/>
        <v>0</v>
      </c>
      <c r="AO252" s="183">
        <f t="shared" si="105"/>
        <v>0</v>
      </c>
      <c r="AP252" s="183">
        <f t="shared" si="105"/>
        <v>0</v>
      </c>
    </row>
    <row r="253" spans="1:42" s="16" customFormat="1" x14ac:dyDescent="0.2">
      <c r="A253" s="429" t="s">
        <v>327</v>
      </c>
      <c r="B253" s="199"/>
      <c r="C253" s="183">
        <f t="shared" ref="C253:AP253" si="106">C248</f>
        <v>0</v>
      </c>
      <c r="D253" s="183">
        <f t="shared" si="106"/>
        <v>0</v>
      </c>
      <c r="E253" s="183">
        <f t="shared" si="106"/>
        <v>0</v>
      </c>
      <c r="F253" s="183">
        <f t="shared" si="106"/>
        <v>0</v>
      </c>
      <c r="G253" s="183">
        <f t="shared" si="106"/>
        <v>0</v>
      </c>
      <c r="H253" s="183">
        <f t="shared" si="106"/>
        <v>0</v>
      </c>
      <c r="I253" s="183">
        <f t="shared" si="106"/>
        <v>0</v>
      </c>
      <c r="J253" s="183">
        <f t="shared" si="106"/>
        <v>0</v>
      </c>
      <c r="K253" s="183">
        <f t="shared" si="106"/>
        <v>0</v>
      </c>
      <c r="L253" s="183">
        <f t="shared" si="106"/>
        <v>0</v>
      </c>
      <c r="M253" s="183">
        <f t="shared" si="106"/>
        <v>0</v>
      </c>
      <c r="N253" s="183">
        <f t="shared" si="106"/>
        <v>0</v>
      </c>
      <c r="O253" s="183">
        <f t="shared" si="106"/>
        <v>0</v>
      </c>
      <c r="P253" s="183">
        <f t="shared" si="106"/>
        <v>0</v>
      </c>
      <c r="Q253" s="183">
        <f t="shared" si="106"/>
        <v>0</v>
      </c>
      <c r="R253" s="183">
        <f t="shared" si="106"/>
        <v>0</v>
      </c>
      <c r="S253" s="183">
        <f t="shared" si="106"/>
        <v>0</v>
      </c>
      <c r="T253" s="183">
        <f t="shared" si="106"/>
        <v>0</v>
      </c>
      <c r="U253" s="183">
        <f t="shared" si="106"/>
        <v>0</v>
      </c>
      <c r="V253" s="183">
        <f t="shared" si="106"/>
        <v>0</v>
      </c>
      <c r="W253" s="183">
        <f t="shared" si="106"/>
        <v>0</v>
      </c>
      <c r="X253" s="183">
        <f t="shared" si="106"/>
        <v>0</v>
      </c>
      <c r="Y253" s="183">
        <f t="shared" si="106"/>
        <v>0</v>
      </c>
      <c r="Z253" s="183">
        <f t="shared" si="106"/>
        <v>0</v>
      </c>
      <c r="AA253" s="183">
        <f t="shared" si="106"/>
        <v>0</v>
      </c>
      <c r="AB253" s="183">
        <f t="shared" si="106"/>
        <v>0</v>
      </c>
      <c r="AC253" s="183">
        <f t="shared" si="106"/>
        <v>0</v>
      </c>
      <c r="AD253" s="183">
        <f t="shared" si="106"/>
        <v>0</v>
      </c>
      <c r="AE253" s="183">
        <f t="shared" si="106"/>
        <v>0</v>
      </c>
      <c r="AF253" s="183">
        <f t="shared" si="106"/>
        <v>0</v>
      </c>
      <c r="AG253" s="183">
        <f t="shared" si="106"/>
        <v>0</v>
      </c>
      <c r="AH253" s="183">
        <f t="shared" si="106"/>
        <v>0</v>
      </c>
      <c r="AI253" s="183">
        <f t="shared" si="106"/>
        <v>0</v>
      </c>
      <c r="AJ253" s="183">
        <f t="shared" si="106"/>
        <v>0</v>
      </c>
      <c r="AK253" s="183">
        <f t="shared" si="106"/>
        <v>0</v>
      </c>
      <c r="AL253" s="183">
        <f t="shared" si="106"/>
        <v>0</v>
      </c>
      <c r="AM253" s="183">
        <f t="shared" si="106"/>
        <v>0</v>
      </c>
      <c r="AN253" s="183">
        <f t="shared" si="106"/>
        <v>0</v>
      </c>
      <c r="AO253" s="183">
        <f t="shared" si="106"/>
        <v>0</v>
      </c>
      <c r="AP253" s="183">
        <f t="shared" si="106"/>
        <v>0</v>
      </c>
    </row>
    <row r="254" spans="1:42" s="16" customFormat="1" x14ac:dyDescent="0.2">
      <c r="A254" s="429" t="s">
        <v>47</v>
      </c>
      <c r="B254" s="199"/>
      <c r="C254" s="183">
        <f t="shared" ref="C254:AP254" si="107">C150</f>
        <v>0</v>
      </c>
      <c r="D254" s="183">
        <f t="shared" si="107"/>
        <v>0</v>
      </c>
      <c r="E254" s="183">
        <f t="shared" si="107"/>
        <v>0</v>
      </c>
      <c r="F254" s="183">
        <f t="shared" si="107"/>
        <v>0</v>
      </c>
      <c r="G254" s="183">
        <f t="shared" si="107"/>
        <v>0</v>
      </c>
      <c r="H254" s="183">
        <f t="shared" si="107"/>
        <v>0</v>
      </c>
      <c r="I254" s="183">
        <f t="shared" si="107"/>
        <v>0</v>
      </c>
      <c r="J254" s="183">
        <f t="shared" si="107"/>
        <v>0</v>
      </c>
      <c r="K254" s="183">
        <f t="shared" si="107"/>
        <v>0</v>
      </c>
      <c r="L254" s="183">
        <f t="shared" si="107"/>
        <v>0</v>
      </c>
      <c r="M254" s="183">
        <f t="shared" si="107"/>
        <v>0</v>
      </c>
      <c r="N254" s="183">
        <f t="shared" si="107"/>
        <v>0</v>
      </c>
      <c r="O254" s="183">
        <f t="shared" si="107"/>
        <v>0</v>
      </c>
      <c r="P254" s="183">
        <f t="shared" si="107"/>
        <v>0</v>
      </c>
      <c r="Q254" s="183">
        <f t="shared" si="107"/>
        <v>0</v>
      </c>
      <c r="R254" s="183">
        <f t="shared" si="107"/>
        <v>0</v>
      </c>
      <c r="S254" s="183">
        <f t="shared" si="107"/>
        <v>0</v>
      </c>
      <c r="T254" s="183">
        <f t="shared" si="107"/>
        <v>0</v>
      </c>
      <c r="U254" s="183">
        <f t="shared" si="107"/>
        <v>0</v>
      </c>
      <c r="V254" s="183">
        <f t="shared" si="107"/>
        <v>0</v>
      </c>
      <c r="W254" s="183">
        <f t="shared" si="107"/>
        <v>0</v>
      </c>
      <c r="X254" s="183">
        <f t="shared" si="107"/>
        <v>0</v>
      </c>
      <c r="Y254" s="183">
        <f t="shared" si="107"/>
        <v>0</v>
      </c>
      <c r="Z254" s="183">
        <f t="shared" si="107"/>
        <v>0</v>
      </c>
      <c r="AA254" s="183">
        <f t="shared" si="107"/>
        <v>0</v>
      </c>
      <c r="AB254" s="183">
        <f t="shared" si="107"/>
        <v>0</v>
      </c>
      <c r="AC254" s="183">
        <f t="shared" si="107"/>
        <v>0</v>
      </c>
      <c r="AD254" s="183">
        <f t="shared" si="107"/>
        <v>0</v>
      </c>
      <c r="AE254" s="183">
        <f t="shared" si="107"/>
        <v>0</v>
      </c>
      <c r="AF254" s="183">
        <f t="shared" si="107"/>
        <v>0</v>
      </c>
      <c r="AG254" s="183">
        <f t="shared" si="107"/>
        <v>0</v>
      </c>
      <c r="AH254" s="183">
        <f t="shared" si="107"/>
        <v>0</v>
      </c>
      <c r="AI254" s="183">
        <f t="shared" si="107"/>
        <v>0</v>
      </c>
      <c r="AJ254" s="183">
        <f t="shared" si="107"/>
        <v>0</v>
      </c>
      <c r="AK254" s="183">
        <f t="shared" si="107"/>
        <v>0</v>
      </c>
      <c r="AL254" s="183">
        <f t="shared" si="107"/>
        <v>0</v>
      </c>
      <c r="AM254" s="183">
        <f t="shared" si="107"/>
        <v>0</v>
      </c>
      <c r="AN254" s="183">
        <f t="shared" si="107"/>
        <v>0</v>
      </c>
      <c r="AO254" s="183">
        <f t="shared" si="107"/>
        <v>0</v>
      </c>
      <c r="AP254" s="183">
        <f t="shared" si="107"/>
        <v>0</v>
      </c>
    </row>
    <row r="255" spans="1:42" s="16" customFormat="1" x14ac:dyDescent="0.2">
      <c r="A255" s="429" t="s">
        <v>86</v>
      </c>
      <c r="B255" s="199"/>
      <c r="C255" s="158">
        <f t="shared" ref="C255:AP255" si="108">C154</f>
        <v>0</v>
      </c>
      <c r="D255" s="158">
        <f t="shared" si="108"/>
        <v>0</v>
      </c>
      <c r="E255" s="158">
        <f t="shared" si="108"/>
        <v>0</v>
      </c>
      <c r="F255" s="158">
        <f t="shared" si="108"/>
        <v>0</v>
      </c>
      <c r="G255" s="158">
        <f t="shared" si="108"/>
        <v>0</v>
      </c>
      <c r="H255" s="158">
        <f t="shared" si="108"/>
        <v>0</v>
      </c>
      <c r="I255" s="158">
        <f t="shared" si="108"/>
        <v>0</v>
      </c>
      <c r="J255" s="158">
        <f t="shared" si="108"/>
        <v>0</v>
      </c>
      <c r="K255" s="158">
        <f t="shared" si="108"/>
        <v>0</v>
      </c>
      <c r="L255" s="158">
        <f t="shared" si="108"/>
        <v>0</v>
      </c>
      <c r="M255" s="158">
        <f t="shared" si="108"/>
        <v>0</v>
      </c>
      <c r="N255" s="158">
        <f t="shared" si="108"/>
        <v>0</v>
      </c>
      <c r="O255" s="158">
        <f t="shared" si="108"/>
        <v>0</v>
      </c>
      <c r="P255" s="158">
        <f t="shared" si="108"/>
        <v>0</v>
      </c>
      <c r="Q255" s="158">
        <f t="shared" si="108"/>
        <v>0</v>
      </c>
      <c r="R255" s="158">
        <f t="shared" si="108"/>
        <v>0</v>
      </c>
      <c r="S255" s="158">
        <f t="shared" si="108"/>
        <v>0</v>
      </c>
      <c r="T255" s="158">
        <f t="shared" si="108"/>
        <v>0</v>
      </c>
      <c r="U255" s="158">
        <f t="shared" si="108"/>
        <v>0</v>
      </c>
      <c r="V255" s="158">
        <f t="shared" si="108"/>
        <v>0</v>
      </c>
      <c r="W255" s="158">
        <f t="shared" si="108"/>
        <v>0</v>
      </c>
      <c r="X255" s="158">
        <f t="shared" si="108"/>
        <v>0</v>
      </c>
      <c r="Y255" s="158">
        <f t="shared" si="108"/>
        <v>0</v>
      </c>
      <c r="Z255" s="158">
        <f t="shared" si="108"/>
        <v>0</v>
      </c>
      <c r="AA255" s="158">
        <f t="shared" si="108"/>
        <v>0</v>
      </c>
      <c r="AB255" s="158">
        <f t="shared" si="108"/>
        <v>0</v>
      </c>
      <c r="AC255" s="158">
        <f t="shared" si="108"/>
        <v>0</v>
      </c>
      <c r="AD255" s="158">
        <f t="shared" si="108"/>
        <v>0</v>
      </c>
      <c r="AE255" s="158">
        <f t="shared" si="108"/>
        <v>0</v>
      </c>
      <c r="AF255" s="158">
        <f t="shared" si="108"/>
        <v>0</v>
      </c>
      <c r="AG255" s="158">
        <f t="shared" si="108"/>
        <v>0</v>
      </c>
      <c r="AH255" s="158">
        <f t="shared" si="108"/>
        <v>0</v>
      </c>
      <c r="AI255" s="158">
        <f t="shared" si="108"/>
        <v>0</v>
      </c>
      <c r="AJ255" s="158">
        <f t="shared" si="108"/>
        <v>0</v>
      </c>
      <c r="AK255" s="158">
        <f t="shared" si="108"/>
        <v>0</v>
      </c>
      <c r="AL255" s="158">
        <f t="shared" si="108"/>
        <v>0</v>
      </c>
      <c r="AM255" s="158">
        <f t="shared" si="108"/>
        <v>0</v>
      </c>
      <c r="AN255" s="158">
        <f t="shared" si="108"/>
        <v>0</v>
      </c>
      <c r="AO255" s="158">
        <f t="shared" si="108"/>
        <v>0</v>
      </c>
      <c r="AP255" s="158">
        <f t="shared" si="108"/>
        <v>0</v>
      </c>
    </row>
    <row r="256" spans="1:42" s="16" customFormat="1" x14ac:dyDescent="0.2">
      <c r="A256" s="429" t="s">
        <v>323</v>
      </c>
      <c r="B256" s="199"/>
      <c r="C256" s="183">
        <f t="shared" ref="C256:AP256" si="109">SUM(C251:C255)</f>
        <v>0</v>
      </c>
      <c r="D256" s="183">
        <f t="shared" si="109"/>
        <v>0</v>
      </c>
      <c r="E256" s="183">
        <f t="shared" si="109"/>
        <v>0</v>
      </c>
      <c r="F256" s="183">
        <f t="shared" si="109"/>
        <v>0</v>
      </c>
      <c r="G256" s="183">
        <f t="shared" si="109"/>
        <v>0</v>
      </c>
      <c r="H256" s="183">
        <f t="shared" si="109"/>
        <v>0</v>
      </c>
      <c r="I256" s="183">
        <f t="shared" si="109"/>
        <v>0</v>
      </c>
      <c r="J256" s="183">
        <f t="shared" si="109"/>
        <v>0</v>
      </c>
      <c r="K256" s="183">
        <f t="shared" si="109"/>
        <v>0</v>
      </c>
      <c r="L256" s="183">
        <f t="shared" si="109"/>
        <v>0</v>
      </c>
      <c r="M256" s="183">
        <f t="shared" si="109"/>
        <v>0</v>
      </c>
      <c r="N256" s="183">
        <f t="shared" si="109"/>
        <v>0</v>
      </c>
      <c r="O256" s="183">
        <f t="shared" si="109"/>
        <v>0</v>
      </c>
      <c r="P256" s="183">
        <f t="shared" si="109"/>
        <v>0</v>
      </c>
      <c r="Q256" s="183">
        <f t="shared" si="109"/>
        <v>0</v>
      </c>
      <c r="R256" s="183">
        <f t="shared" si="109"/>
        <v>0</v>
      </c>
      <c r="S256" s="183">
        <f t="shared" si="109"/>
        <v>0</v>
      </c>
      <c r="T256" s="183">
        <f t="shared" si="109"/>
        <v>0</v>
      </c>
      <c r="U256" s="183">
        <f t="shared" si="109"/>
        <v>0</v>
      </c>
      <c r="V256" s="183">
        <f t="shared" si="109"/>
        <v>0</v>
      </c>
      <c r="W256" s="183">
        <f t="shared" si="109"/>
        <v>0</v>
      </c>
      <c r="X256" s="183">
        <f t="shared" si="109"/>
        <v>0</v>
      </c>
      <c r="Y256" s="183">
        <f t="shared" si="109"/>
        <v>0</v>
      </c>
      <c r="Z256" s="183">
        <f t="shared" si="109"/>
        <v>0</v>
      </c>
      <c r="AA256" s="183">
        <f t="shared" si="109"/>
        <v>0</v>
      </c>
      <c r="AB256" s="183">
        <f t="shared" si="109"/>
        <v>0</v>
      </c>
      <c r="AC256" s="183">
        <f t="shared" si="109"/>
        <v>0</v>
      </c>
      <c r="AD256" s="183">
        <f t="shared" si="109"/>
        <v>0</v>
      </c>
      <c r="AE256" s="183">
        <f t="shared" si="109"/>
        <v>0</v>
      </c>
      <c r="AF256" s="183">
        <f t="shared" si="109"/>
        <v>0</v>
      </c>
      <c r="AG256" s="183">
        <f t="shared" si="109"/>
        <v>0</v>
      </c>
      <c r="AH256" s="183">
        <f t="shared" si="109"/>
        <v>0</v>
      </c>
      <c r="AI256" s="183">
        <f t="shared" si="109"/>
        <v>0</v>
      </c>
      <c r="AJ256" s="183">
        <f t="shared" si="109"/>
        <v>0</v>
      </c>
      <c r="AK256" s="183">
        <f t="shared" si="109"/>
        <v>0</v>
      </c>
      <c r="AL256" s="183">
        <f t="shared" si="109"/>
        <v>0</v>
      </c>
      <c r="AM256" s="183">
        <f t="shared" si="109"/>
        <v>0</v>
      </c>
      <c r="AN256" s="183">
        <f t="shared" si="109"/>
        <v>0</v>
      </c>
      <c r="AO256" s="183">
        <f t="shared" si="109"/>
        <v>0</v>
      </c>
      <c r="AP256" s="183">
        <f t="shared" si="109"/>
        <v>0</v>
      </c>
    </row>
    <row r="257" spans="1:43" s="16" customFormat="1" x14ac:dyDescent="0.2">
      <c r="A257" s="429" t="s">
        <v>382</v>
      </c>
      <c r="B257" s="199"/>
      <c r="C257" s="183"/>
    </row>
    <row r="258" spans="1:43" s="16" customFormat="1" x14ac:dyDescent="0.2">
      <c r="A258" s="431" t="s">
        <v>132</v>
      </c>
      <c r="B258" s="199"/>
      <c r="C258" s="183"/>
    </row>
    <row r="259" spans="1:43" s="16" customFormat="1" x14ac:dyDescent="0.2">
      <c r="A259" s="32" t="s">
        <v>4</v>
      </c>
      <c r="B259" s="199"/>
      <c r="C259" s="183">
        <f>IF(ibi_fed_amount_tax_fed="Yes",C570,0)</f>
        <v>0</v>
      </c>
    </row>
    <row r="260" spans="1:43" s="16" customFormat="1" x14ac:dyDescent="0.2">
      <c r="A260" s="32" t="s">
        <v>5</v>
      </c>
      <c r="B260" s="199"/>
      <c r="C260" s="183">
        <f>IF(ibi_sta_amount_tax_fed="Yes",C571,0)</f>
        <v>0</v>
      </c>
    </row>
    <row r="261" spans="1:43" s="16" customFormat="1" x14ac:dyDescent="0.2">
      <c r="A261" s="32" t="s">
        <v>166</v>
      </c>
      <c r="B261" s="199"/>
      <c r="C261" s="183">
        <f>IF(ibi_uti_amount_tax_fed="Yes",C572,0)</f>
        <v>0</v>
      </c>
    </row>
    <row r="262" spans="1:43" s="16" customFormat="1" x14ac:dyDescent="0.2">
      <c r="A262" s="32" t="s">
        <v>167</v>
      </c>
      <c r="B262" s="199"/>
      <c r="C262" s="158">
        <f>IF(ibi_oth_amount_tax_fed="Yes",C573,0)</f>
        <v>0</v>
      </c>
    </row>
    <row r="263" spans="1:43" s="16" customFormat="1" x14ac:dyDescent="0.2">
      <c r="A263" s="32" t="s">
        <v>13</v>
      </c>
      <c r="B263" s="199"/>
      <c r="C263" s="183">
        <f>SUM(C259:C262)</f>
        <v>0</v>
      </c>
    </row>
    <row r="264" spans="1:43" s="16" customFormat="1" x14ac:dyDescent="0.2">
      <c r="A264" s="431" t="s">
        <v>137</v>
      </c>
      <c r="B264" s="199"/>
      <c r="C264" s="183"/>
    </row>
    <row r="265" spans="1:43" s="16" customFormat="1" x14ac:dyDescent="0.2">
      <c r="A265" s="32" t="s">
        <v>4</v>
      </c>
      <c r="B265" s="199"/>
      <c r="C265" s="183">
        <f>IF(ibi_fed_percent_tax_fed="Yes",C576,0)</f>
        <v>0</v>
      </c>
    </row>
    <row r="266" spans="1:43" s="16" customFormat="1" x14ac:dyDescent="0.2">
      <c r="A266" s="32" t="s">
        <v>5</v>
      </c>
      <c r="B266" s="199"/>
      <c r="C266" s="183">
        <f>IF(ibi_sta_percent_tax_fed="Yes",C577,0)</f>
        <v>0</v>
      </c>
    </row>
    <row r="267" spans="1:43" s="16" customFormat="1" x14ac:dyDescent="0.2">
      <c r="A267" s="32" t="s">
        <v>166</v>
      </c>
      <c r="B267" s="199"/>
      <c r="C267" s="183">
        <f>IF(ibi_uti_percent_tax_fed="Yes",C578,0)</f>
        <v>0</v>
      </c>
    </row>
    <row r="268" spans="1:43" s="16" customFormat="1" x14ac:dyDescent="0.2">
      <c r="A268" s="32" t="s">
        <v>167</v>
      </c>
      <c r="B268" s="199"/>
      <c r="C268" s="158">
        <f>IF(ibi_oth_percent_tax_fed="Yes",C579,0)</f>
        <v>0</v>
      </c>
    </row>
    <row r="269" spans="1:43" s="16" customFormat="1" x14ac:dyDescent="0.2">
      <c r="A269" s="32" t="s">
        <v>13</v>
      </c>
      <c r="B269" s="199"/>
      <c r="C269" s="183">
        <f>SUM(C265:C268)</f>
        <v>0</v>
      </c>
    </row>
    <row r="270" spans="1:43" x14ac:dyDescent="0.2">
      <c r="A270" s="429" t="s">
        <v>370</v>
      </c>
      <c r="B270" s="118"/>
      <c r="C270" s="183"/>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28"/>
      <c r="AB270" s="28"/>
      <c r="AC270" s="28"/>
      <c r="AD270" s="28"/>
      <c r="AE270" s="28"/>
      <c r="AF270" s="28"/>
      <c r="AG270" s="28"/>
      <c r="AH270" s="28"/>
      <c r="AI270" s="28"/>
      <c r="AJ270" s="28"/>
      <c r="AK270" s="28"/>
      <c r="AL270" s="28"/>
      <c r="AM270" s="28"/>
      <c r="AN270" s="28"/>
      <c r="AO270" s="28"/>
      <c r="AP270" s="28"/>
      <c r="AQ270" s="7"/>
    </row>
    <row r="271" spans="1:43" s="425" customFormat="1" x14ac:dyDescent="0.2">
      <c r="A271" s="427" t="s">
        <v>4</v>
      </c>
      <c r="B271" s="432"/>
      <c r="C271" s="434">
        <f>IF(cbi_fed_tax_fed="Yes",C584,0)</f>
        <v>0</v>
      </c>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c r="AC271" s="28"/>
      <c r="AD271" s="28"/>
      <c r="AE271" s="28"/>
      <c r="AF271" s="28"/>
      <c r="AG271" s="28"/>
      <c r="AH271" s="28"/>
      <c r="AI271" s="28"/>
      <c r="AJ271" s="28"/>
      <c r="AK271" s="28"/>
      <c r="AL271" s="28"/>
      <c r="AM271" s="28"/>
      <c r="AN271" s="28"/>
      <c r="AO271" s="28"/>
      <c r="AP271" s="28"/>
      <c r="AQ271" s="408"/>
    </row>
    <row r="272" spans="1:43" s="425" customFormat="1" x14ac:dyDescent="0.2">
      <c r="A272" s="427" t="s">
        <v>5</v>
      </c>
      <c r="B272" s="432"/>
      <c r="C272" s="434">
        <f>IF(cbi_sta_tax_fed="Yes",C585,0)</f>
        <v>0</v>
      </c>
      <c r="D272" s="28"/>
      <c r="E272" s="28"/>
      <c r="F272" s="28"/>
      <c r="G272" s="28"/>
      <c r="H272" s="28"/>
      <c r="I272" s="28"/>
      <c r="J272" s="28"/>
      <c r="K272" s="28"/>
      <c r="L272" s="28"/>
      <c r="M272" s="28"/>
      <c r="N272" s="28"/>
      <c r="O272" s="28"/>
      <c r="P272" s="28"/>
      <c r="Q272" s="28"/>
      <c r="R272" s="28"/>
      <c r="S272" s="28"/>
      <c r="T272" s="28"/>
      <c r="U272" s="28"/>
      <c r="V272" s="28"/>
      <c r="W272" s="28"/>
      <c r="X272" s="28"/>
      <c r="Y272" s="28"/>
      <c r="Z272" s="28"/>
      <c r="AA272" s="28"/>
      <c r="AB272" s="28"/>
      <c r="AC272" s="28"/>
      <c r="AD272" s="28"/>
      <c r="AE272" s="28"/>
      <c r="AF272" s="28"/>
      <c r="AG272" s="28"/>
      <c r="AH272" s="28"/>
      <c r="AI272" s="28"/>
      <c r="AJ272" s="28"/>
      <c r="AK272" s="28"/>
      <c r="AL272" s="28"/>
      <c r="AM272" s="28"/>
      <c r="AN272" s="28"/>
      <c r="AO272" s="28"/>
      <c r="AP272" s="28"/>
      <c r="AQ272" s="408"/>
    </row>
    <row r="273" spans="1:43" s="425" customFormat="1" x14ac:dyDescent="0.2">
      <c r="A273" s="427" t="s">
        <v>166</v>
      </c>
      <c r="B273" s="432"/>
      <c r="C273" s="434">
        <f>IF(cbi_uti_tax_sta="Yes",C586,0)</f>
        <v>0</v>
      </c>
      <c r="D273" s="28"/>
      <c r="E273" s="28"/>
      <c r="F273" s="28"/>
      <c r="G273" s="28"/>
      <c r="H273" s="28"/>
      <c r="I273" s="28"/>
      <c r="J273" s="28"/>
      <c r="K273" s="28"/>
      <c r="L273" s="28"/>
      <c r="M273" s="28"/>
      <c r="N273" s="28"/>
      <c r="O273" s="28"/>
      <c r="P273" s="28"/>
      <c r="Q273" s="28"/>
      <c r="R273" s="28"/>
      <c r="S273" s="28"/>
      <c r="T273" s="28"/>
      <c r="U273" s="28"/>
      <c r="V273" s="28"/>
      <c r="W273" s="28"/>
      <c r="X273" s="28"/>
      <c r="Y273" s="28"/>
      <c r="Z273" s="28"/>
      <c r="AA273" s="28"/>
      <c r="AB273" s="28"/>
      <c r="AC273" s="28"/>
      <c r="AD273" s="28"/>
      <c r="AE273" s="28"/>
      <c r="AF273" s="28"/>
      <c r="AG273" s="28"/>
      <c r="AH273" s="28"/>
      <c r="AI273" s="28"/>
      <c r="AJ273" s="28"/>
      <c r="AK273" s="28"/>
      <c r="AL273" s="28"/>
      <c r="AM273" s="28"/>
      <c r="AN273" s="28"/>
      <c r="AO273" s="28"/>
      <c r="AP273" s="28"/>
      <c r="AQ273" s="408"/>
    </row>
    <row r="274" spans="1:43" s="425" customFormat="1" x14ac:dyDescent="0.2">
      <c r="A274" s="427" t="s">
        <v>167</v>
      </c>
      <c r="B274" s="432"/>
      <c r="C274" s="436">
        <f>IF(cbi_oth_tax_sta="Yes",C587,0)</f>
        <v>0</v>
      </c>
      <c r="D274" s="28"/>
      <c r="E274" s="28"/>
      <c r="F274" s="28"/>
      <c r="G274" s="28"/>
      <c r="H274" s="28"/>
      <c r="I274" s="28"/>
      <c r="J274" s="28"/>
      <c r="K274" s="28"/>
      <c r="L274" s="28"/>
      <c r="M274" s="28"/>
      <c r="N274" s="28"/>
      <c r="O274" s="28"/>
      <c r="P274" s="28"/>
      <c r="Q274" s="28"/>
      <c r="R274" s="28"/>
      <c r="S274" s="28"/>
      <c r="T274" s="28"/>
      <c r="U274" s="28"/>
      <c r="V274" s="28"/>
      <c r="W274" s="28"/>
      <c r="X274" s="28"/>
      <c r="Y274" s="28"/>
      <c r="Z274" s="28"/>
      <c r="AA274" s="28"/>
      <c r="AB274" s="28"/>
      <c r="AC274" s="28"/>
      <c r="AD274" s="28"/>
      <c r="AE274" s="28"/>
      <c r="AF274" s="28"/>
      <c r="AG274" s="28"/>
      <c r="AH274" s="28"/>
      <c r="AI274" s="28"/>
      <c r="AJ274" s="28"/>
      <c r="AK274" s="28"/>
      <c r="AL274" s="28"/>
      <c r="AM274" s="28"/>
      <c r="AN274" s="28"/>
      <c r="AO274" s="28"/>
      <c r="AP274" s="28"/>
      <c r="AQ274" s="408"/>
    </row>
    <row r="275" spans="1:43" s="425" customFormat="1" x14ac:dyDescent="0.2">
      <c r="A275" s="427" t="s">
        <v>13</v>
      </c>
      <c r="B275" s="432"/>
      <c r="C275" s="434">
        <f>SUM(C271:C274)</f>
        <v>0</v>
      </c>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c r="AC275" s="28"/>
      <c r="AD275" s="28"/>
      <c r="AE275" s="28"/>
      <c r="AF275" s="28"/>
      <c r="AG275" s="28"/>
      <c r="AH275" s="28"/>
      <c r="AI275" s="28"/>
      <c r="AJ275" s="28"/>
      <c r="AK275" s="28"/>
      <c r="AL275" s="28"/>
      <c r="AM275" s="28"/>
      <c r="AN275" s="28"/>
      <c r="AO275" s="28"/>
      <c r="AP275" s="28"/>
      <c r="AQ275" s="408"/>
    </row>
    <row r="276" spans="1:43" x14ac:dyDescent="0.2">
      <c r="A276" s="429" t="s">
        <v>324</v>
      </c>
      <c r="B276" s="118"/>
      <c r="C276" s="158">
        <f>C263+C269+C275</f>
        <v>0</v>
      </c>
      <c r="D276" s="158">
        <f t="shared" ref="D276:AP276" si="110">D263+D269+D275</f>
        <v>0</v>
      </c>
      <c r="E276" s="158">
        <f t="shared" si="110"/>
        <v>0</v>
      </c>
      <c r="F276" s="158">
        <f t="shared" si="110"/>
        <v>0</v>
      </c>
      <c r="G276" s="158">
        <f t="shared" si="110"/>
        <v>0</v>
      </c>
      <c r="H276" s="158">
        <f t="shared" si="110"/>
        <v>0</v>
      </c>
      <c r="I276" s="158">
        <f t="shared" si="110"/>
        <v>0</v>
      </c>
      <c r="J276" s="158">
        <f t="shared" si="110"/>
        <v>0</v>
      </c>
      <c r="K276" s="158">
        <f t="shared" si="110"/>
        <v>0</v>
      </c>
      <c r="L276" s="158">
        <f t="shared" si="110"/>
        <v>0</v>
      </c>
      <c r="M276" s="158">
        <f t="shared" si="110"/>
        <v>0</v>
      </c>
      <c r="N276" s="158">
        <f t="shared" si="110"/>
        <v>0</v>
      </c>
      <c r="O276" s="158">
        <f t="shared" si="110"/>
        <v>0</v>
      </c>
      <c r="P276" s="158">
        <f t="shared" si="110"/>
        <v>0</v>
      </c>
      <c r="Q276" s="158">
        <f t="shared" si="110"/>
        <v>0</v>
      </c>
      <c r="R276" s="158">
        <f t="shared" si="110"/>
        <v>0</v>
      </c>
      <c r="S276" s="158">
        <f t="shared" si="110"/>
        <v>0</v>
      </c>
      <c r="T276" s="158">
        <f t="shared" si="110"/>
        <v>0</v>
      </c>
      <c r="U276" s="158">
        <f t="shared" si="110"/>
        <v>0</v>
      </c>
      <c r="V276" s="158">
        <f t="shared" si="110"/>
        <v>0</v>
      </c>
      <c r="W276" s="158">
        <f t="shared" si="110"/>
        <v>0</v>
      </c>
      <c r="X276" s="158">
        <f t="shared" si="110"/>
        <v>0</v>
      </c>
      <c r="Y276" s="158">
        <f t="shared" si="110"/>
        <v>0</v>
      </c>
      <c r="Z276" s="158">
        <f t="shared" si="110"/>
        <v>0</v>
      </c>
      <c r="AA276" s="158">
        <f t="shared" si="110"/>
        <v>0</v>
      </c>
      <c r="AB276" s="158">
        <f t="shared" si="110"/>
        <v>0</v>
      </c>
      <c r="AC276" s="158">
        <f t="shared" si="110"/>
        <v>0</v>
      </c>
      <c r="AD276" s="158">
        <f t="shared" si="110"/>
        <v>0</v>
      </c>
      <c r="AE276" s="158">
        <f t="shared" si="110"/>
        <v>0</v>
      </c>
      <c r="AF276" s="158">
        <f t="shared" si="110"/>
        <v>0</v>
      </c>
      <c r="AG276" s="158">
        <f t="shared" si="110"/>
        <v>0</v>
      </c>
      <c r="AH276" s="158">
        <f t="shared" si="110"/>
        <v>0</v>
      </c>
      <c r="AI276" s="158">
        <f t="shared" si="110"/>
        <v>0</v>
      </c>
      <c r="AJ276" s="158">
        <f t="shared" si="110"/>
        <v>0</v>
      </c>
      <c r="AK276" s="158">
        <f t="shared" si="110"/>
        <v>0</v>
      </c>
      <c r="AL276" s="158">
        <f t="shared" si="110"/>
        <v>0</v>
      </c>
      <c r="AM276" s="158">
        <f t="shared" si="110"/>
        <v>0</v>
      </c>
      <c r="AN276" s="158">
        <f t="shared" si="110"/>
        <v>0</v>
      </c>
      <c r="AO276" s="158">
        <f t="shared" si="110"/>
        <v>0</v>
      </c>
      <c r="AP276" s="158">
        <f t="shared" si="110"/>
        <v>0</v>
      </c>
    </row>
    <row r="277" spans="1:43" x14ac:dyDescent="0.2">
      <c r="A277" s="429" t="s">
        <v>322</v>
      </c>
      <c r="B277" s="118"/>
      <c r="C277" s="183">
        <f>C256+C276</f>
        <v>0</v>
      </c>
      <c r="D277" s="183">
        <f t="shared" ref="D277:AP277" si="111">D256+D276</f>
        <v>0</v>
      </c>
      <c r="E277" s="183">
        <f t="shared" si="111"/>
        <v>0</v>
      </c>
      <c r="F277" s="183">
        <f t="shared" si="111"/>
        <v>0</v>
      </c>
      <c r="G277" s="183">
        <f t="shared" si="111"/>
        <v>0</v>
      </c>
      <c r="H277" s="183">
        <f t="shared" si="111"/>
        <v>0</v>
      </c>
      <c r="I277" s="183">
        <f t="shared" si="111"/>
        <v>0</v>
      </c>
      <c r="J277" s="183">
        <f t="shared" si="111"/>
        <v>0</v>
      </c>
      <c r="K277" s="183">
        <f t="shared" si="111"/>
        <v>0</v>
      </c>
      <c r="L277" s="183">
        <f t="shared" si="111"/>
        <v>0</v>
      </c>
      <c r="M277" s="183">
        <f t="shared" si="111"/>
        <v>0</v>
      </c>
      <c r="N277" s="183">
        <f t="shared" si="111"/>
        <v>0</v>
      </c>
      <c r="O277" s="183">
        <f t="shared" si="111"/>
        <v>0</v>
      </c>
      <c r="P277" s="183">
        <f t="shared" si="111"/>
        <v>0</v>
      </c>
      <c r="Q277" s="183">
        <f t="shared" si="111"/>
        <v>0</v>
      </c>
      <c r="R277" s="183">
        <f t="shared" si="111"/>
        <v>0</v>
      </c>
      <c r="S277" s="183">
        <f t="shared" si="111"/>
        <v>0</v>
      </c>
      <c r="T277" s="183">
        <f t="shared" si="111"/>
        <v>0</v>
      </c>
      <c r="U277" s="183">
        <f t="shared" si="111"/>
        <v>0</v>
      </c>
      <c r="V277" s="183">
        <f t="shared" si="111"/>
        <v>0</v>
      </c>
      <c r="W277" s="183">
        <f t="shared" si="111"/>
        <v>0</v>
      </c>
      <c r="X277" s="183">
        <f t="shared" si="111"/>
        <v>0</v>
      </c>
      <c r="Y277" s="183">
        <f t="shared" si="111"/>
        <v>0</v>
      </c>
      <c r="Z277" s="183">
        <f t="shared" si="111"/>
        <v>0</v>
      </c>
      <c r="AA277" s="183">
        <f t="shared" si="111"/>
        <v>0</v>
      </c>
      <c r="AB277" s="183">
        <f t="shared" si="111"/>
        <v>0</v>
      </c>
      <c r="AC277" s="183">
        <f t="shared" si="111"/>
        <v>0</v>
      </c>
      <c r="AD277" s="183">
        <f t="shared" si="111"/>
        <v>0</v>
      </c>
      <c r="AE277" s="183">
        <f t="shared" si="111"/>
        <v>0</v>
      </c>
      <c r="AF277" s="183">
        <f t="shared" si="111"/>
        <v>0</v>
      </c>
      <c r="AG277" s="183">
        <f t="shared" si="111"/>
        <v>0</v>
      </c>
      <c r="AH277" s="183">
        <f t="shared" si="111"/>
        <v>0</v>
      </c>
      <c r="AI277" s="183">
        <f t="shared" si="111"/>
        <v>0</v>
      </c>
      <c r="AJ277" s="183">
        <f t="shared" si="111"/>
        <v>0</v>
      </c>
      <c r="AK277" s="183">
        <f t="shared" si="111"/>
        <v>0</v>
      </c>
      <c r="AL277" s="183">
        <f t="shared" si="111"/>
        <v>0</v>
      </c>
      <c r="AM277" s="183">
        <f t="shared" si="111"/>
        <v>0</v>
      </c>
      <c r="AN277" s="183">
        <f t="shared" si="111"/>
        <v>0</v>
      </c>
      <c r="AO277" s="183">
        <f t="shared" si="111"/>
        <v>0</v>
      </c>
      <c r="AP277" s="183">
        <f t="shared" si="111"/>
        <v>0</v>
      </c>
    </row>
    <row r="278" spans="1:43" x14ac:dyDescent="0.2">
      <c r="A278" s="429" t="s">
        <v>325</v>
      </c>
      <c r="B278" s="118"/>
      <c r="C278" s="183">
        <f t="array" ref="C278:AP278">Inputs!D152:AQ152</f>
        <v>0</v>
      </c>
      <c r="D278" s="183">
        <v>0</v>
      </c>
      <c r="E278" s="183">
        <v>0</v>
      </c>
      <c r="F278" s="183">
        <v>0</v>
      </c>
      <c r="G278" s="183">
        <v>0</v>
      </c>
      <c r="H278" s="183">
        <v>0</v>
      </c>
      <c r="I278" s="183">
        <v>0</v>
      </c>
      <c r="J278" s="183">
        <v>0</v>
      </c>
      <c r="K278" s="183">
        <v>0</v>
      </c>
      <c r="L278" s="183">
        <v>0</v>
      </c>
      <c r="M278" s="183">
        <v>0</v>
      </c>
      <c r="N278" s="183">
        <v>0</v>
      </c>
      <c r="O278" s="183">
        <v>0</v>
      </c>
      <c r="P278" s="183">
        <v>0</v>
      </c>
      <c r="Q278" s="183">
        <v>0</v>
      </c>
      <c r="R278" s="183">
        <v>0</v>
      </c>
      <c r="S278" s="183">
        <v>0</v>
      </c>
      <c r="T278" s="183">
        <v>0</v>
      </c>
      <c r="U278" s="183">
        <v>0</v>
      </c>
      <c r="V278" s="183">
        <v>0</v>
      </c>
      <c r="W278" s="183">
        <v>0</v>
      </c>
      <c r="X278" s="183">
        <v>0</v>
      </c>
      <c r="Y278" s="183">
        <v>0</v>
      </c>
      <c r="Z278" s="183">
        <v>0</v>
      </c>
      <c r="AA278" s="183">
        <v>0</v>
      </c>
      <c r="AB278" s="183">
        <v>0</v>
      </c>
      <c r="AC278" s="183">
        <v>0</v>
      </c>
      <c r="AD278" s="183">
        <v>0</v>
      </c>
      <c r="AE278" s="183">
        <v>0</v>
      </c>
      <c r="AF278" s="183">
        <v>0</v>
      </c>
      <c r="AG278" s="183">
        <v>0</v>
      </c>
      <c r="AH278" s="183">
        <v>0</v>
      </c>
      <c r="AI278" s="183">
        <v>0</v>
      </c>
      <c r="AJ278" s="183">
        <v>0</v>
      </c>
      <c r="AK278" s="183">
        <v>0</v>
      </c>
      <c r="AL278" s="183">
        <v>0</v>
      </c>
      <c r="AM278" s="183">
        <v>0</v>
      </c>
      <c r="AN278" s="183">
        <v>0</v>
      </c>
      <c r="AO278" s="183">
        <v>0</v>
      </c>
      <c r="AP278" s="183">
        <v>0</v>
      </c>
    </row>
    <row r="279" spans="1:43" x14ac:dyDescent="0.2">
      <c r="A279" s="403" t="s">
        <v>328</v>
      </c>
      <c r="B279" s="404"/>
      <c r="C279" s="175">
        <f>C277*-C278/100</f>
        <v>0</v>
      </c>
      <c r="D279" s="175">
        <f t="shared" ref="D279:AP279" si="112">D277*-D278/100</f>
        <v>0</v>
      </c>
      <c r="E279" s="175">
        <f t="shared" si="112"/>
        <v>0</v>
      </c>
      <c r="F279" s="175">
        <f t="shared" si="112"/>
        <v>0</v>
      </c>
      <c r="G279" s="175">
        <f t="shared" si="112"/>
        <v>0</v>
      </c>
      <c r="H279" s="175">
        <f t="shared" si="112"/>
        <v>0</v>
      </c>
      <c r="I279" s="175">
        <f t="shared" si="112"/>
        <v>0</v>
      </c>
      <c r="J279" s="175">
        <f t="shared" si="112"/>
        <v>0</v>
      </c>
      <c r="K279" s="175">
        <f t="shared" si="112"/>
        <v>0</v>
      </c>
      <c r="L279" s="175">
        <f t="shared" si="112"/>
        <v>0</v>
      </c>
      <c r="M279" s="175">
        <f t="shared" si="112"/>
        <v>0</v>
      </c>
      <c r="N279" s="175">
        <f t="shared" si="112"/>
        <v>0</v>
      </c>
      <c r="O279" s="175">
        <f t="shared" si="112"/>
        <v>0</v>
      </c>
      <c r="P279" s="175">
        <f t="shared" si="112"/>
        <v>0</v>
      </c>
      <c r="Q279" s="175">
        <f t="shared" si="112"/>
        <v>0</v>
      </c>
      <c r="R279" s="175">
        <f t="shared" si="112"/>
        <v>0</v>
      </c>
      <c r="S279" s="175">
        <f t="shared" si="112"/>
        <v>0</v>
      </c>
      <c r="T279" s="175">
        <f t="shared" si="112"/>
        <v>0</v>
      </c>
      <c r="U279" s="175">
        <f t="shared" si="112"/>
        <v>0</v>
      </c>
      <c r="V279" s="175">
        <f t="shared" si="112"/>
        <v>0</v>
      </c>
      <c r="W279" s="175">
        <f t="shared" si="112"/>
        <v>0</v>
      </c>
      <c r="X279" s="175">
        <f t="shared" si="112"/>
        <v>0</v>
      </c>
      <c r="Y279" s="175">
        <f t="shared" si="112"/>
        <v>0</v>
      </c>
      <c r="Z279" s="175">
        <f t="shared" si="112"/>
        <v>0</v>
      </c>
      <c r="AA279" s="175">
        <f t="shared" si="112"/>
        <v>0</v>
      </c>
      <c r="AB279" s="175">
        <f t="shared" si="112"/>
        <v>0</v>
      </c>
      <c r="AC279" s="175">
        <f t="shared" si="112"/>
        <v>0</v>
      </c>
      <c r="AD279" s="175">
        <f t="shared" si="112"/>
        <v>0</v>
      </c>
      <c r="AE279" s="175">
        <f t="shared" si="112"/>
        <v>0</v>
      </c>
      <c r="AF279" s="175">
        <f t="shared" si="112"/>
        <v>0</v>
      </c>
      <c r="AG279" s="175">
        <f t="shared" si="112"/>
        <v>0</v>
      </c>
      <c r="AH279" s="175">
        <f t="shared" si="112"/>
        <v>0</v>
      </c>
      <c r="AI279" s="175">
        <f t="shared" si="112"/>
        <v>0</v>
      </c>
      <c r="AJ279" s="175">
        <f t="shared" si="112"/>
        <v>0</v>
      </c>
      <c r="AK279" s="175">
        <f t="shared" si="112"/>
        <v>0</v>
      </c>
      <c r="AL279" s="175">
        <f t="shared" si="112"/>
        <v>0</v>
      </c>
      <c r="AM279" s="175">
        <f t="shared" si="112"/>
        <v>0</v>
      </c>
      <c r="AN279" s="175">
        <f t="shared" si="112"/>
        <v>0</v>
      </c>
      <c r="AO279" s="175">
        <f t="shared" si="112"/>
        <v>0</v>
      </c>
      <c r="AP279" s="175">
        <f t="shared" si="112"/>
        <v>0</v>
      </c>
    </row>
    <row r="280" spans="1:43" x14ac:dyDescent="0.2">
      <c r="A280" s="32"/>
      <c r="B280" s="11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c r="AA280" s="28"/>
      <c r="AB280" s="28"/>
      <c r="AC280" s="28"/>
      <c r="AD280" s="28"/>
      <c r="AE280" s="28"/>
      <c r="AF280" s="28"/>
      <c r="AG280" s="28"/>
      <c r="AH280" s="28"/>
      <c r="AI280" s="28"/>
      <c r="AJ280" s="28"/>
      <c r="AK280" s="28"/>
      <c r="AL280" s="28"/>
      <c r="AM280" s="28"/>
      <c r="AN280" s="28"/>
      <c r="AO280" s="28"/>
      <c r="AP280" s="28"/>
    </row>
    <row r="281" spans="1:43" x14ac:dyDescent="0.2">
      <c r="A281" s="107" t="s">
        <v>83</v>
      </c>
      <c r="B281" s="279"/>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row>
    <row r="282" spans="1:43" x14ac:dyDescent="0.2">
      <c r="A282" s="29" t="s">
        <v>84</v>
      </c>
      <c r="B282" s="118"/>
    </row>
    <row r="283" spans="1:43" x14ac:dyDescent="0.2">
      <c r="A283" s="4" t="s">
        <v>212</v>
      </c>
      <c r="B283" s="118"/>
      <c r="G283" s="459" t="s">
        <v>53</v>
      </c>
      <c r="H283" s="460"/>
      <c r="I283" s="460"/>
      <c r="J283" s="461"/>
      <c r="K283" s="462" t="s">
        <v>54</v>
      </c>
      <c r="L283" s="463"/>
    </row>
    <row r="284" spans="1:43" ht="51" x14ac:dyDescent="0.2">
      <c r="B284" s="203" t="s">
        <v>43</v>
      </c>
      <c r="C284" s="18" t="s">
        <v>39</v>
      </c>
      <c r="D284" s="18" t="s">
        <v>41</v>
      </c>
      <c r="E284" s="34" t="s">
        <v>42</v>
      </c>
      <c r="F284" s="18" t="s">
        <v>44</v>
      </c>
      <c r="G284" s="18" t="s">
        <v>48</v>
      </c>
      <c r="H284" s="18" t="s">
        <v>50</v>
      </c>
      <c r="I284" s="67" t="s">
        <v>49</v>
      </c>
      <c r="J284" s="18" t="s">
        <v>51</v>
      </c>
      <c r="K284" s="40" t="s">
        <v>3</v>
      </c>
      <c r="L284" s="178" t="s">
        <v>51</v>
      </c>
      <c r="M284" s="35" t="s">
        <v>55</v>
      </c>
      <c r="N284" s="35" t="s">
        <v>56</v>
      </c>
      <c r="O284" s="18" t="s">
        <v>45</v>
      </c>
      <c r="P284" s="177" t="s">
        <v>75</v>
      </c>
      <c r="Q284" s="18" t="s">
        <v>76</v>
      </c>
    </row>
    <row r="285" spans="1:43" s="16" customFormat="1" x14ac:dyDescent="0.2">
      <c r="A285" s="41" t="str">
        <f>Inputs!B132</f>
        <v>5-yr MACRS</v>
      </c>
      <c r="B285" s="273">
        <f>IF(Inputs!$C$140=0,0,depr_alloc_macrs_5_percent*100/Inputs!$C$140)</f>
        <v>0</v>
      </c>
      <c r="C285" s="157">
        <f>$B$55*depr_alloc_macrs_5_percent/100</f>
        <v>0</v>
      </c>
      <c r="D285" s="157">
        <f t="shared" ref="D285:E291" si="113">$B285/100*D$292</f>
        <v>0</v>
      </c>
      <c r="E285" s="157">
        <f t="shared" si="113"/>
        <v>0</v>
      </c>
      <c r="F285" s="159">
        <f>C285-D285-E285</f>
        <v>0</v>
      </c>
      <c r="G285" s="160">
        <f>IF(depr_itc_sta_macrs_5="Yes",F285,0)</f>
        <v>0</v>
      </c>
      <c r="H285" s="167">
        <f t="shared" ref="H285:H291" si="114">IF($G$292=0,0,G285/$G$292)*100</f>
        <v>0</v>
      </c>
      <c r="I285" s="163">
        <f t="shared" ref="I285:I291" si="115">$I$292*H285/100</f>
        <v>0</v>
      </c>
      <c r="J285" s="164">
        <f>I285*0.5</f>
        <v>0</v>
      </c>
      <c r="K285" s="161">
        <f t="shared" ref="K285:K291" si="116">H285/100*$K$292</f>
        <v>0</v>
      </c>
      <c r="L285" s="164">
        <f>K285*0.5</f>
        <v>0</v>
      </c>
      <c r="M285" s="157">
        <f>IF(itc_sta_amount_deprbas_sta="Yes",L285,0)+IF(itc_sta_percent_deprbas_sta="Yes",J285,0)</f>
        <v>0</v>
      </c>
      <c r="N285" s="157">
        <f t="shared" ref="N285:N290" si="117">IF(itc_fed_amount_deprbas_sta="Yes",L421,0)+IF(itc_fed_percent_deprbas_sta="Yes",J421,0)</f>
        <v>0</v>
      </c>
      <c r="O285" s="165">
        <f t="shared" ref="O285:O289" si="118">F285-M285-N285</f>
        <v>0</v>
      </c>
      <c r="P285" s="157">
        <f>IF(depr_bonus_sta_macrs_5="Yes",O285*depr_bonus_sta/100,0)</f>
        <v>0</v>
      </c>
      <c r="Q285" s="159">
        <f>O285-P285</f>
        <v>0</v>
      </c>
    </row>
    <row r="286" spans="1:43" s="16" customFormat="1" x14ac:dyDescent="0.2">
      <c r="A286" s="41" t="str">
        <f>Inputs!B133</f>
        <v>15-yr MACRS</v>
      </c>
      <c r="B286" s="273">
        <f>IF(Inputs!$C$140=0,0,depr_alloc_macrs_15_percent*100/Inputs!$C$140)</f>
        <v>0</v>
      </c>
      <c r="C286" s="157">
        <f>$B$55*depr_alloc_macrs_15_percent/100</f>
        <v>0</v>
      </c>
      <c r="D286" s="157">
        <f t="shared" si="113"/>
        <v>0</v>
      </c>
      <c r="E286" s="157">
        <f t="shared" si="113"/>
        <v>0</v>
      </c>
      <c r="F286" s="159">
        <f t="shared" ref="F286:F290" si="119">C286-D286-E286</f>
        <v>0</v>
      </c>
      <c r="G286" s="161">
        <f>IF(depr_itc_sta_macrs_15="Yes",F286,0)</f>
        <v>0</v>
      </c>
      <c r="H286" s="168">
        <f t="shared" si="114"/>
        <v>0</v>
      </c>
      <c r="I286" s="157">
        <f t="shared" si="115"/>
        <v>0</v>
      </c>
      <c r="J286" s="166">
        <f t="shared" ref="J286:J291" si="120">I286*0.5</f>
        <v>0</v>
      </c>
      <c r="K286" s="161">
        <f t="shared" si="116"/>
        <v>0</v>
      </c>
      <c r="L286" s="166">
        <f t="shared" ref="L286:L291" si="121">K286*0.5</f>
        <v>0</v>
      </c>
      <c r="M286" s="157">
        <f t="shared" ref="M286:M289" si="122">IF(itc_sta_amount_deprbas_sta="Yes",L286,0)+IF(itc_sta_percent_deprbas_sta="Yes",J286,0)</f>
        <v>0</v>
      </c>
      <c r="N286" s="157">
        <f t="shared" si="117"/>
        <v>0</v>
      </c>
      <c r="O286" s="159">
        <f t="shared" si="118"/>
        <v>0</v>
      </c>
      <c r="P286" s="157">
        <f>IF(depr_bonus_sta_macrs_15="Yes",O286*depr_bonus_sta/100,0)</f>
        <v>0</v>
      </c>
      <c r="Q286" s="159">
        <f t="shared" ref="Q286:Q289" si="123">O286-P286</f>
        <v>0</v>
      </c>
    </row>
    <row r="287" spans="1:43" s="16" customFormat="1" x14ac:dyDescent="0.2">
      <c r="A287" s="41" t="str">
        <f>Inputs!B134</f>
        <v>5-yr SL</v>
      </c>
      <c r="B287" s="273">
        <f>IF(Inputs!$C$140=0,0,depr_alloc_sl_5_percent*100/Inputs!$C$140)</f>
        <v>0</v>
      </c>
      <c r="C287" s="157">
        <f>$B$55*depr_alloc_sl_5_percent/100</f>
        <v>0</v>
      </c>
      <c r="D287" s="157">
        <f t="shared" si="113"/>
        <v>0</v>
      </c>
      <c r="E287" s="157">
        <f t="shared" si="113"/>
        <v>0</v>
      </c>
      <c r="F287" s="159">
        <f t="shared" si="119"/>
        <v>0</v>
      </c>
      <c r="G287" s="161">
        <f>IF(depr_itc_sta_sl_5="Yes",F287,0)</f>
        <v>0</v>
      </c>
      <c r="H287" s="168">
        <f t="shared" si="114"/>
        <v>0</v>
      </c>
      <c r="I287" s="157">
        <f t="shared" si="115"/>
        <v>0</v>
      </c>
      <c r="J287" s="166">
        <f t="shared" si="120"/>
        <v>0</v>
      </c>
      <c r="K287" s="161">
        <f t="shared" si="116"/>
        <v>0</v>
      </c>
      <c r="L287" s="166">
        <f t="shared" si="121"/>
        <v>0</v>
      </c>
      <c r="M287" s="157">
        <f t="shared" si="122"/>
        <v>0</v>
      </c>
      <c r="N287" s="157">
        <f t="shared" si="117"/>
        <v>0</v>
      </c>
      <c r="O287" s="159">
        <f t="shared" si="118"/>
        <v>0</v>
      </c>
      <c r="P287" s="157">
        <f>IF(depr_bonus_sta_sl_5="Yes",O287*depr_bonus_sta/100,0)</f>
        <v>0</v>
      </c>
      <c r="Q287" s="159">
        <f t="shared" si="123"/>
        <v>0</v>
      </c>
    </row>
    <row r="288" spans="1:43" s="16" customFormat="1" x14ac:dyDescent="0.2">
      <c r="A288" s="41" t="str">
        <f>Inputs!B135</f>
        <v>15-yr SL</v>
      </c>
      <c r="B288" s="273">
        <f>IF(Inputs!$C$140=0,0,depr_alloc_sl_15_percent*100/Inputs!$C$140)</f>
        <v>0</v>
      </c>
      <c r="C288" s="157">
        <f>$B$55*depr_alloc_sl_15_percent/100</f>
        <v>0</v>
      </c>
      <c r="D288" s="157">
        <f t="shared" si="113"/>
        <v>0</v>
      </c>
      <c r="E288" s="157">
        <f t="shared" si="113"/>
        <v>0</v>
      </c>
      <c r="F288" s="159">
        <f t="shared" si="119"/>
        <v>0</v>
      </c>
      <c r="G288" s="161">
        <f>IF(depr_itc_sta_sl_15="Yes",F288,0)</f>
        <v>0</v>
      </c>
      <c r="H288" s="168">
        <f t="shared" si="114"/>
        <v>0</v>
      </c>
      <c r="I288" s="157">
        <f t="shared" si="115"/>
        <v>0</v>
      </c>
      <c r="J288" s="166">
        <f t="shared" si="120"/>
        <v>0</v>
      </c>
      <c r="K288" s="161">
        <f t="shared" si="116"/>
        <v>0</v>
      </c>
      <c r="L288" s="166">
        <f t="shared" si="121"/>
        <v>0</v>
      </c>
      <c r="M288" s="157">
        <f t="shared" si="122"/>
        <v>0</v>
      </c>
      <c r="N288" s="157">
        <f t="shared" si="117"/>
        <v>0</v>
      </c>
      <c r="O288" s="159">
        <f t="shared" si="118"/>
        <v>0</v>
      </c>
      <c r="P288" s="157">
        <f>IF(depr_bonus_sta_sl_15="Yes",O288*depr_bonus_sta/100,0)</f>
        <v>0</v>
      </c>
      <c r="Q288" s="159">
        <f t="shared" si="123"/>
        <v>0</v>
      </c>
    </row>
    <row r="289" spans="1:17" s="16" customFormat="1" x14ac:dyDescent="0.2">
      <c r="A289" s="41" t="str">
        <f>Inputs!B136</f>
        <v>20-yr SL</v>
      </c>
      <c r="B289" s="273">
        <f>IF(Inputs!$C$140=0,0,depr_alloc_sl_20_percent*100/Inputs!$C$140)</f>
        <v>0</v>
      </c>
      <c r="C289" s="157">
        <f>$B$55*depr_alloc_sl_20_percent/100</f>
        <v>0</v>
      </c>
      <c r="D289" s="157">
        <f t="shared" si="113"/>
        <v>0</v>
      </c>
      <c r="E289" s="157">
        <f t="shared" si="113"/>
        <v>0</v>
      </c>
      <c r="F289" s="159">
        <f t="shared" si="119"/>
        <v>0</v>
      </c>
      <c r="G289" s="161">
        <f>IF(depr_itc_sta_sl_20="Yes",F289,0)</f>
        <v>0</v>
      </c>
      <c r="H289" s="168">
        <f t="shared" si="114"/>
        <v>0</v>
      </c>
      <c r="I289" s="157">
        <f t="shared" si="115"/>
        <v>0</v>
      </c>
      <c r="J289" s="166">
        <f t="shared" si="120"/>
        <v>0</v>
      </c>
      <c r="K289" s="161">
        <f t="shared" si="116"/>
        <v>0</v>
      </c>
      <c r="L289" s="166">
        <f t="shared" si="121"/>
        <v>0</v>
      </c>
      <c r="M289" s="157">
        <f t="shared" si="122"/>
        <v>0</v>
      </c>
      <c r="N289" s="157">
        <f t="shared" si="117"/>
        <v>0</v>
      </c>
      <c r="O289" s="159">
        <f t="shared" si="118"/>
        <v>0</v>
      </c>
      <c r="P289" s="157">
        <f>IF(depr_bonus_sta_sl_20="Yes",O289*depr_bonus_sta/100,0)</f>
        <v>0</v>
      </c>
      <c r="Q289" s="159">
        <f t="shared" si="123"/>
        <v>0</v>
      </c>
    </row>
    <row r="290" spans="1:17" s="16" customFormat="1" x14ac:dyDescent="0.2">
      <c r="A290" s="41" t="str">
        <f>Inputs!B137</f>
        <v>39-yr SL</v>
      </c>
      <c r="B290" s="387">
        <f>IF(Inputs!$C$140=0,0,depr_alloc_sl_39_percent*100/Inputs!$C$140)</f>
        <v>0</v>
      </c>
      <c r="C290" s="157">
        <f>$B$55*depr_alloc_sl_39_percent/100</f>
        <v>0</v>
      </c>
      <c r="D290" s="157">
        <f t="shared" si="113"/>
        <v>0</v>
      </c>
      <c r="E290" s="157">
        <f t="shared" si="113"/>
        <v>0</v>
      </c>
      <c r="F290" s="159">
        <f t="shared" si="119"/>
        <v>0</v>
      </c>
      <c r="G290" s="161">
        <f>IF(depr_itc_sta_sl_39="Yes",F290,0)</f>
        <v>0</v>
      </c>
      <c r="H290" s="168">
        <f t="shared" si="114"/>
        <v>0</v>
      </c>
      <c r="I290" s="157">
        <f t="shared" si="115"/>
        <v>0</v>
      </c>
      <c r="J290" s="166">
        <f t="shared" si="120"/>
        <v>0</v>
      </c>
      <c r="K290" s="161">
        <f t="shared" si="116"/>
        <v>0</v>
      </c>
      <c r="L290" s="166">
        <f t="shared" si="121"/>
        <v>0</v>
      </c>
      <c r="M290" s="161">
        <f>IF(itc_sta_amount_deprbas_sta="Yes",L290,0)+IF(itc_sta_percent_deprbas_sta="Yes",J290,0)</f>
        <v>0</v>
      </c>
      <c r="N290" s="157">
        <f t="shared" si="117"/>
        <v>0</v>
      </c>
      <c r="O290" s="159">
        <f>F290-M290-N290</f>
        <v>0</v>
      </c>
      <c r="P290" s="157">
        <f>IF(depr_bonus_sta_sl_39="Yes",O290*depr_bonus_sta/100,0)</f>
        <v>0</v>
      </c>
      <c r="Q290" s="159">
        <f>O290-P290</f>
        <v>0</v>
      </c>
    </row>
    <row r="291" spans="1:17" s="16" customFormat="1" x14ac:dyDescent="0.2">
      <c r="A291" s="41" t="s">
        <v>276</v>
      </c>
      <c r="B291" s="274">
        <f>IF(Inputs!$C$140=0,0,depr_alloc_custom_percent*100/Inputs!$C$140)</f>
        <v>0</v>
      </c>
      <c r="C291" s="157">
        <f>$B$55*depr_alloc_custom_percent/100</f>
        <v>0</v>
      </c>
      <c r="D291" s="157">
        <f t="shared" si="113"/>
        <v>0</v>
      </c>
      <c r="E291" s="157">
        <f t="shared" si="113"/>
        <v>0</v>
      </c>
      <c r="F291" s="159">
        <f>C291-D291-E291</f>
        <v>0</v>
      </c>
      <c r="G291" s="161">
        <f>IF(depr_itc_sta_custom="Yes",F290,0)</f>
        <v>0</v>
      </c>
      <c r="H291" s="168">
        <f t="shared" si="114"/>
        <v>0</v>
      </c>
      <c r="I291" s="157">
        <f t="shared" si="115"/>
        <v>0</v>
      </c>
      <c r="J291" s="166">
        <f t="shared" si="120"/>
        <v>0</v>
      </c>
      <c r="K291" s="161">
        <f t="shared" si="116"/>
        <v>0</v>
      </c>
      <c r="L291" s="157">
        <f t="shared" si="121"/>
        <v>0</v>
      </c>
      <c r="M291" s="161">
        <f>IF(itc_sta_amount_deprbas_sta="Yes",L291,0)+IF(itc_sta_percent_deprbas_sta="Yes",J291,0)</f>
        <v>0</v>
      </c>
      <c r="N291" s="166">
        <f>IF(itc_fed_amount_deprbas_sta="Yes",L427,0)+IF(itc_fed_percent_deprbas_sta="Yes",J427,0)</f>
        <v>0</v>
      </c>
      <c r="O291" s="162">
        <f>F291-M291-N291</f>
        <v>0</v>
      </c>
      <c r="P291" s="157">
        <f>IF(depr_bonus_sta_custom="Yes",O291*depr_bonus_sta/100,0)</f>
        <v>0</v>
      </c>
      <c r="Q291" s="162">
        <f>O291-P291</f>
        <v>0</v>
      </c>
    </row>
    <row r="292" spans="1:17" s="16" customFormat="1" x14ac:dyDescent="0.2">
      <c r="A292" s="41" t="s">
        <v>13</v>
      </c>
      <c r="B292" s="274">
        <f>SUM(B285:B291)</f>
        <v>0</v>
      </c>
      <c r="C292" s="175">
        <f>SUM(C285:C291)</f>
        <v>0</v>
      </c>
      <c r="D292" s="175">
        <f>B301+B307</f>
        <v>0</v>
      </c>
      <c r="E292" s="175">
        <f>B313</f>
        <v>0</v>
      </c>
      <c r="F292" s="261">
        <f>SUM(F285:F291)</f>
        <v>0</v>
      </c>
      <c r="G292" s="173">
        <f>SUM(G285:G291)</f>
        <v>0</v>
      </c>
      <c r="H292" s="169">
        <f>SUM(H285:H291)</f>
        <v>0</v>
      </c>
      <c r="I292" s="175">
        <f>MIN(itc_sta_percent_maxvalue,itc_sta_percent/100*G292)</f>
        <v>0</v>
      </c>
      <c r="J292" s="175">
        <f>SUM(J285:J291)</f>
        <v>0</v>
      </c>
      <c r="K292" s="173">
        <f>itc_sta_amount</f>
        <v>0</v>
      </c>
      <c r="L292" s="176">
        <f t="shared" ref="L292:Q292" si="124">SUM(L285:L291)</f>
        <v>0</v>
      </c>
      <c r="M292" s="173">
        <f t="shared" si="124"/>
        <v>0</v>
      </c>
      <c r="N292" s="176">
        <f t="shared" si="124"/>
        <v>0</v>
      </c>
      <c r="O292" s="162">
        <f t="shared" si="124"/>
        <v>0</v>
      </c>
      <c r="P292" s="261">
        <f t="shared" si="124"/>
        <v>0</v>
      </c>
      <c r="Q292" s="162">
        <f t="shared" si="124"/>
        <v>0</v>
      </c>
    </row>
    <row r="293" spans="1:17" s="118" customFormat="1" x14ac:dyDescent="0.2">
      <c r="A293" s="4"/>
      <c r="B293" s="4"/>
    </row>
    <row r="294" spans="1:17" s="118" customFormat="1" x14ac:dyDescent="0.2">
      <c r="A294" s="4" t="s">
        <v>52</v>
      </c>
      <c r="B294" s="4"/>
    </row>
    <row r="295" spans="1:17" s="118" customFormat="1" x14ac:dyDescent="0.2">
      <c r="A295" s="114" t="str">
        <f>A568</f>
        <v>Investment Based Incentive (IBI)</v>
      </c>
      <c r="B295" s="4"/>
    </row>
    <row r="296" spans="1:17" s="118" customFormat="1" x14ac:dyDescent="0.2">
      <c r="A296" s="27" t="str">
        <f t="shared" ref="A296:A307" si="125">A569</f>
        <v>As fixed amount</v>
      </c>
      <c r="B296" s="4"/>
    </row>
    <row r="297" spans="1:17" s="118" customFormat="1" x14ac:dyDescent="0.2">
      <c r="A297" s="116" t="str">
        <f t="shared" si="125"/>
        <v>Federal ($)</v>
      </c>
      <c r="B297" s="211">
        <f>IF(ibi_fed_amount_deprbas_sta="Yes",ibi_fed_amount,0)</f>
        <v>0</v>
      </c>
    </row>
    <row r="298" spans="1:17" s="118" customFormat="1" x14ac:dyDescent="0.2">
      <c r="A298" s="116" t="str">
        <f t="shared" si="125"/>
        <v>State ($)</v>
      </c>
      <c r="B298" s="211">
        <f>IF(ibi_sta_amount_deprbas_sta="Yes",ibi_sta_amount,0)</f>
        <v>0</v>
      </c>
    </row>
    <row r="299" spans="1:17" s="118" customFormat="1" x14ac:dyDescent="0.2">
      <c r="A299" s="116" t="str">
        <f t="shared" si="125"/>
        <v>Utility ($)</v>
      </c>
      <c r="B299" s="211">
        <f>IF(ibi_uti_amount_deprbas_sta="Yes",ibi_uti_amount,0)</f>
        <v>0</v>
      </c>
    </row>
    <row r="300" spans="1:17" s="118" customFormat="1" x14ac:dyDescent="0.2">
      <c r="A300" s="116" t="str">
        <f t="shared" si="125"/>
        <v>Other ($)</v>
      </c>
      <c r="B300" s="212">
        <f>IF(ibi_oth_amount_deprbas_sta="Yes",ibi_oth_amount,0)</f>
        <v>0</v>
      </c>
    </row>
    <row r="301" spans="1:17" s="118" customFormat="1" x14ac:dyDescent="0.2">
      <c r="A301" s="116" t="str">
        <f t="shared" si="125"/>
        <v>Total</v>
      </c>
      <c r="B301" s="211">
        <f>SUM(B297:B300)</f>
        <v>0</v>
      </c>
    </row>
    <row r="302" spans="1:17" s="118" customFormat="1" x14ac:dyDescent="0.2">
      <c r="A302" s="27" t="str">
        <f t="shared" si="125"/>
        <v>As percentage</v>
      </c>
      <c r="B302" s="4"/>
    </row>
    <row r="303" spans="1:17" s="118" customFormat="1" x14ac:dyDescent="0.2">
      <c r="A303" s="116" t="str">
        <f t="shared" si="125"/>
        <v>Federal (% of total installed cost)</v>
      </c>
      <c r="B303" s="211">
        <f>IF(ibi_fed_percent_deprbas_sta="Yes",C576,0)</f>
        <v>0</v>
      </c>
    </row>
    <row r="304" spans="1:17" s="118" customFormat="1" x14ac:dyDescent="0.2">
      <c r="A304" s="116" t="str">
        <f>A577</f>
        <v>State (% of total installed cost)</v>
      </c>
      <c r="B304" s="211">
        <f>IF(ibi_sta_percent_deprbas_sta="Yes",C577,0)</f>
        <v>0</v>
      </c>
    </row>
    <row r="305" spans="1:42" s="118" customFormat="1" x14ac:dyDescent="0.2">
      <c r="A305" s="116" t="str">
        <f t="shared" si="125"/>
        <v>Utility (% of total installed cost)</v>
      </c>
      <c r="B305" s="211">
        <f>IF(ibi_uti_percent_deprbas_sta="Yes",C578,0)</f>
        <v>0</v>
      </c>
    </row>
    <row r="306" spans="1:42" s="118" customFormat="1" x14ac:dyDescent="0.2">
      <c r="A306" s="116" t="str">
        <f t="shared" si="125"/>
        <v>Other (% of total installed cost)</v>
      </c>
      <c r="B306" s="212">
        <f>IF(ibi_oth_percent_deprbas_sta="Yes",C579,0)</f>
        <v>0</v>
      </c>
    </row>
    <row r="307" spans="1:42" s="118" customFormat="1" x14ac:dyDescent="0.2">
      <c r="A307" s="116" t="str">
        <f t="shared" si="125"/>
        <v>Total</v>
      </c>
      <c r="B307" s="211">
        <f>SUM(B303:B306)</f>
        <v>0</v>
      </c>
    </row>
    <row r="308" spans="1:42" s="118" customFormat="1" x14ac:dyDescent="0.2">
      <c r="A308" s="114" t="str">
        <f t="shared" ref="A308:A313" si="126">A583</f>
        <v>Capacity Based Incentive (CBI)</v>
      </c>
      <c r="B308" s="4"/>
    </row>
    <row r="309" spans="1:42" s="118" customFormat="1" x14ac:dyDescent="0.2">
      <c r="A309" s="27" t="str">
        <f t="shared" si="126"/>
        <v>Federal ($/W)</v>
      </c>
      <c r="B309" s="211">
        <f>IF(cbi_fed_deprbas_sta="Yes",C584,0)</f>
        <v>0</v>
      </c>
    </row>
    <row r="310" spans="1:42" s="118" customFormat="1" x14ac:dyDescent="0.2">
      <c r="A310" s="27" t="str">
        <f t="shared" si="126"/>
        <v>State ($/W)</v>
      </c>
      <c r="B310" s="211">
        <f>IF(cbi_sta_deprbas_sta="Yes",C585,0)</f>
        <v>0</v>
      </c>
    </row>
    <row r="311" spans="1:42" s="118" customFormat="1" x14ac:dyDescent="0.2">
      <c r="A311" s="27" t="str">
        <f t="shared" si="126"/>
        <v>Utility ($/W)</v>
      </c>
      <c r="B311" s="211">
        <f>IF(cbi_uti_deprbas_sta="Yes",C586,0)</f>
        <v>0</v>
      </c>
    </row>
    <row r="312" spans="1:42" s="118" customFormat="1" x14ac:dyDescent="0.2">
      <c r="A312" s="27" t="str">
        <f t="shared" si="126"/>
        <v>Other ($/W)</v>
      </c>
      <c r="B312" s="211">
        <f>IF(cbi_oth_deprbas_sta="Yes",C587,0)</f>
        <v>0</v>
      </c>
    </row>
    <row r="313" spans="1:42" s="118" customFormat="1" x14ac:dyDescent="0.2">
      <c r="A313" s="27" t="str">
        <f t="shared" si="126"/>
        <v>Total CBI</v>
      </c>
      <c r="B313" s="210">
        <f>SUM(B309:B312)</f>
        <v>0</v>
      </c>
    </row>
    <row r="314" spans="1:42" s="118" customFormat="1" x14ac:dyDescent="0.2">
      <c r="A314" s="114" t="s">
        <v>40</v>
      </c>
      <c r="B314" s="211">
        <f>B301+B307+B313</f>
        <v>0</v>
      </c>
    </row>
    <row r="315" spans="1:42" s="118" customFormat="1" x14ac:dyDescent="0.2">
      <c r="A315" s="4"/>
      <c r="B315" s="4"/>
    </row>
    <row r="316" spans="1:42" s="118" customFormat="1" x14ac:dyDescent="0.2">
      <c r="A316" s="4" t="s">
        <v>70</v>
      </c>
      <c r="B316" s="4"/>
    </row>
    <row r="317" spans="1:42" s="118" customFormat="1" x14ac:dyDescent="0.2">
      <c r="A317" s="27" t="s">
        <v>46</v>
      </c>
      <c r="B317" s="4"/>
    </row>
    <row r="318" spans="1:42" x14ac:dyDescent="0.2">
      <c r="A318" s="33" t="str">
        <f t="shared" ref="A318:A323" si="127">A285</f>
        <v>5-yr MACRS</v>
      </c>
      <c r="B318" s="217">
        <f t="array" ref="B318">SUM(IF(ISNUMBER(C318:AP318),C318:AP318))</f>
        <v>100</v>
      </c>
      <c r="C318" s="218">
        <f>LOOKUP(C$2,'Depreciation Schedules'!$A$3:$A$42,'Depreciation Schedules'!$B$3:$B$42)</f>
        <v>20</v>
      </c>
      <c r="D318" s="218">
        <f>LOOKUP(D$2,'Depreciation Schedules'!$A$3:$A$42,'Depreciation Schedules'!$B$3:$B$42)</f>
        <v>32</v>
      </c>
      <c r="E318" s="218">
        <f>LOOKUP(E$2,'Depreciation Schedules'!$A$3:$A$42,'Depreciation Schedules'!$B$3:$B$42)</f>
        <v>19.2</v>
      </c>
      <c r="F318" s="218">
        <f>LOOKUP(F$2,'Depreciation Schedules'!$A$3:$A$42,'Depreciation Schedules'!$B$3:$B$42)</f>
        <v>11.52</v>
      </c>
      <c r="G318" s="218">
        <f>LOOKUP(G$2,'Depreciation Schedules'!$A$3:$A$42,'Depreciation Schedules'!$B$3:$B$42)</f>
        <v>11.52</v>
      </c>
      <c r="H318" s="218">
        <f>LOOKUP(H$2,'Depreciation Schedules'!$A$3:$A$42,'Depreciation Schedules'!$B$3:$B$42)</f>
        <v>5.76</v>
      </c>
      <c r="I318" s="218">
        <f>LOOKUP(I$2,'Depreciation Schedules'!$A$3:$A$42,'Depreciation Schedules'!$B$3:$B$42)</f>
        <v>0</v>
      </c>
      <c r="J318" s="218">
        <f>LOOKUP(J$2,'Depreciation Schedules'!$A$3:$A$42,'Depreciation Schedules'!$B$3:$B$42)</f>
        <v>0</v>
      </c>
      <c r="K318" s="218">
        <f>LOOKUP(K$2,'Depreciation Schedules'!$A$3:$A$42,'Depreciation Schedules'!$B$3:$B$42)</f>
        <v>0</v>
      </c>
      <c r="L318" s="218">
        <f>LOOKUP(L$2,'Depreciation Schedules'!$A$3:$A$42,'Depreciation Schedules'!$B$3:$B$42)</f>
        <v>0</v>
      </c>
      <c r="M318" s="218">
        <f>LOOKUP(M$2,'Depreciation Schedules'!$A$3:$A$42,'Depreciation Schedules'!$B$3:$B$42)</f>
        <v>0</v>
      </c>
      <c r="N318" s="218">
        <f>LOOKUP(N$2,'Depreciation Schedules'!$A$3:$A$42,'Depreciation Schedules'!$B$3:$B$42)</f>
        <v>0</v>
      </c>
      <c r="O318" s="218">
        <f>LOOKUP(O$2,'Depreciation Schedules'!$A$3:$A$42,'Depreciation Schedules'!$B$3:$B$42)</f>
        <v>0</v>
      </c>
      <c r="P318" s="218">
        <f>LOOKUP(P$2,'Depreciation Schedules'!$A$3:$A$42,'Depreciation Schedules'!$B$3:$B$42)</f>
        <v>0</v>
      </c>
      <c r="Q318" s="218">
        <f>LOOKUP(Q$2,'Depreciation Schedules'!$A$3:$A$42,'Depreciation Schedules'!$B$3:$B$42)</f>
        <v>0</v>
      </c>
      <c r="R318" s="218">
        <f>LOOKUP(R$2,'Depreciation Schedules'!$A$3:$A$42,'Depreciation Schedules'!$B$3:$B$42)</f>
        <v>0</v>
      </c>
      <c r="S318" s="218">
        <f>LOOKUP(S$2,'Depreciation Schedules'!$A$3:$A$42,'Depreciation Schedules'!$B$3:$B$42)</f>
        <v>0</v>
      </c>
      <c r="T318" s="218">
        <f>LOOKUP(T$2,'Depreciation Schedules'!$A$3:$A$42,'Depreciation Schedules'!$B$3:$B$42)</f>
        <v>0</v>
      </c>
      <c r="U318" s="218">
        <f>LOOKUP(U$2,'Depreciation Schedules'!$A$3:$A$42,'Depreciation Schedules'!$B$3:$B$42)</f>
        <v>0</v>
      </c>
      <c r="V318" s="218">
        <f>LOOKUP(V$2,'Depreciation Schedules'!$A$3:$A$42,'Depreciation Schedules'!$B$3:$B$42)</f>
        <v>0</v>
      </c>
      <c r="W318" s="218">
        <f>LOOKUP(W$2,'Depreciation Schedules'!$A$3:$A$42,'Depreciation Schedules'!$B$3:$B$42)</f>
        <v>0</v>
      </c>
      <c r="X318" s="218">
        <f>LOOKUP(X$2,'Depreciation Schedules'!$A$3:$A$42,'Depreciation Schedules'!$B$3:$B$42)</f>
        <v>0</v>
      </c>
      <c r="Y318" s="218">
        <f>LOOKUP(Y$2,'Depreciation Schedules'!$A$3:$A$42,'Depreciation Schedules'!$B$3:$B$42)</f>
        <v>0</v>
      </c>
      <c r="Z318" s="218">
        <f>LOOKUP(Z$2,'Depreciation Schedules'!$A$3:$A$42,'Depreciation Schedules'!$B$3:$B$42)</f>
        <v>0</v>
      </c>
      <c r="AA318" s="218">
        <f>LOOKUP(AA$2,'Depreciation Schedules'!$A$3:$A$42,'Depreciation Schedules'!$B$3:$B$42)</f>
        <v>0</v>
      </c>
      <c r="AB318" s="218">
        <f>LOOKUP(AB$2,'Depreciation Schedules'!$A$3:$A$42,'Depreciation Schedules'!$B$3:$B$42)</f>
        <v>0</v>
      </c>
      <c r="AC318" s="218">
        <f>LOOKUP(AC$2,'Depreciation Schedules'!$A$3:$A$42,'Depreciation Schedules'!$B$3:$B$42)</f>
        <v>0</v>
      </c>
      <c r="AD318" s="218">
        <f>LOOKUP(AD$2,'Depreciation Schedules'!$A$3:$A$42,'Depreciation Schedules'!$B$3:$B$42)</f>
        <v>0</v>
      </c>
      <c r="AE318" s="218">
        <f>LOOKUP(AE$2,'Depreciation Schedules'!$A$3:$A$42,'Depreciation Schedules'!$B$3:$B$42)</f>
        <v>0</v>
      </c>
      <c r="AF318" s="218">
        <f>LOOKUP(AF$2,'Depreciation Schedules'!$A$3:$A$42,'Depreciation Schedules'!$B$3:$B$42)</f>
        <v>0</v>
      </c>
      <c r="AG318" s="218">
        <f>LOOKUP(AG$2,'Depreciation Schedules'!$A$3:$A$42,'Depreciation Schedules'!$B$3:$B$42)</f>
        <v>0</v>
      </c>
      <c r="AH318" s="218">
        <f>LOOKUP(AH$2,'Depreciation Schedules'!$A$3:$A$42,'Depreciation Schedules'!$B$3:$B$42)</f>
        <v>0</v>
      </c>
      <c r="AI318" s="218">
        <f>LOOKUP(AI$2,'Depreciation Schedules'!$A$3:$A$42,'Depreciation Schedules'!$B$3:$B$42)</f>
        <v>0</v>
      </c>
      <c r="AJ318" s="218">
        <f>LOOKUP(AJ$2,'Depreciation Schedules'!$A$3:$A$42,'Depreciation Schedules'!$B$3:$B$42)</f>
        <v>0</v>
      </c>
      <c r="AK318" s="218">
        <f>LOOKUP(AK$2,'Depreciation Schedules'!$A$3:$A$42,'Depreciation Schedules'!$B$3:$B$42)</f>
        <v>0</v>
      </c>
      <c r="AL318" s="218">
        <f>LOOKUP(AL$2,'Depreciation Schedules'!$A$3:$A$42,'Depreciation Schedules'!$B$3:$B$42)</f>
        <v>0</v>
      </c>
      <c r="AM318" s="218">
        <f>LOOKUP(AM$2,'Depreciation Schedules'!$A$3:$A$42,'Depreciation Schedules'!$B$3:$B$42)</f>
        <v>0</v>
      </c>
      <c r="AN318" s="218">
        <f>LOOKUP(AN$2,'Depreciation Schedules'!$A$3:$A$42,'Depreciation Schedules'!$B$3:$B$42)</f>
        <v>0</v>
      </c>
      <c r="AO318" s="218">
        <f>LOOKUP(AO$2,'Depreciation Schedules'!$A$3:$A$42,'Depreciation Schedules'!$B$3:$B$42)</f>
        <v>0</v>
      </c>
      <c r="AP318" s="218">
        <f>LOOKUP(AP$2,'Depreciation Schedules'!$A$3:$A$42,'Depreciation Schedules'!$B$3:$B$42)</f>
        <v>0</v>
      </c>
    </row>
    <row r="319" spans="1:42" x14ac:dyDescent="0.2">
      <c r="A319" s="33" t="str">
        <f t="shared" si="127"/>
        <v>15-yr MACRS</v>
      </c>
      <c r="B319" s="217">
        <f t="array" ref="B319">SUM(IF(ISNUMBER(C319:AP319),C319:AP319))</f>
        <v>99.990000000000009</v>
      </c>
      <c r="C319" s="218">
        <f>LOOKUP(C$2,'Depreciation Schedules'!$A$3:$A$42,'Depreciation Schedules'!$C$3:$C$42)</f>
        <v>5</v>
      </c>
      <c r="D319" s="218">
        <f>LOOKUP(D$2,'Depreciation Schedules'!$A$3:$A$42,'Depreciation Schedules'!$C$3:$C$42)</f>
        <v>9.5</v>
      </c>
      <c r="E319" s="218">
        <f>LOOKUP(E$2,'Depreciation Schedules'!$A$3:$A$42,'Depreciation Schedules'!$C$3:$C$42)</f>
        <v>8.5500000000000007</v>
      </c>
      <c r="F319" s="218">
        <f>LOOKUP(F$2,'Depreciation Schedules'!$A$3:$A$42,'Depreciation Schedules'!$C$3:$C$42)</f>
        <v>7.7</v>
      </c>
      <c r="G319" s="218">
        <f>LOOKUP(G$2,'Depreciation Schedules'!$A$3:$A$42,'Depreciation Schedules'!$C$3:$C$42)</f>
        <v>6.93</v>
      </c>
      <c r="H319" s="218">
        <f>LOOKUP(H$2,'Depreciation Schedules'!$A$3:$A$42,'Depreciation Schedules'!$C$3:$C$42)</f>
        <v>6.23</v>
      </c>
      <c r="I319" s="218">
        <f>LOOKUP(I$2,'Depreciation Schedules'!$A$3:$A$42,'Depreciation Schedules'!$C$3:$C$42)</f>
        <v>5.9</v>
      </c>
      <c r="J319" s="218">
        <f>LOOKUP(J$2,'Depreciation Schedules'!$A$3:$A$42,'Depreciation Schedules'!$C$3:$C$42)</f>
        <v>5.9</v>
      </c>
      <c r="K319" s="218">
        <f>LOOKUP(K$2,'Depreciation Schedules'!$A$3:$A$42,'Depreciation Schedules'!$C$3:$C$42)</f>
        <v>5.91</v>
      </c>
      <c r="L319" s="218">
        <f>LOOKUP(L$2,'Depreciation Schedules'!$A$3:$A$42,'Depreciation Schedules'!$C$3:$C$42)</f>
        <v>5.9</v>
      </c>
      <c r="M319" s="218">
        <f>LOOKUP(M$2,'Depreciation Schedules'!$A$3:$A$42,'Depreciation Schedules'!$C$3:$C$42)</f>
        <v>5.91</v>
      </c>
      <c r="N319" s="218">
        <f>LOOKUP(N$2,'Depreciation Schedules'!$A$3:$A$42,'Depreciation Schedules'!$C$3:$C$42)</f>
        <v>5.9</v>
      </c>
      <c r="O319" s="218">
        <f>LOOKUP(O$2,'Depreciation Schedules'!$A$3:$A$42,'Depreciation Schedules'!$C$3:$C$42)</f>
        <v>5.91</v>
      </c>
      <c r="P319" s="218">
        <f>LOOKUP(P$2,'Depreciation Schedules'!$A$3:$A$42,'Depreciation Schedules'!$C$3:$C$42)</f>
        <v>5.9</v>
      </c>
      <c r="Q319" s="218">
        <f>LOOKUP(Q$2,'Depreciation Schedules'!$A$3:$A$42,'Depreciation Schedules'!$C$3:$C$42)</f>
        <v>5.9</v>
      </c>
      <c r="R319" s="218">
        <f>LOOKUP(R$2,'Depreciation Schedules'!$A$3:$A$42,'Depreciation Schedules'!$C$3:$C$42)</f>
        <v>2.95</v>
      </c>
      <c r="S319" s="218">
        <f>LOOKUP(S$2,'Depreciation Schedules'!$A$3:$A$42,'Depreciation Schedules'!$C$3:$C$42)</f>
        <v>0</v>
      </c>
      <c r="T319" s="218">
        <f>LOOKUP(T$2,'Depreciation Schedules'!$A$3:$A$42,'Depreciation Schedules'!$C$3:$C$42)</f>
        <v>0</v>
      </c>
      <c r="U319" s="218">
        <f>LOOKUP(U$2,'Depreciation Schedules'!$A$3:$A$42,'Depreciation Schedules'!$C$3:$C$42)</f>
        <v>0</v>
      </c>
      <c r="V319" s="218">
        <f>LOOKUP(V$2,'Depreciation Schedules'!$A$3:$A$42,'Depreciation Schedules'!$C$3:$C$42)</f>
        <v>0</v>
      </c>
      <c r="W319" s="218">
        <f>LOOKUP(W$2,'Depreciation Schedules'!$A$3:$A$42,'Depreciation Schedules'!$C$3:$C$42)</f>
        <v>0</v>
      </c>
      <c r="X319" s="218">
        <f>LOOKUP(X$2,'Depreciation Schedules'!$A$3:$A$42,'Depreciation Schedules'!$C$3:$C$42)</f>
        <v>0</v>
      </c>
      <c r="Y319" s="218">
        <f>LOOKUP(Y$2,'Depreciation Schedules'!$A$3:$A$42,'Depreciation Schedules'!$C$3:$C$42)</f>
        <v>0</v>
      </c>
      <c r="Z319" s="218">
        <f>LOOKUP(Z$2,'Depreciation Schedules'!$A$3:$A$42,'Depreciation Schedules'!$C$3:$C$42)</f>
        <v>0</v>
      </c>
      <c r="AA319" s="218">
        <f>LOOKUP(AA$2,'Depreciation Schedules'!$A$3:$A$42,'Depreciation Schedules'!$C$3:$C$42)</f>
        <v>0</v>
      </c>
      <c r="AB319" s="218">
        <f>LOOKUP(AB$2,'Depreciation Schedules'!$A$3:$A$42,'Depreciation Schedules'!$C$3:$C$42)</f>
        <v>0</v>
      </c>
      <c r="AC319" s="218">
        <f>LOOKUP(AC$2,'Depreciation Schedules'!$A$3:$A$42,'Depreciation Schedules'!$C$3:$C$42)</f>
        <v>0</v>
      </c>
      <c r="AD319" s="218">
        <f>LOOKUP(AD$2,'Depreciation Schedules'!$A$3:$A$42,'Depreciation Schedules'!$C$3:$C$42)</f>
        <v>0</v>
      </c>
      <c r="AE319" s="218">
        <f>LOOKUP(AE$2,'Depreciation Schedules'!$A$3:$A$42,'Depreciation Schedules'!$C$3:$C$42)</f>
        <v>0</v>
      </c>
      <c r="AF319" s="218">
        <f>LOOKUP(AF$2,'Depreciation Schedules'!$A$3:$A$42,'Depreciation Schedules'!$C$3:$C$42)</f>
        <v>0</v>
      </c>
      <c r="AG319" s="218">
        <f>LOOKUP(AG$2,'Depreciation Schedules'!$A$3:$A$42,'Depreciation Schedules'!$C$3:$C$42)</f>
        <v>0</v>
      </c>
      <c r="AH319" s="218">
        <f>LOOKUP(AH$2,'Depreciation Schedules'!$A$3:$A$42,'Depreciation Schedules'!$C$3:$C$42)</f>
        <v>0</v>
      </c>
      <c r="AI319" s="218">
        <f>LOOKUP(AI$2,'Depreciation Schedules'!$A$3:$A$42,'Depreciation Schedules'!$C$3:$C$42)</f>
        <v>0</v>
      </c>
      <c r="AJ319" s="218">
        <f>LOOKUP(AJ$2,'Depreciation Schedules'!$A$3:$A$42,'Depreciation Schedules'!$C$3:$C$42)</f>
        <v>0</v>
      </c>
      <c r="AK319" s="218">
        <f>LOOKUP(AK$2,'Depreciation Schedules'!$A$3:$A$42,'Depreciation Schedules'!$C$3:$C$42)</f>
        <v>0</v>
      </c>
      <c r="AL319" s="218">
        <f>LOOKUP(AL$2,'Depreciation Schedules'!$A$3:$A$42,'Depreciation Schedules'!$C$3:$C$42)</f>
        <v>0</v>
      </c>
      <c r="AM319" s="218">
        <f>LOOKUP(AM$2,'Depreciation Schedules'!$A$3:$A$42,'Depreciation Schedules'!$C$3:$C$42)</f>
        <v>0</v>
      </c>
      <c r="AN319" s="218">
        <f>LOOKUP(AN$2,'Depreciation Schedules'!$A$3:$A$42,'Depreciation Schedules'!$C$3:$C$42)</f>
        <v>0</v>
      </c>
      <c r="AO319" s="218">
        <f>LOOKUP(AO$2,'Depreciation Schedules'!$A$3:$A$42,'Depreciation Schedules'!$C$3:$C$42)</f>
        <v>0</v>
      </c>
      <c r="AP319" s="218">
        <f>LOOKUP(AP$2,'Depreciation Schedules'!$A$3:$A$42,'Depreciation Schedules'!$C$3:$C$42)</f>
        <v>0</v>
      </c>
    </row>
    <row r="320" spans="1:42" x14ac:dyDescent="0.2">
      <c r="A320" s="33" t="str">
        <f t="shared" si="127"/>
        <v>5-yr SL</v>
      </c>
      <c r="B320" s="217">
        <f t="array" ref="B320">SUM(IF(ISNUMBER(C320:AP320),C320:AP320))</f>
        <v>100</v>
      </c>
      <c r="C320" s="218">
        <f>LOOKUP(C$2,'Depreciation Schedules'!$A$3:$A$42,'Depreciation Schedules'!$D$3:$D$42)</f>
        <v>10</v>
      </c>
      <c r="D320" s="218">
        <f>LOOKUP(D$2,'Depreciation Schedules'!$A$3:$A$42,'Depreciation Schedules'!$D$3:$D$42)</f>
        <v>20</v>
      </c>
      <c r="E320" s="218">
        <f>LOOKUP(E$2,'Depreciation Schedules'!$A$3:$A$42,'Depreciation Schedules'!$D$3:$D$42)</f>
        <v>20</v>
      </c>
      <c r="F320" s="218">
        <f>LOOKUP(F$2,'Depreciation Schedules'!$A$3:$A$42,'Depreciation Schedules'!$D$3:$D$42)</f>
        <v>20</v>
      </c>
      <c r="G320" s="218">
        <f>LOOKUP(G$2,'Depreciation Schedules'!$A$3:$A$42,'Depreciation Schedules'!$D$3:$D$42)</f>
        <v>20</v>
      </c>
      <c r="H320" s="218">
        <f>LOOKUP(H$2,'Depreciation Schedules'!$A$3:$A$42,'Depreciation Schedules'!$D$3:$D$42)</f>
        <v>10</v>
      </c>
      <c r="I320" s="218">
        <f>LOOKUP(I$2,'Depreciation Schedules'!$A$3:$A$42,'Depreciation Schedules'!$D$3:$D$42)</f>
        <v>0</v>
      </c>
      <c r="J320" s="218">
        <f>LOOKUP(J$2,'Depreciation Schedules'!$A$3:$A$42,'Depreciation Schedules'!$D$3:$D$42)</f>
        <v>0</v>
      </c>
      <c r="K320" s="218">
        <f>LOOKUP(K$2,'Depreciation Schedules'!$A$3:$A$42,'Depreciation Schedules'!$D$3:$D$42)</f>
        <v>0</v>
      </c>
      <c r="L320" s="218">
        <f>LOOKUP(L$2,'Depreciation Schedules'!$A$3:$A$42,'Depreciation Schedules'!$D$3:$D$42)</f>
        <v>0</v>
      </c>
      <c r="M320" s="218">
        <f>LOOKUP(M$2,'Depreciation Schedules'!$A$3:$A$42,'Depreciation Schedules'!$D$3:$D$42)</f>
        <v>0</v>
      </c>
      <c r="N320" s="218">
        <f>LOOKUP(N$2,'Depreciation Schedules'!$A$3:$A$42,'Depreciation Schedules'!$D$3:$D$42)</f>
        <v>0</v>
      </c>
      <c r="O320" s="218">
        <f>LOOKUP(O$2,'Depreciation Schedules'!$A$3:$A$42,'Depreciation Schedules'!$D$3:$D$42)</f>
        <v>0</v>
      </c>
      <c r="P320" s="218">
        <f>LOOKUP(P$2,'Depreciation Schedules'!$A$3:$A$42,'Depreciation Schedules'!$D$3:$D$42)</f>
        <v>0</v>
      </c>
      <c r="Q320" s="218">
        <f>LOOKUP(Q$2,'Depreciation Schedules'!$A$3:$A$42,'Depreciation Schedules'!$D$3:$D$42)</f>
        <v>0</v>
      </c>
      <c r="R320" s="218">
        <f>LOOKUP(R$2,'Depreciation Schedules'!$A$3:$A$42,'Depreciation Schedules'!$D$3:$D$42)</f>
        <v>0</v>
      </c>
      <c r="S320" s="218">
        <f>LOOKUP(S$2,'Depreciation Schedules'!$A$3:$A$42,'Depreciation Schedules'!$D$3:$D$42)</f>
        <v>0</v>
      </c>
      <c r="T320" s="218">
        <f>LOOKUP(T$2,'Depreciation Schedules'!$A$3:$A$42,'Depreciation Schedules'!$D$3:$D$42)</f>
        <v>0</v>
      </c>
      <c r="U320" s="218">
        <f>LOOKUP(U$2,'Depreciation Schedules'!$A$3:$A$42,'Depreciation Schedules'!$D$3:$D$42)</f>
        <v>0</v>
      </c>
      <c r="V320" s="218">
        <f>LOOKUP(V$2,'Depreciation Schedules'!$A$3:$A$42,'Depreciation Schedules'!$D$3:$D$42)</f>
        <v>0</v>
      </c>
      <c r="W320" s="218">
        <f>LOOKUP(W$2,'Depreciation Schedules'!$A$3:$A$42,'Depreciation Schedules'!$D$3:$D$42)</f>
        <v>0</v>
      </c>
      <c r="X320" s="218">
        <f>LOOKUP(X$2,'Depreciation Schedules'!$A$3:$A$42,'Depreciation Schedules'!$D$3:$D$42)</f>
        <v>0</v>
      </c>
      <c r="Y320" s="218">
        <f>LOOKUP(Y$2,'Depreciation Schedules'!$A$3:$A$42,'Depreciation Schedules'!$D$3:$D$42)</f>
        <v>0</v>
      </c>
      <c r="Z320" s="218">
        <f>LOOKUP(Z$2,'Depreciation Schedules'!$A$3:$A$42,'Depreciation Schedules'!$D$3:$D$42)</f>
        <v>0</v>
      </c>
      <c r="AA320" s="218">
        <f>LOOKUP(AA$2,'Depreciation Schedules'!$A$3:$A$42,'Depreciation Schedules'!$D$3:$D$42)</f>
        <v>0</v>
      </c>
      <c r="AB320" s="218">
        <f>LOOKUP(AB$2,'Depreciation Schedules'!$A$3:$A$42,'Depreciation Schedules'!$D$3:$D$42)</f>
        <v>0</v>
      </c>
      <c r="AC320" s="218">
        <f>LOOKUP(AC$2,'Depreciation Schedules'!$A$3:$A$42,'Depreciation Schedules'!$D$3:$D$42)</f>
        <v>0</v>
      </c>
      <c r="AD320" s="218">
        <f>LOOKUP(AD$2,'Depreciation Schedules'!$A$3:$A$42,'Depreciation Schedules'!$D$3:$D$42)</f>
        <v>0</v>
      </c>
      <c r="AE320" s="218">
        <f>LOOKUP(AE$2,'Depreciation Schedules'!$A$3:$A$42,'Depreciation Schedules'!$D$3:$D$42)</f>
        <v>0</v>
      </c>
      <c r="AF320" s="218">
        <f>LOOKUP(AF$2,'Depreciation Schedules'!$A$3:$A$42,'Depreciation Schedules'!$D$3:$D$42)</f>
        <v>0</v>
      </c>
      <c r="AG320" s="218">
        <f>LOOKUP(AG$2,'Depreciation Schedules'!$A$3:$A$42,'Depreciation Schedules'!$D$3:$D$42)</f>
        <v>0</v>
      </c>
      <c r="AH320" s="218">
        <f>LOOKUP(AH$2,'Depreciation Schedules'!$A$3:$A$42,'Depreciation Schedules'!$D$3:$D$42)</f>
        <v>0</v>
      </c>
      <c r="AI320" s="218">
        <f>LOOKUP(AI$2,'Depreciation Schedules'!$A$3:$A$42,'Depreciation Schedules'!$D$3:$D$42)</f>
        <v>0</v>
      </c>
      <c r="AJ320" s="218">
        <f>LOOKUP(AJ$2,'Depreciation Schedules'!$A$3:$A$42,'Depreciation Schedules'!$D$3:$D$42)</f>
        <v>0</v>
      </c>
      <c r="AK320" s="218">
        <f>LOOKUP(AK$2,'Depreciation Schedules'!$A$3:$A$42,'Depreciation Schedules'!$D$3:$D$42)</f>
        <v>0</v>
      </c>
      <c r="AL320" s="218">
        <f>LOOKUP(AL$2,'Depreciation Schedules'!$A$3:$A$42,'Depreciation Schedules'!$D$3:$D$42)</f>
        <v>0</v>
      </c>
      <c r="AM320" s="218">
        <f>LOOKUP(AM$2,'Depreciation Schedules'!$A$3:$A$42,'Depreciation Schedules'!$D$3:$D$42)</f>
        <v>0</v>
      </c>
      <c r="AN320" s="218">
        <f>LOOKUP(AN$2,'Depreciation Schedules'!$A$3:$A$42,'Depreciation Schedules'!$D$3:$D$42)</f>
        <v>0</v>
      </c>
      <c r="AO320" s="218">
        <f>LOOKUP(AO$2,'Depreciation Schedules'!$A$3:$A$42,'Depreciation Schedules'!$D$3:$D$42)</f>
        <v>0</v>
      </c>
      <c r="AP320" s="218">
        <f>LOOKUP(AP$2,'Depreciation Schedules'!$A$3:$A$42,'Depreciation Schedules'!$D$3:$D$42)</f>
        <v>0</v>
      </c>
    </row>
    <row r="321" spans="1:42" x14ac:dyDescent="0.2">
      <c r="A321" s="33" t="str">
        <f t="shared" si="127"/>
        <v>15-yr SL</v>
      </c>
      <c r="B321" s="217">
        <f t="array" ref="B321">SUM(IF(ISNUMBER(C321:AP321),C321:AP321))</f>
        <v>100.02000000000001</v>
      </c>
      <c r="C321" s="218">
        <f>LOOKUP(C$2,'Depreciation Schedules'!$A$3:$A$42,'Depreciation Schedules'!$E$3:$E$42)</f>
        <v>3.33</v>
      </c>
      <c r="D321" s="218">
        <f>LOOKUP(D$2,'Depreciation Schedules'!$A$3:$A$42,'Depreciation Schedules'!$E$3:$E$42)</f>
        <v>6.67</v>
      </c>
      <c r="E321" s="218">
        <f>LOOKUP(E$2,'Depreciation Schedules'!$A$3:$A$42,'Depreciation Schedules'!$E$3:$E$42)</f>
        <v>6.67</v>
      </c>
      <c r="F321" s="218">
        <f>LOOKUP(F$2,'Depreciation Schedules'!$A$3:$A$42,'Depreciation Schedules'!$E$3:$E$42)</f>
        <v>6.67</v>
      </c>
      <c r="G321" s="218">
        <f>LOOKUP(G$2,'Depreciation Schedules'!$A$3:$A$42,'Depreciation Schedules'!$E$3:$E$42)</f>
        <v>6.67</v>
      </c>
      <c r="H321" s="218">
        <f>LOOKUP(H$2,'Depreciation Schedules'!$A$3:$A$42,'Depreciation Schedules'!$E$3:$E$42)</f>
        <v>6.67</v>
      </c>
      <c r="I321" s="218">
        <f>LOOKUP(I$2,'Depreciation Schedules'!$A$3:$A$42,'Depreciation Schedules'!$E$3:$E$42)</f>
        <v>6.67</v>
      </c>
      <c r="J321" s="218">
        <f>LOOKUP(J$2,'Depreciation Schedules'!$A$3:$A$42,'Depreciation Schedules'!$E$3:$E$42)</f>
        <v>6.67</v>
      </c>
      <c r="K321" s="218">
        <f>LOOKUP(K$2,'Depreciation Schedules'!$A$3:$A$42,'Depreciation Schedules'!$E$3:$E$42)</f>
        <v>6.67</v>
      </c>
      <c r="L321" s="218">
        <f>LOOKUP(L$2,'Depreciation Schedules'!$A$3:$A$42,'Depreciation Schedules'!$E$3:$E$42)</f>
        <v>6.67</v>
      </c>
      <c r="M321" s="218">
        <f>LOOKUP(M$2,'Depreciation Schedules'!$A$3:$A$42,'Depreciation Schedules'!$E$3:$E$42)</f>
        <v>6.67</v>
      </c>
      <c r="N321" s="218">
        <f>LOOKUP(N$2,'Depreciation Schedules'!$A$3:$A$42,'Depreciation Schedules'!$E$3:$E$42)</f>
        <v>6.66</v>
      </c>
      <c r="O321" s="218">
        <f>LOOKUP(O$2,'Depreciation Schedules'!$A$3:$A$42,'Depreciation Schedules'!$E$3:$E$42)</f>
        <v>6.67</v>
      </c>
      <c r="P321" s="218">
        <f>LOOKUP(P$2,'Depreciation Schedules'!$A$3:$A$42,'Depreciation Schedules'!$E$3:$E$42)</f>
        <v>6.66</v>
      </c>
      <c r="Q321" s="218">
        <f>LOOKUP(Q$2,'Depreciation Schedules'!$A$3:$A$42,'Depreciation Schedules'!$E$3:$E$42)</f>
        <v>6.67</v>
      </c>
      <c r="R321" s="218">
        <f>LOOKUP(R$2,'Depreciation Schedules'!$A$3:$A$42,'Depreciation Schedules'!$E$3:$E$42)</f>
        <v>3.33</v>
      </c>
      <c r="S321" s="218">
        <f>LOOKUP(S$2,'Depreciation Schedules'!$A$3:$A$42,'Depreciation Schedules'!$E$3:$E$42)</f>
        <v>0</v>
      </c>
      <c r="T321" s="218">
        <f>LOOKUP(T$2,'Depreciation Schedules'!$A$3:$A$42,'Depreciation Schedules'!$E$3:$E$42)</f>
        <v>0</v>
      </c>
      <c r="U321" s="218">
        <f>LOOKUP(U$2,'Depreciation Schedules'!$A$3:$A$42,'Depreciation Schedules'!$E$3:$E$42)</f>
        <v>0</v>
      </c>
      <c r="V321" s="218">
        <f>LOOKUP(V$2,'Depreciation Schedules'!$A$3:$A$42,'Depreciation Schedules'!$E$3:$E$42)</f>
        <v>0</v>
      </c>
      <c r="W321" s="218">
        <f>LOOKUP(W$2,'Depreciation Schedules'!$A$3:$A$42,'Depreciation Schedules'!$E$3:$E$42)</f>
        <v>0</v>
      </c>
      <c r="X321" s="218">
        <f>LOOKUP(X$2,'Depreciation Schedules'!$A$3:$A$42,'Depreciation Schedules'!$E$3:$E$42)</f>
        <v>0</v>
      </c>
      <c r="Y321" s="218">
        <f>LOOKUP(Y$2,'Depreciation Schedules'!$A$3:$A$42,'Depreciation Schedules'!$E$3:$E$42)</f>
        <v>0</v>
      </c>
      <c r="Z321" s="218">
        <f>LOOKUP(Z$2,'Depreciation Schedules'!$A$3:$A$42,'Depreciation Schedules'!$E$3:$E$42)</f>
        <v>0</v>
      </c>
      <c r="AA321" s="218">
        <f>LOOKUP(AA$2,'Depreciation Schedules'!$A$3:$A$42,'Depreciation Schedules'!$E$3:$E$42)</f>
        <v>0</v>
      </c>
      <c r="AB321" s="218">
        <f>LOOKUP(AB$2,'Depreciation Schedules'!$A$3:$A$42,'Depreciation Schedules'!$E$3:$E$42)</f>
        <v>0</v>
      </c>
      <c r="AC321" s="218">
        <f>LOOKUP(AC$2,'Depreciation Schedules'!$A$3:$A$42,'Depreciation Schedules'!$E$3:$E$42)</f>
        <v>0</v>
      </c>
      <c r="AD321" s="218">
        <f>LOOKUP(AD$2,'Depreciation Schedules'!$A$3:$A$42,'Depreciation Schedules'!$E$3:$E$42)</f>
        <v>0</v>
      </c>
      <c r="AE321" s="218">
        <f>LOOKUP(AE$2,'Depreciation Schedules'!$A$3:$A$42,'Depreciation Schedules'!$E$3:$E$42)</f>
        <v>0</v>
      </c>
      <c r="AF321" s="218">
        <f>LOOKUP(AF$2,'Depreciation Schedules'!$A$3:$A$42,'Depreciation Schedules'!$E$3:$E$42)</f>
        <v>0</v>
      </c>
      <c r="AG321" s="218">
        <f>LOOKUP(AG$2,'Depreciation Schedules'!$A$3:$A$42,'Depreciation Schedules'!$E$3:$E$42)</f>
        <v>0</v>
      </c>
      <c r="AH321" s="218">
        <f>LOOKUP(AH$2,'Depreciation Schedules'!$A$3:$A$42,'Depreciation Schedules'!$E$3:$E$42)</f>
        <v>0</v>
      </c>
      <c r="AI321" s="218">
        <f>LOOKUP(AI$2,'Depreciation Schedules'!$A$3:$A$42,'Depreciation Schedules'!$E$3:$E$42)</f>
        <v>0</v>
      </c>
      <c r="AJ321" s="218">
        <f>LOOKUP(AJ$2,'Depreciation Schedules'!$A$3:$A$42,'Depreciation Schedules'!$E$3:$E$42)</f>
        <v>0</v>
      </c>
      <c r="AK321" s="218">
        <f>LOOKUP(AK$2,'Depreciation Schedules'!$A$3:$A$42,'Depreciation Schedules'!$E$3:$E$42)</f>
        <v>0</v>
      </c>
      <c r="AL321" s="218">
        <f>LOOKUP(AL$2,'Depreciation Schedules'!$A$3:$A$42,'Depreciation Schedules'!$E$3:$E$42)</f>
        <v>0</v>
      </c>
      <c r="AM321" s="218">
        <f>LOOKUP(AM$2,'Depreciation Schedules'!$A$3:$A$42,'Depreciation Schedules'!$E$3:$E$42)</f>
        <v>0</v>
      </c>
      <c r="AN321" s="218">
        <f>LOOKUP(AN$2,'Depreciation Schedules'!$A$3:$A$42,'Depreciation Schedules'!$E$3:$E$42)</f>
        <v>0</v>
      </c>
      <c r="AO321" s="218">
        <f>LOOKUP(AO$2,'Depreciation Schedules'!$A$3:$A$42,'Depreciation Schedules'!$E$3:$E$42)</f>
        <v>0</v>
      </c>
      <c r="AP321" s="218">
        <f>LOOKUP(AP$2,'Depreciation Schedules'!$A$3:$A$42,'Depreciation Schedules'!$E$3:$E$42)</f>
        <v>0</v>
      </c>
    </row>
    <row r="322" spans="1:42" x14ac:dyDescent="0.2">
      <c r="A322" s="33" t="str">
        <f t="shared" si="127"/>
        <v>20-yr SL</v>
      </c>
      <c r="B322" s="217">
        <f t="array" ref="B322">SUM(IF(ISNUMBER(C322:AP322),C322:AP322))</f>
        <v>100</v>
      </c>
      <c r="C322" s="218">
        <f>LOOKUP(C$2,'Depreciation Schedules'!$A$3:$A$42,'Depreciation Schedules'!$F$3:$F$42)</f>
        <v>2.5</v>
      </c>
      <c r="D322" s="218">
        <f>LOOKUP(D$2,'Depreciation Schedules'!$A$3:$A$42,'Depreciation Schedules'!$F$3:$F$42)</f>
        <v>5</v>
      </c>
      <c r="E322" s="218">
        <f>LOOKUP(E$2,'Depreciation Schedules'!$A$3:$A$42,'Depreciation Schedules'!$F$3:$F$42)</f>
        <v>5</v>
      </c>
      <c r="F322" s="218">
        <f>LOOKUP(F$2,'Depreciation Schedules'!$A$3:$A$42,'Depreciation Schedules'!$F$3:$F$42)</f>
        <v>5</v>
      </c>
      <c r="G322" s="218">
        <f>LOOKUP(G$2,'Depreciation Schedules'!$A$3:$A$42,'Depreciation Schedules'!$F$3:$F$42)</f>
        <v>5</v>
      </c>
      <c r="H322" s="218">
        <f>LOOKUP(H$2,'Depreciation Schedules'!$A$3:$A$42,'Depreciation Schedules'!$F$3:$F$42)</f>
        <v>5</v>
      </c>
      <c r="I322" s="218">
        <f>LOOKUP(I$2,'Depreciation Schedules'!$A$3:$A$42,'Depreciation Schedules'!$F$3:$F$42)</f>
        <v>5</v>
      </c>
      <c r="J322" s="218">
        <f>LOOKUP(J$2,'Depreciation Schedules'!$A$3:$A$42,'Depreciation Schedules'!$F$3:$F$42)</f>
        <v>5</v>
      </c>
      <c r="K322" s="218">
        <f>LOOKUP(K$2,'Depreciation Schedules'!$A$3:$A$42,'Depreciation Schedules'!$F$3:$F$42)</f>
        <v>5</v>
      </c>
      <c r="L322" s="218">
        <f>LOOKUP(L$2,'Depreciation Schedules'!$A$3:$A$42,'Depreciation Schedules'!$F$3:$F$42)</f>
        <v>5</v>
      </c>
      <c r="M322" s="218">
        <f>LOOKUP(M$2,'Depreciation Schedules'!$A$3:$A$42,'Depreciation Schedules'!$F$3:$F$42)</f>
        <v>5</v>
      </c>
      <c r="N322" s="218">
        <f>LOOKUP(N$2,'Depreciation Schedules'!$A$3:$A$42,'Depreciation Schedules'!$F$3:$F$42)</f>
        <v>5</v>
      </c>
      <c r="O322" s="218">
        <f>LOOKUP(O$2,'Depreciation Schedules'!$A$3:$A$42,'Depreciation Schedules'!$F$3:$F$42)</f>
        <v>5</v>
      </c>
      <c r="P322" s="218">
        <f>LOOKUP(P$2,'Depreciation Schedules'!$A$3:$A$42,'Depreciation Schedules'!$F$3:$F$42)</f>
        <v>5</v>
      </c>
      <c r="Q322" s="218">
        <f>LOOKUP(Q$2,'Depreciation Schedules'!$A$3:$A$42,'Depreciation Schedules'!$F$3:$F$42)</f>
        <v>5</v>
      </c>
      <c r="R322" s="218">
        <f>LOOKUP(R$2,'Depreciation Schedules'!$A$3:$A$42,'Depreciation Schedules'!$F$3:$F$42)</f>
        <v>5</v>
      </c>
      <c r="S322" s="218">
        <f>LOOKUP(S$2,'Depreciation Schedules'!$A$3:$A$42,'Depreciation Schedules'!$F$3:$F$42)</f>
        <v>5</v>
      </c>
      <c r="T322" s="218">
        <f>LOOKUP(T$2,'Depreciation Schedules'!$A$3:$A$42,'Depreciation Schedules'!$F$3:$F$42)</f>
        <v>5</v>
      </c>
      <c r="U322" s="218">
        <f>LOOKUP(U$2,'Depreciation Schedules'!$A$3:$A$42,'Depreciation Schedules'!$F$3:$F$42)</f>
        <v>5</v>
      </c>
      <c r="V322" s="218">
        <f>LOOKUP(V$2,'Depreciation Schedules'!$A$3:$A$42,'Depreciation Schedules'!$F$3:$F$42)</f>
        <v>5</v>
      </c>
      <c r="W322" s="218">
        <f>LOOKUP(W$2,'Depreciation Schedules'!$A$3:$A$42,'Depreciation Schedules'!$F$3:$F$42)</f>
        <v>2.5</v>
      </c>
      <c r="X322" s="218">
        <f>LOOKUP(X$2,'Depreciation Schedules'!$A$3:$A$42,'Depreciation Schedules'!$F$3:$F$42)</f>
        <v>0</v>
      </c>
      <c r="Y322" s="218">
        <f>LOOKUP(Y$2,'Depreciation Schedules'!$A$3:$A$42,'Depreciation Schedules'!$F$3:$F$42)</f>
        <v>0</v>
      </c>
      <c r="Z322" s="218">
        <f>LOOKUP(Z$2,'Depreciation Schedules'!$A$3:$A$42,'Depreciation Schedules'!$F$3:$F$42)</f>
        <v>0</v>
      </c>
      <c r="AA322" s="218">
        <f>LOOKUP(AA$2,'Depreciation Schedules'!$A$3:$A$42,'Depreciation Schedules'!$F$3:$F$42)</f>
        <v>0</v>
      </c>
      <c r="AB322" s="218">
        <f>LOOKUP(AB$2,'Depreciation Schedules'!$A$3:$A$42,'Depreciation Schedules'!$F$3:$F$42)</f>
        <v>0</v>
      </c>
      <c r="AC322" s="218">
        <f>LOOKUP(AC$2,'Depreciation Schedules'!$A$3:$A$42,'Depreciation Schedules'!$F$3:$F$42)</f>
        <v>0</v>
      </c>
      <c r="AD322" s="218">
        <f>LOOKUP(AD$2,'Depreciation Schedules'!$A$3:$A$42,'Depreciation Schedules'!$F$3:$F$42)</f>
        <v>0</v>
      </c>
      <c r="AE322" s="218">
        <f>LOOKUP(AE$2,'Depreciation Schedules'!$A$3:$A$42,'Depreciation Schedules'!$F$3:$F$42)</f>
        <v>0</v>
      </c>
      <c r="AF322" s="218">
        <f>LOOKUP(AF$2,'Depreciation Schedules'!$A$3:$A$42,'Depreciation Schedules'!$F$3:$F$42)</f>
        <v>0</v>
      </c>
      <c r="AG322" s="218">
        <f>LOOKUP(AG$2,'Depreciation Schedules'!$A$3:$A$42,'Depreciation Schedules'!$F$3:$F$42)</f>
        <v>0</v>
      </c>
      <c r="AH322" s="218">
        <f>LOOKUP(AH$2,'Depreciation Schedules'!$A$3:$A$42,'Depreciation Schedules'!$F$3:$F$42)</f>
        <v>0</v>
      </c>
      <c r="AI322" s="218">
        <f>LOOKUP(AI$2,'Depreciation Schedules'!$A$3:$A$42,'Depreciation Schedules'!$F$3:$F$42)</f>
        <v>0</v>
      </c>
      <c r="AJ322" s="218">
        <f>LOOKUP(AJ$2,'Depreciation Schedules'!$A$3:$A$42,'Depreciation Schedules'!$F$3:$F$42)</f>
        <v>0</v>
      </c>
      <c r="AK322" s="218">
        <f>LOOKUP(AK$2,'Depreciation Schedules'!$A$3:$A$42,'Depreciation Schedules'!$F$3:$F$42)</f>
        <v>0</v>
      </c>
      <c r="AL322" s="218">
        <f>LOOKUP(AL$2,'Depreciation Schedules'!$A$3:$A$42,'Depreciation Schedules'!$F$3:$F$42)</f>
        <v>0</v>
      </c>
      <c r="AM322" s="218">
        <f>LOOKUP(AM$2,'Depreciation Schedules'!$A$3:$A$42,'Depreciation Schedules'!$F$3:$F$42)</f>
        <v>0</v>
      </c>
      <c r="AN322" s="218">
        <f>LOOKUP(AN$2,'Depreciation Schedules'!$A$3:$A$42,'Depreciation Schedules'!$F$3:$F$42)</f>
        <v>0</v>
      </c>
      <c r="AO322" s="218">
        <f>LOOKUP(AO$2,'Depreciation Schedules'!$A$3:$A$42,'Depreciation Schedules'!$F$3:$F$42)</f>
        <v>0</v>
      </c>
      <c r="AP322" s="218">
        <f>LOOKUP(AP$2,'Depreciation Schedules'!$A$3:$A$42,'Depreciation Schedules'!$F$3:$F$42)</f>
        <v>0</v>
      </c>
    </row>
    <row r="323" spans="1:42" x14ac:dyDescent="0.2">
      <c r="A323" s="33" t="str">
        <f t="shared" si="127"/>
        <v>39-yr SL</v>
      </c>
      <c r="B323" s="221">
        <f>SUM(IF(ISNUMBER(C323:AP323),C323:AP323))</f>
        <v>0</v>
      </c>
      <c r="C323" s="218">
        <f>LOOKUP(C$2,'Depreciation Schedules'!$A$3:$A$42,'Depreciation Schedules'!$G$3:$G$42)</f>
        <v>1.2820512820512799</v>
      </c>
      <c r="D323" s="218">
        <f>LOOKUP(D$2,'Depreciation Schedules'!$A$3:$A$42,'Depreciation Schedules'!$G$3:$G$42)</f>
        <v>2.5641025641025599</v>
      </c>
      <c r="E323" s="218">
        <f>LOOKUP(E$2,'Depreciation Schedules'!$A$3:$A$42,'Depreciation Schedules'!$G$3:$G$42)</f>
        <v>2.5641025641025599</v>
      </c>
      <c r="F323" s="218">
        <f>LOOKUP(F$2,'Depreciation Schedules'!$A$3:$A$42,'Depreciation Schedules'!$G$3:$G$42)</f>
        <v>2.5641025641025599</v>
      </c>
      <c r="G323" s="218">
        <f>LOOKUP(G$2,'Depreciation Schedules'!$A$3:$A$42,'Depreciation Schedules'!$G$3:$G$42)</f>
        <v>2.5641025641025599</v>
      </c>
      <c r="H323" s="218">
        <f>LOOKUP(H$2,'Depreciation Schedules'!$A$3:$A$42,'Depreciation Schedules'!$G$3:$G$42)</f>
        <v>2.5641025641025599</v>
      </c>
      <c r="I323" s="218">
        <f>LOOKUP(I$2,'Depreciation Schedules'!$A$3:$A$42,'Depreciation Schedules'!$G$3:$G$42)</f>
        <v>2.5641025641025599</v>
      </c>
      <c r="J323" s="218">
        <f>LOOKUP(J$2,'Depreciation Schedules'!$A$3:$A$42,'Depreciation Schedules'!$G$3:$G$42)</f>
        <v>2.5641025641025599</v>
      </c>
      <c r="K323" s="218">
        <f>LOOKUP(K$2,'Depreciation Schedules'!$A$3:$A$42,'Depreciation Schedules'!$G$3:$G$42)</f>
        <v>2.5641025641025599</v>
      </c>
      <c r="L323" s="218">
        <f>LOOKUP(L$2,'Depreciation Schedules'!$A$3:$A$42,'Depreciation Schedules'!$G$3:$G$42)</f>
        <v>2.5641025641025599</v>
      </c>
      <c r="M323" s="218">
        <f>LOOKUP(M$2,'Depreciation Schedules'!$A$3:$A$42,'Depreciation Schedules'!$G$3:$G$42)</f>
        <v>2.5641025641025599</v>
      </c>
      <c r="N323" s="218">
        <f>LOOKUP(N$2,'Depreciation Schedules'!$A$3:$A$42,'Depreciation Schedules'!$G$3:$G$42)</f>
        <v>2.5641025641025599</v>
      </c>
      <c r="O323" s="218">
        <f>LOOKUP(O$2,'Depreciation Schedules'!$A$3:$A$42,'Depreciation Schedules'!$G$3:$G$42)</f>
        <v>2.5641025641025599</v>
      </c>
      <c r="P323" s="218">
        <f>LOOKUP(P$2,'Depreciation Schedules'!$A$3:$A$42,'Depreciation Schedules'!$G$3:$G$42)</f>
        <v>2.5641025641025599</v>
      </c>
      <c r="Q323" s="218">
        <f>LOOKUP(Q$2,'Depreciation Schedules'!$A$3:$A$42,'Depreciation Schedules'!$G$3:$G$42)</f>
        <v>2.5641025641025599</v>
      </c>
      <c r="R323" s="218">
        <f>LOOKUP(R$2,'Depreciation Schedules'!$A$3:$A$42,'Depreciation Schedules'!$G$3:$G$42)</f>
        <v>2.5641025641025599</v>
      </c>
      <c r="S323" s="218">
        <f>LOOKUP(S$2,'Depreciation Schedules'!$A$3:$A$42,'Depreciation Schedules'!$G$3:$G$42)</f>
        <v>2.5641025641025599</v>
      </c>
      <c r="T323" s="218">
        <f>LOOKUP(T$2,'Depreciation Schedules'!$A$3:$A$42,'Depreciation Schedules'!$G$3:$G$42)</f>
        <v>2.5641025641025599</v>
      </c>
      <c r="U323" s="218">
        <f>LOOKUP(U$2,'Depreciation Schedules'!$A$3:$A$42,'Depreciation Schedules'!$G$3:$G$42)</f>
        <v>2.5641025641025599</v>
      </c>
      <c r="V323" s="218">
        <f>LOOKUP(V$2,'Depreciation Schedules'!$A$3:$A$42,'Depreciation Schedules'!$G$3:$G$42)</f>
        <v>2.5641025641025599</v>
      </c>
      <c r="W323" s="218">
        <f>LOOKUP(W$2,'Depreciation Schedules'!$A$3:$A$42,'Depreciation Schedules'!$G$3:$G$42)</f>
        <v>2.5641025641025599</v>
      </c>
      <c r="X323" s="218">
        <f>LOOKUP(X$2,'Depreciation Schedules'!$A$3:$A$42,'Depreciation Schedules'!$G$3:$G$42)</f>
        <v>2.5641025641025599</v>
      </c>
      <c r="Y323" s="218">
        <f>LOOKUP(Y$2,'Depreciation Schedules'!$A$3:$A$42,'Depreciation Schedules'!$G$3:$G$42)</f>
        <v>2.5641025641025599</v>
      </c>
      <c r="Z323" s="218">
        <f>LOOKUP(Z$2,'Depreciation Schedules'!$A$3:$A$42,'Depreciation Schedules'!$G$3:$G$42)</f>
        <v>2.5641025641025599</v>
      </c>
      <c r="AA323" s="218">
        <f>LOOKUP(AA$2,'Depreciation Schedules'!$A$3:$A$42,'Depreciation Schedules'!$G$3:$G$42)</f>
        <v>2.5641025641025599</v>
      </c>
      <c r="AB323" s="218">
        <f>LOOKUP(AB$2,'Depreciation Schedules'!$A$3:$A$42,'Depreciation Schedules'!$G$3:$G$42)</f>
        <v>2.5641025641025599</v>
      </c>
      <c r="AC323" s="218">
        <f>LOOKUP(AC$2,'Depreciation Schedules'!$A$3:$A$42,'Depreciation Schedules'!$G$3:$G$42)</f>
        <v>2.5641025641025599</v>
      </c>
      <c r="AD323" s="218">
        <f>LOOKUP(AD$2,'Depreciation Schedules'!$A$3:$A$42,'Depreciation Schedules'!$G$3:$G$42)</f>
        <v>2.5641025641025599</v>
      </c>
      <c r="AE323" s="218">
        <f>LOOKUP(AE$2,'Depreciation Schedules'!$A$3:$A$42,'Depreciation Schedules'!$G$3:$G$42)</f>
        <v>2.5641025641025599</v>
      </c>
      <c r="AF323" s="218">
        <f>LOOKUP(AF$2,'Depreciation Schedules'!$A$3:$A$42,'Depreciation Schedules'!$G$3:$G$42)</f>
        <v>2.5641025641025599</v>
      </c>
      <c r="AG323" s="218">
        <f>LOOKUP(AG$2,'Depreciation Schedules'!$A$3:$A$42,'Depreciation Schedules'!$G$3:$G$42)</f>
        <v>2.5641025641025599</v>
      </c>
      <c r="AH323" s="218">
        <f>LOOKUP(AH$2,'Depreciation Schedules'!$A$3:$A$42,'Depreciation Schedules'!$G$3:$G$42)</f>
        <v>2.5641025641025599</v>
      </c>
      <c r="AI323" s="218">
        <f>LOOKUP(AI$2,'Depreciation Schedules'!$A$3:$A$42,'Depreciation Schedules'!$G$3:$G$42)</f>
        <v>2.5641025641025599</v>
      </c>
      <c r="AJ323" s="218">
        <f>LOOKUP(AJ$2,'Depreciation Schedules'!$A$3:$A$42,'Depreciation Schedules'!$G$3:$G$42)</f>
        <v>2.5641025641025599</v>
      </c>
      <c r="AK323" s="218">
        <f>LOOKUP(AK$2,'Depreciation Schedules'!$A$3:$A$42,'Depreciation Schedules'!$G$3:$G$42)</f>
        <v>2.5641025641025599</v>
      </c>
      <c r="AL323" s="218">
        <f>LOOKUP(AL$2,'Depreciation Schedules'!$A$3:$A$42,'Depreciation Schedules'!$G$3:$G$42)</f>
        <v>2.5641025641025599</v>
      </c>
      <c r="AM323" s="218">
        <f>LOOKUP(AM$2,'Depreciation Schedules'!$A$3:$A$42,'Depreciation Schedules'!$G$3:$G$42)</f>
        <v>2.5641025641025599</v>
      </c>
      <c r="AN323" s="218">
        <f>LOOKUP(AN$2,'Depreciation Schedules'!$A$3:$A$42,'Depreciation Schedules'!$G$3:$G$42)</f>
        <v>2.5641025641025599</v>
      </c>
      <c r="AO323" s="218">
        <f>LOOKUP(AO$2,'Depreciation Schedules'!$A$3:$A$42,'Depreciation Schedules'!$G$3:$G$42)</f>
        <v>2.5641025641025599</v>
      </c>
      <c r="AP323" s="218">
        <f>LOOKUP(AP$2,'Depreciation Schedules'!$A$3:$A$42,'Depreciation Schedules'!$G$3:$G$42)</f>
        <v>1.2820512820512799</v>
      </c>
    </row>
    <row r="324" spans="1:42" x14ac:dyDescent="0.2">
      <c r="A324" s="33" t="s">
        <v>276</v>
      </c>
      <c r="B324" s="221">
        <f>SUM(IF(ISNUMBER(C324:AP324),C324:AP324))</f>
        <v>0</v>
      </c>
      <c r="C324" s="218">
        <f t="array" ref="C324:AP324">Inputs!D176:AQ176</f>
        <v>0</v>
      </c>
      <c r="D324" s="218">
        <v>0</v>
      </c>
      <c r="E324" s="218">
        <v>0</v>
      </c>
      <c r="F324" s="218">
        <v>0</v>
      </c>
      <c r="G324" s="218">
        <v>0</v>
      </c>
      <c r="H324" s="218">
        <v>0</v>
      </c>
      <c r="I324" s="218">
        <v>0</v>
      </c>
      <c r="J324" s="218">
        <v>0</v>
      </c>
      <c r="K324" s="218">
        <v>0</v>
      </c>
      <c r="L324" s="218">
        <v>0</v>
      </c>
      <c r="M324" s="218">
        <v>0</v>
      </c>
      <c r="N324" s="218">
        <v>0</v>
      </c>
      <c r="O324" s="218">
        <v>0</v>
      </c>
      <c r="P324" s="218">
        <v>0</v>
      </c>
      <c r="Q324" s="218">
        <v>0</v>
      </c>
      <c r="R324" s="218">
        <v>0</v>
      </c>
      <c r="S324" s="218">
        <v>0</v>
      </c>
      <c r="T324" s="218">
        <v>0</v>
      </c>
      <c r="U324" s="218">
        <v>0</v>
      </c>
      <c r="V324" s="218">
        <v>0</v>
      </c>
      <c r="W324" s="218">
        <v>0</v>
      </c>
      <c r="X324" s="218">
        <v>0</v>
      </c>
      <c r="Y324" s="218">
        <v>0</v>
      </c>
      <c r="Z324" s="218">
        <v>0</v>
      </c>
      <c r="AA324" s="218">
        <v>0</v>
      </c>
      <c r="AB324" s="218">
        <v>0</v>
      </c>
      <c r="AC324" s="218">
        <v>0</v>
      </c>
      <c r="AD324" s="218">
        <v>0</v>
      </c>
      <c r="AE324" s="218">
        <v>0</v>
      </c>
      <c r="AF324" s="218">
        <v>0</v>
      </c>
      <c r="AG324" s="218">
        <v>0</v>
      </c>
      <c r="AH324" s="218">
        <v>0</v>
      </c>
      <c r="AI324" s="218">
        <v>0</v>
      </c>
      <c r="AJ324" s="218">
        <v>0</v>
      </c>
      <c r="AK324" s="218">
        <v>0</v>
      </c>
      <c r="AL324" s="218">
        <v>0</v>
      </c>
      <c r="AM324" s="218">
        <v>0</v>
      </c>
      <c r="AN324" s="218">
        <v>0</v>
      </c>
      <c r="AO324" s="218">
        <v>0</v>
      </c>
      <c r="AP324" s="218">
        <v>0</v>
      </c>
    </row>
    <row r="325" spans="1:42" x14ac:dyDescent="0.2">
      <c r="A325" s="27" t="s">
        <v>3</v>
      </c>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c r="AC325" s="28"/>
      <c r="AD325" s="28"/>
      <c r="AE325" s="28"/>
      <c r="AF325" s="28"/>
      <c r="AG325" s="28"/>
      <c r="AH325" s="28"/>
      <c r="AI325" s="28"/>
      <c r="AJ325" s="28"/>
      <c r="AK325" s="28"/>
      <c r="AL325" s="28"/>
      <c r="AM325" s="28"/>
      <c r="AN325" s="28"/>
      <c r="AO325" s="28"/>
      <c r="AP325" s="28"/>
    </row>
    <row r="326" spans="1:42" x14ac:dyDescent="0.2">
      <c r="A326" s="33" t="str">
        <f t="shared" ref="A326:A331" si="128">A318</f>
        <v>5-yr MACRS</v>
      </c>
      <c r="B326" s="222">
        <f>SUM(IF(ISNUMBER(C326:AP326),C326:AP326))</f>
        <v>0</v>
      </c>
      <c r="C326" s="184">
        <f>C318/100*$Q$285</f>
        <v>0</v>
      </c>
      <c r="D326" s="360">
        <f t="shared" ref="D326:AP326" si="129">D318/100*$Q$285</f>
        <v>0</v>
      </c>
      <c r="E326" s="360">
        <f t="shared" si="129"/>
        <v>0</v>
      </c>
      <c r="F326" s="360">
        <f t="shared" si="129"/>
        <v>0</v>
      </c>
      <c r="G326" s="360">
        <f t="shared" si="129"/>
        <v>0</v>
      </c>
      <c r="H326" s="360">
        <f t="shared" si="129"/>
        <v>0</v>
      </c>
      <c r="I326" s="360">
        <f t="shared" si="129"/>
        <v>0</v>
      </c>
      <c r="J326" s="360">
        <f t="shared" si="129"/>
        <v>0</v>
      </c>
      <c r="K326" s="360">
        <f t="shared" si="129"/>
        <v>0</v>
      </c>
      <c r="L326" s="360">
        <f t="shared" si="129"/>
        <v>0</v>
      </c>
      <c r="M326" s="360">
        <f t="shared" si="129"/>
        <v>0</v>
      </c>
      <c r="N326" s="360">
        <f t="shared" si="129"/>
        <v>0</v>
      </c>
      <c r="O326" s="360">
        <f t="shared" si="129"/>
        <v>0</v>
      </c>
      <c r="P326" s="360">
        <f t="shared" si="129"/>
        <v>0</v>
      </c>
      <c r="Q326" s="360">
        <f t="shared" si="129"/>
        <v>0</v>
      </c>
      <c r="R326" s="360">
        <f t="shared" si="129"/>
        <v>0</v>
      </c>
      <c r="S326" s="360">
        <f t="shared" si="129"/>
        <v>0</v>
      </c>
      <c r="T326" s="360">
        <f t="shared" si="129"/>
        <v>0</v>
      </c>
      <c r="U326" s="360">
        <f t="shared" si="129"/>
        <v>0</v>
      </c>
      <c r="V326" s="360">
        <f t="shared" si="129"/>
        <v>0</v>
      </c>
      <c r="W326" s="360">
        <f t="shared" si="129"/>
        <v>0</v>
      </c>
      <c r="X326" s="360">
        <f t="shared" si="129"/>
        <v>0</v>
      </c>
      <c r="Y326" s="360">
        <f t="shared" si="129"/>
        <v>0</v>
      </c>
      <c r="Z326" s="360">
        <f t="shared" si="129"/>
        <v>0</v>
      </c>
      <c r="AA326" s="360">
        <f t="shared" si="129"/>
        <v>0</v>
      </c>
      <c r="AB326" s="360">
        <f t="shared" si="129"/>
        <v>0</v>
      </c>
      <c r="AC326" s="360">
        <f t="shared" si="129"/>
        <v>0</v>
      </c>
      <c r="AD326" s="360">
        <f t="shared" si="129"/>
        <v>0</v>
      </c>
      <c r="AE326" s="360">
        <f t="shared" si="129"/>
        <v>0</v>
      </c>
      <c r="AF326" s="360">
        <f t="shared" si="129"/>
        <v>0</v>
      </c>
      <c r="AG326" s="360">
        <f t="shared" si="129"/>
        <v>0</v>
      </c>
      <c r="AH326" s="360">
        <f t="shared" si="129"/>
        <v>0</v>
      </c>
      <c r="AI326" s="360">
        <f t="shared" si="129"/>
        <v>0</v>
      </c>
      <c r="AJ326" s="360">
        <f t="shared" si="129"/>
        <v>0</v>
      </c>
      <c r="AK326" s="360">
        <f t="shared" si="129"/>
        <v>0</v>
      </c>
      <c r="AL326" s="360">
        <f t="shared" si="129"/>
        <v>0</v>
      </c>
      <c r="AM326" s="360">
        <f t="shared" si="129"/>
        <v>0</v>
      </c>
      <c r="AN326" s="360">
        <f t="shared" si="129"/>
        <v>0</v>
      </c>
      <c r="AO326" s="360">
        <f t="shared" si="129"/>
        <v>0</v>
      </c>
      <c r="AP326" s="360">
        <f t="shared" si="129"/>
        <v>0</v>
      </c>
    </row>
    <row r="327" spans="1:42" x14ac:dyDescent="0.2">
      <c r="A327" s="33" t="str">
        <f t="shared" si="128"/>
        <v>15-yr MACRS</v>
      </c>
      <c r="B327" s="222">
        <f t="array" ref="B327">SUM(IF(ISNUMBER(C327:AP327),C327:AP327))</f>
        <v>0</v>
      </c>
      <c r="C327" s="184">
        <f>C319/100*$Q$286</f>
        <v>0</v>
      </c>
      <c r="D327" s="360">
        <f t="shared" ref="D327:AP327" si="130">D319/100*$Q$286</f>
        <v>0</v>
      </c>
      <c r="E327" s="360">
        <f t="shared" si="130"/>
        <v>0</v>
      </c>
      <c r="F327" s="360">
        <f t="shared" si="130"/>
        <v>0</v>
      </c>
      <c r="G327" s="360">
        <f t="shared" si="130"/>
        <v>0</v>
      </c>
      <c r="H327" s="360">
        <f t="shared" si="130"/>
        <v>0</v>
      </c>
      <c r="I327" s="360">
        <f t="shared" si="130"/>
        <v>0</v>
      </c>
      <c r="J327" s="360">
        <f t="shared" si="130"/>
        <v>0</v>
      </c>
      <c r="K327" s="360">
        <f t="shared" si="130"/>
        <v>0</v>
      </c>
      <c r="L327" s="360">
        <f t="shared" si="130"/>
        <v>0</v>
      </c>
      <c r="M327" s="360">
        <f t="shared" si="130"/>
        <v>0</v>
      </c>
      <c r="N327" s="360">
        <f t="shared" si="130"/>
        <v>0</v>
      </c>
      <c r="O327" s="360">
        <f t="shared" si="130"/>
        <v>0</v>
      </c>
      <c r="P327" s="360">
        <f t="shared" si="130"/>
        <v>0</v>
      </c>
      <c r="Q327" s="360">
        <f t="shared" si="130"/>
        <v>0</v>
      </c>
      <c r="R327" s="360">
        <f t="shared" si="130"/>
        <v>0</v>
      </c>
      <c r="S327" s="360">
        <f t="shared" si="130"/>
        <v>0</v>
      </c>
      <c r="T327" s="360">
        <f t="shared" si="130"/>
        <v>0</v>
      </c>
      <c r="U327" s="360">
        <f t="shared" si="130"/>
        <v>0</v>
      </c>
      <c r="V327" s="360">
        <f t="shared" si="130"/>
        <v>0</v>
      </c>
      <c r="W327" s="360">
        <f t="shared" si="130"/>
        <v>0</v>
      </c>
      <c r="X327" s="360">
        <f t="shared" si="130"/>
        <v>0</v>
      </c>
      <c r="Y327" s="360">
        <f t="shared" si="130"/>
        <v>0</v>
      </c>
      <c r="Z327" s="360">
        <f t="shared" si="130"/>
        <v>0</v>
      </c>
      <c r="AA327" s="360">
        <f t="shared" si="130"/>
        <v>0</v>
      </c>
      <c r="AB327" s="360">
        <f t="shared" si="130"/>
        <v>0</v>
      </c>
      <c r="AC327" s="360">
        <f t="shared" si="130"/>
        <v>0</v>
      </c>
      <c r="AD327" s="360">
        <f t="shared" si="130"/>
        <v>0</v>
      </c>
      <c r="AE327" s="360">
        <f t="shared" si="130"/>
        <v>0</v>
      </c>
      <c r="AF327" s="360">
        <f t="shared" si="130"/>
        <v>0</v>
      </c>
      <c r="AG327" s="360">
        <f t="shared" si="130"/>
        <v>0</v>
      </c>
      <c r="AH327" s="360">
        <f t="shared" si="130"/>
        <v>0</v>
      </c>
      <c r="AI327" s="360">
        <f t="shared" si="130"/>
        <v>0</v>
      </c>
      <c r="AJ327" s="360">
        <f t="shared" si="130"/>
        <v>0</v>
      </c>
      <c r="AK327" s="360">
        <f t="shared" si="130"/>
        <v>0</v>
      </c>
      <c r="AL327" s="360">
        <f t="shared" si="130"/>
        <v>0</v>
      </c>
      <c r="AM327" s="360">
        <f t="shared" si="130"/>
        <v>0</v>
      </c>
      <c r="AN327" s="360">
        <f t="shared" si="130"/>
        <v>0</v>
      </c>
      <c r="AO327" s="360">
        <f t="shared" si="130"/>
        <v>0</v>
      </c>
      <c r="AP327" s="360">
        <f t="shared" si="130"/>
        <v>0</v>
      </c>
    </row>
    <row r="328" spans="1:42" x14ac:dyDescent="0.2">
      <c r="A328" s="33" t="str">
        <f t="shared" si="128"/>
        <v>5-yr SL</v>
      </c>
      <c r="B328" s="222">
        <f t="array" ref="B328">SUM(IF(ISNUMBER(C328:AP328),C328:AP328))</f>
        <v>0</v>
      </c>
      <c r="C328" s="184">
        <f>C320/100*$Q$287</f>
        <v>0</v>
      </c>
      <c r="D328" s="360">
        <f t="shared" ref="D328:AP328" si="131">D320/100*$Q$287</f>
        <v>0</v>
      </c>
      <c r="E328" s="360">
        <f t="shared" si="131"/>
        <v>0</v>
      </c>
      <c r="F328" s="360">
        <f t="shared" si="131"/>
        <v>0</v>
      </c>
      <c r="G328" s="360">
        <f t="shared" si="131"/>
        <v>0</v>
      </c>
      <c r="H328" s="360">
        <f t="shared" si="131"/>
        <v>0</v>
      </c>
      <c r="I328" s="360">
        <f t="shared" si="131"/>
        <v>0</v>
      </c>
      <c r="J328" s="360">
        <f t="shared" si="131"/>
        <v>0</v>
      </c>
      <c r="K328" s="360">
        <f t="shared" si="131"/>
        <v>0</v>
      </c>
      <c r="L328" s="360">
        <f t="shared" si="131"/>
        <v>0</v>
      </c>
      <c r="M328" s="360">
        <f t="shared" si="131"/>
        <v>0</v>
      </c>
      <c r="N328" s="360">
        <f t="shared" si="131"/>
        <v>0</v>
      </c>
      <c r="O328" s="360">
        <f t="shared" si="131"/>
        <v>0</v>
      </c>
      <c r="P328" s="360">
        <f t="shared" si="131"/>
        <v>0</v>
      </c>
      <c r="Q328" s="360">
        <f t="shared" si="131"/>
        <v>0</v>
      </c>
      <c r="R328" s="360">
        <f t="shared" si="131"/>
        <v>0</v>
      </c>
      <c r="S328" s="360">
        <f t="shared" si="131"/>
        <v>0</v>
      </c>
      <c r="T328" s="360">
        <f t="shared" si="131"/>
        <v>0</v>
      </c>
      <c r="U328" s="360">
        <f t="shared" si="131"/>
        <v>0</v>
      </c>
      <c r="V328" s="360">
        <f t="shared" si="131"/>
        <v>0</v>
      </c>
      <c r="W328" s="360">
        <f t="shared" si="131"/>
        <v>0</v>
      </c>
      <c r="X328" s="360">
        <f t="shared" si="131"/>
        <v>0</v>
      </c>
      <c r="Y328" s="360">
        <f t="shared" si="131"/>
        <v>0</v>
      </c>
      <c r="Z328" s="360">
        <f t="shared" si="131"/>
        <v>0</v>
      </c>
      <c r="AA328" s="360">
        <f t="shared" si="131"/>
        <v>0</v>
      </c>
      <c r="AB328" s="360">
        <f t="shared" si="131"/>
        <v>0</v>
      </c>
      <c r="AC328" s="360">
        <f t="shared" si="131"/>
        <v>0</v>
      </c>
      <c r="AD328" s="360">
        <f t="shared" si="131"/>
        <v>0</v>
      </c>
      <c r="AE328" s="360">
        <f t="shared" si="131"/>
        <v>0</v>
      </c>
      <c r="AF328" s="360">
        <f t="shared" si="131"/>
        <v>0</v>
      </c>
      <c r="AG328" s="360">
        <f t="shared" si="131"/>
        <v>0</v>
      </c>
      <c r="AH328" s="360">
        <f t="shared" si="131"/>
        <v>0</v>
      </c>
      <c r="AI328" s="360">
        <f t="shared" si="131"/>
        <v>0</v>
      </c>
      <c r="AJ328" s="360">
        <f t="shared" si="131"/>
        <v>0</v>
      </c>
      <c r="AK328" s="360">
        <f t="shared" si="131"/>
        <v>0</v>
      </c>
      <c r="AL328" s="360">
        <f t="shared" si="131"/>
        <v>0</v>
      </c>
      <c r="AM328" s="360">
        <f t="shared" si="131"/>
        <v>0</v>
      </c>
      <c r="AN328" s="360">
        <f t="shared" si="131"/>
        <v>0</v>
      </c>
      <c r="AO328" s="360">
        <f t="shared" si="131"/>
        <v>0</v>
      </c>
      <c r="AP328" s="360">
        <f t="shared" si="131"/>
        <v>0</v>
      </c>
    </row>
    <row r="329" spans="1:42" x14ac:dyDescent="0.2">
      <c r="A329" s="33" t="str">
        <f t="shared" si="128"/>
        <v>15-yr SL</v>
      </c>
      <c r="B329" s="222">
        <f t="array" ref="B329">SUM(IF(ISNUMBER(C329:AP329),C329:AP329))</f>
        <v>0</v>
      </c>
      <c r="C329" s="184">
        <f>C321/100*$Q$288</f>
        <v>0</v>
      </c>
      <c r="D329" s="434">
        <f t="shared" ref="D329:AP329" si="132">D321/100*$Q$288</f>
        <v>0</v>
      </c>
      <c r="E329" s="434">
        <f t="shared" si="132"/>
        <v>0</v>
      </c>
      <c r="F329" s="434">
        <f t="shared" si="132"/>
        <v>0</v>
      </c>
      <c r="G329" s="434">
        <f t="shared" si="132"/>
        <v>0</v>
      </c>
      <c r="H329" s="434">
        <f t="shared" si="132"/>
        <v>0</v>
      </c>
      <c r="I329" s="434">
        <f t="shared" si="132"/>
        <v>0</v>
      </c>
      <c r="J329" s="434">
        <f t="shared" si="132"/>
        <v>0</v>
      </c>
      <c r="K329" s="434">
        <f t="shared" si="132"/>
        <v>0</v>
      </c>
      <c r="L329" s="434">
        <f t="shared" si="132"/>
        <v>0</v>
      </c>
      <c r="M329" s="434">
        <f t="shared" si="132"/>
        <v>0</v>
      </c>
      <c r="N329" s="434">
        <f t="shared" si="132"/>
        <v>0</v>
      </c>
      <c r="O329" s="434">
        <f t="shared" si="132"/>
        <v>0</v>
      </c>
      <c r="P329" s="434">
        <f t="shared" si="132"/>
        <v>0</v>
      </c>
      <c r="Q329" s="434">
        <f t="shared" si="132"/>
        <v>0</v>
      </c>
      <c r="R329" s="434">
        <f t="shared" si="132"/>
        <v>0</v>
      </c>
      <c r="S329" s="434">
        <f t="shared" si="132"/>
        <v>0</v>
      </c>
      <c r="T329" s="434">
        <f t="shared" si="132"/>
        <v>0</v>
      </c>
      <c r="U329" s="434">
        <f t="shared" si="132"/>
        <v>0</v>
      </c>
      <c r="V329" s="434">
        <f t="shared" si="132"/>
        <v>0</v>
      </c>
      <c r="W329" s="434">
        <f t="shared" si="132"/>
        <v>0</v>
      </c>
      <c r="X329" s="434">
        <f t="shared" si="132"/>
        <v>0</v>
      </c>
      <c r="Y329" s="434">
        <f t="shared" si="132"/>
        <v>0</v>
      </c>
      <c r="Z329" s="434">
        <f t="shared" si="132"/>
        <v>0</v>
      </c>
      <c r="AA329" s="434">
        <f t="shared" si="132"/>
        <v>0</v>
      </c>
      <c r="AB329" s="434">
        <f t="shared" si="132"/>
        <v>0</v>
      </c>
      <c r="AC329" s="434">
        <f t="shared" si="132"/>
        <v>0</v>
      </c>
      <c r="AD329" s="434">
        <f t="shared" si="132"/>
        <v>0</v>
      </c>
      <c r="AE329" s="434">
        <f t="shared" si="132"/>
        <v>0</v>
      </c>
      <c r="AF329" s="434">
        <f t="shared" si="132"/>
        <v>0</v>
      </c>
      <c r="AG329" s="434">
        <f t="shared" si="132"/>
        <v>0</v>
      </c>
      <c r="AH329" s="434">
        <f t="shared" si="132"/>
        <v>0</v>
      </c>
      <c r="AI329" s="434">
        <f t="shared" si="132"/>
        <v>0</v>
      </c>
      <c r="AJ329" s="434">
        <f t="shared" si="132"/>
        <v>0</v>
      </c>
      <c r="AK329" s="434">
        <f t="shared" si="132"/>
        <v>0</v>
      </c>
      <c r="AL329" s="434">
        <f t="shared" si="132"/>
        <v>0</v>
      </c>
      <c r="AM329" s="434">
        <f t="shared" si="132"/>
        <v>0</v>
      </c>
      <c r="AN329" s="434">
        <f t="shared" si="132"/>
        <v>0</v>
      </c>
      <c r="AO329" s="434">
        <f t="shared" si="132"/>
        <v>0</v>
      </c>
      <c r="AP329" s="434">
        <f t="shared" si="132"/>
        <v>0</v>
      </c>
    </row>
    <row r="330" spans="1:42" x14ac:dyDescent="0.2">
      <c r="A330" s="33" t="str">
        <f t="shared" si="128"/>
        <v>20-yr SL</v>
      </c>
      <c r="B330" s="222">
        <f t="array" ref="B330">SUM(IF(ISNUMBER(C330:AP330),C330:AP330))</f>
        <v>0</v>
      </c>
      <c r="C330" s="184">
        <f>C322/100*$Q$289</f>
        <v>0</v>
      </c>
      <c r="D330" s="360">
        <f t="shared" ref="D330:AP330" si="133">D322/100*$Q$289</f>
        <v>0</v>
      </c>
      <c r="E330" s="360">
        <f t="shared" si="133"/>
        <v>0</v>
      </c>
      <c r="F330" s="360">
        <f t="shared" si="133"/>
        <v>0</v>
      </c>
      <c r="G330" s="360">
        <f t="shared" si="133"/>
        <v>0</v>
      </c>
      <c r="H330" s="360">
        <f t="shared" si="133"/>
        <v>0</v>
      </c>
      <c r="I330" s="360">
        <f t="shared" si="133"/>
        <v>0</v>
      </c>
      <c r="J330" s="360">
        <f t="shared" si="133"/>
        <v>0</v>
      </c>
      <c r="K330" s="360">
        <f t="shared" si="133"/>
        <v>0</v>
      </c>
      <c r="L330" s="360">
        <f t="shared" si="133"/>
        <v>0</v>
      </c>
      <c r="M330" s="360">
        <f t="shared" si="133"/>
        <v>0</v>
      </c>
      <c r="N330" s="360">
        <f t="shared" si="133"/>
        <v>0</v>
      </c>
      <c r="O330" s="360">
        <f t="shared" si="133"/>
        <v>0</v>
      </c>
      <c r="P330" s="360">
        <f t="shared" si="133"/>
        <v>0</v>
      </c>
      <c r="Q330" s="360">
        <f t="shared" si="133"/>
        <v>0</v>
      </c>
      <c r="R330" s="360">
        <f t="shared" si="133"/>
        <v>0</v>
      </c>
      <c r="S330" s="360">
        <f t="shared" si="133"/>
        <v>0</v>
      </c>
      <c r="T330" s="360">
        <f t="shared" si="133"/>
        <v>0</v>
      </c>
      <c r="U330" s="360">
        <f t="shared" si="133"/>
        <v>0</v>
      </c>
      <c r="V330" s="360">
        <f t="shared" si="133"/>
        <v>0</v>
      </c>
      <c r="W330" s="360">
        <f t="shared" si="133"/>
        <v>0</v>
      </c>
      <c r="X330" s="360">
        <f t="shared" si="133"/>
        <v>0</v>
      </c>
      <c r="Y330" s="360">
        <f t="shared" si="133"/>
        <v>0</v>
      </c>
      <c r="Z330" s="360">
        <f t="shared" si="133"/>
        <v>0</v>
      </c>
      <c r="AA330" s="360">
        <f t="shared" si="133"/>
        <v>0</v>
      </c>
      <c r="AB330" s="360">
        <f t="shared" si="133"/>
        <v>0</v>
      </c>
      <c r="AC330" s="360">
        <f t="shared" si="133"/>
        <v>0</v>
      </c>
      <c r="AD330" s="360">
        <f t="shared" si="133"/>
        <v>0</v>
      </c>
      <c r="AE330" s="360">
        <f t="shared" si="133"/>
        <v>0</v>
      </c>
      <c r="AF330" s="360">
        <f t="shared" si="133"/>
        <v>0</v>
      </c>
      <c r="AG330" s="360">
        <f t="shared" si="133"/>
        <v>0</v>
      </c>
      <c r="AH330" s="360">
        <f t="shared" si="133"/>
        <v>0</v>
      </c>
      <c r="AI330" s="360">
        <f t="shared" si="133"/>
        <v>0</v>
      </c>
      <c r="AJ330" s="360">
        <f t="shared" si="133"/>
        <v>0</v>
      </c>
      <c r="AK330" s="360">
        <f t="shared" si="133"/>
        <v>0</v>
      </c>
      <c r="AL330" s="360">
        <f t="shared" si="133"/>
        <v>0</v>
      </c>
      <c r="AM330" s="360">
        <f t="shared" si="133"/>
        <v>0</v>
      </c>
      <c r="AN330" s="360">
        <f t="shared" si="133"/>
        <v>0</v>
      </c>
      <c r="AO330" s="360">
        <f t="shared" si="133"/>
        <v>0</v>
      </c>
      <c r="AP330" s="360">
        <f t="shared" si="133"/>
        <v>0</v>
      </c>
    </row>
    <row r="331" spans="1:42" x14ac:dyDescent="0.2">
      <c r="A331" s="33" t="str">
        <f t="shared" si="128"/>
        <v>39-yr SL</v>
      </c>
      <c r="B331" s="222">
        <f>SUM(IF(ISNUMBER(C331:AP331),C331:AP331))</f>
        <v>0</v>
      </c>
      <c r="C331" s="184">
        <f>C323/100*$Q$290</f>
        <v>0</v>
      </c>
      <c r="D331" s="360">
        <f t="shared" ref="D331:AP331" si="134">D323/100*$Q$290</f>
        <v>0</v>
      </c>
      <c r="E331" s="360">
        <f t="shared" si="134"/>
        <v>0</v>
      </c>
      <c r="F331" s="360">
        <f t="shared" si="134"/>
        <v>0</v>
      </c>
      <c r="G331" s="360">
        <f t="shared" si="134"/>
        <v>0</v>
      </c>
      <c r="H331" s="360">
        <f t="shared" si="134"/>
        <v>0</v>
      </c>
      <c r="I331" s="360">
        <f t="shared" si="134"/>
        <v>0</v>
      </c>
      <c r="J331" s="360">
        <f t="shared" si="134"/>
        <v>0</v>
      </c>
      <c r="K331" s="360">
        <f t="shared" si="134"/>
        <v>0</v>
      </c>
      <c r="L331" s="360">
        <f t="shared" si="134"/>
        <v>0</v>
      </c>
      <c r="M331" s="360">
        <f t="shared" si="134"/>
        <v>0</v>
      </c>
      <c r="N331" s="360">
        <f t="shared" si="134"/>
        <v>0</v>
      </c>
      <c r="O331" s="360">
        <f t="shared" si="134"/>
        <v>0</v>
      </c>
      <c r="P331" s="360">
        <f t="shared" si="134"/>
        <v>0</v>
      </c>
      <c r="Q331" s="360">
        <f t="shared" si="134"/>
        <v>0</v>
      </c>
      <c r="R331" s="360">
        <f t="shared" si="134"/>
        <v>0</v>
      </c>
      <c r="S331" s="360">
        <f t="shared" si="134"/>
        <v>0</v>
      </c>
      <c r="T331" s="360">
        <f t="shared" si="134"/>
        <v>0</v>
      </c>
      <c r="U331" s="360">
        <f t="shared" si="134"/>
        <v>0</v>
      </c>
      <c r="V331" s="360">
        <f t="shared" si="134"/>
        <v>0</v>
      </c>
      <c r="W331" s="360">
        <f t="shared" si="134"/>
        <v>0</v>
      </c>
      <c r="X331" s="360">
        <f t="shared" si="134"/>
        <v>0</v>
      </c>
      <c r="Y331" s="360">
        <f t="shared" si="134"/>
        <v>0</v>
      </c>
      <c r="Z331" s="360">
        <f t="shared" si="134"/>
        <v>0</v>
      </c>
      <c r="AA331" s="360">
        <f t="shared" si="134"/>
        <v>0</v>
      </c>
      <c r="AB331" s="360">
        <f t="shared" si="134"/>
        <v>0</v>
      </c>
      <c r="AC331" s="360">
        <f t="shared" si="134"/>
        <v>0</v>
      </c>
      <c r="AD331" s="360">
        <f t="shared" si="134"/>
        <v>0</v>
      </c>
      <c r="AE331" s="360">
        <f t="shared" si="134"/>
        <v>0</v>
      </c>
      <c r="AF331" s="360">
        <f t="shared" si="134"/>
        <v>0</v>
      </c>
      <c r="AG331" s="360">
        <f t="shared" si="134"/>
        <v>0</v>
      </c>
      <c r="AH331" s="360">
        <f t="shared" si="134"/>
        <v>0</v>
      </c>
      <c r="AI331" s="360">
        <f t="shared" si="134"/>
        <v>0</v>
      </c>
      <c r="AJ331" s="360">
        <f t="shared" si="134"/>
        <v>0</v>
      </c>
      <c r="AK331" s="360">
        <f t="shared" si="134"/>
        <v>0</v>
      </c>
      <c r="AL331" s="360">
        <f t="shared" si="134"/>
        <v>0</v>
      </c>
      <c r="AM331" s="360">
        <f t="shared" si="134"/>
        <v>0</v>
      </c>
      <c r="AN331" s="360">
        <f t="shared" si="134"/>
        <v>0</v>
      </c>
      <c r="AO331" s="360">
        <f t="shared" si="134"/>
        <v>0</v>
      </c>
      <c r="AP331" s="360">
        <f t="shared" si="134"/>
        <v>0</v>
      </c>
    </row>
    <row r="332" spans="1:42" x14ac:dyDescent="0.2">
      <c r="A332" s="33" t="s">
        <v>276</v>
      </c>
      <c r="B332" s="389">
        <f>SUM(IF(ISNUMBER(C332:AP332),C332:AP332))</f>
        <v>0</v>
      </c>
      <c r="C332" s="360">
        <f t="shared" ref="C332:AP332" si="135">IF(C2&lt;=analysis_period,C324/100*$Q$291,0)</f>
        <v>0</v>
      </c>
      <c r="D332" s="360">
        <f t="shared" si="135"/>
        <v>0</v>
      </c>
      <c r="E332" s="360">
        <f t="shared" si="135"/>
        <v>0</v>
      </c>
      <c r="F332" s="360">
        <f t="shared" si="135"/>
        <v>0</v>
      </c>
      <c r="G332" s="360">
        <f t="shared" si="135"/>
        <v>0</v>
      </c>
      <c r="H332" s="360">
        <f t="shared" si="135"/>
        <v>0</v>
      </c>
      <c r="I332" s="360">
        <f t="shared" si="135"/>
        <v>0</v>
      </c>
      <c r="J332" s="360">
        <f t="shared" si="135"/>
        <v>0</v>
      </c>
      <c r="K332" s="360">
        <f t="shared" si="135"/>
        <v>0</v>
      </c>
      <c r="L332" s="360">
        <f t="shared" si="135"/>
        <v>0</v>
      </c>
      <c r="M332" s="360">
        <f t="shared" si="135"/>
        <v>0</v>
      </c>
      <c r="N332" s="360">
        <f t="shared" si="135"/>
        <v>0</v>
      </c>
      <c r="O332" s="360">
        <f t="shared" si="135"/>
        <v>0</v>
      </c>
      <c r="P332" s="360">
        <f t="shared" si="135"/>
        <v>0</v>
      </c>
      <c r="Q332" s="360">
        <f t="shared" si="135"/>
        <v>0</v>
      </c>
      <c r="R332" s="360">
        <f t="shared" si="135"/>
        <v>0</v>
      </c>
      <c r="S332" s="360">
        <f t="shared" si="135"/>
        <v>0</v>
      </c>
      <c r="T332" s="360">
        <f t="shared" si="135"/>
        <v>0</v>
      </c>
      <c r="U332" s="360">
        <f t="shared" si="135"/>
        <v>0</v>
      </c>
      <c r="V332" s="360">
        <f t="shared" si="135"/>
        <v>0</v>
      </c>
      <c r="W332" s="360">
        <f t="shared" si="135"/>
        <v>0</v>
      </c>
      <c r="X332" s="360">
        <f t="shared" si="135"/>
        <v>0</v>
      </c>
      <c r="Y332" s="360">
        <f t="shared" si="135"/>
        <v>0</v>
      </c>
      <c r="Z332" s="360">
        <f t="shared" si="135"/>
        <v>0</v>
      </c>
      <c r="AA332" s="360">
        <f t="shared" si="135"/>
        <v>0</v>
      </c>
      <c r="AB332" s="360">
        <f t="shared" si="135"/>
        <v>0</v>
      </c>
      <c r="AC332" s="360">
        <f t="shared" si="135"/>
        <v>0</v>
      </c>
      <c r="AD332" s="360">
        <f t="shared" si="135"/>
        <v>0</v>
      </c>
      <c r="AE332" s="360">
        <f t="shared" si="135"/>
        <v>0</v>
      </c>
      <c r="AF332" s="360">
        <f t="shared" si="135"/>
        <v>0</v>
      </c>
      <c r="AG332" s="360">
        <f t="shared" si="135"/>
        <v>0</v>
      </c>
      <c r="AH332" s="360">
        <f t="shared" si="135"/>
        <v>0</v>
      </c>
      <c r="AI332" s="360">
        <f t="shared" si="135"/>
        <v>0</v>
      </c>
      <c r="AJ332" s="360">
        <f t="shared" si="135"/>
        <v>0</v>
      </c>
      <c r="AK332" s="360">
        <f t="shared" si="135"/>
        <v>0</v>
      </c>
      <c r="AL332" s="360">
        <f t="shared" si="135"/>
        <v>0</v>
      </c>
      <c r="AM332" s="360">
        <f t="shared" si="135"/>
        <v>0</v>
      </c>
      <c r="AN332" s="360">
        <f t="shared" si="135"/>
        <v>0</v>
      </c>
      <c r="AO332" s="360">
        <f t="shared" si="135"/>
        <v>0</v>
      </c>
      <c r="AP332" s="360">
        <f t="shared" si="135"/>
        <v>0</v>
      </c>
    </row>
    <row r="333" spans="1:42" x14ac:dyDescent="0.2">
      <c r="A333" s="33" t="s">
        <v>75</v>
      </c>
      <c r="B333" s="223">
        <f t="shared" ref="B333" si="136">SUM(C333:AP333)</f>
        <v>0</v>
      </c>
      <c r="C333" s="190">
        <f>P292</f>
        <v>0</v>
      </c>
      <c r="D333" s="190">
        <v>0</v>
      </c>
      <c r="E333" s="190">
        <v>0</v>
      </c>
      <c r="F333" s="190">
        <v>0</v>
      </c>
      <c r="G333" s="190">
        <v>0</v>
      </c>
      <c r="H333" s="190">
        <v>0</v>
      </c>
      <c r="I333" s="190">
        <v>0</v>
      </c>
      <c r="J333" s="190">
        <v>0</v>
      </c>
      <c r="K333" s="190">
        <v>0</v>
      </c>
      <c r="L333" s="190">
        <v>0</v>
      </c>
      <c r="M333" s="190">
        <v>0</v>
      </c>
      <c r="N333" s="190">
        <v>0</v>
      </c>
      <c r="O333" s="190">
        <v>0</v>
      </c>
      <c r="P333" s="190">
        <v>0</v>
      </c>
      <c r="Q333" s="190">
        <v>0</v>
      </c>
      <c r="R333" s="190">
        <v>0</v>
      </c>
      <c r="S333" s="190">
        <v>0</v>
      </c>
      <c r="T333" s="190">
        <v>0</v>
      </c>
      <c r="U333" s="190">
        <v>0</v>
      </c>
      <c r="V333" s="190">
        <v>0</v>
      </c>
      <c r="W333" s="190">
        <v>0</v>
      </c>
      <c r="X333" s="190">
        <v>0</v>
      </c>
      <c r="Y333" s="190">
        <v>0</v>
      </c>
      <c r="Z333" s="190">
        <v>0</v>
      </c>
      <c r="AA333" s="190">
        <v>0</v>
      </c>
      <c r="AB333" s="190">
        <v>0</v>
      </c>
      <c r="AC333" s="190">
        <v>0</v>
      </c>
      <c r="AD333" s="190">
        <v>0</v>
      </c>
      <c r="AE333" s="190">
        <v>0</v>
      </c>
      <c r="AF333" s="190">
        <v>0</v>
      </c>
      <c r="AG333" s="190">
        <v>0</v>
      </c>
      <c r="AH333" s="190">
        <v>0</v>
      </c>
      <c r="AI333" s="190">
        <v>0</v>
      </c>
      <c r="AJ333" s="190">
        <v>0</v>
      </c>
      <c r="AK333" s="190">
        <v>0</v>
      </c>
      <c r="AL333" s="190">
        <v>0</v>
      </c>
      <c r="AM333" s="190">
        <v>0</v>
      </c>
      <c r="AN333" s="190">
        <v>0</v>
      </c>
      <c r="AO333" s="190">
        <v>0</v>
      </c>
      <c r="AP333" s="190">
        <v>0</v>
      </c>
    </row>
    <row r="334" spans="1:42" x14ac:dyDescent="0.2">
      <c r="A334" s="32"/>
      <c r="B334" s="224">
        <f>SUM(IF(ISNUMBER(C334:AP334),C334:AP334))</f>
        <v>0</v>
      </c>
      <c r="C334" s="184">
        <f>SUM(C326:C333)</f>
        <v>0</v>
      </c>
      <c r="D334" s="184">
        <f>SUM(D326:D333)</f>
        <v>0</v>
      </c>
      <c r="E334" s="184">
        <f t="shared" ref="E334:AP334" si="137">SUM(E326:E333)</f>
        <v>0</v>
      </c>
      <c r="F334" s="184">
        <f t="shared" si="137"/>
        <v>0</v>
      </c>
      <c r="G334" s="184">
        <f t="shared" si="137"/>
        <v>0</v>
      </c>
      <c r="H334" s="184">
        <f t="shared" si="137"/>
        <v>0</v>
      </c>
      <c r="I334" s="184">
        <f t="shared" si="137"/>
        <v>0</v>
      </c>
      <c r="J334" s="184">
        <f t="shared" si="137"/>
        <v>0</v>
      </c>
      <c r="K334" s="184">
        <f t="shared" si="137"/>
        <v>0</v>
      </c>
      <c r="L334" s="184">
        <f t="shared" si="137"/>
        <v>0</v>
      </c>
      <c r="M334" s="184">
        <f t="shared" si="137"/>
        <v>0</v>
      </c>
      <c r="N334" s="184">
        <f t="shared" si="137"/>
        <v>0</v>
      </c>
      <c r="O334" s="184">
        <f t="shared" si="137"/>
        <v>0</v>
      </c>
      <c r="P334" s="184">
        <f t="shared" si="137"/>
        <v>0</v>
      </c>
      <c r="Q334" s="184">
        <f t="shared" si="137"/>
        <v>0</v>
      </c>
      <c r="R334" s="184">
        <f t="shared" si="137"/>
        <v>0</v>
      </c>
      <c r="S334" s="184">
        <f t="shared" si="137"/>
        <v>0</v>
      </c>
      <c r="T334" s="184">
        <f t="shared" si="137"/>
        <v>0</v>
      </c>
      <c r="U334" s="184">
        <f t="shared" si="137"/>
        <v>0</v>
      </c>
      <c r="V334" s="184">
        <f t="shared" si="137"/>
        <v>0</v>
      </c>
      <c r="W334" s="184">
        <f t="shared" si="137"/>
        <v>0</v>
      </c>
      <c r="X334" s="184">
        <f t="shared" si="137"/>
        <v>0</v>
      </c>
      <c r="Y334" s="184">
        <f t="shared" si="137"/>
        <v>0</v>
      </c>
      <c r="Z334" s="184">
        <f t="shared" si="137"/>
        <v>0</v>
      </c>
      <c r="AA334" s="184">
        <f t="shared" si="137"/>
        <v>0</v>
      </c>
      <c r="AB334" s="184">
        <f t="shared" si="137"/>
        <v>0</v>
      </c>
      <c r="AC334" s="184">
        <f t="shared" si="137"/>
        <v>0</v>
      </c>
      <c r="AD334" s="184">
        <f t="shared" si="137"/>
        <v>0</v>
      </c>
      <c r="AE334" s="184">
        <f t="shared" si="137"/>
        <v>0</v>
      </c>
      <c r="AF334" s="184">
        <f t="shared" si="137"/>
        <v>0</v>
      </c>
      <c r="AG334" s="184">
        <f t="shared" si="137"/>
        <v>0</v>
      </c>
      <c r="AH334" s="184">
        <f t="shared" si="137"/>
        <v>0</v>
      </c>
      <c r="AI334" s="184">
        <f t="shared" si="137"/>
        <v>0</v>
      </c>
      <c r="AJ334" s="184">
        <f t="shared" si="137"/>
        <v>0</v>
      </c>
      <c r="AK334" s="184">
        <f t="shared" si="137"/>
        <v>0</v>
      </c>
      <c r="AL334" s="184">
        <f t="shared" si="137"/>
        <v>0</v>
      </c>
      <c r="AM334" s="184">
        <f t="shared" si="137"/>
        <v>0</v>
      </c>
      <c r="AN334" s="184">
        <f t="shared" si="137"/>
        <v>0</v>
      </c>
      <c r="AO334" s="184">
        <f t="shared" si="137"/>
        <v>0</v>
      </c>
      <c r="AP334" s="184">
        <f t="shared" si="137"/>
        <v>0</v>
      </c>
    </row>
    <row r="335" spans="1:42" s="118" customFormat="1" x14ac:dyDescent="0.2">
      <c r="A335" s="32"/>
      <c r="C335" s="198"/>
      <c r="D335" s="198"/>
      <c r="E335" s="198"/>
      <c r="F335" s="198"/>
      <c r="G335" s="198"/>
      <c r="H335" s="198"/>
      <c r="I335" s="198"/>
      <c r="J335" s="198"/>
      <c r="K335" s="198"/>
      <c r="L335" s="198"/>
      <c r="M335" s="198"/>
      <c r="N335" s="198"/>
      <c r="O335" s="198"/>
      <c r="P335" s="198"/>
      <c r="Q335" s="198"/>
      <c r="R335" s="198"/>
      <c r="S335" s="198"/>
      <c r="T335" s="198"/>
      <c r="U335" s="198"/>
      <c r="V335" s="198"/>
      <c r="W335" s="198"/>
      <c r="X335" s="198"/>
      <c r="Y335" s="198"/>
      <c r="Z335" s="198"/>
      <c r="AA335" s="198"/>
      <c r="AB335" s="198"/>
      <c r="AC335" s="198"/>
      <c r="AD335" s="198"/>
      <c r="AE335" s="198"/>
      <c r="AF335" s="198"/>
      <c r="AG335" s="198"/>
      <c r="AH335" s="198"/>
      <c r="AI335" s="198"/>
      <c r="AJ335" s="198"/>
      <c r="AK335" s="198"/>
      <c r="AL335" s="198"/>
      <c r="AM335" s="198"/>
      <c r="AN335" s="198"/>
      <c r="AO335" s="198"/>
      <c r="AP335" s="198"/>
    </row>
    <row r="336" spans="1:42" s="118" customFormat="1" x14ac:dyDescent="0.2">
      <c r="A336" s="30" t="s">
        <v>63</v>
      </c>
      <c r="C336" s="198"/>
      <c r="D336" s="198"/>
      <c r="E336" s="198"/>
      <c r="F336" s="198"/>
      <c r="G336" s="198"/>
      <c r="H336" s="198"/>
      <c r="I336" s="198"/>
      <c r="J336" s="198"/>
      <c r="K336" s="198"/>
      <c r="L336" s="198"/>
      <c r="M336" s="198"/>
      <c r="N336" s="198"/>
      <c r="O336" s="198"/>
      <c r="P336" s="198"/>
      <c r="Q336" s="198"/>
      <c r="R336" s="198"/>
      <c r="S336" s="198"/>
      <c r="T336" s="198"/>
      <c r="U336" s="198"/>
      <c r="V336" s="198"/>
      <c r="W336" s="198"/>
      <c r="X336" s="198"/>
      <c r="Y336" s="198"/>
      <c r="Z336" s="198"/>
      <c r="AA336" s="198"/>
      <c r="AB336" s="198"/>
      <c r="AC336" s="198"/>
      <c r="AD336" s="198"/>
      <c r="AE336" s="198"/>
      <c r="AF336" s="198"/>
      <c r="AG336" s="198"/>
      <c r="AH336" s="198"/>
      <c r="AI336" s="198"/>
      <c r="AJ336" s="198"/>
      <c r="AK336" s="198"/>
      <c r="AL336" s="198"/>
      <c r="AM336" s="198"/>
      <c r="AN336" s="198"/>
      <c r="AO336" s="198"/>
      <c r="AP336" s="198"/>
    </row>
    <row r="337" spans="1:42" x14ac:dyDescent="0.2">
      <c r="A337" s="32" t="s">
        <v>65</v>
      </c>
      <c r="B337" s="37" t="str">
        <f>equip_reserve_depr_sta</f>
        <v>5-yr MACRS</v>
      </c>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c r="AC337" s="28"/>
      <c r="AD337" s="28"/>
      <c r="AE337" s="28"/>
      <c r="AF337" s="28"/>
      <c r="AG337" s="28"/>
      <c r="AH337" s="28"/>
      <c r="AI337" s="28"/>
      <c r="AJ337" s="28"/>
      <c r="AK337" s="28"/>
      <c r="AL337" s="28"/>
      <c r="AM337" s="28"/>
      <c r="AN337" s="28"/>
      <c r="AO337" s="28"/>
      <c r="AP337" s="28"/>
    </row>
    <row r="338" spans="1:42" x14ac:dyDescent="0.2">
      <c r="A338" s="32" t="s">
        <v>66</v>
      </c>
      <c r="B338" s="226">
        <f t="shared" ref="B338:AP338" si="138">B2</f>
        <v>0</v>
      </c>
      <c r="C338" s="226">
        <f t="shared" si="138"/>
        <v>1</v>
      </c>
      <c r="D338" s="226">
        <f t="shared" si="138"/>
        <v>2</v>
      </c>
      <c r="E338" s="226">
        <f t="shared" si="138"/>
        <v>3</v>
      </c>
      <c r="F338" s="226">
        <f t="shared" si="138"/>
        <v>4</v>
      </c>
      <c r="G338" s="226">
        <f t="shared" si="138"/>
        <v>5</v>
      </c>
      <c r="H338" s="226">
        <f t="shared" si="138"/>
        <v>6</v>
      </c>
      <c r="I338" s="226">
        <f t="shared" si="138"/>
        <v>7</v>
      </c>
      <c r="J338" s="226">
        <f t="shared" si="138"/>
        <v>8</v>
      </c>
      <c r="K338" s="226">
        <f t="shared" si="138"/>
        <v>9</v>
      </c>
      <c r="L338" s="226">
        <f t="shared" si="138"/>
        <v>10</v>
      </c>
      <c r="M338" s="226">
        <f t="shared" si="138"/>
        <v>11</v>
      </c>
      <c r="N338" s="226">
        <f t="shared" si="138"/>
        <v>12</v>
      </c>
      <c r="O338" s="226">
        <f t="shared" si="138"/>
        <v>13</v>
      </c>
      <c r="P338" s="226">
        <f t="shared" si="138"/>
        <v>14</v>
      </c>
      <c r="Q338" s="226">
        <f t="shared" si="138"/>
        <v>15</v>
      </c>
      <c r="R338" s="226">
        <f t="shared" si="138"/>
        <v>16</v>
      </c>
      <c r="S338" s="226">
        <f t="shared" si="138"/>
        <v>17</v>
      </c>
      <c r="T338" s="226">
        <f t="shared" si="138"/>
        <v>18</v>
      </c>
      <c r="U338" s="226">
        <f t="shared" si="138"/>
        <v>19</v>
      </c>
      <c r="V338" s="226">
        <f t="shared" si="138"/>
        <v>20</v>
      </c>
      <c r="W338" s="226">
        <f t="shared" si="138"/>
        <v>21</v>
      </c>
      <c r="X338" s="226">
        <f t="shared" si="138"/>
        <v>22</v>
      </c>
      <c r="Y338" s="226">
        <f t="shared" si="138"/>
        <v>23</v>
      </c>
      <c r="Z338" s="226">
        <f t="shared" si="138"/>
        <v>24</v>
      </c>
      <c r="AA338" s="226">
        <f t="shared" si="138"/>
        <v>25</v>
      </c>
      <c r="AB338" s="226">
        <f t="shared" si="138"/>
        <v>26</v>
      </c>
      <c r="AC338" s="226">
        <f t="shared" si="138"/>
        <v>27</v>
      </c>
      <c r="AD338" s="226">
        <f t="shared" si="138"/>
        <v>28</v>
      </c>
      <c r="AE338" s="226">
        <f t="shared" si="138"/>
        <v>29</v>
      </c>
      <c r="AF338" s="226">
        <f t="shared" si="138"/>
        <v>30</v>
      </c>
      <c r="AG338" s="226">
        <f t="shared" si="138"/>
        <v>31</v>
      </c>
      <c r="AH338" s="226">
        <f t="shared" si="138"/>
        <v>32</v>
      </c>
      <c r="AI338" s="226">
        <f t="shared" si="138"/>
        <v>33</v>
      </c>
      <c r="AJ338" s="226">
        <f t="shared" si="138"/>
        <v>34</v>
      </c>
      <c r="AK338" s="226">
        <f t="shared" si="138"/>
        <v>35</v>
      </c>
      <c r="AL338" s="226">
        <f t="shared" si="138"/>
        <v>36</v>
      </c>
      <c r="AM338" s="226">
        <f t="shared" si="138"/>
        <v>37</v>
      </c>
      <c r="AN338" s="226">
        <f t="shared" si="138"/>
        <v>38</v>
      </c>
      <c r="AO338" s="226">
        <f t="shared" si="138"/>
        <v>39</v>
      </c>
      <c r="AP338" s="226">
        <f t="shared" si="138"/>
        <v>40</v>
      </c>
    </row>
    <row r="339" spans="1:42" x14ac:dyDescent="0.2">
      <c r="A339" s="32" t="s">
        <v>169</v>
      </c>
      <c r="B339" s="225">
        <v>0</v>
      </c>
      <c r="C339" s="218">
        <f t="shared" ref="C339:AP339" si="139">IF($B$337=$A318,C318,0)+IF($B$337=$A319,C319,0)+IF($B$337=$A320,C320,0)+IF($B$337=$A321,C321,0)+IF($B$337=$A322,C322,0)+IF($B$337=$A323,C323,0)</f>
        <v>20</v>
      </c>
      <c r="D339" s="218">
        <f t="shared" si="139"/>
        <v>32</v>
      </c>
      <c r="E339" s="218">
        <f t="shared" si="139"/>
        <v>19.2</v>
      </c>
      <c r="F339" s="218">
        <f t="shared" si="139"/>
        <v>11.52</v>
      </c>
      <c r="G339" s="218">
        <f t="shared" si="139"/>
        <v>11.52</v>
      </c>
      <c r="H339" s="218">
        <f t="shared" si="139"/>
        <v>5.76</v>
      </c>
      <c r="I339" s="218">
        <f t="shared" si="139"/>
        <v>0</v>
      </c>
      <c r="J339" s="218">
        <f t="shared" si="139"/>
        <v>0</v>
      </c>
      <c r="K339" s="218">
        <f t="shared" si="139"/>
        <v>0</v>
      </c>
      <c r="L339" s="218">
        <f t="shared" si="139"/>
        <v>0</v>
      </c>
      <c r="M339" s="218">
        <f t="shared" si="139"/>
        <v>0</v>
      </c>
      <c r="N339" s="218">
        <f t="shared" si="139"/>
        <v>0</v>
      </c>
      <c r="O339" s="218">
        <f t="shared" si="139"/>
        <v>0</v>
      </c>
      <c r="P339" s="218">
        <f t="shared" si="139"/>
        <v>0</v>
      </c>
      <c r="Q339" s="218">
        <f t="shared" si="139"/>
        <v>0</v>
      </c>
      <c r="R339" s="218">
        <f t="shared" si="139"/>
        <v>0</v>
      </c>
      <c r="S339" s="218">
        <f t="shared" si="139"/>
        <v>0</v>
      </c>
      <c r="T339" s="218">
        <f t="shared" si="139"/>
        <v>0</v>
      </c>
      <c r="U339" s="218">
        <f t="shared" si="139"/>
        <v>0</v>
      </c>
      <c r="V339" s="218">
        <f t="shared" si="139"/>
        <v>0</v>
      </c>
      <c r="W339" s="218">
        <f t="shared" si="139"/>
        <v>0</v>
      </c>
      <c r="X339" s="218">
        <f t="shared" si="139"/>
        <v>0</v>
      </c>
      <c r="Y339" s="218">
        <f t="shared" si="139"/>
        <v>0</v>
      </c>
      <c r="Z339" s="218">
        <f t="shared" si="139"/>
        <v>0</v>
      </c>
      <c r="AA339" s="218">
        <f t="shared" si="139"/>
        <v>0</v>
      </c>
      <c r="AB339" s="218">
        <f t="shared" si="139"/>
        <v>0</v>
      </c>
      <c r="AC339" s="218">
        <f t="shared" si="139"/>
        <v>0</v>
      </c>
      <c r="AD339" s="218">
        <f t="shared" si="139"/>
        <v>0</v>
      </c>
      <c r="AE339" s="218">
        <f t="shared" si="139"/>
        <v>0</v>
      </c>
      <c r="AF339" s="218">
        <f t="shared" si="139"/>
        <v>0</v>
      </c>
      <c r="AG339" s="218">
        <f t="shared" si="139"/>
        <v>0</v>
      </c>
      <c r="AH339" s="218">
        <f t="shared" si="139"/>
        <v>0</v>
      </c>
      <c r="AI339" s="218">
        <f t="shared" si="139"/>
        <v>0</v>
      </c>
      <c r="AJ339" s="218">
        <f t="shared" si="139"/>
        <v>0</v>
      </c>
      <c r="AK339" s="218">
        <f t="shared" si="139"/>
        <v>0</v>
      </c>
      <c r="AL339" s="218">
        <f t="shared" si="139"/>
        <v>0</v>
      </c>
      <c r="AM339" s="218">
        <f t="shared" si="139"/>
        <v>0</v>
      </c>
      <c r="AN339" s="218">
        <f t="shared" si="139"/>
        <v>0</v>
      </c>
      <c r="AO339" s="218">
        <f t="shared" si="139"/>
        <v>0</v>
      </c>
      <c r="AP339" s="218">
        <f t="shared" si="139"/>
        <v>0</v>
      </c>
    </row>
    <row r="340" spans="1:42" x14ac:dyDescent="0.2">
      <c r="A340" s="32"/>
      <c r="B340" s="38"/>
      <c r="C340" s="36"/>
      <c r="D340" s="36"/>
      <c r="E340" s="36"/>
      <c r="F340" s="36"/>
      <c r="G340" s="36"/>
      <c r="H340" s="36"/>
      <c r="I340" s="36"/>
      <c r="J340" s="36"/>
      <c r="K340" s="36"/>
      <c r="L340" s="36"/>
      <c r="M340" s="36"/>
      <c r="N340" s="36"/>
      <c r="O340" s="36"/>
      <c r="P340" s="36"/>
      <c r="Q340" s="36"/>
      <c r="R340" s="36"/>
      <c r="S340" s="36"/>
      <c r="T340" s="36"/>
      <c r="U340" s="36"/>
      <c r="V340" s="36"/>
      <c r="W340" s="36"/>
      <c r="X340" s="36"/>
      <c r="Y340" s="36"/>
      <c r="Z340" s="36"/>
      <c r="AA340" s="36"/>
      <c r="AB340" s="36"/>
      <c r="AC340" s="36"/>
      <c r="AD340" s="36"/>
      <c r="AE340" s="36"/>
      <c r="AF340" s="36"/>
      <c r="AG340" s="36"/>
      <c r="AH340" s="36"/>
      <c r="AI340" s="36"/>
      <c r="AJ340" s="36"/>
      <c r="AK340" s="36"/>
      <c r="AL340" s="36"/>
      <c r="AM340" s="36"/>
      <c r="AN340" s="36"/>
      <c r="AO340" s="36"/>
      <c r="AP340" s="36"/>
    </row>
    <row r="341" spans="1:42" x14ac:dyDescent="0.2">
      <c r="A341" s="30" t="s">
        <v>77</v>
      </c>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c r="AC341" s="28"/>
      <c r="AD341" s="28"/>
      <c r="AE341" s="28"/>
      <c r="AF341" s="28"/>
      <c r="AG341" s="28"/>
      <c r="AH341" s="28"/>
      <c r="AI341" s="28"/>
      <c r="AJ341" s="28"/>
      <c r="AK341" s="28"/>
      <c r="AL341" s="28"/>
      <c r="AM341" s="28"/>
      <c r="AN341" s="28"/>
      <c r="AO341" s="28"/>
      <c r="AP341" s="28"/>
    </row>
    <row r="342" spans="1:42" x14ac:dyDescent="0.2">
      <c r="A342" s="32" t="s">
        <v>64</v>
      </c>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c r="AA342" s="28"/>
      <c r="AB342" s="28"/>
      <c r="AC342" s="28"/>
      <c r="AD342" s="28"/>
      <c r="AE342" s="28"/>
      <c r="AF342" s="28"/>
      <c r="AG342" s="28"/>
      <c r="AH342" s="28"/>
      <c r="AI342" s="28"/>
      <c r="AJ342" s="28"/>
      <c r="AK342" s="28"/>
      <c r="AL342" s="28"/>
      <c r="AM342" s="28"/>
      <c r="AN342" s="28"/>
      <c r="AO342" s="28"/>
      <c r="AP342" s="28"/>
    </row>
    <row r="343" spans="1:42" x14ac:dyDescent="0.2">
      <c r="A343" s="4">
        <v>1</v>
      </c>
      <c r="B343" s="4">
        <v>0</v>
      </c>
      <c r="C343" s="208">
        <f>IF(C$2&lt;=analysis_period,IF(SUM($C636:C636)&gt;0,B343+1,0),0)</f>
        <v>0</v>
      </c>
      <c r="D343" s="208">
        <f>IF(D$2&lt;=analysis_period,IF(SUM($C636:D636)&gt;0,C343+1,0),0)</f>
        <v>0</v>
      </c>
      <c r="E343" s="208">
        <f>IF(E$2&lt;=analysis_period,IF(SUM($C636:E636)&gt;0,D343+1,0),0)</f>
        <v>0</v>
      </c>
      <c r="F343" s="208">
        <f>IF(F$2&lt;=analysis_period,IF(SUM($C636:F636)&gt;0,E343+1,0),0)</f>
        <v>0</v>
      </c>
      <c r="G343" s="208">
        <f>IF(G$2&lt;=analysis_period,IF(SUM($C636:G636)&gt;0,F343+1,0),0)</f>
        <v>0</v>
      </c>
      <c r="H343" s="208">
        <f>IF(H$2&lt;=analysis_period,IF(SUM($C636:H636)&gt;0,G343+1,0),0)</f>
        <v>0</v>
      </c>
      <c r="I343" s="208">
        <f>IF(I$2&lt;=analysis_period,IF(SUM($C636:I636)&gt;0,H343+1,0),0)</f>
        <v>0</v>
      </c>
      <c r="J343" s="208">
        <f>IF(J$2&lt;=analysis_period,IF(SUM($C636:J636)&gt;0,I343+1,0),0)</f>
        <v>0</v>
      </c>
      <c r="K343" s="208">
        <f>IF(K$2&lt;=analysis_period,IF(SUM($C636:K636)&gt;0,J343+1,0),0)</f>
        <v>0</v>
      </c>
      <c r="L343" s="208">
        <f>IF(L$2&lt;=analysis_period,IF(SUM($C636:L636)&gt;0,K343+1,0),0)</f>
        <v>0</v>
      </c>
      <c r="M343" s="208">
        <f>IF(M$2&lt;=analysis_period,IF(SUM($C636:M636)&gt;0,L343+1,0),0)</f>
        <v>0</v>
      </c>
      <c r="N343" s="208">
        <f>IF(N$2&lt;=analysis_period,IF(SUM($C636:N636)&gt;0,M343+1,0),0)</f>
        <v>0</v>
      </c>
      <c r="O343" s="208">
        <f>IF(O$2&lt;=analysis_period,IF(SUM($C636:O636)&gt;0,N343+1,0),0)</f>
        <v>0</v>
      </c>
      <c r="P343" s="208">
        <f>IF(P$2&lt;=analysis_period,IF(SUM($C636:P636)&gt;0,O343+1,0),0)</f>
        <v>0</v>
      </c>
      <c r="Q343" s="208">
        <f>IF(Q$2&lt;=analysis_period,IF(SUM($C636:Q636)&gt;0,P343+1,0),0)</f>
        <v>0</v>
      </c>
      <c r="R343" s="208">
        <f>IF(R$2&lt;=analysis_period,IF(SUM($C636:R636)&gt;0,Q343+1,0),0)</f>
        <v>0</v>
      </c>
      <c r="S343" s="208">
        <f>IF(S$2&lt;=analysis_period,IF(SUM($C636:S636)&gt;0,R343+1,0),0)</f>
        <v>0</v>
      </c>
      <c r="T343" s="208">
        <f>IF(T$2&lt;=analysis_period,IF(SUM($C636:T636)&gt;0,S343+1,0),0)</f>
        <v>0</v>
      </c>
      <c r="U343" s="208">
        <f>IF(U$2&lt;=analysis_period,IF(SUM($C636:U636)&gt;0,T343+1,0),0)</f>
        <v>0</v>
      </c>
      <c r="V343" s="208">
        <f>IF(V$2&lt;=analysis_period,IF(SUM($C636:V636)&gt;0,U343+1,0),0)</f>
        <v>0</v>
      </c>
      <c r="W343" s="208">
        <f>IF(W$2&lt;=analysis_period,IF(SUM($C636:W636)&gt;0,V343+1,0),0)</f>
        <v>0</v>
      </c>
      <c r="X343" s="208">
        <f>IF(X$2&lt;=analysis_period,IF(SUM($C636:X636)&gt;0,W343+1,0),0)</f>
        <v>0</v>
      </c>
      <c r="Y343" s="208">
        <f>IF(Y$2&lt;=analysis_period,IF(SUM($C636:Y636)&gt;0,X343+1,0),0)</f>
        <v>0</v>
      </c>
      <c r="Z343" s="208">
        <f>IF(Z$2&lt;=analysis_period,IF(SUM($C636:Z636)&gt;0,Y343+1,0),0)</f>
        <v>0</v>
      </c>
      <c r="AA343" s="208">
        <f>IF(AA$2&lt;=analysis_period,IF(SUM($C636:AA636)&gt;0,Z343+1,0),0)</f>
        <v>0</v>
      </c>
      <c r="AB343" s="208">
        <f>IF(AB$2&lt;=analysis_period,IF(SUM($C636:AB636)&gt;0,AA343+1,0),0)</f>
        <v>0</v>
      </c>
      <c r="AC343" s="208">
        <f>IF(AC$2&lt;=analysis_period,IF(SUM($C636:AC636)&gt;0,AB343+1,0),0)</f>
        <v>0</v>
      </c>
      <c r="AD343" s="208">
        <f>IF(AD$2&lt;=analysis_period,IF(SUM($C636:AD636)&gt;0,AC343+1,0),0)</f>
        <v>0</v>
      </c>
      <c r="AE343" s="208">
        <f>IF(AE$2&lt;=analysis_period,IF(SUM($C636:AE636)&gt;0,AD343+1,0),0)</f>
        <v>0</v>
      </c>
      <c r="AF343" s="208">
        <f>IF(AF$2&lt;=analysis_period,IF(SUM($C636:AF636)&gt;0,AE343+1,0),0)</f>
        <v>0</v>
      </c>
      <c r="AG343" s="208">
        <f>IF(AG$2&lt;=analysis_period,IF(SUM($C636:AG636)&gt;0,AF343+1,0),0)</f>
        <v>0</v>
      </c>
      <c r="AH343" s="208">
        <f>IF(AH$2&lt;=analysis_period,IF(SUM($C636:AH636)&gt;0,AG343+1,0),0)</f>
        <v>0</v>
      </c>
      <c r="AI343" s="208">
        <f>IF(AI$2&lt;=analysis_period,IF(SUM($C636:AI636)&gt;0,AH343+1,0),0)</f>
        <v>0</v>
      </c>
      <c r="AJ343" s="208">
        <f>IF(AJ$2&lt;=analysis_period,IF(SUM($C636:AJ636)&gt;0,AI343+1,0),0)</f>
        <v>0</v>
      </c>
      <c r="AK343" s="208">
        <f>IF(AK$2&lt;=analysis_period,IF(SUM($C636:AK636)&gt;0,AJ343+1,0),0)</f>
        <v>0</v>
      </c>
      <c r="AL343" s="208">
        <f>IF(AL$2&lt;=analysis_period,IF(SUM($C636:AL636)&gt;0,AK343+1,0),0)</f>
        <v>0</v>
      </c>
      <c r="AM343" s="208">
        <f>IF(AM$2&lt;=analysis_period,IF(SUM($C636:AM636)&gt;0,AL343+1,0),0)</f>
        <v>0</v>
      </c>
      <c r="AN343" s="208">
        <f>IF(AN$2&lt;=analysis_period,IF(SUM($C636:AN636)&gt;0,AM343+1,0),0)</f>
        <v>0</v>
      </c>
      <c r="AO343" s="208">
        <f>IF(AO$2&lt;=analysis_period,IF(SUM($C636:AO636)&gt;0,AN343+1,0),0)</f>
        <v>0</v>
      </c>
      <c r="AP343" s="208">
        <f>IF(AP$2&lt;=analysis_period,IF(SUM($C636:AP636)&gt;0,AO343+1,0),0)</f>
        <v>0</v>
      </c>
    </row>
    <row r="344" spans="1:42" x14ac:dyDescent="0.2">
      <c r="A344" s="4">
        <f>A343+1</f>
        <v>2</v>
      </c>
      <c r="B344" s="4">
        <v>0</v>
      </c>
      <c r="C344" s="208">
        <f>IF(C$2&lt;=analysis_period,IF(SUM($C637:C637)&gt;0,B344+1,0),0)</f>
        <v>0</v>
      </c>
      <c r="D344" s="208">
        <f>IF(D$2&lt;=analysis_period,IF(SUM($C637:D637)&gt;0,C344+1,0),0)</f>
        <v>0</v>
      </c>
      <c r="E344" s="208">
        <f>IF(E$2&lt;=analysis_period,IF(SUM($C637:E637)&gt;0,D344+1,0),0)</f>
        <v>0</v>
      </c>
      <c r="F344" s="208">
        <f>IF(F$2&lt;=analysis_period,IF(SUM($C637:F637)&gt;0,E344+1,0),0)</f>
        <v>0</v>
      </c>
      <c r="G344" s="208">
        <f>IF(G$2&lt;=analysis_period,IF(SUM($C637:G637)&gt;0,F344+1,0),0)</f>
        <v>0</v>
      </c>
      <c r="H344" s="208">
        <f>IF(H$2&lt;=analysis_period,IF(SUM($C637:H637)&gt;0,G344+1,0),0)</f>
        <v>0</v>
      </c>
      <c r="I344" s="208">
        <f>IF(I$2&lt;=analysis_period,IF(SUM($C637:I637)&gt;0,H344+1,0),0)</f>
        <v>0</v>
      </c>
      <c r="J344" s="208">
        <f>IF(J$2&lt;=analysis_period,IF(SUM($C637:J637)&gt;0,I344+1,0),0)</f>
        <v>0</v>
      </c>
      <c r="K344" s="208">
        <f>IF(K$2&lt;=analysis_period,IF(SUM($C637:K637)&gt;0,J344+1,0),0)</f>
        <v>0</v>
      </c>
      <c r="L344" s="208">
        <f>IF(L$2&lt;=analysis_period,IF(SUM($C637:L637)&gt;0,K344+1,0),0)</f>
        <v>0</v>
      </c>
      <c r="M344" s="208">
        <f>IF(M$2&lt;=analysis_period,IF(SUM($C637:M637)&gt;0,L344+1,0),0)</f>
        <v>0</v>
      </c>
      <c r="N344" s="208">
        <f>IF(N$2&lt;=analysis_period,IF(SUM($C637:N637)&gt;0,M344+1,0),0)</f>
        <v>0</v>
      </c>
      <c r="O344" s="208">
        <f>IF(O$2&lt;=analysis_period,IF(SUM($C637:O637)&gt;0,N344+1,0),0)</f>
        <v>0</v>
      </c>
      <c r="P344" s="208">
        <f>IF(P$2&lt;=analysis_period,IF(SUM($C637:P637)&gt;0,O344+1,0),0)</f>
        <v>0</v>
      </c>
      <c r="Q344" s="208">
        <f>IF(Q$2&lt;=analysis_period,IF(SUM($C637:Q637)&gt;0,P344+1,0),0)</f>
        <v>0</v>
      </c>
      <c r="R344" s="208">
        <f>IF(R$2&lt;=analysis_period,IF(SUM($C637:R637)&gt;0,Q344+1,0),0)</f>
        <v>0</v>
      </c>
      <c r="S344" s="208">
        <f>IF(S$2&lt;=analysis_period,IF(SUM($C637:S637)&gt;0,R344+1,0),0)</f>
        <v>0</v>
      </c>
      <c r="T344" s="208">
        <f>IF(T$2&lt;=analysis_period,IF(SUM($C637:T637)&gt;0,S344+1,0),0)</f>
        <v>0</v>
      </c>
      <c r="U344" s="208">
        <f>IF(U$2&lt;=analysis_period,IF(SUM($C637:U637)&gt;0,T344+1,0),0)</f>
        <v>0</v>
      </c>
      <c r="V344" s="208">
        <f>IF(V$2&lt;=analysis_period,IF(SUM($C637:V637)&gt;0,U344+1,0),0)</f>
        <v>0</v>
      </c>
      <c r="W344" s="208">
        <f>IF(W$2&lt;=analysis_period,IF(SUM($C637:W637)&gt;0,V344+1,0),0)</f>
        <v>0</v>
      </c>
      <c r="X344" s="208">
        <f>IF(X$2&lt;=analysis_period,IF(SUM($C637:X637)&gt;0,W344+1,0),0)</f>
        <v>0</v>
      </c>
      <c r="Y344" s="208">
        <f>IF(Y$2&lt;=analysis_period,IF(SUM($C637:Y637)&gt;0,X344+1,0),0)</f>
        <v>0</v>
      </c>
      <c r="Z344" s="208">
        <f>IF(Z$2&lt;=analysis_period,IF(SUM($C637:Z637)&gt;0,Y344+1,0),0)</f>
        <v>0</v>
      </c>
      <c r="AA344" s="208">
        <f>IF(AA$2&lt;=analysis_period,IF(SUM($C637:AA637)&gt;0,Z344+1,0),0)</f>
        <v>0</v>
      </c>
      <c r="AB344" s="208">
        <f>IF(AB$2&lt;=analysis_period,IF(SUM($C637:AB637)&gt;0,AA344+1,0),0)</f>
        <v>0</v>
      </c>
      <c r="AC344" s="208">
        <f>IF(AC$2&lt;=analysis_period,IF(SUM($C637:AC637)&gt;0,AB344+1,0),0)</f>
        <v>0</v>
      </c>
      <c r="AD344" s="208">
        <f>IF(AD$2&lt;=analysis_period,IF(SUM($C637:AD637)&gt;0,AC344+1,0),0)</f>
        <v>0</v>
      </c>
      <c r="AE344" s="208">
        <f>IF(AE$2&lt;=analysis_period,IF(SUM($C637:AE637)&gt;0,AD344+1,0),0)</f>
        <v>0</v>
      </c>
      <c r="AF344" s="208">
        <f>IF(AF$2&lt;=analysis_period,IF(SUM($C637:AF637)&gt;0,AE344+1,0),0)</f>
        <v>0</v>
      </c>
      <c r="AG344" s="208">
        <f>IF(AG$2&lt;=analysis_period,IF(SUM($C637:AG637)&gt;0,AF344+1,0),0)</f>
        <v>0</v>
      </c>
      <c r="AH344" s="208">
        <f>IF(AH$2&lt;=analysis_period,IF(SUM($C637:AH637)&gt;0,AG344+1,0),0)</f>
        <v>0</v>
      </c>
      <c r="AI344" s="208">
        <f>IF(AI$2&lt;=analysis_period,IF(SUM($C637:AI637)&gt;0,AH344+1,0),0)</f>
        <v>0</v>
      </c>
      <c r="AJ344" s="208">
        <f>IF(AJ$2&lt;=analysis_period,IF(SUM($C637:AJ637)&gt;0,AI344+1,0),0)</f>
        <v>0</v>
      </c>
      <c r="AK344" s="208">
        <f>IF(AK$2&lt;=analysis_period,IF(SUM($C637:AK637)&gt;0,AJ344+1,0),0)</f>
        <v>0</v>
      </c>
      <c r="AL344" s="208">
        <f>IF(AL$2&lt;=analysis_period,IF(SUM($C637:AL637)&gt;0,AK344+1,0),0)</f>
        <v>0</v>
      </c>
      <c r="AM344" s="208">
        <f>IF(AM$2&lt;=analysis_period,IF(SUM($C637:AM637)&gt;0,AL344+1,0),0)</f>
        <v>0</v>
      </c>
      <c r="AN344" s="208">
        <f>IF(AN$2&lt;=analysis_period,IF(SUM($C637:AN637)&gt;0,AM344+1,0),0)</f>
        <v>0</v>
      </c>
      <c r="AO344" s="208">
        <f>IF(AO$2&lt;=analysis_period,IF(SUM($C637:AO637)&gt;0,AN344+1,0),0)</f>
        <v>0</v>
      </c>
      <c r="AP344" s="208">
        <f>IF(AP$2&lt;=analysis_period,IF(SUM($C637:AP637)&gt;0,AO344+1,0),0)</f>
        <v>0</v>
      </c>
    </row>
    <row r="345" spans="1:42" x14ac:dyDescent="0.2">
      <c r="A345" s="4">
        <f t="shared" ref="A345:A352" si="140">A344+1</f>
        <v>3</v>
      </c>
      <c r="B345" s="4">
        <v>0</v>
      </c>
      <c r="C345" s="208">
        <f>IF(C$2&lt;=analysis_period,IF(SUM($C638:C638)&gt;0,B345+1,0),0)</f>
        <v>0</v>
      </c>
      <c r="D345" s="208">
        <f>IF(D$2&lt;=analysis_period,IF(SUM($C638:D638)&gt;0,C345+1,0),0)</f>
        <v>0</v>
      </c>
      <c r="E345" s="208">
        <f>IF(E$2&lt;=analysis_period,IF(SUM($C638:E638)&gt;0,D345+1,0),0)</f>
        <v>0</v>
      </c>
      <c r="F345" s="208">
        <f>IF(F$2&lt;=analysis_period,IF(SUM($C638:F638)&gt;0,E345+1,0),0)</f>
        <v>0</v>
      </c>
      <c r="G345" s="208">
        <f>IF(G$2&lt;=analysis_period,IF(SUM($C638:G638)&gt;0,F345+1,0),0)</f>
        <v>0</v>
      </c>
      <c r="H345" s="208">
        <f>IF(H$2&lt;=analysis_period,IF(SUM($C638:H638)&gt;0,G345+1,0),0)</f>
        <v>0</v>
      </c>
      <c r="I345" s="208">
        <f>IF(I$2&lt;=analysis_period,IF(SUM($C638:I638)&gt;0,H345+1,0),0)</f>
        <v>0</v>
      </c>
      <c r="J345" s="208">
        <f>IF(J$2&lt;=analysis_period,IF(SUM($C638:J638)&gt;0,I345+1,0),0)</f>
        <v>0</v>
      </c>
      <c r="K345" s="208">
        <f>IF(K$2&lt;=analysis_period,IF(SUM($C638:K638)&gt;0,J345+1,0),0)</f>
        <v>0</v>
      </c>
      <c r="L345" s="208">
        <f>IF(L$2&lt;=analysis_period,IF(SUM($C638:L638)&gt;0,K345+1,0),0)</f>
        <v>0</v>
      </c>
      <c r="M345" s="208">
        <f>IF(M$2&lt;=analysis_period,IF(SUM($C638:M638)&gt;0,L345+1,0),0)</f>
        <v>0</v>
      </c>
      <c r="N345" s="208">
        <f>IF(N$2&lt;=analysis_period,IF(SUM($C638:N638)&gt;0,M345+1,0),0)</f>
        <v>0</v>
      </c>
      <c r="O345" s="208">
        <f>IF(O$2&lt;=analysis_period,IF(SUM($C638:O638)&gt;0,N345+1,0),0)</f>
        <v>0</v>
      </c>
      <c r="P345" s="208">
        <f>IF(P$2&lt;=analysis_period,IF(SUM($C638:P638)&gt;0,O345+1,0),0)</f>
        <v>0</v>
      </c>
      <c r="Q345" s="208">
        <f>IF(Q$2&lt;=analysis_period,IF(SUM($C638:Q638)&gt;0,P345+1,0),0)</f>
        <v>0</v>
      </c>
      <c r="R345" s="208">
        <f>IF(R$2&lt;=analysis_period,IF(SUM($C638:R638)&gt;0,Q345+1,0),0)</f>
        <v>0</v>
      </c>
      <c r="S345" s="208">
        <f>IF(S$2&lt;=analysis_period,IF(SUM($C638:S638)&gt;0,R345+1,0),0)</f>
        <v>0</v>
      </c>
      <c r="T345" s="208">
        <f>IF(T$2&lt;=analysis_period,IF(SUM($C638:T638)&gt;0,S345+1,0),0)</f>
        <v>0</v>
      </c>
      <c r="U345" s="208">
        <f>IF(U$2&lt;=analysis_period,IF(SUM($C638:U638)&gt;0,T345+1,0),0)</f>
        <v>0</v>
      </c>
      <c r="V345" s="208">
        <f>IF(V$2&lt;=analysis_period,IF(SUM($C638:V638)&gt;0,U345+1,0),0)</f>
        <v>0</v>
      </c>
      <c r="W345" s="208">
        <f>IF(W$2&lt;=analysis_period,IF(SUM($C638:W638)&gt;0,V345+1,0),0)</f>
        <v>0</v>
      </c>
      <c r="X345" s="208">
        <f>IF(X$2&lt;=analysis_period,IF(SUM($C638:X638)&gt;0,W345+1,0),0)</f>
        <v>0</v>
      </c>
      <c r="Y345" s="208">
        <f>IF(Y$2&lt;=analysis_period,IF(SUM($C638:Y638)&gt;0,X345+1,0),0)</f>
        <v>0</v>
      </c>
      <c r="Z345" s="208">
        <f>IF(Z$2&lt;=analysis_period,IF(SUM($C638:Z638)&gt;0,Y345+1,0),0)</f>
        <v>0</v>
      </c>
      <c r="AA345" s="208">
        <f>IF(AA$2&lt;=analysis_period,IF(SUM($C638:AA638)&gt;0,Z345+1,0),0)</f>
        <v>0</v>
      </c>
      <c r="AB345" s="208">
        <f>IF(AB$2&lt;=analysis_period,IF(SUM($C638:AB638)&gt;0,AA345+1,0),0)</f>
        <v>0</v>
      </c>
      <c r="AC345" s="208">
        <f>IF(AC$2&lt;=analysis_period,IF(SUM($C638:AC638)&gt;0,AB345+1,0),0)</f>
        <v>0</v>
      </c>
      <c r="AD345" s="208">
        <f>IF(AD$2&lt;=analysis_period,IF(SUM($C638:AD638)&gt;0,AC345+1,0),0)</f>
        <v>0</v>
      </c>
      <c r="AE345" s="208">
        <f>IF(AE$2&lt;=analysis_period,IF(SUM($C638:AE638)&gt;0,AD345+1,0),0)</f>
        <v>0</v>
      </c>
      <c r="AF345" s="208">
        <f>IF(AF$2&lt;=analysis_period,IF(SUM($C638:AF638)&gt;0,AE345+1,0),0)</f>
        <v>0</v>
      </c>
      <c r="AG345" s="208">
        <f>IF(AG$2&lt;=analysis_period,IF(SUM($C638:AG638)&gt;0,AF345+1,0),0)</f>
        <v>0</v>
      </c>
      <c r="AH345" s="208">
        <f>IF(AH$2&lt;=analysis_period,IF(SUM($C638:AH638)&gt;0,AG345+1,0),0)</f>
        <v>0</v>
      </c>
      <c r="AI345" s="208">
        <f>IF(AI$2&lt;=analysis_period,IF(SUM($C638:AI638)&gt;0,AH345+1,0),0)</f>
        <v>0</v>
      </c>
      <c r="AJ345" s="208">
        <f>IF(AJ$2&lt;=analysis_period,IF(SUM($C638:AJ638)&gt;0,AI345+1,0),0)</f>
        <v>0</v>
      </c>
      <c r="AK345" s="208">
        <f>IF(AK$2&lt;=analysis_period,IF(SUM($C638:AK638)&gt;0,AJ345+1,0),0)</f>
        <v>0</v>
      </c>
      <c r="AL345" s="208">
        <f>IF(AL$2&lt;=analysis_period,IF(SUM($C638:AL638)&gt;0,AK345+1,0),0)</f>
        <v>0</v>
      </c>
      <c r="AM345" s="208">
        <f>IF(AM$2&lt;=analysis_period,IF(SUM($C638:AM638)&gt;0,AL345+1,0),0)</f>
        <v>0</v>
      </c>
      <c r="AN345" s="208">
        <f>IF(AN$2&lt;=analysis_period,IF(SUM($C638:AN638)&gt;0,AM345+1,0),0)</f>
        <v>0</v>
      </c>
      <c r="AO345" s="208">
        <f>IF(AO$2&lt;=analysis_period,IF(SUM($C638:AO638)&gt;0,AN345+1,0),0)</f>
        <v>0</v>
      </c>
      <c r="AP345" s="208">
        <f>IF(AP$2&lt;=analysis_period,IF(SUM($C638:AP638)&gt;0,AO345+1,0),0)</f>
        <v>0</v>
      </c>
    </row>
    <row r="346" spans="1:42" x14ac:dyDescent="0.2">
      <c r="A346" s="4">
        <f t="shared" si="140"/>
        <v>4</v>
      </c>
      <c r="B346" s="4">
        <v>0</v>
      </c>
      <c r="C346" s="208">
        <f>IF(C$2&lt;=analysis_period,IF(SUM($C639:C639)&gt;0,B346+1,0),0)</f>
        <v>0</v>
      </c>
      <c r="D346" s="208">
        <f>IF(D$2&lt;=analysis_period,IF(SUM($C639:D639)&gt;0,C346+1,0),0)</f>
        <v>0</v>
      </c>
      <c r="E346" s="208">
        <f>IF(E$2&lt;=analysis_period,IF(SUM($C639:E639)&gt;0,D346+1,0),0)</f>
        <v>0</v>
      </c>
      <c r="F346" s="208">
        <f>IF(F$2&lt;=analysis_period,IF(SUM($C639:F639)&gt;0,E346+1,0),0)</f>
        <v>0</v>
      </c>
      <c r="G346" s="208">
        <f>IF(G$2&lt;=analysis_period,IF(SUM($C639:G639)&gt;0,F346+1,0),0)</f>
        <v>0</v>
      </c>
      <c r="H346" s="208">
        <f>IF(H$2&lt;=analysis_period,IF(SUM($C639:H639)&gt;0,G346+1,0),0)</f>
        <v>0</v>
      </c>
      <c r="I346" s="208">
        <f>IF(I$2&lt;=analysis_period,IF(SUM($C639:I639)&gt;0,H346+1,0),0)</f>
        <v>0</v>
      </c>
      <c r="J346" s="208">
        <f>IF(J$2&lt;=analysis_period,IF(SUM($C639:J639)&gt;0,I346+1,0),0)</f>
        <v>0</v>
      </c>
      <c r="K346" s="208">
        <f>IF(K$2&lt;=analysis_period,IF(SUM($C639:K639)&gt;0,J346+1,0),0)</f>
        <v>0</v>
      </c>
      <c r="L346" s="208">
        <f>IF(L$2&lt;=analysis_period,IF(SUM($C639:L639)&gt;0,K346+1,0),0)</f>
        <v>0</v>
      </c>
      <c r="M346" s="208">
        <f>IF(M$2&lt;=analysis_period,IF(SUM($C639:M639)&gt;0,L346+1,0),0)</f>
        <v>0</v>
      </c>
      <c r="N346" s="208">
        <f>IF(N$2&lt;=analysis_period,IF(SUM($C639:N639)&gt;0,M346+1,0),0)</f>
        <v>0</v>
      </c>
      <c r="O346" s="208">
        <f>IF(O$2&lt;=analysis_period,IF(SUM($C639:O639)&gt;0,N346+1,0),0)</f>
        <v>0</v>
      </c>
      <c r="P346" s="208">
        <f>IF(P$2&lt;=analysis_period,IF(SUM($C639:P639)&gt;0,O346+1,0),0)</f>
        <v>0</v>
      </c>
      <c r="Q346" s="208">
        <f>IF(Q$2&lt;=analysis_period,IF(SUM($C639:Q639)&gt;0,P346+1,0),0)</f>
        <v>0</v>
      </c>
      <c r="R346" s="208">
        <f>IF(R$2&lt;=analysis_period,IF(SUM($C639:R639)&gt;0,Q346+1,0),0)</f>
        <v>0</v>
      </c>
      <c r="S346" s="208">
        <f>IF(S$2&lt;=analysis_period,IF(SUM($C639:S639)&gt;0,R346+1,0),0)</f>
        <v>0</v>
      </c>
      <c r="T346" s="208">
        <f>IF(T$2&lt;=analysis_period,IF(SUM($C639:T639)&gt;0,S346+1,0),0)</f>
        <v>0</v>
      </c>
      <c r="U346" s="208">
        <f>IF(U$2&lt;=analysis_period,IF(SUM($C639:U639)&gt;0,T346+1,0),0)</f>
        <v>0</v>
      </c>
      <c r="V346" s="208">
        <f>IF(V$2&lt;=analysis_period,IF(SUM($C639:V639)&gt;0,U346+1,0),0)</f>
        <v>0</v>
      </c>
      <c r="W346" s="208">
        <f>IF(W$2&lt;=analysis_period,IF(SUM($C639:W639)&gt;0,V346+1,0),0)</f>
        <v>0</v>
      </c>
      <c r="X346" s="208">
        <f>IF(X$2&lt;=analysis_period,IF(SUM($C639:X639)&gt;0,W346+1,0),0)</f>
        <v>0</v>
      </c>
      <c r="Y346" s="208">
        <f>IF(Y$2&lt;=analysis_period,IF(SUM($C639:Y639)&gt;0,X346+1,0),0)</f>
        <v>0</v>
      </c>
      <c r="Z346" s="208">
        <f>IF(Z$2&lt;=analysis_period,IF(SUM($C639:Z639)&gt;0,Y346+1,0),0)</f>
        <v>0</v>
      </c>
      <c r="AA346" s="208">
        <f>IF(AA$2&lt;=analysis_period,IF(SUM($C639:AA639)&gt;0,Z346+1,0),0)</f>
        <v>0</v>
      </c>
      <c r="AB346" s="208">
        <f>IF(AB$2&lt;=analysis_period,IF(SUM($C639:AB639)&gt;0,AA346+1,0),0)</f>
        <v>0</v>
      </c>
      <c r="AC346" s="208">
        <f>IF(AC$2&lt;=analysis_period,IF(SUM($C639:AC639)&gt;0,AB346+1,0),0)</f>
        <v>0</v>
      </c>
      <c r="AD346" s="208">
        <f>IF(AD$2&lt;=analysis_period,IF(SUM($C639:AD639)&gt;0,AC346+1,0),0)</f>
        <v>0</v>
      </c>
      <c r="AE346" s="208">
        <f>IF(AE$2&lt;=analysis_period,IF(SUM($C639:AE639)&gt;0,AD346+1,0),0)</f>
        <v>0</v>
      </c>
      <c r="AF346" s="208">
        <f>IF(AF$2&lt;=analysis_period,IF(SUM($C639:AF639)&gt;0,AE346+1,0),0)</f>
        <v>0</v>
      </c>
      <c r="AG346" s="208">
        <f>IF(AG$2&lt;=analysis_period,IF(SUM($C639:AG639)&gt;0,AF346+1,0),0)</f>
        <v>0</v>
      </c>
      <c r="AH346" s="208">
        <f>IF(AH$2&lt;=analysis_period,IF(SUM($C639:AH639)&gt;0,AG346+1,0),0)</f>
        <v>0</v>
      </c>
      <c r="AI346" s="208">
        <f>IF(AI$2&lt;=analysis_period,IF(SUM($C639:AI639)&gt;0,AH346+1,0),0)</f>
        <v>0</v>
      </c>
      <c r="AJ346" s="208">
        <f>IF(AJ$2&lt;=analysis_period,IF(SUM($C639:AJ639)&gt;0,AI346+1,0),0)</f>
        <v>0</v>
      </c>
      <c r="AK346" s="208">
        <f>IF(AK$2&lt;=analysis_period,IF(SUM($C639:AK639)&gt;0,AJ346+1,0),0)</f>
        <v>0</v>
      </c>
      <c r="AL346" s="208">
        <f>IF(AL$2&lt;=analysis_period,IF(SUM($C639:AL639)&gt;0,AK346+1,0),0)</f>
        <v>0</v>
      </c>
      <c r="AM346" s="208">
        <f>IF(AM$2&lt;=analysis_period,IF(SUM($C639:AM639)&gt;0,AL346+1,0),0)</f>
        <v>0</v>
      </c>
      <c r="AN346" s="208">
        <f>IF(AN$2&lt;=analysis_period,IF(SUM($C639:AN639)&gt;0,AM346+1,0),0)</f>
        <v>0</v>
      </c>
      <c r="AO346" s="208">
        <f>IF(AO$2&lt;=analysis_period,IF(SUM($C639:AO639)&gt;0,AN346+1,0),0)</f>
        <v>0</v>
      </c>
      <c r="AP346" s="208">
        <f>IF(AP$2&lt;=analysis_period,IF(SUM($C639:AP639)&gt;0,AO346+1,0),0)</f>
        <v>0</v>
      </c>
    </row>
    <row r="347" spans="1:42" x14ac:dyDescent="0.2">
      <c r="A347" s="4">
        <f t="shared" si="140"/>
        <v>5</v>
      </c>
      <c r="B347" s="4">
        <v>0</v>
      </c>
      <c r="C347" s="208">
        <f>IF(C$2&lt;=analysis_period,IF(SUM($C640:C640)&gt;0,B347+1,0),0)</f>
        <v>0</v>
      </c>
      <c r="D347" s="208">
        <f>IF(D$2&lt;=analysis_period,IF(SUM($C640:D640)&gt;0,C347+1,0),0)</f>
        <v>0</v>
      </c>
      <c r="E347" s="208">
        <f>IF(E$2&lt;=analysis_period,IF(SUM($C640:E640)&gt;0,D347+1,0),0)</f>
        <v>0</v>
      </c>
      <c r="F347" s="208">
        <f>IF(F$2&lt;=analysis_period,IF(SUM($C640:F640)&gt;0,E347+1,0),0)</f>
        <v>0</v>
      </c>
      <c r="G347" s="208">
        <f>IF(G$2&lt;=analysis_period,IF(SUM($C640:G640)&gt;0,F347+1,0),0)</f>
        <v>0</v>
      </c>
      <c r="H347" s="208">
        <f>IF(H$2&lt;=analysis_period,IF(SUM($C640:H640)&gt;0,G347+1,0),0)</f>
        <v>0</v>
      </c>
      <c r="I347" s="208">
        <f>IF(I$2&lt;=analysis_period,IF(SUM($C640:I640)&gt;0,H347+1,0),0)</f>
        <v>0</v>
      </c>
      <c r="J347" s="208">
        <f>IF(J$2&lt;=analysis_period,IF(SUM($C640:J640)&gt;0,I347+1,0),0)</f>
        <v>0</v>
      </c>
      <c r="K347" s="208">
        <f>IF(K$2&lt;=analysis_period,IF(SUM($C640:K640)&gt;0,J347+1,0),0)</f>
        <v>0</v>
      </c>
      <c r="L347" s="208">
        <f>IF(L$2&lt;=analysis_period,IF(SUM($C640:L640)&gt;0,K347+1,0),0)</f>
        <v>0</v>
      </c>
      <c r="M347" s="208">
        <f>IF(M$2&lt;=analysis_period,IF(SUM($C640:M640)&gt;0,L347+1,0),0)</f>
        <v>0</v>
      </c>
      <c r="N347" s="208">
        <f>IF(N$2&lt;=analysis_period,IF(SUM($C640:N640)&gt;0,M347+1,0),0)</f>
        <v>0</v>
      </c>
      <c r="O347" s="208">
        <f>IF(O$2&lt;=analysis_period,IF(SUM($C640:O640)&gt;0,N347+1,0),0)</f>
        <v>0</v>
      </c>
      <c r="P347" s="208">
        <f>IF(P$2&lt;=analysis_period,IF(SUM($C640:P640)&gt;0,O347+1,0),0)</f>
        <v>0</v>
      </c>
      <c r="Q347" s="208">
        <f>IF(Q$2&lt;=analysis_period,IF(SUM($C640:Q640)&gt;0,P347+1,0),0)</f>
        <v>0</v>
      </c>
      <c r="R347" s="208">
        <f>IF(R$2&lt;=analysis_period,IF(SUM($C640:R640)&gt;0,Q347+1,0),0)</f>
        <v>0</v>
      </c>
      <c r="S347" s="208">
        <f>IF(S$2&lt;=analysis_period,IF(SUM($C640:S640)&gt;0,R347+1,0),0)</f>
        <v>0</v>
      </c>
      <c r="T347" s="208">
        <f>IF(T$2&lt;=analysis_period,IF(SUM($C640:T640)&gt;0,S347+1,0),0)</f>
        <v>0</v>
      </c>
      <c r="U347" s="208">
        <f>IF(U$2&lt;=analysis_period,IF(SUM($C640:U640)&gt;0,T347+1,0),0)</f>
        <v>0</v>
      </c>
      <c r="V347" s="208">
        <f>IF(V$2&lt;=analysis_period,IF(SUM($C640:V640)&gt;0,U347+1,0),0)</f>
        <v>0</v>
      </c>
      <c r="W347" s="208">
        <f>IF(W$2&lt;=analysis_period,IF(SUM($C640:W640)&gt;0,V347+1,0),0)</f>
        <v>0</v>
      </c>
      <c r="X347" s="208">
        <f>IF(X$2&lt;=analysis_period,IF(SUM($C640:X640)&gt;0,W347+1,0),0)</f>
        <v>0</v>
      </c>
      <c r="Y347" s="208">
        <f>IF(Y$2&lt;=analysis_period,IF(SUM($C640:Y640)&gt;0,X347+1,0),0)</f>
        <v>0</v>
      </c>
      <c r="Z347" s="208">
        <f>IF(Z$2&lt;=analysis_period,IF(SUM($C640:Z640)&gt;0,Y347+1,0),0)</f>
        <v>0</v>
      </c>
      <c r="AA347" s="208">
        <f>IF(AA$2&lt;=analysis_period,IF(SUM($C640:AA640)&gt;0,Z347+1,0),0)</f>
        <v>0</v>
      </c>
      <c r="AB347" s="208">
        <f>IF(AB$2&lt;=analysis_period,IF(SUM($C640:AB640)&gt;0,AA347+1,0),0)</f>
        <v>0</v>
      </c>
      <c r="AC347" s="208">
        <f>IF(AC$2&lt;=analysis_period,IF(SUM($C640:AC640)&gt;0,AB347+1,0),0)</f>
        <v>0</v>
      </c>
      <c r="AD347" s="208">
        <f>IF(AD$2&lt;=analysis_period,IF(SUM($C640:AD640)&gt;0,AC347+1,0),0)</f>
        <v>0</v>
      </c>
      <c r="AE347" s="208">
        <f>IF(AE$2&lt;=analysis_period,IF(SUM($C640:AE640)&gt;0,AD347+1,0),0)</f>
        <v>0</v>
      </c>
      <c r="AF347" s="208">
        <f>IF(AF$2&lt;=analysis_period,IF(SUM($C640:AF640)&gt;0,AE347+1,0),0)</f>
        <v>0</v>
      </c>
      <c r="AG347" s="208">
        <f>IF(AG$2&lt;=analysis_period,IF(SUM($C640:AG640)&gt;0,AF347+1,0),0)</f>
        <v>0</v>
      </c>
      <c r="AH347" s="208">
        <f>IF(AH$2&lt;=analysis_period,IF(SUM($C640:AH640)&gt;0,AG347+1,0),0)</f>
        <v>0</v>
      </c>
      <c r="AI347" s="208">
        <f>IF(AI$2&lt;=analysis_period,IF(SUM($C640:AI640)&gt;0,AH347+1,0),0)</f>
        <v>0</v>
      </c>
      <c r="AJ347" s="208">
        <f>IF(AJ$2&lt;=analysis_period,IF(SUM($C640:AJ640)&gt;0,AI347+1,0),0)</f>
        <v>0</v>
      </c>
      <c r="AK347" s="208">
        <f>IF(AK$2&lt;=analysis_period,IF(SUM($C640:AK640)&gt;0,AJ347+1,0),0)</f>
        <v>0</v>
      </c>
      <c r="AL347" s="208">
        <f>IF(AL$2&lt;=analysis_period,IF(SUM($C640:AL640)&gt;0,AK347+1,0),0)</f>
        <v>0</v>
      </c>
      <c r="AM347" s="208">
        <f>IF(AM$2&lt;=analysis_period,IF(SUM($C640:AM640)&gt;0,AL347+1,0),0)</f>
        <v>0</v>
      </c>
      <c r="AN347" s="208">
        <f>IF(AN$2&lt;=analysis_period,IF(SUM($C640:AN640)&gt;0,AM347+1,0),0)</f>
        <v>0</v>
      </c>
      <c r="AO347" s="208">
        <f>IF(AO$2&lt;=analysis_period,IF(SUM($C640:AO640)&gt;0,AN347+1,0),0)</f>
        <v>0</v>
      </c>
      <c r="AP347" s="208">
        <f>IF(AP$2&lt;=analysis_period,IF(SUM($C640:AP640)&gt;0,AO347+1,0),0)</f>
        <v>0</v>
      </c>
    </row>
    <row r="348" spans="1:42" x14ac:dyDescent="0.2">
      <c r="A348" s="4">
        <f t="shared" si="140"/>
        <v>6</v>
      </c>
      <c r="B348" s="4">
        <v>0</v>
      </c>
      <c r="C348" s="208">
        <f>IF(C$2&lt;=analysis_period,IF(SUM($C641:C641)&gt;0,B348+1,0),0)</f>
        <v>0</v>
      </c>
      <c r="D348" s="208">
        <f>IF(D$2&lt;=analysis_period,IF(SUM($C641:D641)&gt;0,C348+1,0),0)</f>
        <v>0</v>
      </c>
      <c r="E348" s="208">
        <f>IF(E$2&lt;=analysis_period,IF(SUM($C641:E641)&gt;0,D348+1,0),0)</f>
        <v>0</v>
      </c>
      <c r="F348" s="208">
        <f>IF(F$2&lt;=analysis_period,IF(SUM($C641:F641)&gt;0,E348+1,0),0)</f>
        <v>0</v>
      </c>
      <c r="G348" s="208">
        <f>IF(G$2&lt;=analysis_period,IF(SUM($C641:G641)&gt;0,F348+1,0),0)</f>
        <v>0</v>
      </c>
      <c r="H348" s="208">
        <f>IF(H$2&lt;=analysis_period,IF(SUM($C641:H641)&gt;0,G348+1,0),0)</f>
        <v>0</v>
      </c>
      <c r="I348" s="208">
        <f>IF(I$2&lt;=analysis_period,IF(SUM($C641:I641)&gt;0,H348+1,0),0)</f>
        <v>0</v>
      </c>
      <c r="J348" s="208">
        <f>IF(J$2&lt;=analysis_period,IF(SUM($C641:J641)&gt;0,I348+1,0),0)</f>
        <v>0</v>
      </c>
      <c r="K348" s="208">
        <f>IF(K$2&lt;=analysis_period,IF(SUM($C641:K641)&gt;0,J348+1,0),0)</f>
        <v>0</v>
      </c>
      <c r="L348" s="208">
        <f>IF(L$2&lt;=analysis_period,IF(SUM($C641:L641)&gt;0,K348+1,0),0)</f>
        <v>0</v>
      </c>
      <c r="M348" s="208">
        <f>IF(M$2&lt;=analysis_period,IF(SUM($C641:M641)&gt;0,L348+1,0),0)</f>
        <v>0</v>
      </c>
      <c r="N348" s="208">
        <f>IF(N$2&lt;=analysis_period,IF(SUM($C641:N641)&gt;0,M348+1,0),0)</f>
        <v>0</v>
      </c>
      <c r="O348" s="208">
        <f>IF(O$2&lt;=analysis_period,IF(SUM($C641:O641)&gt;0,N348+1,0),0)</f>
        <v>0</v>
      </c>
      <c r="P348" s="208">
        <f>IF(P$2&lt;=analysis_period,IF(SUM($C641:P641)&gt;0,O348+1,0),0)</f>
        <v>0</v>
      </c>
      <c r="Q348" s="208">
        <f>IF(Q$2&lt;=analysis_period,IF(SUM($C641:Q641)&gt;0,P348+1,0),0)</f>
        <v>0</v>
      </c>
      <c r="R348" s="208">
        <f>IF(R$2&lt;=analysis_period,IF(SUM($C641:R641)&gt;0,Q348+1,0),0)</f>
        <v>0</v>
      </c>
      <c r="S348" s="208">
        <f>IF(S$2&lt;=analysis_period,IF(SUM($C641:S641)&gt;0,R348+1,0),0)</f>
        <v>0</v>
      </c>
      <c r="T348" s="208">
        <f>IF(T$2&lt;=analysis_period,IF(SUM($C641:T641)&gt;0,S348+1,0),0)</f>
        <v>0</v>
      </c>
      <c r="U348" s="208">
        <f>IF(U$2&lt;=analysis_period,IF(SUM($C641:U641)&gt;0,T348+1,0),0)</f>
        <v>0</v>
      </c>
      <c r="V348" s="208">
        <f>IF(V$2&lt;=analysis_period,IF(SUM($C641:V641)&gt;0,U348+1,0),0)</f>
        <v>0</v>
      </c>
      <c r="W348" s="208">
        <f>IF(W$2&lt;=analysis_period,IF(SUM($C641:W641)&gt;0,V348+1,0),0)</f>
        <v>0</v>
      </c>
      <c r="X348" s="208">
        <f>IF(X$2&lt;=analysis_period,IF(SUM($C641:X641)&gt;0,W348+1,0),0)</f>
        <v>0</v>
      </c>
      <c r="Y348" s="208">
        <f>IF(Y$2&lt;=analysis_period,IF(SUM($C641:Y641)&gt;0,X348+1,0),0)</f>
        <v>0</v>
      </c>
      <c r="Z348" s="208">
        <f>IF(Z$2&lt;=analysis_period,IF(SUM($C641:Z641)&gt;0,Y348+1,0),0)</f>
        <v>0</v>
      </c>
      <c r="AA348" s="208">
        <f>IF(AA$2&lt;=analysis_period,IF(SUM($C641:AA641)&gt;0,Z348+1,0),0)</f>
        <v>0</v>
      </c>
      <c r="AB348" s="208">
        <f>IF(AB$2&lt;=analysis_period,IF(SUM($C641:AB641)&gt;0,AA348+1,0),0)</f>
        <v>0</v>
      </c>
      <c r="AC348" s="208">
        <f>IF(AC$2&lt;=analysis_period,IF(SUM($C641:AC641)&gt;0,AB348+1,0),0)</f>
        <v>0</v>
      </c>
      <c r="AD348" s="208">
        <f>IF(AD$2&lt;=analysis_period,IF(SUM($C641:AD641)&gt;0,AC348+1,0),0)</f>
        <v>0</v>
      </c>
      <c r="AE348" s="208">
        <f>IF(AE$2&lt;=analysis_period,IF(SUM($C641:AE641)&gt;0,AD348+1,0),0)</f>
        <v>0</v>
      </c>
      <c r="AF348" s="208">
        <f>IF(AF$2&lt;=analysis_period,IF(SUM($C641:AF641)&gt;0,AE348+1,0),0)</f>
        <v>0</v>
      </c>
      <c r="AG348" s="208">
        <f>IF(AG$2&lt;=analysis_period,IF(SUM($C641:AG641)&gt;0,AF348+1,0),0)</f>
        <v>0</v>
      </c>
      <c r="AH348" s="208">
        <f>IF(AH$2&lt;=analysis_period,IF(SUM($C641:AH641)&gt;0,AG348+1,0),0)</f>
        <v>0</v>
      </c>
      <c r="AI348" s="208">
        <f>IF(AI$2&lt;=analysis_period,IF(SUM($C641:AI641)&gt;0,AH348+1,0),0)</f>
        <v>0</v>
      </c>
      <c r="AJ348" s="208">
        <f>IF(AJ$2&lt;=analysis_period,IF(SUM($C641:AJ641)&gt;0,AI348+1,0),0)</f>
        <v>0</v>
      </c>
      <c r="AK348" s="208">
        <f>IF(AK$2&lt;=analysis_period,IF(SUM($C641:AK641)&gt;0,AJ348+1,0),0)</f>
        <v>0</v>
      </c>
      <c r="AL348" s="208">
        <f>IF(AL$2&lt;=analysis_period,IF(SUM($C641:AL641)&gt;0,AK348+1,0),0)</f>
        <v>0</v>
      </c>
      <c r="AM348" s="208">
        <f>IF(AM$2&lt;=analysis_period,IF(SUM($C641:AM641)&gt;0,AL348+1,0),0)</f>
        <v>0</v>
      </c>
      <c r="AN348" s="208">
        <f>IF(AN$2&lt;=analysis_period,IF(SUM($C641:AN641)&gt;0,AM348+1,0),0)</f>
        <v>0</v>
      </c>
      <c r="AO348" s="208">
        <f>IF(AO$2&lt;=analysis_period,IF(SUM($C641:AO641)&gt;0,AN348+1,0),0)</f>
        <v>0</v>
      </c>
      <c r="AP348" s="208">
        <f>IF(AP$2&lt;=analysis_period,IF(SUM($C641:AP641)&gt;0,AO348+1,0),0)</f>
        <v>0</v>
      </c>
    </row>
    <row r="349" spans="1:42" x14ac:dyDescent="0.2">
      <c r="A349" s="4">
        <f t="shared" si="140"/>
        <v>7</v>
      </c>
      <c r="B349" s="4">
        <v>0</v>
      </c>
      <c r="C349" s="208">
        <f>IF(C$2&lt;=analysis_period,IF(SUM($C642:C642)&gt;0,B349+1,0),0)</f>
        <v>0</v>
      </c>
      <c r="D349" s="208">
        <f>IF(D$2&lt;=analysis_period,IF(SUM($C642:D642)&gt;0,C349+1,0),0)</f>
        <v>0</v>
      </c>
      <c r="E349" s="208">
        <f>IF(E$2&lt;=analysis_period,IF(SUM($C642:E642)&gt;0,D349+1,0),0)</f>
        <v>0</v>
      </c>
      <c r="F349" s="208">
        <f>IF(F$2&lt;=analysis_period,IF(SUM($C642:F642)&gt;0,E349+1,0),0)</f>
        <v>0</v>
      </c>
      <c r="G349" s="208">
        <f>IF(G$2&lt;=analysis_period,IF(SUM($C642:G642)&gt;0,F349+1,0),0)</f>
        <v>0</v>
      </c>
      <c r="H349" s="208">
        <f>IF(H$2&lt;=analysis_period,IF(SUM($C642:H642)&gt;0,G349+1,0),0)</f>
        <v>0</v>
      </c>
      <c r="I349" s="208">
        <f>IF(I$2&lt;=analysis_period,IF(SUM($C642:I642)&gt;0,H349+1,0),0)</f>
        <v>0</v>
      </c>
      <c r="J349" s="208">
        <f>IF(J$2&lt;=analysis_period,IF(SUM($C642:J642)&gt;0,I349+1,0),0)</f>
        <v>0</v>
      </c>
      <c r="K349" s="208">
        <f>IF(K$2&lt;=analysis_period,IF(SUM($C642:K642)&gt;0,J349+1,0),0)</f>
        <v>0</v>
      </c>
      <c r="L349" s="208">
        <f>IF(L$2&lt;=analysis_period,IF(SUM($C642:L642)&gt;0,K349+1,0),0)</f>
        <v>0</v>
      </c>
      <c r="M349" s="208">
        <f>IF(M$2&lt;=analysis_period,IF(SUM($C642:M642)&gt;0,L349+1,0),0)</f>
        <v>0</v>
      </c>
      <c r="N349" s="208">
        <f>IF(N$2&lt;=analysis_period,IF(SUM($C642:N642)&gt;0,M349+1,0),0)</f>
        <v>0</v>
      </c>
      <c r="O349" s="208">
        <f>IF(O$2&lt;=analysis_period,IF(SUM($C642:O642)&gt;0,N349+1,0),0)</f>
        <v>0</v>
      </c>
      <c r="P349" s="208">
        <f>IF(P$2&lt;=analysis_period,IF(SUM($C642:P642)&gt;0,O349+1,0),0)</f>
        <v>0</v>
      </c>
      <c r="Q349" s="208">
        <f>IF(Q$2&lt;=analysis_period,IF(SUM($C642:Q642)&gt;0,P349+1,0),0)</f>
        <v>0</v>
      </c>
      <c r="R349" s="208">
        <f>IF(R$2&lt;=analysis_period,IF(SUM($C642:R642)&gt;0,Q349+1,0),0)</f>
        <v>0</v>
      </c>
      <c r="S349" s="208">
        <f>IF(S$2&lt;=analysis_period,IF(SUM($C642:S642)&gt;0,R349+1,0),0)</f>
        <v>0</v>
      </c>
      <c r="T349" s="208">
        <f>IF(T$2&lt;=analysis_period,IF(SUM($C642:T642)&gt;0,S349+1,0),0)</f>
        <v>0</v>
      </c>
      <c r="U349" s="208">
        <f>IF(U$2&lt;=analysis_period,IF(SUM($C642:U642)&gt;0,T349+1,0),0)</f>
        <v>0</v>
      </c>
      <c r="V349" s="208">
        <f>IF(V$2&lt;=analysis_period,IF(SUM($C642:V642)&gt;0,U349+1,0),0)</f>
        <v>0</v>
      </c>
      <c r="W349" s="208">
        <f>IF(W$2&lt;=analysis_period,IF(SUM($C642:W642)&gt;0,V349+1,0),0)</f>
        <v>0</v>
      </c>
      <c r="X349" s="208">
        <f>IF(X$2&lt;=analysis_period,IF(SUM($C642:X642)&gt;0,W349+1,0),0)</f>
        <v>0</v>
      </c>
      <c r="Y349" s="208">
        <f>IF(Y$2&lt;=analysis_period,IF(SUM($C642:Y642)&gt;0,X349+1,0),0)</f>
        <v>0</v>
      </c>
      <c r="Z349" s="208">
        <f>IF(Z$2&lt;=analysis_period,IF(SUM($C642:Z642)&gt;0,Y349+1,0),0)</f>
        <v>0</v>
      </c>
      <c r="AA349" s="208">
        <f>IF(AA$2&lt;=analysis_period,IF(SUM($C642:AA642)&gt;0,Z349+1,0),0)</f>
        <v>0</v>
      </c>
      <c r="AB349" s="208">
        <f>IF(AB$2&lt;=analysis_period,IF(SUM($C642:AB642)&gt;0,AA349+1,0),0)</f>
        <v>0</v>
      </c>
      <c r="AC349" s="208">
        <f>IF(AC$2&lt;=analysis_period,IF(SUM($C642:AC642)&gt;0,AB349+1,0),0)</f>
        <v>0</v>
      </c>
      <c r="AD349" s="208">
        <f>IF(AD$2&lt;=analysis_period,IF(SUM($C642:AD642)&gt;0,AC349+1,0),0)</f>
        <v>0</v>
      </c>
      <c r="AE349" s="208">
        <f>IF(AE$2&lt;=analysis_period,IF(SUM($C642:AE642)&gt;0,AD349+1,0),0)</f>
        <v>0</v>
      </c>
      <c r="AF349" s="208">
        <f>IF(AF$2&lt;=analysis_period,IF(SUM($C642:AF642)&gt;0,AE349+1,0),0)</f>
        <v>0</v>
      </c>
      <c r="AG349" s="208">
        <f>IF(AG$2&lt;=analysis_period,IF(SUM($C642:AG642)&gt;0,AF349+1,0),0)</f>
        <v>0</v>
      </c>
      <c r="AH349" s="208">
        <f>IF(AH$2&lt;=analysis_period,IF(SUM($C642:AH642)&gt;0,AG349+1,0),0)</f>
        <v>0</v>
      </c>
      <c r="AI349" s="208">
        <f>IF(AI$2&lt;=analysis_period,IF(SUM($C642:AI642)&gt;0,AH349+1,0),0)</f>
        <v>0</v>
      </c>
      <c r="AJ349" s="208">
        <f>IF(AJ$2&lt;=analysis_period,IF(SUM($C642:AJ642)&gt;0,AI349+1,0),0)</f>
        <v>0</v>
      </c>
      <c r="AK349" s="208">
        <f>IF(AK$2&lt;=analysis_period,IF(SUM($C642:AK642)&gt;0,AJ349+1,0),0)</f>
        <v>0</v>
      </c>
      <c r="AL349" s="208">
        <f>IF(AL$2&lt;=analysis_period,IF(SUM($C642:AL642)&gt;0,AK349+1,0),0)</f>
        <v>0</v>
      </c>
      <c r="AM349" s="208">
        <f>IF(AM$2&lt;=analysis_period,IF(SUM($C642:AM642)&gt;0,AL349+1,0),0)</f>
        <v>0</v>
      </c>
      <c r="AN349" s="208">
        <f>IF(AN$2&lt;=analysis_period,IF(SUM($C642:AN642)&gt;0,AM349+1,0),0)</f>
        <v>0</v>
      </c>
      <c r="AO349" s="208">
        <f>IF(AO$2&lt;=analysis_period,IF(SUM($C642:AO642)&gt;0,AN349+1,0),0)</f>
        <v>0</v>
      </c>
      <c r="AP349" s="208">
        <f>IF(AP$2&lt;=analysis_period,IF(SUM($C642:AP642)&gt;0,AO349+1,0),0)</f>
        <v>0</v>
      </c>
    </row>
    <row r="350" spans="1:42" x14ac:dyDescent="0.2">
      <c r="A350" s="4">
        <f t="shared" si="140"/>
        <v>8</v>
      </c>
      <c r="B350" s="4">
        <v>0</v>
      </c>
      <c r="C350" s="208">
        <f>IF(C$2&lt;=analysis_period,IF(SUM($C643:C643)&gt;0,B350+1,0),0)</f>
        <v>0</v>
      </c>
      <c r="D350" s="208">
        <f>IF(D$2&lt;=analysis_period,IF(SUM($C643:D643)&gt;0,C350+1,0),0)</f>
        <v>0</v>
      </c>
      <c r="E350" s="208">
        <f>IF(E$2&lt;=analysis_period,IF(SUM($C643:E643)&gt;0,D350+1,0),0)</f>
        <v>0</v>
      </c>
      <c r="F350" s="208">
        <f>IF(F$2&lt;=analysis_period,IF(SUM($C643:F643)&gt;0,E350+1,0),0)</f>
        <v>0</v>
      </c>
      <c r="G350" s="208">
        <f>IF(G$2&lt;=analysis_period,IF(SUM($C643:G643)&gt;0,F350+1,0),0)</f>
        <v>0</v>
      </c>
      <c r="H350" s="208">
        <f>IF(H$2&lt;=analysis_period,IF(SUM($C643:H643)&gt;0,G350+1,0),0)</f>
        <v>0</v>
      </c>
      <c r="I350" s="208">
        <f>IF(I$2&lt;=analysis_period,IF(SUM($C643:I643)&gt;0,H350+1,0),0)</f>
        <v>0</v>
      </c>
      <c r="J350" s="208">
        <f>IF(J$2&lt;=analysis_period,IF(SUM($C643:J643)&gt;0,I350+1,0),0)</f>
        <v>0</v>
      </c>
      <c r="K350" s="208">
        <f>IF(K$2&lt;=analysis_period,IF(SUM($C643:K643)&gt;0,J350+1,0),0)</f>
        <v>0</v>
      </c>
      <c r="L350" s="208">
        <f>IF(L$2&lt;=analysis_period,IF(SUM($C643:L643)&gt;0,K350+1,0),0)</f>
        <v>0</v>
      </c>
      <c r="M350" s="208">
        <f>IF(M$2&lt;=analysis_period,IF(SUM($C643:M643)&gt;0,L350+1,0),0)</f>
        <v>0</v>
      </c>
      <c r="N350" s="208">
        <f>IF(N$2&lt;=analysis_period,IF(SUM($C643:N643)&gt;0,M350+1,0),0)</f>
        <v>0</v>
      </c>
      <c r="O350" s="208">
        <f>IF(O$2&lt;=analysis_period,IF(SUM($C643:O643)&gt;0,N350+1,0),0)</f>
        <v>0</v>
      </c>
      <c r="P350" s="208">
        <f>IF(P$2&lt;=analysis_period,IF(SUM($C643:P643)&gt;0,O350+1,0),0)</f>
        <v>0</v>
      </c>
      <c r="Q350" s="208">
        <f>IF(Q$2&lt;=analysis_period,IF(SUM($C643:Q643)&gt;0,P350+1,0),0)</f>
        <v>0</v>
      </c>
      <c r="R350" s="208">
        <f>IF(R$2&lt;=analysis_period,IF(SUM($C643:R643)&gt;0,Q350+1,0),0)</f>
        <v>0</v>
      </c>
      <c r="S350" s="208">
        <f>IF(S$2&lt;=analysis_period,IF(SUM($C643:S643)&gt;0,R350+1,0),0)</f>
        <v>0</v>
      </c>
      <c r="T350" s="208">
        <f>IF(T$2&lt;=analysis_period,IF(SUM($C643:T643)&gt;0,S350+1,0),0)</f>
        <v>0</v>
      </c>
      <c r="U350" s="208">
        <f>IF(U$2&lt;=analysis_period,IF(SUM($C643:U643)&gt;0,T350+1,0),0)</f>
        <v>0</v>
      </c>
      <c r="V350" s="208">
        <f>IF(V$2&lt;=analysis_period,IF(SUM($C643:V643)&gt;0,U350+1,0),0)</f>
        <v>0</v>
      </c>
      <c r="W350" s="208">
        <f>IF(W$2&lt;=analysis_period,IF(SUM($C643:W643)&gt;0,V350+1,0),0)</f>
        <v>0</v>
      </c>
      <c r="X350" s="208">
        <f>IF(X$2&lt;=analysis_period,IF(SUM($C643:X643)&gt;0,W350+1,0),0)</f>
        <v>0</v>
      </c>
      <c r="Y350" s="208">
        <f>IF(Y$2&lt;=analysis_period,IF(SUM($C643:Y643)&gt;0,X350+1,0),0)</f>
        <v>0</v>
      </c>
      <c r="Z350" s="208">
        <f>IF(Z$2&lt;=analysis_period,IF(SUM($C643:Z643)&gt;0,Y350+1,0),0)</f>
        <v>0</v>
      </c>
      <c r="AA350" s="208">
        <f>IF(AA$2&lt;=analysis_period,IF(SUM($C643:AA643)&gt;0,Z350+1,0),0)</f>
        <v>0</v>
      </c>
      <c r="AB350" s="208">
        <f>IF(AB$2&lt;=analysis_period,IF(SUM($C643:AB643)&gt;0,AA350+1,0),0)</f>
        <v>0</v>
      </c>
      <c r="AC350" s="208">
        <f>IF(AC$2&lt;=analysis_period,IF(SUM($C643:AC643)&gt;0,AB350+1,0),0)</f>
        <v>0</v>
      </c>
      <c r="AD350" s="208">
        <f>IF(AD$2&lt;=analysis_period,IF(SUM($C643:AD643)&gt;0,AC350+1,0),0)</f>
        <v>0</v>
      </c>
      <c r="AE350" s="208">
        <f>IF(AE$2&lt;=analysis_period,IF(SUM($C643:AE643)&gt;0,AD350+1,0),0)</f>
        <v>0</v>
      </c>
      <c r="AF350" s="208">
        <f>IF(AF$2&lt;=analysis_period,IF(SUM($C643:AF643)&gt;0,AE350+1,0),0)</f>
        <v>0</v>
      </c>
      <c r="AG350" s="208">
        <f>IF(AG$2&lt;=analysis_period,IF(SUM($C643:AG643)&gt;0,AF350+1,0),0)</f>
        <v>0</v>
      </c>
      <c r="AH350" s="208">
        <f>IF(AH$2&lt;=analysis_period,IF(SUM($C643:AH643)&gt;0,AG350+1,0),0)</f>
        <v>0</v>
      </c>
      <c r="AI350" s="208">
        <f>IF(AI$2&lt;=analysis_period,IF(SUM($C643:AI643)&gt;0,AH350+1,0),0)</f>
        <v>0</v>
      </c>
      <c r="AJ350" s="208">
        <f>IF(AJ$2&lt;=analysis_period,IF(SUM($C643:AJ643)&gt;0,AI350+1,0),0)</f>
        <v>0</v>
      </c>
      <c r="AK350" s="208">
        <f>IF(AK$2&lt;=analysis_period,IF(SUM($C643:AK643)&gt;0,AJ350+1,0),0)</f>
        <v>0</v>
      </c>
      <c r="AL350" s="208">
        <f>IF(AL$2&lt;=analysis_period,IF(SUM($C643:AL643)&gt;0,AK350+1,0),0)</f>
        <v>0</v>
      </c>
      <c r="AM350" s="208">
        <f>IF(AM$2&lt;=analysis_period,IF(SUM($C643:AM643)&gt;0,AL350+1,0),0)</f>
        <v>0</v>
      </c>
      <c r="AN350" s="208">
        <f>IF(AN$2&lt;=analysis_period,IF(SUM($C643:AN643)&gt;0,AM350+1,0),0)</f>
        <v>0</v>
      </c>
      <c r="AO350" s="208">
        <f>IF(AO$2&lt;=analysis_period,IF(SUM($C643:AO643)&gt;0,AN350+1,0),0)</f>
        <v>0</v>
      </c>
      <c r="AP350" s="208">
        <f>IF(AP$2&lt;=analysis_period,IF(SUM($C643:AP643)&gt;0,AO350+1,0),0)</f>
        <v>0</v>
      </c>
    </row>
    <row r="351" spans="1:42" x14ac:dyDescent="0.2">
      <c r="A351" s="4">
        <f>A350+1</f>
        <v>9</v>
      </c>
      <c r="B351" s="4">
        <v>0</v>
      </c>
      <c r="C351" s="208">
        <f>IF(C$2&lt;=analysis_period,IF(SUM($C644:C644)&gt;0,B351+1,0),0)</f>
        <v>0</v>
      </c>
      <c r="D351" s="208">
        <f>IF(D$2&lt;=analysis_period,IF(SUM($C644:D644)&gt;0,C351+1,0),0)</f>
        <v>0</v>
      </c>
      <c r="E351" s="208">
        <f>IF(E$2&lt;=analysis_period,IF(SUM($C644:E644)&gt;0,D351+1,0),0)</f>
        <v>0</v>
      </c>
      <c r="F351" s="208">
        <f>IF(F$2&lt;=analysis_period,IF(SUM($C644:F644)&gt;0,E351+1,0),0)</f>
        <v>0</v>
      </c>
      <c r="G351" s="208">
        <f>IF(G$2&lt;=analysis_period,IF(SUM($C644:G644)&gt;0,F351+1,0),0)</f>
        <v>0</v>
      </c>
      <c r="H351" s="208">
        <f>IF(H$2&lt;=analysis_period,IF(SUM($C644:H644)&gt;0,G351+1,0),0)</f>
        <v>0</v>
      </c>
      <c r="I351" s="208">
        <f>IF(I$2&lt;=analysis_period,IF(SUM($C644:I644)&gt;0,H351+1,0),0)</f>
        <v>0</v>
      </c>
      <c r="J351" s="208">
        <f>IF(J$2&lt;=analysis_period,IF(SUM($C644:J644)&gt;0,I351+1,0),0)</f>
        <v>0</v>
      </c>
      <c r="K351" s="208">
        <f>IF(K$2&lt;=analysis_period,IF(SUM($C644:K644)&gt;0,J351+1,0),0)</f>
        <v>0</v>
      </c>
      <c r="L351" s="208">
        <f>IF(L$2&lt;=analysis_period,IF(SUM($C644:L644)&gt;0,K351+1,0),0)</f>
        <v>0</v>
      </c>
      <c r="M351" s="208">
        <f>IF(M$2&lt;=analysis_period,IF(SUM($C644:M644)&gt;0,L351+1,0),0)</f>
        <v>0</v>
      </c>
      <c r="N351" s="208">
        <f>IF(N$2&lt;=analysis_period,IF(SUM($C644:N644)&gt;0,M351+1,0),0)</f>
        <v>0</v>
      </c>
      <c r="O351" s="208">
        <f>IF(O$2&lt;=analysis_period,IF(SUM($C644:O644)&gt;0,N351+1,0),0)</f>
        <v>0</v>
      </c>
      <c r="P351" s="208">
        <f>IF(P$2&lt;=analysis_period,IF(SUM($C644:P644)&gt;0,O351+1,0),0)</f>
        <v>0</v>
      </c>
      <c r="Q351" s="208">
        <f>IF(Q$2&lt;=analysis_period,IF(SUM($C644:Q644)&gt;0,P351+1,0),0)</f>
        <v>0</v>
      </c>
      <c r="R351" s="208">
        <f>IF(R$2&lt;=analysis_period,IF(SUM($C644:R644)&gt;0,Q351+1,0),0)</f>
        <v>0</v>
      </c>
      <c r="S351" s="208">
        <f>IF(S$2&lt;=analysis_period,IF(SUM($C644:S644)&gt;0,R351+1,0),0)</f>
        <v>0</v>
      </c>
      <c r="T351" s="208">
        <f>IF(T$2&lt;=analysis_period,IF(SUM($C644:T644)&gt;0,S351+1,0),0)</f>
        <v>0</v>
      </c>
      <c r="U351" s="208">
        <f>IF(U$2&lt;=analysis_period,IF(SUM($C644:U644)&gt;0,T351+1,0),0)</f>
        <v>0</v>
      </c>
      <c r="V351" s="208">
        <f>IF(V$2&lt;=analysis_period,IF(SUM($C644:V644)&gt;0,U351+1,0),0)</f>
        <v>0</v>
      </c>
      <c r="W351" s="208">
        <f>IF(W$2&lt;=analysis_period,IF(SUM($C644:W644)&gt;0,V351+1,0),0)</f>
        <v>0</v>
      </c>
      <c r="X351" s="208">
        <f>IF(X$2&lt;=analysis_period,IF(SUM($C644:X644)&gt;0,W351+1,0),0)</f>
        <v>0</v>
      </c>
      <c r="Y351" s="208">
        <f>IF(Y$2&lt;=analysis_period,IF(SUM($C644:Y644)&gt;0,X351+1,0),0)</f>
        <v>0</v>
      </c>
      <c r="Z351" s="208">
        <f>IF(Z$2&lt;=analysis_period,IF(SUM($C644:Z644)&gt;0,Y351+1,0),0)</f>
        <v>0</v>
      </c>
      <c r="AA351" s="208">
        <f>IF(AA$2&lt;=analysis_period,IF(SUM($C644:AA644)&gt;0,Z351+1,0),0)</f>
        <v>0</v>
      </c>
      <c r="AB351" s="208">
        <f>IF(AB$2&lt;=analysis_period,IF(SUM($C644:AB644)&gt;0,AA351+1,0),0)</f>
        <v>0</v>
      </c>
      <c r="AC351" s="208">
        <f>IF(AC$2&lt;=analysis_period,IF(SUM($C644:AC644)&gt;0,AB351+1,0),0)</f>
        <v>0</v>
      </c>
      <c r="AD351" s="208">
        <f>IF(AD$2&lt;=analysis_period,IF(SUM($C644:AD644)&gt;0,AC351+1,0),0)</f>
        <v>0</v>
      </c>
      <c r="AE351" s="208">
        <f>IF(AE$2&lt;=analysis_period,IF(SUM($C644:AE644)&gt;0,AD351+1,0),0)</f>
        <v>0</v>
      </c>
      <c r="AF351" s="208">
        <f>IF(AF$2&lt;=analysis_period,IF(SUM($C644:AF644)&gt;0,AE351+1,0),0)</f>
        <v>0</v>
      </c>
      <c r="AG351" s="208">
        <f>IF(AG$2&lt;=analysis_period,IF(SUM($C644:AG644)&gt;0,AF351+1,0),0)</f>
        <v>0</v>
      </c>
      <c r="AH351" s="208">
        <f>IF(AH$2&lt;=analysis_period,IF(SUM($C644:AH644)&gt;0,AG351+1,0),0)</f>
        <v>0</v>
      </c>
      <c r="AI351" s="208">
        <f>IF(AI$2&lt;=analysis_period,IF(SUM($C644:AI644)&gt;0,AH351+1,0),0)</f>
        <v>0</v>
      </c>
      <c r="AJ351" s="208">
        <f>IF(AJ$2&lt;=analysis_period,IF(SUM($C644:AJ644)&gt;0,AI351+1,0),0)</f>
        <v>0</v>
      </c>
      <c r="AK351" s="208">
        <f>IF(AK$2&lt;=analysis_period,IF(SUM($C644:AK644)&gt;0,AJ351+1,0),0)</f>
        <v>0</v>
      </c>
      <c r="AL351" s="208">
        <f>IF(AL$2&lt;=analysis_period,IF(SUM($C644:AL644)&gt;0,AK351+1,0),0)</f>
        <v>0</v>
      </c>
      <c r="AM351" s="208">
        <f>IF(AM$2&lt;=analysis_period,IF(SUM($C644:AM644)&gt;0,AL351+1,0),0)</f>
        <v>0</v>
      </c>
      <c r="AN351" s="208">
        <f>IF(AN$2&lt;=analysis_period,IF(SUM($C644:AN644)&gt;0,AM351+1,0),0)</f>
        <v>0</v>
      </c>
      <c r="AO351" s="208">
        <f>IF(AO$2&lt;=analysis_period,IF(SUM($C644:AO644)&gt;0,AN351+1,0),0)</f>
        <v>0</v>
      </c>
      <c r="AP351" s="208">
        <f>IF(AP$2&lt;=analysis_period,IF(SUM($C644:AP644)&gt;0,AO351+1,0),0)</f>
        <v>0</v>
      </c>
    </row>
    <row r="352" spans="1:42" x14ac:dyDescent="0.2">
      <c r="A352" s="4">
        <f t="shared" si="140"/>
        <v>10</v>
      </c>
      <c r="B352" s="4">
        <v>0</v>
      </c>
      <c r="C352" s="208">
        <f>IF(C$2&lt;=analysis_period,IF(SUM($C645:C645)&gt;0,B352+1,0),0)</f>
        <v>0</v>
      </c>
      <c r="D352" s="208">
        <f>IF(D$2&lt;=analysis_period,IF(SUM($C645:D645)&gt;0,C352+1,0),0)</f>
        <v>0</v>
      </c>
      <c r="E352" s="208">
        <f>IF(E$2&lt;=analysis_period,IF(SUM($C645:E645)&gt;0,D352+1,0),0)</f>
        <v>0</v>
      </c>
      <c r="F352" s="208">
        <f>IF(F$2&lt;=analysis_period,IF(SUM($C645:F645)&gt;0,E352+1,0),0)</f>
        <v>0</v>
      </c>
      <c r="G352" s="208">
        <f>IF(G$2&lt;=analysis_period,IF(SUM($C645:G645)&gt;0,F352+1,0),0)</f>
        <v>0</v>
      </c>
      <c r="H352" s="208">
        <f>IF(H$2&lt;=analysis_period,IF(SUM($C645:H645)&gt;0,G352+1,0),0)</f>
        <v>0</v>
      </c>
      <c r="I352" s="208">
        <f>IF(I$2&lt;=analysis_period,IF(SUM($C645:I645)&gt;0,H352+1,0),0)</f>
        <v>0</v>
      </c>
      <c r="J352" s="208">
        <f>IF(J$2&lt;=analysis_period,IF(SUM($C645:J645)&gt;0,I352+1,0),0)</f>
        <v>0</v>
      </c>
      <c r="K352" s="208">
        <f>IF(K$2&lt;=analysis_period,IF(SUM($C645:K645)&gt;0,J352+1,0),0)</f>
        <v>0</v>
      </c>
      <c r="L352" s="208">
        <f>IF(L$2&lt;=analysis_period,IF(SUM($C645:L645)&gt;0,K352+1,0),0)</f>
        <v>0</v>
      </c>
      <c r="M352" s="208">
        <f>IF(M$2&lt;=analysis_period,IF(SUM($C645:M645)&gt;0,L352+1,0),0)</f>
        <v>0</v>
      </c>
      <c r="N352" s="208">
        <f>IF(N$2&lt;=analysis_period,IF(SUM($C645:N645)&gt;0,M352+1,0),0)</f>
        <v>0</v>
      </c>
      <c r="O352" s="208">
        <f>IF(O$2&lt;=analysis_period,IF(SUM($C645:O645)&gt;0,N352+1,0),0)</f>
        <v>0</v>
      </c>
      <c r="P352" s="208">
        <f>IF(P$2&lt;=analysis_period,IF(SUM($C645:P645)&gt;0,O352+1,0),0)</f>
        <v>0</v>
      </c>
      <c r="Q352" s="208">
        <f>IF(Q$2&lt;=analysis_period,IF(SUM($C645:Q645)&gt;0,P352+1,0),0)</f>
        <v>0</v>
      </c>
      <c r="R352" s="208">
        <f>IF(R$2&lt;=analysis_period,IF(SUM($C645:R645)&gt;0,Q352+1,0),0)</f>
        <v>0</v>
      </c>
      <c r="S352" s="208">
        <f>IF(S$2&lt;=analysis_period,IF(SUM($C645:S645)&gt;0,R352+1,0),0)</f>
        <v>0</v>
      </c>
      <c r="T352" s="208">
        <f>IF(T$2&lt;=analysis_period,IF(SUM($C645:T645)&gt;0,S352+1,0),0)</f>
        <v>0</v>
      </c>
      <c r="U352" s="208">
        <f>IF(U$2&lt;=analysis_period,IF(SUM($C645:U645)&gt;0,T352+1,0),0)</f>
        <v>0</v>
      </c>
      <c r="V352" s="208">
        <f>IF(V$2&lt;=analysis_period,IF(SUM($C645:V645)&gt;0,U352+1,0),0)</f>
        <v>0</v>
      </c>
      <c r="W352" s="208">
        <f>IF(W$2&lt;=analysis_period,IF(SUM($C645:W645)&gt;0,V352+1,0),0)</f>
        <v>0</v>
      </c>
      <c r="X352" s="208">
        <f>IF(X$2&lt;=analysis_period,IF(SUM($C645:X645)&gt;0,W352+1,0),0)</f>
        <v>0</v>
      </c>
      <c r="Y352" s="208">
        <f>IF(Y$2&lt;=analysis_period,IF(SUM($C645:Y645)&gt;0,X352+1,0),0)</f>
        <v>0</v>
      </c>
      <c r="Z352" s="208">
        <f>IF(Z$2&lt;=analysis_period,IF(SUM($C645:Z645)&gt;0,Y352+1,0),0)</f>
        <v>0</v>
      </c>
      <c r="AA352" s="208">
        <f>IF(AA$2&lt;=analysis_period,IF(SUM($C645:AA645)&gt;0,Z352+1,0),0)</f>
        <v>0</v>
      </c>
      <c r="AB352" s="208">
        <f>IF(AB$2&lt;=analysis_period,IF(SUM($C645:AB645)&gt;0,AA352+1,0),0)</f>
        <v>0</v>
      </c>
      <c r="AC352" s="208">
        <f>IF(AC$2&lt;=analysis_period,IF(SUM($C645:AC645)&gt;0,AB352+1,0),0)</f>
        <v>0</v>
      </c>
      <c r="AD352" s="208">
        <f>IF(AD$2&lt;=analysis_period,IF(SUM($C645:AD645)&gt;0,AC352+1,0),0)</f>
        <v>0</v>
      </c>
      <c r="AE352" s="208">
        <f>IF(AE$2&lt;=analysis_period,IF(SUM($C645:AE645)&gt;0,AD352+1,0),0)</f>
        <v>0</v>
      </c>
      <c r="AF352" s="208">
        <f>IF(AF$2&lt;=analysis_period,IF(SUM($C645:AF645)&gt;0,AE352+1,0),0)</f>
        <v>0</v>
      </c>
      <c r="AG352" s="208">
        <f>IF(AG$2&lt;=analysis_period,IF(SUM($C645:AG645)&gt;0,AF352+1,0),0)</f>
        <v>0</v>
      </c>
      <c r="AH352" s="208">
        <f>IF(AH$2&lt;=analysis_period,IF(SUM($C645:AH645)&gt;0,AG352+1,0),0)</f>
        <v>0</v>
      </c>
      <c r="AI352" s="208">
        <f>IF(AI$2&lt;=analysis_period,IF(SUM($C645:AI645)&gt;0,AH352+1,0),0)</f>
        <v>0</v>
      </c>
      <c r="AJ352" s="208">
        <f>IF(AJ$2&lt;=analysis_period,IF(SUM($C645:AJ645)&gt;0,AI352+1,0),0)</f>
        <v>0</v>
      </c>
      <c r="AK352" s="208">
        <f>IF(AK$2&lt;=analysis_period,IF(SUM($C645:AK645)&gt;0,AJ352+1,0),0)</f>
        <v>0</v>
      </c>
      <c r="AL352" s="208">
        <f>IF(AL$2&lt;=analysis_period,IF(SUM($C645:AL645)&gt;0,AK352+1,0),0)</f>
        <v>0</v>
      </c>
      <c r="AM352" s="208">
        <f>IF(AM$2&lt;=analysis_period,IF(SUM($C645:AM645)&gt;0,AL352+1,0),0)</f>
        <v>0</v>
      </c>
      <c r="AN352" s="208">
        <f>IF(AN$2&lt;=analysis_period,IF(SUM($C645:AN645)&gt;0,AM352+1,0),0)</f>
        <v>0</v>
      </c>
      <c r="AO352" s="208">
        <f>IF(AO$2&lt;=analysis_period,IF(SUM($C645:AO645)&gt;0,AN352+1,0),0)</f>
        <v>0</v>
      </c>
      <c r="AP352" s="208">
        <f>IF(AP$2&lt;=analysis_period,IF(SUM($C645:AP645)&gt;0,AO352+1,0),0)</f>
        <v>0</v>
      </c>
    </row>
    <row r="353" spans="1:42" x14ac:dyDescent="0.2">
      <c r="A353" s="32" t="s">
        <v>68</v>
      </c>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c r="AD353" s="28"/>
      <c r="AE353" s="28"/>
      <c r="AF353" s="28"/>
      <c r="AG353" s="28"/>
      <c r="AH353" s="28"/>
      <c r="AI353" s="28"/>
      <c r="AJ353" s="28"/>
      <c r="AK353" s="28"/>
      <c r="AL353" s="28"/>
      <c r="AM353" s="28"/>
      <c r="AN353" s="28"/>
      <c r="AO353" s="28"/>
      <c r="AP353" s="28"/>
    </row>
    <row r="354" spans="1:42" x14ac:dyDescent="0.2">
      <c r="A354" s="4">
        <v>1</v>
      </c>
      <c r="B354" s="227">
        <f>SUM(C354:AP354)</f>
        <v>0</v>
      </c>
      <c r="C354" s="208">
        <f t="shared" ref="C354:AP354" si="141">LOOKUP(C343,$B$338:$AP$338,$B$339:$AP$339)/100*$B636</f>
        <v>0</v>
      </c>
      <c r="D354" s="208">
        <f t="shared" si="141"/>
        <v>0</v>
      </c>
      <c r="E354" s="208">
        <f t="shared" si="141"/>
        <v>0</v>
      </c>
      <c r="F354" s="208">
        <f t="shared" si="141"/>
        <v>0</v>
      </c>
      <c r="G354" s="208">
        <f t="shared" si="141"/>
        <v>0</v>
      </c>
      <c r="H354" s="208">
        <f t="shared" si="141"/>
        <v>0</v>
      </c>
      <c r="I354" s="208">
        <f t="shared" si="141"/>
        <v>0</v>
      </c>
      <c r="J354" s="208">
        <f t="shared" si="141"/>
        <v>0</v>
      </c>
      <c r="K354" s="208">
        <f t="shared" si="141"/>
        <v>0</v>
      </c>
      <c r="L354" s="208">
        <f t="shared" si="141"/>
        <v>0</v>
      </c>
      <c r="M354" s="208">
        <f t="shared" si="141"/>
        <v>0</v>
      </c>
      <c r="N354" s="208">
        <f t="shared" si="141"/>
        <v>0</v>
      </c>
      <c r="O354" s="208">
        <f t="shared" si="141"/>
        <v>0</v>
      </c>
      <c r="P354" s="208">
        <f t="shared" si="141"/>
        <v>0</v>
      </c>
      <c r="Q354" s="208">
        <f t="shared" si="141"/>
        <v>0</v>
      </c>
      <c r="R354" s="208">
        <f t="shared" si="141"/>
        <v>0</v>
      </c>
      <c r="S354" s="208">
        <f t="shared" si="141"/>
        <v>0</v>
      </c>
      <c r="T354" s="208">
        <f t="shared" si="141"/>
        <v>0</v>
      </c>
      <c r="U354" s="208">
        <f t="shared" si="141"/>
        <v>0</v>
      </c>
      <c r="V354" s="208">
        <f t="shared" si="141"/>
        <v>0</v>
      </c>
      <c r="W354" s="208">
        <f t="shared" si="141"/>
        <v>0</v>
      </c>
      <c r="X354" s="208">
        <f t="shared" si="141"/>
        <v>0</v>
      </c>
      <c r="Y354" s="208">
        <f t="shared" si="141"/>
        <v>0</v>
      </c>
      <c r="Z354" s="208">
        <f t="shared" si="141"/>
        <v>0</v>
      </c>
      <c r="AA354" s="208">
        <f t="shared" si="141"/>
        <v>0</v>
      </c>
      <c r="AB354" s="208">
        <f t="shared" si="141"/>
        <v>0</v>
      </c>
      <c r="AC354" s="208">
        <f t="shared" si="141"/>
        <v>0</v>
      </c>
      <c r="AD354" s="208">
        <f t="shared" si="141"/>
        <v>0</v>
      </c>
      <c r="AE354" s="208">
        <f t="shared" si="141"/>
        <v>0</v>
      </c>
      <c r="AF354" s="208">
        <f t="shared" si="141"/>
        <v>0</v>
      </c>
      <c r="AG354" s="208">
        <f t="shared" si="141"/>
        <v>0</v>
      </c>
      <c r="AH354" s="208">
        <f t="shared" si="141"/>
        <v>0</v>
      </c>
      <c r="AI354" s="208">
        <f t="shared" si="141"/>
        <v>0</v>
      </c>
      <c r="AJ354" s="208">
        <f t="shared" si="141"/>
        <v>0</v>
      </c>
      <c r="AK354" s="208">
        <f t="shared" si="141"/>
        <v>0</v>
      </c>
      <c r="AL354" s="208">
        <f t="shared" si="141"/>
        <v>0</v>
      </c>
      <c r="AM354" s="208">
        <f t="shared" si="141"/>
        <v>0</v>
      </c>
      <c r="AN354" s="208">
        <f t="shared" si="141"/>
        <v>0</v>
      </c>
      <c r="AO354" s="208">
        <f t="shared" si="141"/>
        <v>0</v>
      </c>
      <c r="AP354" s="208">
        <f t="shared" si="141"/>
        <v>0</v>
      </c>
    </row>
    <row r="355" spans="1:42" x14ac:dyDescent="0.2">
      <c r="A355" s="4">
        <f>A354+1</f>
        <v>2</v>
      </c>
      <c r="B355" s="227">
        <f t="shared" ref="B355:B363" si="142">SUM(C355:AP355)</f>
        <v>0</v>
      </c>
      <c r="C355" s="208">
        <f t="shared" ref="C355:AP355" si="143">LOOKUP(C344,$B$338:$AP$338,$B$339:$AP$339)/100*$B637</f>
        <v>0</v>
      </c>
      <c r="D355" s="208">
        <f t="shared" si="143"/>
        <v>0</v>
      </c>
      <c r="E355" s="208">
        <f t="shared" si="143"/>
        <v>0</v>
      </c>
      <c r="F355" s="208">
        <f t="shared" si="143"/>
        <v>0</v>
      </c>
      <c r="G355" s="208">
        <f t="shared" si="143"/>
        <v>0</v>
      </c>
      <c r="H355" s="208">
        <f t="shared" si="143"/>
        <v>0</v>
      </c>
      <c r="I355" s="208">
        <f t="shared" si="143"/>
        <v>0</v>
      </c>
      <c r="J355" s="208">
        <f t="shared" si="143"/>
        <v>0</v>
      </c>
      <c r="K355" s="208">
        <f t="shared" si="143"/>
        <v>0</v>
      </c>
      <c r="L355" s="208">
        <f t="shared" si="143"/>
        <v>0</v>
      </c>
      <c r="M355" s="208">
        <f t="shared" si="143"/>
        <v>0</v>
      </c>
      <c r="N355" s="208">
        <f t="shared" si="143"/>
        <v>0</v>
      </c>
      <c r="O355" s="208">
        <f t="shared" si="143"/>
        <v>0</v>
      </c>
      <c r="P355" s="208">
        <f t="shared" si="143"/>
        <v>0</v>
      </c>
      <c r="Q355" s="208">
        <f t="shared" si="143"/>
        <v>0</v>
      </c>
      <c r="R355" s="208">
        <f t="shared" si="143"/>
        <v>0</v>
      </c>
      <c r="S355" s="208">
        <f t="shared" si="143"/>
        <v>0</v>
      </c>
      <c r="T355" s="208">
        <f t="shared" si="143"/>
        <v>0</v>
      </c>
      <c r="U355" s="208">
        <f t="shared" si="143"/>
        <v>0</v>
      </c>
      <c r="V355" s="208">
        <f t="shared" si="143"/>
        <v>0</v>
      </c>
      <c r="W355" s="208">
        <f t="shared" si="143"/>
        <v>0</v>
      </c>
      <c r="X355" s="208">
        <f t="shared" si="143"/>
        <v>0</v>
      </c>
      <c r="Y355" s="208">
        <f t="shared" si="143"/>
        <v>0</v>
      </c>
      <c r="Z355" s="208">
        <f t="shared" si="143"/>
        <v>0</v>
      </c>
      <c r="AA355" s="208">
        <f t="shared" si="143"/>
        <v>0</v>
      </c>
      <c r="AB355" s="208">
        <f t="shared" si="143"/>
        <v>0</v>
      </c>
      <c r="AC355" s="208">
        <f t="shared" si="143"/>
        <v>0</v>
      </c>
      <c r="AD355" s="208">
        <f t="shared" si="143"/>
        <v>0</v>
      </c>
      <c r="AE355" s="208">
        <f t="shared" si="143"/>
        <v>0</v>
      </c>
      <c r="AF355" s="208">
        <f t="shared" si="143"/>
        <v>0</v>
      </c>
      <c r="AG355" s="208">
        <f t="shared" si="143"/>
        <v>0</v>
      </c>
      <c r="AH355" s="208">
        <f t="shared" si="143"/>
        <v>0</v>
      </c>
      <c r="AI355" s="208">
        <f t="shared" si="143"/>
        <v>0</v>
      </c>
      <c r="AJ355" s="208">
        <f t="shared" si="143"/>
        <v>0</v>
      </c>
      <c r="AK355" s="208">
        <f t="shared" si="143"/>
        <v>0</v>
      </c>
      <c r="AL355" s="208">
        <f t="shared" si="143"/>
        <v>0</v>
      </c>
      <c r="AM355" s="208">
        <f t="shared" si="143"/>
        <v>0</v>
      </c>
      <c r="AN355" s="208">
        <f t="shared" si="143"/>
        <v>0</v>
      </c>
      <c r="AO355" s="208">
        <f t="shared" si="143"/>
        <v>0</v>
      </c>
      <c r="AP355" s="208">
        <f t="shared" si="143"/>
        <v>0</v>
      </c>
    </row>
    <row r="356" spans="1:42" x14ac:dyDescent="0.2">
      <c r="A356" s="4">
        <f t="shared" ref="A356:A363" si="144">A355+1</f>
        <v>3</v>
      </c>
      <c r="B356" s="227">
        <f t="shared" si="142"/>
        <v>0</v>
      </c>
      <c r="C356" s="208">
        <f t="shared" ref="C356:AP356" si="145">LOOKUP(C345,$B$338:$AP$338,$B$339:$AP$339)/100*$B638</f>
        <v>0</v>
      </c>
      <c r="D356" s="208">
        <f t="shared" si="145"/>
        <v>0</v>
      </c>
      <c r="E356" s="208">
        <f t="shared" si="145"/>
        <v>0</v>
      </c>
      <c r="F356" s="208">
        <f t="shared" si="145"/>
        <v>0</v>
      </c>
      <c r="G356" s="208">
        <f t="shared" si="145"/>
        <v>0</v>
      </c>
      <c r="H356" s="208">
        <f t="shared" si="145"/>
        <v>0</v>
      </c>
      <c r="I356" s="208">
        <f t="shared" si="145"/>
        <v>0</v>
      </c>
      <c r="J356" s="208">
        <f t="shared" si="145"/>
        <v>0</v>
      </c>
      <c r="K356" s="208">
        <f t="shared" si="145"/>
        <v>0</v>
      </c>
      <c r="L356" s="208">
        <f t="shared" si="145"/>
        <v>0</v>
      </c>
      <c r="M356" s="208">
        <f t="shared" si="145"/>
        <v>0</v>
      </c>
      <c r="N356" s="208">
        <f t="shared" si="145"/>
        <v>0</v>
      </c>
      <c r="O356" s="208">
        <f t="shared" si="145"/>
        <v>0</v>
      </c>
      <c r="P356" s="208">
        <f t="shared" si="145"/>
        <v>0</v>
      </c>
      <c r="Q356" s="208">
        <f t="shared" si="145"/>
        <v>0</v>
      </c>
      <c r="R356" s="208">
        <f t="shared" si="145"/>
        <v>0</v>
      </c>
      <c r="S356" s="208">
        <f t="shared" si="145"/>
        <v>0</v>
      </c>
      <c r="T356" s="208">
        <f t="shared" si="145"/>
        <v>0</v>
      </c>
      <c r="U356" s="208">
        <f t="shared" si="145"/>
        <v>0</v>
      </c>
      <c r="V356" s="208">
        <f t="shared" si="145"/>
        <v>0</v>
      </c>
      <c r="W356" s="208">
        <f t="shared" si="145"/>
        <v>0</v>
      </c>
      <c r="X356" s="208">
        <f t="shared" si="145"/>
        <v>0</v>
      </c>
      <c r="Y356" s="208">
        <f t="shared" si="145"/>
        <v>0</v>
      </c>
      <c r="Z356" s="208">
        <f t="shared" si="145"/>
        <v>0</v>
      </c>
      <c r="AA356" s="208">
        <f t="shared" si="145"/>
        <v>0</v>
      </c>
      <c r="AB356" s="208">
        <f t="shared" si="145"/>
        <v>0</v>
      </c>
      <c r="AC356" s="208">
        <f t="shared" si="145"/>
        <v>0</v>
      </c>
      <c r="AD356" s="208">
        <f t="shared" si="145"/>
        <v>0</v>
      </c>
      <c r="AE356" s="208">
        <f t="shared" si="145"/>
        <v>0</v>
      </c>
      <c r="AF356" s="208">
        <f t="shared" si="145"/>
        <v>0</v>
      </c>
      <c r="AG356" s="208">
        <f t="shared" si="145"/>
        <v>0</v>
      </c>
      <c r="AH356" s="208">
        <f t="shared" si="145"/>
        <v>0</v>
      </c>
      <c r="AI356" s="208">
        <f t="shared" si="145"/>
        <v>0</v>
      </c>
      <c r="AJ356" s="208">
        <f t="shared" si="145"/>
        <v>0</v>
      </c>
      <c r="AK356" s="208">
        <f t="shared" si="145"/>
        <v>0</v>
      </c>
      <c r="AL356" s="208">
        <f t="shared" si="145"/>
        <v>0</v>
      </c>
      <c r="AM356" s="208">
        <f t="shared" si="145"/>
        <v>0</v>
      </c>
      <c r="AN356" s="208">
        <f t="shared" si="145"/>
        <v>0</v>
      </c>
      <c r="AO356" s="208">
        <f t="shared" si="145"/>
        <v>0</v>
      </c>
      <c r="AP356" s="208">
        <f t="shared" si="145"/>
        <v>0</v>
      </c>
    </row>
    <row r="357" spans="1:42" x14ac:dyDescent="0.2">
      <c r="A357" s="4">
        <f t="shared" si="144"/>
        <v>4</v>
      </c>
      <c r="B357" s="227">
        <f t="shared" si="142"/>
        <v>0</v>
      </c>
      <c r="C357" s="208">
        <f t="shared" ref="C357:AP357" si="146">LOOKUP(C346,$B$338:$AP$338,$B$339:$AP$339)/100*$B639</f>
        <v>0</v>
      </c>
      <c r="D357" s="208">
        <f t="shared" si="146"/>
        <v>0</v>
      </c>
      <c r="E357" s="208">
        <f t="shared" si="146"/>
        <v>0</v>
      </c>
      <c r="F357" s="208">
        <f t="shared" si="146"/>
        <v>0</v>
      </c>
      <c r="G357" s="208">
        <f t="shared" si="146"/>
        <v>0</v>
      </c>
      <c r="H357" s="208">
        <f t="shared" si="146"/>
        <v>0</v>
      </c>
      <c r="I357" s="208">
        <f t="shared" si="146"/>
        <v>0</v>
      </c>
      <c r="J357" s="208">
        <f t="shared" si="146"/>
        <v>0</v>
      </c>
      <c r="K357" s="208">
        <f t="shared" si="146"/>
        <v>0</v>
      </c>
      <c r="L357" s="208">
        <f t="shared" si="146"/>
        <v>0</v>
      </c>
      <c r="M357" s="208">
        <f t="shared" si="146"/>
        <v>0</v>
      </c>
      <c r="N357" s="208">
        <f t="shared" si="146"/>
        <v>0</v>
      </c>
      <c r="O357" s="208">
        <f t="shared" si="146"/>
        <v>0</v>
      </c>
      <c r="P357" s="208">
        <f t="shared" si="146"/>
        <v>0</v>
      </c>
      <c r="Q357" s="208">
        <f t="shared" si="146"/>
        <v>0</v>
      </c>
      <c r="R357" s="208">
        <f t="shared" si="146"/>
        <v>0</v>
      </c>
      <c r="S357" s="208">
        <f t="shared" si="146"/>
        <v>0</v>
      </c>
      <c r="T357" s="208">
        <f t="shared" si="146"/>
        <v>0</v>
      </c>
      <c r="U357" s="208">
        <f t="shared" si="146"/>
        <v>0</v>
      </c>
      <c r="V357" s="208">
        <f t="shared" si="146"/>
        <v>0</v>
      </c>
      <c r="W357" s="208">
        <f t="shared" si="146"/>
        <v>0</v>
      </c>
      <c r="X357" s="208">
        <f t="shared" si="146"/>
        <v>0</v>
      </c>
      <c r="Y357" s="208">
        <f t="shared" si="146"/>
        <v>0</v>
      </c>
      <c r="Z357" s="208">
        <f t="shared" si="146"/>
        <v>0</v>
      </c>
      <c r="AA357" s="208">
        <f t="shared" si="146"/>
        <v>0</v>
      </c>
      <c r="AB357" s="208">
        <f t="shared" si="146"/>
        <v>0</v>
      </c>
      <c r="AC357" s="208">
        <f t="shared" si="146"/>
        <v>0</v>
      </c>
      <c r="AD357" s="208">
        <f t="shared" si="146"/>
        <v>0</v>
      </c>
      <c r="AE357" s="208">
        <f t="shared" si="146"/>
        <v>0</v>
      </c>
      <c r="AF357" s="208">
        <f t="shared" si="146"/>
        <v>0</v>
      </c>
      <c r="AG357" s="208">
        <f t="shared" si="146"/>
        <v>0</v>
      </c>
      <c r="AH357" s="208">
        <f t="shared" si="146"/>
        <v>0</v>
      </c>
      <c r="AI357" s="208">
        <f t="shared" si="146"/>
        <v>0</v>
      </c>
      <c r="AJ357" s="208">
        <f t="shared" si="146"/>
        <v>0</v>
      </c>
      <c r="AK357" s="208">
        <f t="shared" si="146"/>
        <v>0</v>
      </c>
      <c r="AL357" s="208">
        <f t="shared" si="146"/>
        <v>0</v>
      </c>
      <c r="AM357" s="208">
        <f t="shared" si="146"/>
        <v>0</v>
      </c>
      <c r="AN357" s="208">
        <f t="shared" si="146"/>
        <v>0</v>
      </c>
      <c r="AO357" s="208">
        <f t="shared" si="146"/>
        <v>0</v>
      </c>
      <c r="AP357" s="208">
        <f t="shared" si="146"/>
        <v>0</v>
      </c>
    </row>
    <row r="358" spans="1:42" x14ac:dyDescent="0.2">
      <c r="A358" s="4">
        <f t="shared" si="144"/>
        <v>5</v>
      </c>
      <c r="B358" s="227">
        <f t="shared" si="142"/>
        <v>0</v>
      </c>
      <c r="C358" s="208">
        <f t="shared" ref="C358:AP358" si="147">LOOKUP(C347,$B$338:$AP$338,$B$339:$AP$339)/100*$B640</f>
        <v>0</v>
      </c>
      <c r="D358" s="208">
        <f t="shared" si="147"/>
        <v>0</v>
      </c>
      <c r="E358" s="208">
        <f t="shared" si="147"/>
        <v>0</v>
      </c>
      <c r="F358" s="208">
        <f t="shared" si="147"/>
        <v>0</v>
      </c>
      <c r="G358" s="208">
        <f t="shared" si="147"/>
        <v>0</v>
      </c>
      <c r="H358" s="208">
        <f t="shared" si="147"/>
        <v>0</v>
      </c>
      <c r="I358" s="208">
        <f t="shared" si="147"/>
        <v>0</v>
      </c>
      <c r="J358" s="208">
        <f t="shared" si="147"/>
        <v>0</v>
      </c>
      <c r="K358" s="208">
        <f t="shared" si="147"/>
        <v>0</v>
      </c>
      <c r="L358" s="208">
        <f t="shared" si="147"/>
        <v>0</v>
      </c>
      <c r="M358" s="208">
        <f t="shared" si="147"/>
        <v>0</v>
      </c>
      <c r="N358" s="208">
        <f t="shared" si="147"/>
        <v>0</v>
      </c>
      <c r="O358" s="208">
        <f t="shared" si="147"/>
        <v>0</v>
      </c>
      <c r="P358" s="208">
        <f t="shared" si="147"/>
        <v>0</v>
      </c>
      <c r="Q358" s="208">
        <f t="shared" si="147"/>
        <v>0</v>
      </c>
      <c r="R358" s="208">
        <f t="shared" si="147"/>
        <v>0</v>
      </c>
      <c r="S358" s="208">
        <f t="shared" si="147"/>
        <v>0</v>
      </c>
      <c r="T358" s="208">
        <f t="shared" si="147"/>
        <v>0</v>
      </c>
      <c r="U358" s="208">
        <f t="shared" si="147"/>
        <v>0</v>
      </c>
      <c r="V358" s="208">
        <f t="shared" si="147"/>
        <v>0</v>
      </c>
      <c r="W358" s="208">
        <f t="shared" si="147"/>
        <v>0</v>
      </c>
      <c r="X358" s="208">
        <f t="shared" si="147"/>
        <v>0</v>
      </c>
      <c r="Y358" s="208">
        <f t="shared" si="147"/>
        <v>0</v>
      </c>
      <c r="Z358" s="208">
        <f t="shared" si="147"/>
        <v>0</v>
      </c>
      <c r="AA358" s="208">
        <f t="shared" si="147"/>
        <v>0</v>
      </c>
      <c r="AB358" s="208">
        <f t="shared" si="147"/>
        <v>0</v>
      </c>
      <c r="AC358" s="208">
        <f t="shared" si="147"/>
        <v>0</v>
      </c>
      <c r="AD358" s="208">
        <f t="shared" si="147"/>
        <v>0</v>
      </c>
      <c r="AE358" s="208">
        <f t="shared" si="147"/>
        <v>0</v>
      </c>
      <c r="AF358" s="208">
        <f t="shared" si="147"/>
        <v>0</v>
      </c>
      <c r="AG358" s="208">
        <f t="shared" si="147"/>
        <v>0</v>
      </c>
      <c r="AH358" s="208">
        <f t="shared" si="147"/>
        <v>0</v>
      </c>
      <c r="AI358" s="208">
        <f t="shared" si="147"/>
        <v>0</v>
      </c>
      <c r="AJ358" s="208">
        <f t="shared" si="147"/>
        <v>0</v>
      </c>
      <c r="AK358" s="208">
        <f t="shared" si="147"/>
        <v>0</v>
      </c>
      <c r="AL358" s="208">
        <f t="shared" si="147"/>
        <v>0</v>
      </c>
      <c r="AM358" s="208">
        <f t="shared" si="147"/>
        <v>0</v>
      </c>
      <c r="AN358" s="208">
        <f t="shared" si="147"/>
        <v>0</v>
      </c>
      <c r="AO358" s="208">
        <f t="shared" si="147"/>
        <v>0</v>
      </c>
      <c r="AP358" s="208">
        <f t="shared" si="147"/>
        <v>0</v>
      </c>
    </row>
    <row r="359" spans="1:42" x14ac:dyDescent="0.2">
      <c r="A359" s="16">
        <f t="shared" si="144"/>
        <v>6</v>
      </c>
      <c r="B359" s="227">
        <f t="shared" si="142"/>
        <v>0</v>
      </c>
      <c r="C359" s="208">
        <f t="shared" ref="C359:AP359" si="148">LOOKUP(C348,$B$338:$AP$338,$B$339:$AP$339)/100*$B641</f>
        <v>0</v>
      </c>
      <c r="D359" s="208">
        <f t="shared" si="148"/>
        <v>0</v>
      </c>
      <c r="E359" s="208">
        <f t="shared" si="148"/>
        <v>0</v>
      </c>
      <c r="F359" s="208">
        <f t="shared" si="148"/>
        <v>0</v>
      </c>
      <c r="G359" s="208">
        <f t="shared" si="148"/>
        <v>0</v>
      </c>
      <c r="H359" s="208">
        <f t="shared" si="148"/>
        <v>0</v>
      </c>
      <c r="I359" s="208">
        <f t="shared" si="148"/>
        <v>0</v>
      </c>
      <c r="J359" s="208">
        <f t="shared" si="148"/>
        <v>0</v>
      </c>
      <c r="K359" s="208">
        <f t="shared" si="148"/>
        <v>0</v>
      </c>
      <c r="L359" s="208">
        <f t="shared" si="148"/>
        <v>0</v>
      </c>
      <c r="M359" s="208">
        <f t="shared" si="148"/>
        <v>0</v>
      </c>
      <c r="N359" s="208">
        <f t="shared" si="148"/>
        <v>0</v>
      </c>
      <c r="O359" s="208">
        <f t="shared" si="148"/>
        <v>0</v>
      </c>
      <c r="P359" s="208">
        <f t="shared" si="148"/>
        <v>0</v>
      </c>
      <c r="Q359" s="208">
        <f t="shared" si="148"/>
        <v>0</v>
      </c>
      <c r="R359" s="208">
        <f t="shared" si="148"/>
        <v>0</v>
      </c>
      <c r="S359" s="208">
        <f t="shared" si="148"/>
        <v>0</v>
      </c>
      <c r="T359" s="208">
        <f t="shared" si="148"/>
        <v>0</v>
      </c>
      <c r="U359" s="208">
        <f t="shared" si="148"/>
        <v>0</v>
      </c>
      <c r="V359" s="208">
        <f t="shared" si="148"/>
        <v>0</v>
      </c>
      <c r="W359" s="208">
        <f t="shared" si="148"/>
        <v>0</v>
      </c>
      <c r="X359" s="208">
        <f t="shared" si="148"/>
        <v>0</v>
      </c>
      <c r="Y359" s="208">
        <f t="shared" si="148"/>
        <v>0</v>
      </c>
      <c r="Z359" s="208">
        <f t="shared" si="148"/>
        <v>0</v>
      </c>
      <c r="AA359" s="208">
        <f t="shared" si="148"/>
        <v>0</v>
      </c>
      <c r="AB359" s="208">
        <f t="shared" si="148"/>
        <v>0</v>
      </c>
      <c r="AC359" s="208">
        <f t="shared" si="148"/>
        <v>0</v>
      </c>
      <c r="AD359" s="208">
        <f t="shared" si="148"/>
        <v>0</v>
      </c>
      <c r="AE359" s="208">
        <f t="shared" si="148"/>
        <v>0</v>
      </c>
      <c r="AF359" s="208">
        <f t="shared" si="148"/>
        <v>0</v>
      </c>
      <c r="AG359" s="208">
        <f t="shared" si="148"/>
        <v>0</v>
      </c>
      <c r="AH359" s="208">
        <f t="shared" si="148"/>
        <v>0</v>
      </c>
      <c r="AI359" s="208">
        <f t="shared" si="148"/>
        <v>0</v>
      </c>
      <c r="AJ359" s="208">
        <f t="shared" si="148"/>
        <v>0</v>
      </c>
      <c r="AK359" s="208">
        <f t="shared" si="148"/>
        <v>0</v>
      </c>
      <c r="AL359" s="208">
        <f t="shared" si="148"/>
        <v>0</v>
      </c>
      <c r="AM359" s="208">
        <f t="shared" si="148"/>
        <v>0</v>
      </c>
      <c r="AN359" s="208">
        <f t="shared" si="148"/>
        <v>0</v>
      </c>
      <c r="AO359" s="208">
        <f t="shared" si="148"/>
        <v>0</v>
      </c>
      <c r="AP359" s="208">
        <f t="shared" si="148"/>
        <v>0</v>
      </c>
    </row>
    <row r="360" spans="1:42" x14ac:dyDescent="0.2">
      <c r="A360" s="16">
        <f t="shared" si="144"/>
        <v>7</v>
      </c>
      <c r="B360" s="227">
        <f t="shared" si="142"/>
        <v>0</v>
      </c>
      <c r="C360" s="208">
        <f t="shared" ref="C360:AP360" si="149">LOOKUP(C349,$B$338:$AP$338,$B$339:$AP$339)/100*$B642</f>
        <v>0</v>
      </c>
      <c r="D360" s="208">
        <f t="shared" si="149"/>
        <v>0</v>
      </c>
      <c r="E360" s="208">
        <f t="shared" si="149"/>
        <v>0</v>
      </c>
      <c r="F360" s="208">
        <f t="shared" si="149"/>
        <v>0</v>
      </c>
      <c r="G360" s="208">
        <f t="shared" si="149"/>
        <v>0</v>
      </c>
      <c r="H360" s="208">
        <f t="shared" si="149"/>
        <v>0</v>
      </c>
      <c r="I360" s="208">
        <f t="shared" si="149"/>
        <v>0</v>
      </c>
      <c r="J360" s="208">
        <f t="shared" si="149"/>
        <v>0</v>
      </c>
      <c r="K360" s="208">
        <f t="shared" si="149"/>
        <v>0</v>
      </c>
      <c r="L360" s="208">
        <f t="shared" si="149"/>
        <v>0</v>
      </c>
      <c r="M360" s="208">
        <f t="shared" si="149"/>
        <v>0</v>
      </c>
      <c r="N360" s="208">
        <f t="shared" si="149"/>
        <v>0</v>
      </c>
      <c r="O360" s="208">
        <f t="shared" si="149"/>
        <v>0</v>
      </c>
      <c r="P360" s="208">
        <f t="shared" si="149"/>
        <v>0</v>
      </c>
      <c r="Q360" s="208">
        <f t="shared" si="149"/>
        <v>0</v>
      </c>
      <c r="R360" s="208">
        <f t="shared" si="149"/>
        <v>0</v>
      </c>
      <c r="S360" s="208">
        <f t="shared" si="149"/>
        <v>0</v>
      </c>
      <c r="T360" s="208">
        <f t="shared" si="149"/>
        <v>0</v>
      </c>
      <c r="U360" s="208">
        <f t="shared" si="149"/>
        <v>0</v>
      </c>
      <c r="V360" s="208">
        <f t="shared" si="149"/>
        <v>0</v>
      </c>
      <c r="W360" s="208">
        <f t="shared" si="149"/>
        <v>0</v>
      </c>
      <c r="X360" s="208">
        <f t="shared" si="149"/>
        <v>0</v>
      </c>
      <c r="Y360" s="208">
        <f t="shared" si="149"/>
        <v>0</v>
      </c>
      <c r="Z360" s="208">
        <f t="shared" si="149"/>
        <v>0</v>
      </c>
      <c r="AA360" s="208">
        <f t="shared" si="149"/>
        <v>0</v>
      </c>
      <c r="AB360" s="208">
        <f t="shared" si="149"/>
        <v>0</v>
      </c>
      <c r="AC360" s="208">
        <f t="shared" si="149"/>
        <v>0</v>
      </c>
      <c r="AD360" s="208">
        <f t="shared" si="149"/>
        <v>0</v>
      </c>
      <c r="AE360" s="208">
        <f t="shared" si="149"/>
        <v>0</v>
      </c>
      <c r="AF360" s="208">
        <f t="shared" si="149"/>
        <v>0</v>
      </c>
      <c r="AG360" s="208">
        <f t="shared" si="149"/>
        <v>0</v>
      </c>
      <c r="AH360" s="208">
        <f t="shared" si="149"/>
        <v>0</v>
      </c>
      <c r="AI360" s="208">
        <f t="shared" si="149"/>
        <v>0</v>
      </c>
      <c r="AJ360" s="208">
        <f t="shared" si="149"/>
        <v>0</v>
      </c>
      <c r="AK360" s="208">
        <f t="shared" si="149"/>
        <v>0</v>
      </c>
      <c r="AL360" s="208">
        <f t="shared" si="149"/>
        <v>0</v>
      </c>
      <c r="AM360" s="208">
        <f t="shared" si="149"/>
        <v>0</v>
      </c>
      <c r="AN360" s="208">
        <f t="shared" si="149"/>
        <v>0</v>
      </c>
      <c r="AO360" s="208">
        <f t="shared" si="149"/>
        <v>0</v>
      </c>
      <c r="AP360" s="208">
        <f t="shared" si="149"/>
        <v>0</v>
      </c>
    </row>
    <row r="361" spans="1:42" x14ac:dyDescent="0.2">
      <c r="A361" s="16">
        <f t="shared" si="144"/>
        <v>8</v>
      </c>
      <c r="B361" s="227">
        <f t="shared" si="142"/>
        <v>0</v>
      </c>
      <c r="C361" s="208">
        <f t="shared" ref="C361:AP361" si="150">LOOKUP(C350,$B$338:$AP$338,$B$339:$AP$339)/100*$B643</f>
        <v>0</v>
      </c>
      <c r="D361" s="208">
        <f t="shared" si="150"/>
        <v>0</v>
      </c>
      <c r="E361" s="208">
        <f t="shared" si="150"/>
        <v>0</v>
      </c>
      <c r="F361" s="208">
        <f t="shared" si="150"/>
        <v>0</v>
      </c>
      <c r="G361" s="208">
        <f t="shared" si="150"/>
        <v>0</v>
      </c>
      <c r="H361" s="208">
        <f t="shared" si="150"/>
        <v>0</v>
      </c>
      <c r="I361" s="208">
        <f t="shared" si="150"/>
        <v>0</v>
      </c>
      <c r="J361" s="208">
        <f t="shared" si="150"/>
        <v>0</v>
      </c>
      <c r="K361" s="208">
        <f t="shared" si="150"/>
        <v>0</v>
      </c>
      <c r="L361" s="208">
        <f t="shared" si="150"/>
        <v>0</v>
      </c>
      <c r="M361" s="208">
        <f t="shared" si="150"/>
        <v>0</v>
      </c>
      <c r="N361" s="208">
        <f t="shared" si="150"/>
        <v>0</v>
      </c>
      <c r="O361" s="208">
        <f t="shared" si="150"/>
        <v>0</v>
      </c>
      <c r="P361" s="208">
        <f t="shared" si="150"/>
        <v>0</v>
      </c>
      <c r="Q361" s="208">
        <f t="shared" si="150"/>
        <v>0</v>
      </c>
      <c r="R361" s="208">
        <f t="shared" si="150"/>
        <v>0</v>
      </c>
      <c r="S361" s="208">
        <f t="shared" si="150"/>
        <v>0</v>
      </c>
      <c r="T361" s="208">
        <f t="shared" si="150"/>
        <v>0</v>
      </c>
      <c r="U361" s="208">
        <f t="shared" si="150"/>
        <v>0</v>
      </c>
      <c r="V361" s="208">
        <f t="shared" si="150"/>
        <v>0</v>
      </c>
      <c r="W361" s="208">
        <f t="shared" si="150"/>
        <v>0</v>
      </c>
      <c r="X361" s="208">
        <f t="shared" si="150"/>
        <v>0</v>
      </c>
      <c r="Y361" s="208">
        <f t="shared" si="150"/>
        <v>0</v>
      </c>
      <c r="Z361" s="208">
        <f t="shared" si="150"/>
        <v>0</v>
      </c>
      <c r="AA361" s="208">
        <f t="shared" si="150"/>
        <v>0</v>
      </c>
      <c r="AB361" s="208">
        <f t="shared" si="150"/>
        <v>0</v>
      </c>
      <c r="AC361" s="208">
        <f t="shared" si="150"/>
        <v>0</v>
      </c>
      <c r="AD361" s="208">
        <f t="shared" si="150"/>
        <v>0</v>
      </c>
      <c r="AE361" s="208">
        <f t="shared" si="150"/>
        <v>0</v>
      </c>
      <c r="AF361" s="208">
        <f t="shared" si="150"/>
        <v>0</v>
      </c>
      <c r="AG361" s="208">
        <f t="shared" si="150"/>
        <v>0</v>
      </c>
      <c r="AH361" s="208">
        <f t="shared" si="150"/>
        <v>0</v>
      </c>
      <c r="AI361" s="208">
        <f t="shared" si="150"/>
        <v>0</v>
      </c>
      <c r="AJ361" s="208">
        <f t="shared" si="150"/>
        <v>0</v>
      </c>
      <c r="AK361" s="208">
        <f t="shared" si="150"/>
        <v>0</v>
      </c>
      <c r="AL361" s="208">
        <f t="shared" si="150"/>
        <v>0</v>
      </c>
      <c r="AM361" s="208">
        <f t="shared" si="150"/>
        <v>0</v>
      </c>
      <c r="AN361" s="208">
        <f t="shared" si="150"/>
        <v>0</v>
      </c>
      <c r="AO361" s="208">
        <f t="shared" si="150"/>
        <v>0</v>
      </c>
      <c r="AP361" s="208">
        <f t="shared" si="150"/>
        <v>0</v>
      </c>
    </row>
    <row r="362" spans="1:42" x14ac:dyDescent="0.2">
      <c r="A362" s="16">
        <f>A361+1</f>
        <v>9</v>
      </c>
      <c r="B362" s="227">
        <f t="shared" si="142"/>
        <v>0</v>
      </c>
      <c r="C362" s="208">
        <f t="shared" ref="C362:AP362" si="151">LOOKUP(C351,$B$338:$AP$338,$B$339:$AP$339)/100*$B644</f>
        <v>0</v>
      </c>
      <c r="D362" s="208">
        <f t="shared" si="151"/>
        <v>0</v>
      </c>
      <c r="E362" s="208">
        <f t="shared" si="151"/>
        <v>0</v>
      </c>
      <c r="F362" s="208">
        <f t="shared" si="151"/>
        <v>0</v>
      </c>
      <c r="G362" s="208">
        <f t="shared" si="151"/>
        <v>0</v>
      </c>
      <c r="H362" s="208">
        <f t="shared" si="151"/>
        <v>0</v>
      </c>
      <c r="I362" s="208">
        <f t="shared" si="151"/>
        <v>0</v>
      </c>
      <c r="J362" s="208">
        <f t="shared" si="151"/>
        <v>0</v>
      </c>
      <c r="K362" s="208">
        <f t="shared" si="151"/>
        <v>0</v>
      </c>
      <c r="L362" s="208">
        <f t="shared" si="151"/>
        <v>0</v>
      </c>
      <c r="M362" s="208">
        <f t="shared" si="151"/>
        <v>0</v>
      </c>
      <c r="N362" s="208">
        <f t="shared" si="151"/>
        <v>0</v>
      </c>
      <c r="O362" s="208">
        <f t="shared" si="151"/>
        <v>0</v>
      </c>
      <c r="P362" s="208">
        <f t="shared" si="151"/>
        <v>0</v>
      </c>
      <c r="Q362" s="208">
        <f t="shared" si="151"/>
        <v>0</v>
      </c>
      <c r="R362" s="208">
        <f t="shared" si="151"/>
        <v>0</v>
      </c>
      <c r="S362" s="208">
        <f t="shared" si="151"/>
        <v>0</v>
      </c>
      <c r="T362" s="208">
        <f t="shared" si="151"/>
        <v>0</v>
      </c>
      <c r="U362" s="208">
        <f t="shared" si="151"/>
        <v>0</v>
      </c>
      <c r="V362" s="208">
        <f t="shared" si="151"/>
        <v>0</v>
      </c>
      <c r="W362" s="208">
        <f t="shared" si="151"/>
        <v>0</v>
      </c>
      <c r="X362" s="208">
        <f t="shared" si="151"/>
        <v>0</v>
      </c>
      <c r="Y362" s="208">
        <f t="shared" si="151"/>
        <v>0</v>
      </c>
      <c r="Z362" s="208">
        <f t="shared" si="151"/>
        <v>0</v>
      </c>
      <c r="AA362" s="208">
        <f t="shared" si="151"/>
        <v>0</v>
      </c>
      <c r="AB362" s="208">
        <f t="shared" si="151"/>
        <v>0</v>
      </c>
      <c r="AC362" s="208">
        <f t="shared" si="151"/>
        <v>0</v>
      </c>
      <c r="AD362" s="208">
        <f t="shared" si="151"/>
        <v>0</v>
      </c>
      <c r="AE362" s="208">
        <f t="shared" si="151"/>
        <v>0</v>
      </c>
      <c r="AF362" s="208">
        <f t="shared" si="151"/>
        <v>0</v>
      </c>
      <c r="AG362" s="208">
        <f t="shared" si="151"/>
        <v>0</v>
      </c>
      <c r="AH362" s="208">
        <f t="shared" si="151"/>
        <v>0</v>
      </c>
      <c r="AI362" s="208">
        <f t="shared" si="151"/>
        <v>0</v>
      </c>
      <c r="AJ362" s="208">
        <f t="shared" si="151"/>
        <v>0</v>
      </c>
      <c r="AK362" s="208">
        <f t="shared" si="151"/>
        <v>0</v>
      </c>
      <c r="AL362" s="208">
        <f t="shared" si="151"/>
        <v>0</v>
      </c>
      <c r="AM362" s="208">
        <f t="shared" si="151"/>
        <v>0</v>
      </c>
      <c r="AN362" s="208">
        <f t="shared" si="151"/>
        <v>0</v>
      </c>
      <c r="AO362" s="208">
        <f t="shared" si="151"/>
        <v>0</v>
      </c>
      <c r="AP362" s="208">
        <f t="shared" si="151"/>
        <v>0</v>
      </c>
    </row>
    <row r="363" spans="1:42" x14ac:dyDescent="0.2">
      <c r="A363" s="16">
        <f t="shared" si="144"/>
        <v>10</v>
      </c>
      <c r="B363" s="227">
        <f t="shared" si="142"/>
        <v>0</v>
      </c>
      <c r="C363" s="228">
        <f t="shared" ref="C363:AP363" si="152">LOOKUP(C352,$B$338:$AP$338,$B$339:$AP$339)/100*$B645</f>
        <v>0</v>
      </c>
      <c r="D363" s="212">
        <f t="shared" si="152"/>
        <v>0</v>
      </c>
      <c r="E363" s="212">
        <f t="shared" si="152"/>
        <v>0</v>
      </c>
      <c r="F363" s="212">
        <f t="shared" si="152"/>
        <v>0</v>
      </c>
      <c r="G363" s="212">
        <f t="shared" si="152"/>
        <v>0</v>
      </c>
      <c r="H363" s="212">
        <f t="shared" si="152"/>
        <v>0</v>
      </c>
      <c r="I363" s="212">
        <f t="shared" si="152"/>
        <v>0</v>
      </c>
      <c r="J363" s="212">
        <f t="shared" si="152"/>
        <v>0</v>
      </c>
      <c r="K363" s="212">
        <f t="shared" si="152"/>
        <v>0</v>
      </c>
      <c r="L363" s="212">
        <f t="shared" si="152"/>
        <v>0</v>
      </c>
      <c r="M363" s="212">
        <f t="shared" si="152"/>
        <v>0</v>
      </c>
      <c r="N363" s="212">
        <f t="shared" si="152"/>
        <v>0</v>
      </c>
      <c r="O363" s="212">
        <f t="shared" si="152"/>
        <v>0</v>
      </c>
      <c r="P363" s="212">
        <f t="shared" si="152"/>
        <v>0</v>
      </c>
      <c r="Q363" s="212">
        <f t="shared" si="152"/>
        <v>0</v>
      </c>
      <c r="R363" s="212">
        <f t="shared" si="152"/>
        <v>0</v>
      </c>
      <c r="S363" s="212">
        <f t="shared" si="152"/>
        <v>0</v>
      </c>
      <c r="T363" s="212">
        <f t="shared" si="152"/>
        <v>0</v>
      </c>
      <c r="U363" s="212">
        <f t="shared" si="152"/>
        <v>0</v>
      </c>
      <c r="V363" s="212">
        <f t="shared" si="152"/>
        <v>0</v>
      </c>
      <c r="W363" s="212">
        <f t="shared" si="152"/>
        <v>0</v>
      </c>
      <c r="X363" s="212">
        <f t="shared" si="152"/>
        <v>0</v>
      </c>
      <c r="Y363" s="212">
        <f t="shared" si="152"/>
        <v>0</v>
      </c>
      <c r="Z363" s="212">
        <f t="shared" si="152"/>
        <v>0</v>
      </c>
      <c r="AA363" s="212">
        <f t="shared" si="152"/>
        <v>0</v>
      </c>
      <c r="AB363" s="212">
        <f t="shared" si="152"/>
        <v>0</v>
      </c>
      <c r="AC363" s="212">
        <f t="shared" si="152"/>
        <v>0</v>
      </c>
      <c r="AD363" s="212">
        <f t="shared" si="152"/>
        <v>0</v>
      </c>
      <c r="AE363" s="212">
        <f t="shared" si="152"/>
        <v>0</v>
      </c>
      <c r="AF363" s="212">
        <f t="shared" si="152"/>
        <v>0</v>
      </c>
      <c r="AG363" s="212">
        <f t="shared" si="152"/>
        <v>0</v>
      </c>
      <c r="AH363" s="212">
        <f t="shared" si="152"/>
        <v>0</v>
      </c>
      <c r="AI363" s="212">
        <f t="shared" si="152"/>
        <v>0</v>
      </c>
      <c r="AJ363" s="212">
        <f t="shared" si="152"/>
        <v>0</v>
      </c>
      <c r="AK363" s="212">
        <f t="shared" si="152"/>
        <v>0</v>
      </c>
      <c r="AL363" s="212">
        <f t="shared" si="152"/>
        <v>0</v>
      </c>
      <c r="AM363" s="212">
        <f t="shared" si="152"/>
        <v>0</v>
      </c>
      <c r="AN363" s="212">
        <f t="shared" si="152"/>
        <v>0</v>
      </c>
      <c r="AO363" s="212">
        <f t="shared" si="152"/>
        <v>0</v>
      </c>
      <c r="AP363" s="212">
        <f t="shared" si="152"/>
        <v>0</v>
      </c>
    </row>
    <row r="364" spans="1:42" s="16" customFormat="1" ht="12" customHeight="1" x14ac:dyDescent="0.2">
      <c r="A364" s="39" t="s">
        <v>13</v>
      </c>
      <c r="B364" s="209"/>
      <c r="C364" s="209">
        <f>SUM(C354:C363)</f>
        <v>0</v>
      </c>
      <c r="D364" s="209">
        <f t="shared" ref="D364:AP364" si="153">SUM(D354:D363)</f>
        <v>0</v>
      </c>
      <c r="E364" s="209">
        <f t="shared" si="153"/>
        <v>0</v>
      </c>
      <c r="F364" s="209">
        <f t="shared" si="153"/>
        <v>0</v>
      </c>
      <c r="G364" s="209">
        <f t="shared" si="153"/>
        <v>0</v>
      </c>
      <c r="H364" s="209">
        <f t="shared" si="153"/>
        <v>0</v>
      </c>
      <c r="I364" s="209">
        <f t="shared" si="153"/>
        <v>0</v>
      </c>
      <c r="J364" s="209">
        <f t="shared" si="153"/>
        <v>0</v>
      </c>
      <c r="K364" s="209">
        <f t="shared" si="153"/>
        <v>0</v>
      </c>
      <c r="L364" s="209">
        <f t="shared" si="153"/>
        <v>0</v>
      </c>
      <c r="M364" s="209">
        <f t="shared" si="153"/>
        <v>0</v>
      </c>
      <c r="N364" s="209">
        <f t="shared" si="153"/>
        <v>0</v>
      </c>
      <c r="O364" s="209">
        <f t="shared" si="153"/>
        <v>0</v>
      </c>
      <c r="P364" s="209">
        <f t="shared" si="153"/>
        <v>0</v>
      </c>
      <c r="Q364" s="209">
        <f t="shared" si="153"/>
        <v>0</v>
      </c>
      <c r="R364" s="209">
        <f t="shared" si="153"/>
        <v>0</v>
      </c>
      <c r="S364" s="209">
        <f t="shared" si="153"/>
        <v>0</v>
      </c>
      <c r="T364" s="209">
        <f t="shared" si="153"/>
        <v>0</v>
      </c>
      <c r="U364" s="209">
        <f t="shared" si="153"/>
        <v>0</v>
      </c>
      <c r="V364" s="209">
        <f t="shared" si="153"/>
        <v>0</v>
      </c>
      <c r="W364" s="209">
        <f t="shared" si="153"/>
        <v>0</v>
      </c>
      <c r="X364" s="209">
        <f t="shared" si="153"/>
        <v>0</v>
      </c>
      <c r="Y364" s="209">
        <f t="shared" si="153"/>
        <v>0</v>
      </c>
      <c r="Z364" s="209">
        <f t="shared" si="153"/>
        <v>0</v>
      </c>
      <c r="AA364" s="209">
        <f t="shared" si="153"/>
        <v>0</v>
      </c>
      <c r="AB364" s="209">
        <f t="shared" si="153"/>
        <v>0</v>
      </c>
      <c r="AC364" s="209">
        <f t="shared" si="153"/>
        <v>0</v>
      </c>
      <c r="AD364" s="209">
        <f t="shared" si="153"/>
        <v>0</v>
      </c>
      <c r="AE364" s="209">
        <f t="shared" si="153"/>
        <v>0</v>
      </c>
      <c r="AF364" s="209">
        <f t="shared" si="153"/>
        <v>0</v>
      </c>
      <c r="AG364" s="209">
        <f t="shared" si="153"/>
        <v>0</v>
      </c>
      <c r="AH364" s="209">
        <f t="shared" si="153"/>
        <v>0</v>
      </c>
      <c r="AI364" s="209">
        <f t="shared" si="153"/>
        <v>0</v>
      </c>
      <c r="AJ364" s="209">
        <f t="shared" si="153"/>
        <v>0</v>
      </c>
      <c r="AK364" s="209">
        <f t="shared" si="153"/>
        <v>0</v>
      </c>
      <c r="AL364" s="209">
        <f t="shared" si="153"/>
        <v>0</v>
      </c>
      <c r="AM364" s="209">
        <f t="shared" si="153"/>
        <v>0</v>
      </c>
      <c r="AN364" s="209">
        <f t="shared" si="153"/>
        <v>0</v>
      </c>
      <c r="AO364" s="209">
        <f t="shared" si="153"/>
        <v>0</v>
      </c>
      <c r="AP364" s="209">
        <f t="shared" si="153"/>
        <v>0</v>
      </c>
    </row>
    <row r="365" spans="1:42" x14ac:dyDescent="0.2">
      <c r="A365" s="32"/>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c r="AC365" s="28"/>
      <c r="AD365" s="28"/>
      <c r="AE365" s="28"/>
      <c r="AF365" s="28"/>
      <c r="AG365" s="28"/>
      <c r="AH365" s="28"/>
      <c r="AI365" s="28"/>
      <c r="AJ365" s="28"/>
      <c r="AK365" s="28"/>
      <c r="AL365" s="28"/>
      <c r="AM365" s="28"/>
      <c r="AN365" s="28"/>
      <c r="AO365" s="28"/>
      <c r="AP365" s="28"/>
    </row>
    <row r="366" spans="1:42" x14ac:dyDescent="0.2">
      <c r="A366" s="30" t="s">
        <v>78</v>
      </c>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c r="AA366" s="28"/>
      <c r="AB366" s="28"/>
      <c r="AC366" s="28"/>
      <c r="AD366" s="28"/>
      <c r="AE366" s="28"/>
      <c r="AF366" s="28"/>
      <c r="AG366" s="28"/>
      <c r="AH366" s="28"/>
      <c r="AI366" s="28"/>
      <c r="AJ366" s="28"/>
      <c r="AK366" s="28"/>
      <c r="AL366" s="28"/>
      <c r="AM366" s="28"/>
      <c r="AN366" s="28"/>
      <c r="AO366" s="28"/>
      <c r="AP366" s="28"/>
    </row>
    <row r="367" spans="1:42" x14ac:dyDescent="0.2">
      <c r="A367" s="32" t="s">
        <v>64</v>
      </c>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c r="AC367" s="28"/>
      <c r="AD367" s="28"/>
      <c r="AE367" s="28"/>
      <c r="AF367" s="28"/>
      <c r="AG367" s="28"/>
      <c r="AH367" s="28"/>
      <c r="AI367" s="28"/>
      <c r="AJ367" s="28"/>
      <c r="AK367" s="28"/>
      <c r="AL367" s="28"/>
      <c r="AM367" s="28"/>
      <c r="AN367" s="28"/>
      <c r="AO367" s="28"/>
      <c r="AP367" s="28"/>
    </row>
    <row r="368" spans="1:42" x14ac:dyDescent="0.2">
      <c r="A368" s="16">
        <v>1</v>
      </c>
      <c r="B368" s="4">
        <v>0</v>
      </c>
      <c r="C368" s="208">
        <f>IF(C$2&lt;=analysis_period,IF(SUM($C668:C668)&gt;0,B368+1,0),0)</f>
        <v>0</v>
      </c>
      <c r="D368" s="208">
        <f>IF(D$2&lt;=analysis_period,IF(SUM($C668:D668)&gt;0,C368+1,0),0)</f>
        <v>0</v>
      </c>
      <c r="E368" s="208">
        <f>IF(E$2&lt;=analysis_period,IF(SUM($C668:E668)&gt;0,D368+1,0),0)</f>
        <v>0</v>
      </c>
      <c r="F368" s="208">
        <f>IF(F$2&lt;=analysis_period,IF(SUM($C668:F668)&gt;0,E368+1,0),0)</f>
        <v>0</v>
      </c>
      <c r="G368" s="208">
        <f>IF(G$2&lt;=analysis_period,IF(SUM($C668:G668)&gt;0,F368+1,0),0)</f>
        <v>0</v>
      </c>
      <c r="H368" s="208">
        <f>IF(H$2&lt;=analysis_period,IF(SUM($C668:H668)&gt;0,G368+1,0),0)</f>
        <v>0</v>
      </c>
      <c r="I368" s="208">
        <f>IF(I$2&lt;=analysis_period,IF(SUM($C668:I668)&gt;0,H368+1,0),0)</f>
        <v>0</v>
      </c>
      <c r="J368" s="208">
        <f>IF(J$2&lt;=analysis_period,IF(SUM($C668:J668)&gt;0,I368+1,0),0)</f>
        <v>0</v>
      </c>
      <c r="K368" s="208">
        <f>IF(K$2&lt;=analysis_period,IF(SUM($C668:K668)&gt;0,J368+1,0),0)</f>
        <v>0</v>
      </c>
      <c r="L368" s="208">
        <f>IF(L$2&lt;=analysis_period,IF(SUM($C668:L668)&gt;0,K368+1,0),0)</f>
        <v>0</v>
      </c>
      <c r="M368" s="208">
        <f>IF(M$2&lt;=analysis_period,IF(SUM($C668:M668)&gt;0,L368+1,0),0)</f>
        <v>0</v>
      </c>
      <c r="N368" s="208">
        <f>IF(N$2&lt;=analysis_period,IF(SUM($C668:N668)&gt;0,M368+1,0),0)</f>
        <v>0</v>
      </c>
      <c r="O368" s="208">
        <f>IF(O$2&lt;=analysis_period,IF(SUM($C668:O668)&gt;0,N368+1,0),0)</f>
        <v>0</v>
      </c>
      <c r="P368" s="208">
        <f>IF(P$2&lt;=analysis_period,IF(SUM($C668:P668)&gt;0,O368+1,0),0)</f>
        <v>0</v>
      </c>
      <c r="Q368" s="208">
        <f>IF(Q$2&lt;=analysis_period,IF(SUM($C668:Q668)&gt;0,P368+1,0),0)</f>
        <v>0</v>
      </c>
      <c r="R368" s="208">
        <f>IF(R$2&lt;=analysis_period,IF(SUM($C668:R668)&gt;0,Q368+1,0),0)</f>
        <v>0</v>
      </c>
      <c r="S368" s="208">
        <f>IF(S$2&lt;=analysis_period,IF(SUM($C668:S668)&gt;0,R368+1,0),0)</f>
        <v>0</v>
      </c>
      <c r="T368" s="208">
        <f>IF(T$2&lt;=analysis_period,IF(SUM($C668:T668)&gt;0,S368+1,0),0)</f>
        <v>0</v>
      </c>
      <c r="U368" s="208">
        <f>IF(U$2&lt;=analysis_period,IF(SUM($C668:U668)&gt;0,T368+1,0),0)</f>
        <v>0</v>
      </c>
      <c r="V368" s="208">
        <f>IF(V$2&lt;=analysis_period,IF(SUM($C668:V668)&gt;0,U368+1,0),0)</f>
        <v>0</v>
      </c>
      <c r="W368" s="208">
        <f>IF(W$2&lt;=analysis_period,IF(SUM($C668:W668)&gt;0,V368+1,0),0)</f>
        <v>0</v>
      </c>
      <c r="X368" s="208">
        <f>IF(X$2&lt;=analysis_period,IF(SUM($C668:X668)&gt;0,W368+1,0),0)</f>
        <v>0</v>
      </c>
      <c r="Y368" s="208">
        <f>IF(Y$2&lt;=analysis_period,IF(SUM($C668:Y668)&gt;0,X368+1,0),0)</f>
        <v>0</v>
      </c>
      <c r="Z368" s="208">
        <f>IF(Z$2&lt;=analysis_period,IF(SUM($C668:Z668)&gt;0,Y368+1,0),0)</f>
        <v>0</v>
      </c>
      <c r="AA368" s="208">
        <f>IF(AA$2&lt;=analysis_period,IF(SUM($C668:AA668)&gt;0,Z368+1,0),0)</f>
        <v>0</v>
      </c>
      <c r="AB368" s="208">
        <f>IF(AB$2&lt;=analysis_period,IF(SUM($C668:AB668)&gt;0,AA368+1,0),0)</f>
        <v>0</v>
      </c>
      <c r="AC368" s="208">
        <f>IF(AC$2&lt;=analysis_period,IF(SUM($C668:AC668)&gt;0,AB368+1,0),0)</f>
        <v>0</v>
      </c>
      <c r="AD368" s="208">
        <f>IF(AD$2&lt;=analysis_period,IF(SUM($C668:AD668)&gt;0,AC368+1,0),0)</f>
        <v>0</v>
      </c>
      <c r="AE368" s="208">
        <f>IF(AE$2&lt;=analysis_period,IF(SUM($C668:AE668)&gt;0,AD368+1,0),0)</f>
        <v>0</v>
      </c>
      <c r="AF368" s="208">
        <f>IF(AF$2&lt;=analysis_period,IF(SUM($C668:AF668)&gt;0,AE368+1,0),0)</f>
        <v>0</v>
      </c>
      <c r="AG368" s="208">
        <f>IF(AG$2&lt;=analysis_period,IF(SUM($C668:AG668)&gt;0,AF368+1,0),0)</f>
        <v>0</v>
      </c>
      <c r="AH368" s="208">
        <f>IF(AH$2&lt;=analysis_period,IF(SUM($C668:AH668)&gt;0,AG368+1,0),0)</f>
        <v>0</v>
      </c>
      <c r="AI368" s="208">
        <f>IF(AI$2&lt;=analysis_period,IF(SUM($C668:AI668)&gt;0,AH368+1,0),0)</f>
        <v>0</v>
      </c>
      <c r="AJ368" s="208">
        <f>IF(AJ$2&lt;=analysis_period,IF(SUM($C668:AJ668)&gt;0,AI368+1,0),0)</f>
        <v>0</v>
      </c>
      <c r="AK368" s="208">
        <f>IF(AK$2&lt;=analysis_period,IF(SUM($C668:AK668)&gt;0,AJ368+1,0),0)</f>
        <v>0</v>
      </c>
      <c r="AL368" s="208">
        <f>IF(AL$2&lt;=analysis_period,IF(SUM($C668:AL668)&gt;0,AK368+1,0),0)</f>
        <v>0</v>
      </c>
      <c r="AM368" s="208">
        <f>IF(AM$2&lt;=analysis_period,IF(SUM($C668:AM668)&gt;0,AL368+1,0),0)</f>
        <v>0</v>
      </c>
      <c r="AN368" s="208">
        <f>IF(AN$2&lt;=analysis_period,IF(SUM($C668:AN668)&gt;0,AM368+1,0),0)</f>
        <v>0</v>
      </c>
      <c r="AO368" s="208">
        <f>IF(AO$2&lt;=analysis_period,IF(SUM($C668:AO668)&gt;0,AN368+1,0),0)</f>
        <v>0</v>
      </c>
      <c r="AP368" s="208">
        <f>IF(AP$2&lt;=analysis_period,IF(SUM($C668:AP668)&gt;0,AO368+1,0),0)</f>
        <v>0</v>
      </c>
    </row>
    <row r="369" spans="1:42" x14ac:dyDescent="0.2">
      <c r="A369" s="16">
        <f>A368+1</f>
        <v>2</v>
      </c>
      <c r="B369" s="4">
        <v>0</v>
      </c>
      <c r="C369" s="208">
        <f>IF(C$2&lt;=analysis_period,IF(SUM($C669:C669)&gt;0,B369+1,0),0)</f>
        <v>0</v>
      </c>
      <c r="D369" s="208">
        <f>IF(D$2&lt;=analysis_period,IF(SUM($C669:D669)&gt;0,C369+1,0),0)</f>
        <v>0</v>
      </c>
      <c r="E369" s="208">
        <f>IF(E$2&lt;=analysis_period,IF(SUM($C669:E669)&gt;0,D369+1,0),0)</f>
        <v>0</v>
      </c>
      <c r="F369" s="208">
        <f>IF(F$2&lt;=analysis_period,IF(SUM($C669:F669)&gt;0,E369+1,0),0)</f>
        <v>0</v>
      </c>
      <c r="G369" s="208">
        <f>IF(G$2&lt;=analysis_period,IF(SUM($C669:G669)&gt;0,F369+1,0),0)</f>
        <v>0</v>
      </c>
      <c r="H369" s="208">
        <f>IF(H$2&lt;=analysis_period,IF(SUM($C669:H669)&gt;0,G369+1,0),0)</f>
        <v>0</v>
      </c>
      <c r="I369" s="208">
        <f>IF(I$2&lt;=analysis_period,IF(SUM($C669:I669)&gt;0,H369+1,0),0)</f>
        <v>0</v>
      </c>
      <c r="J369" s="208">
        <f>IF(J$2&lt;=analysis_period,IF(SUM($C669:J669)&gt;0,I369+1,0),0)</f>
        <v>0</v>
      </c>
      <c r="K369" s="208">
        <f>IF(K$2&lt;=analysis_period,IF(SUM($C669:K669)&gt;0,J369+1,0),0)</f>
        <v>0</v>
      </c>
      <c r="L369" s="208">
        <f>IF(L$2&lt;=analysis_period,IF(SUM($C669:L669)&gt;0,K369+1,0),0)</f>
        <v>0</v>
      </c>
      <c r="M369" s="208">
        <f>IF(M$2&lt;=analysis_period,IF(SUM($C669:M669)&gt;0,L369+1,0),0)</f>
        <v>0</v>
      </c>
      <c r="N369" s="208">
        <f>IF(N$2&lt;=analysis_period,IF(SUM($C669:N669)&gt;0,M369+1,0),0)</f>
        <v>0</v>
      </c>
      <c r="O369" s="208">
        <f>IF(O$2&lt;=analysis_period,IF(SUM($C669:O669)&gt;0,N369+1,0),0)</f>
        <v>0</v>
      </c>
      <c r="P369" s="208">
        <f>IF(P$2&lt;=analysis_period,IF(SUM($C669:P669)&gt;0,O369+1,0),0)</f>
        <v>0</v>
      </c>
      <c r="Q369" s="208">
        <f>IF(Q$2&lt;=analysis_period,IF(SUM($C669:Q669)&gt;0,P369+1,0),0)</f>
        <v>0</v>
      </c>
      <c r="R369" s="208">
        <f>IF(R$2&lt;=analysis_period,IF(SUM($C669:R669)&gt;0,Q369+1,0),0)</f>
        <v>0</v>
      </c>
      <c r="S369" s="208">
        <f>IF(S$2&lt;=analysis_period,IF(SUM($C669:S669)&gt;0,R369+1,0),0)</f>
        <v>0</v>
      </c>
      <c r="T369" s="208">
        <f>IF(T$2&lt;=analysis_period,IF(SUM($C669:T669)&gt;0,S369+1,0),0)</f>
        <v>0</v>
      </c>
      <c r="U369" s="208">
        <f>IF(U$2&lt;=analysis_period,IF(SUM($C669:U669)&gt;0,T369+1,0),0)</f>
        <v>0</v>
      </c>
      <c r="V369" s="208">
        <f>IF(V$2&lt;=analysis_period,IF(SUM($C669:V669)&gt;0,U369+1,0),0)</f>
        <v>0</v>
      </c>
      <c r="W369" s="208">
        <f>IF(W$2&lt;=analysis_period,IF(SUM($C669:W669)&gt;0,V369+1,0),0)</f>
        <v>0</v>
      </c>
      <c r="X369" s="208">
        <f>IF(X$2&lt;=analysis_period,IF(SUM($C669:X669)&gt;0,W369+1,0),0)</f>
        <v>0</v>
      </c>
      <c r="Y369" s="208">
        <f>IF(Y$2&lt;=analysis_period,IF(SUM($C669:Y669)&gt;0,X369+1,0),0)</f>
        <v>0</v>
      </c>
      <c r="Z369" s="208">
        <f>IF(Z$2&lt;=analysis_period,IF(SUM($C669:Z669)&gt;0,Y369+1,0),0)</f>
        <v>0</v>
      </c>
      <c r="AA369" s="208">
        <f>IF(AA$2&lt;=analysis_period,IF(SUM($C669:AA669)&gt;0,Z369+1,0),0)</f>
        <v>0</v>
      </c>
      <c r="AB369" s="208">
        <f>IF(AB$2&lt;=analysis_period,IF(SUM($C669:AB669)&gt;0,AA369+1,0),0)</f>
        <v>0</v>
      </c>
      <c r="AC369" s="208">
        <f>IF(AC$2&lt;=analysis_period,IF(SUM($C669:AC669)&gt;0,AB369+1,0),0)</f>
        <v>0</v>
      </c>
      <c r="AD369" s="208">
        <f>IF(AD$2&lt;=analysis_period,IF(SUM($C669:AD669)&gt;0,AC369+1,0),0)</f>
        <v>0</v>
      </c>
      <c r="AE369" s="208">
        <f>IF(AE$2&lt;=analysis_period,IF(SUM($C669:AE669)&gt;0,AD369+1,0),0)</f>
        <v>0</v>
      </c>
      <c r="AF369" s="208">
        <f>IF(AF$2&lt;=analysis_period,IF(SUM($C669:AF669)&gt;0,AE369+1,0),0)</f>
        <v>0</v>
      </c>
      <c r="AG369" s="208">
        <f>IF(AG$2&lt;=analysis_period,IF(SUM($C669:AG669)&gt;0,AF369+1,0),0)</f>
        <v>0</v>
      </c>
      <c r="AH369" s="208">
        <f>IF(AH$2&lt;=analysis_period,IF(SUM($C669:AH669)&gt;0,AG369+1,0),0)</f>
        <v>0</v>
      </c>
      <c r="AI369" s="208">
        <f>IF(AI$2&lt;=analysis_period,IF(SUM($C669:AI669)&gt;0,AH369+1,0),0)</f>
        <v>0</v>
      </c>
      <c r="AJ369" s="208">
        <f>IF(AJ$2&lt;=analysis_period,IF(SUM($C669:AJ669)&gt;0,AI369+1,0),0)</f>
        <v>0</v>
      </c>
      <c r="AK369" s="208">
        <f>IF(AK$2&lt;=analysis_period,IF(SUM($C669:AK669)&gt;0,AJ369+1,0),0)</f>
        <v>0</v>
      </c>
      <c r="AL369" s="208">
        <f>IF(AL$2&lt;=analysis_period,IF(SUM($C669:AL669)&gt;0,AK369+1,0),0)</f>
        <v>0</v>
      </c>
      <c r="AM369" s="208">
        <f>IF(AM$2&lt;=analysis_period,IF(SUM($C669:AM669)&gt;0,AL369+1,0),0)</f>
        <v>0</v>
      </c>
      <c r="AN369" s="208">
        <f>IF(AN$2&lt;=analysis_period,IF(SUM($C669:AN669)&gt;0,AM369+1,0),0)</f>
        <v>0</v>
      </c>
      <c r="AO369" s="208">
        <f>IF(AO$2&lt;=analysis_period,IF(SUM($C669:AO669)&gt;0,AN369+1,0),0)</f>
        <v>0</v>
      </c>
      <c r="AP369" s="208">
        <f>IF(AP$2&lt;=analysis_period,IF(SUM($C669:AP669)&gt;0,AO369+1,0),0)</f>
        <v>0</v>
      </c>
    </row>
    <row r="370" spans="1:42" x14ac:dyDescent="0.2">
      <c r="A370" s="16">
        <f t="shared" ref="A370:A377" si="154">A369+1</f>
        <v>3</v>
      </c>
      <c r="B370" s="4">
        <v>0</v>
      </c>
      <c r="C370" s="208">
        <f>IF(C$2&lt;=analysis_period,IF(SUM($C670:C670)&gt;0,B370+1,0),0)</f>
        <v>0</v>
      </c>
      <c r="D370" s="208">
        <f>IF(D$2&lt;=analysis_period,IF(SUM($C670:D670)&gt;0,C370+1,0),0)</f>
        <v>0</v>
      </c>
      <c r="E370" s="208">
        <f>IF(E$2&lt;=analysis_period,IF(SUM($C670:E670)&gt;0,D370+1,0),0)</f>
        <v>0</v>
      </c>
      <c r="F370" s="208">
        <f>IF(F$2&lt;=analysis_period,IF(SUM($C670:F670)&gt;0,E370+1,0),0)</f>
        <v>0</v>
      </c>
      <c r="G370" s="208">
        <f>IF(G$2&lt;=analysis_period,IF(SUM($C670:G670)&gt;0,F370+1,0),0)</f>
        <v>0</v>
      </c>
      <c r="H370" s="208">
        <f>IF(H$2&lt;=analysis_period,IF(SUM($C670:H670)&gt;0,G370+1,0),0)</f>
        <v>0</v>
      </c>
      <c r="I370" s="208">
        <f>IF(I$2&lt;=analysis_period,IF(SUM($C670:I670)&gt;0,H370+1,0),0)</f>
        <v>0</v>
      </c>
      <c r="J370" s="208">
        <f>IF(J$2&lt;=analysis_period,IF(SUM($C670:J670)&gt;0,I370+1,0),0)</f>
        <v>0</v>
      </c>
      <c r="K370" s="208">
        <f>IF(K$2&lt;=analysis_period,IF(SUM($C670:K670)&gt;0,J370+1,0),0)</f>
        <v>0</v>
      </c>
      <c r="L370" s="208">
        <f>IF(L$2&lt;=analysis_period,IF(SUM($C670:L670)&gt;0,K370+1,0),0)</f>
        <v>0</v>
      </c>
      <c r="M370" s="208">
        <f>IF(M$2&lt;=analysis_period,IF(SUM($C670:M670)&gt;0,L370+1,0),0)</f>
        <v>0</v>
      </c>
      <c r="N370" s="208">
        <f>IF(N$2&lt;=analysis_period,IF(SUM($C670:N670)&gt;0,M370+1,0),0)</f>
        <v>0</v>
      </c>
      <c r="O370" s="208">
        <f>IF(O$2&lt;=analysis_period,IF(SUM($C670:O670)&gt;0,N370+1,0),0)</f>
        <v>0</v>
      </c>
      <c r="P370" s="208">
        <f>IF(P$2&lt;=analysis_period,IF(SUM($C670:P670)&gt;0,O370+1,0),0)</f>
        <v>0</v>
      </c>
      <c r="Q370" s="208">
        <f>IF(Q$2&lt;=analysis_period,IF(SUM($C670:Q670)&gt;0,P370+1,0),0)</f>
        <v>0</v>
      </c>
      <c r="R370" s="208">
        <f>IF(R$2&lt;=analysis_period,IF(SUM($C670:R670)&gt;0,Q370+1,0),0)</f>
        <v>0</v>
      </c>
      <c r="S370" s="208">
        <f>IF(S$2&lt;=analysis_period,IF(SUM($C670:S670)&gt;0,R370+1,0),0)</f>
        <v>0</v>
      </c>
      <c r="T370" s="208">
        <f>IF(T$2&lt;=analysis_period,IF(SUM($C670:T670)&gt;0,S370+1,0),0)</f>
        <v>0</v>
      </c>
      <c r="U370" s="208">
        <f>IF(U$2&lt;=analysis_period,IF(SUM($C670:U670)&gt;0,T370+1,0),0)</f>
        <v>0</v>
      </c>
      <c r="V370" s="208">
        <f>IF(V$2&lt;=analysis_period,IF(SUM($C670:V670)&gt;0,U370+1,0),0)</f>
        <v>0</v>
      </c>
      <c r="W370" s="208">
        <f>IF(W$2&lt;=analysis_period,IF(SUM($C670:W670)&gt;0,V370+1,0),0)</f>
        <v>0</v>
      </c>
      <c r="X370" s="208">
        <f>IF(X$2&lt;=analysis_period,IF(SUM($C670:X670)&gt;0,W370+1,0),0)</f>
        <v>0</v>
      </c>
      <c r="Y370" s="208">
        <f>IF(Y$2&lt;=analysis_period,IF(SUM($C670:Y670)&gt;0,X370+1,0),0)</f>
        <v>0</v>
      </c>
      <c r="Z370" s="208">
        <f>IF(Z$2&lt;=analysis_period,IF(SUM($C670:Z670)&gt;0,Y370+1,0),0)</f>
        <v>0</v>
      </c>
      <c r="AA370" s="208">
        <f>IF(AA$2&lt;=analysis_period,IF(SUM($C670:AA670)&gt;0,Z370+1,0),0)</f>
        <v>0</v>
      </c>
      <c r="AB370" s="208">
        <f>IF(AB$2&lt;=analysis_period,IF(SUM($C670:AB670)&gt;0,AA370+1,0),0)</f>
        <v>0</v>
      </c>
      <c r="AC370" s="208">
        <f>IF(AC$2&lt;=analysis_period,IF(SUM($C670:AC670)&gt;0,AB370+1,0),0)</f>
        <v>0</v>
      </c>
      <c r="AD370" s="208">
        <f>IF(AD$2&lt;=analysis_period,IF(SUM($C670:AD670)&gt;0,AC370+1,0),0)</f>
        <v>0</v>
      </c>
      <c r="AE370" s="208">
        <f>IF(AE$2&lt;=analysis_period,IF(SUM($C670:AE670)&gt;0,AD370+1,0),0)</f>
        <v>0</v>
      </c>
      <c r="AF370" s="208">
        <f>IF(AF$2&lt;=analysis_period,IF(SUM($C670:AF670)&gt;0,AE370+1,0),0)</f>
        <v>0</v>
      </c>
      <c r="AG370" s="208">
        <f>IF(AG$2&lt;=analysis_period,IF(SUM($C670:AG670)&gt;0,AF370+1,0),0)</f>
        <v>0</v>
      </c>
      <c r="AH370" s="208">
        <f>IF(AH$2&lt;=analysis_period,IF(SUM($C670:AH670)&gt;0,AG370+1,0),0)</f>
        <v>0</v>
      </c>
      <c r="AI370" s="208">
        <f>IF(AI$2&lt;=analysis_period,IF(SUM($C670:AI670)&gt;0,AH370+1,0),0)</f>
        <v>0</v>
      </c>
      <c r="AJ370" s="208">
        <f>IF(AJ$2&lt;=analysis_period,IF(SUM($C670:AJ670)&gt;0,AI370+1,0),0)</f>
        <v>0</v>
      </c>
      <c r="AK370" s="208">
        <f>IF(AK$2&lt;=analysis_period,IF(SUM($C670:AK670)&gt;0,AJ370+1,0),0)</f>
        <v>0</v>
      </c>
      <c r="AL370" s="208">
        <f>IF(AL$2&lt;=analysis_period,IF(SUM($C670:AL670)&gt;0,AK370+1,0),0)</f>
        <v>0</v>
      </c>
      <c r="AM370" s="208">
        <f>IF(AM$2&lt;=analysis_period,IF(SUM($C670:AM670)&gt;0,AL370+1,0),0)</f>
        <v>0</v>
      </c>
      <c r="AN370" s="208">
        <f>IF(AN$2&lt;=analysis_period,IF(SUM($C670:AN670)&gt;0,AM370+1,0),0)</f>
        <v>0</v>
      </c>
      <c r="AO370" s="208">
        <f>IF(AO$2&lt;=analysis_period,IF(SUM($C670:AO670)&gt;0,AN370+1,0),0)</f>
        <v>0</v>
      </c>
      <c r="AP370" s="208">
        <f>IF(AP$2&lt;=analysis_period,IF(SUM($C670:AP670)&gt;0,AO370+1,0),0)</f>
        <v>0</v>
      </c>
    </row>
    <row r="371" spans="1:42" x14ac:dyDescent="0.2">
      <c r="A371" s="16">
        <f t="shared" si="154"/>
        <v>4</v>
      </c>
      <c r="B371" s="4">
        <v>0</v>
      </c>
      <c r="C371" s="208">
        <f>IF(C$2&lt;=analysis_period,IF(SUM($C671:C671)&gt;0,B371+1,0),0)</f>
        <v>0</v>
      </c>
      <c r="D371" s="208">
        <f>IF(D$2&lt;=analysis_period,IF(SUM($C671:D671)&gt;0,C371+1,0),0)</f>
        <v>0</v>
      </c>
      <c r="E371" s="208">
        <f>IF(E$2&lt;=analysis_period,IF(SUM($C671:E671)&gt;0,D371+1,0),0)</f>
        <v>0</v>
      </c>
      <c r="F371" s="208">
        <f>IF(F$2&lt;=analysis_period,IF(SUM($C671:F671)&gt;0,E371+1,0),0)</f>
        <v>0</v>
      </c>
      <c r="G371" s="208">
        <f>IF(G$2&lt;=analysis_period,IF(SUM($C671:G671)&gt;0,F371+1,0),0)</f>
        <v>0</v>
      </c>
      <c r="H371" s="208">
        <f>IF(H$2&lt;=analysis_period,IF(SUM($C671:H671)&gt;0,G371+1,0),0)</f>
        <v>0</v>
      </c>
      <c r="I371" s="208">
        <f>IF(I$2&lt;=analysis_period,IF(SUM($C671:I671)&gt;0,H371+1,0),0)</f>
        <v>0</v>
      </c>
      <c r="J371" s="208">
        <f>IF(J$2&lt;=analysis_period,IF(SUM($C671:J671)&gt;0,I371+1,0),0)</f>
        <v>0</v>
      </c>
      <c r="K371" s="208">
        <f>IF(K$2&lt;=analysis_period,IF(SUM($C671:K671)&gt;0,J371+1,0),0)</f>
        <v>0</v>
      </c>
      <c r="L371" s="208">
        <f>IF(L$2&lt;=analysis_period,IF(SUM($C671:L671)&gt;0,K371+1,0),0)</f>
        <v>0</v>
      </c>
      <c r="M371" s="208">
        <f>IF(M$2&lt;=analysis_period,IF(SUM($C671:M671)&gt;0,L371+1,0),0)</f>
        <v>0</v>
      </c>
      <c r="N371" s="208">
        <f>IF(N$2&lt;=analysis_period,IF(SUM($C671:N671)&gt;0,M371+1,0),0)</f>
        <v>0</v>
      </c>
      <c r="O371" s="208">
        <f>IF(O$2&lt;=analysis_period,IF(SUM($C671:O671)&gt;0,N371+1,0),0)</f>
        <v>0</v>
      </c>
      <c r="P371" s="208">
        <f>IF(P$2&lt;=analysis_period,IF(SUM($C671:P671)&gt;0,O371+1,0),0)</f>
        <v>0</v>
      </c>
      <c r="Q371" s="208">
        <f>IF(Q$2&lt;=analysis_period,IF(SUM($C671:Q671)&gt;0,P371+1,0),0)</f>
        <v>0</v>
      </c>
      <c r="R371" s="208">
        <f>IF(R$2&lt;=analysis_period,IF(SUM($C671:R671)&gt;0,Q371+1,0),0)</f>
        <v>0</v>
      </c>
      <c r="S371" s="208">
        <f>IF(S$2&lt;=analysis_period,IF(SUM($C671:S671)&gt;0,R371+1,0),0)</f>
        <v>0</v>
      </c>
      <c r="T371" s="208">
        <f>IF(T$2&lt;=analysis_period,IF(SUM($C671:T671)&gt;0,S371+1,0),0)</f>
        <v>0</v>
      </c>
      <c r="U371" s="208">
        <f>IF(U$2&lt;=analysis_period,IF(SUM($C671:U671)&gt;0,T371+1,0),0)</f>
        <v>0</v>
      </c>
      <c r="V371" s="208">
        <f>IF(V$2&lt;=analysis_period,IF(SUM($C671:V671)&gt;0,U371+1,0),0)</f>
        <v>0</v>
      </c>
      <c r="W371" s="208">
        <f>IF(W$2&lt;=analysis_period,IF(SUM($C671:W671)&gt;0,V371+1,0),0)</f>
        <v>0</v>
      </c>
      <c r="X371" s="208">
        <f>IF(X$2&lt;=analysis_period,IF(SUM($C671:X671)&gt;0,W371+1,0),0)</f>
        <v>0</v>
      </c>
      <c r="Y371" s="208">
        <f>IF(Y$2&lt;=analysis_period,IF(SUM($C671:Y671)&gt;0,X371+1,0),0)</f>
        <v>0</v>
      </c>
      <c r="Z371" s="208">
        <f>IF(Z$2&lt;=analysis_period,IF(SUM($C671:Z671)&gt;0,Y371+1,0),0)</f>
        <v>0</v>
      </c>
      <c r="AA371" s="208">
        <f>IF(AA$2&lt;=analysis_period,IF(SUM($C671:AA671)&gt;0,Z371+1,0),0)</f>
        <v>0</v>
      </c>
      <c r="AB371" s="208">
        <f>IF(AB$2&lt;=analysis_period,IF(SUM($C671:AB671)&gt;0,AA371+1,0),0)</f>
        <v>0</v>
      </c>
      <c r="AC371" s="208">
        <f>IF(AC$2&lt;=analysis_period,IF(SUM($C671:AC671)&gt;0,AB371+1,0),0)</f>
        <v>0</v>
      </c>
      <c r="AD371" s="208">
        <f>IF(AD$2&lt;=analysis_period,IF(SUM($C671:AD671)&gt;0,AC371+1,0),0)</f>
        <v>0</v>
      </c>
      <c r="AE371" s="208">
        <f>IF(AE$2&lt;=analysis_period,IF(SUM($C671:AE671)&gt;0,AD371+1,0),0)</f>
        <v>0</v>
      </c>
      <c r="AF371" s="208">
        <f>IF(AF$2&lt;=analysis_period,IF(SUM($C671:AF671)&gt;0,AE371+1,0),0)</f>
        <v>0</v>
      </c>
      <c r="AG371" s="208">
        <f>IF(AG$2&lt;=analysis_period,IF(SUM($C671:AG671)&gt;0,AF371+1,0),0)</f>
        <v>0</v>
      </c>
      <c r="AH371" s="208">
        <f>IF(AH$2&lt;=analysis_period,IF(SUM($C671:AH671)&gt;0,AG371+1,0),0)</f>
        <v>0</v>
      </c>
      <c r="AI371" s="208">
        <f>IF(AI$2&lt;=analysis_period,IF(SUM($C671:AI671)&gt;0,AH371+1,0),0)</f>
        <v>0</v>
      </c>
      <c r="AJ371" s="208">
        <f>IF(AJ$2&lt;=analysis_period,IF(SUM($C671:AJ671)&gt;0,AI371+1,0),0)</f>
        <v>0</v>
      </c>
      <c r="AK371" s="208">
        <f>IF(AK$2&lt;=analysis_period,IF(SUM($C671:AK671)&gt;0,AJ371+1,0),0)</f>
        <v>0</v>
      </c>
      <c r="AL371" s="208">
        <f>IF(AL$2&lt;=analysis_period,IF(SUM($C671:AL671)&gt;0,AK371+1,0),0)</f>
        <v>0</v>
      </c>
      <c r="AM371" s="208">
        <f>IF(AM$2&lt;=analysis_period,IF(SUM($C671:AM671)&gt;0,AL371+1,0),0)</f>
        <v>0</v>
      </c>
      <c r="AN371" s="208">
        <f>IF(AN$2&lt;=analysis_period,IF(SUM($C671:AN671)&gt;0,AM371+1,0),0)</f>
        <v>0</v>
      </c>
      <c r="AO371" s="208">
        <f>IF(AO$2&lt;=analysis_period,IF(SUM($C671:AO671)&gt;0,AN371+1,0),0)</f>
        <v>0</v>
      </c>
      <c r="AP371" s="208">
        <f>IF(AP$2&lt;=analysis_period,IF(SUM($C671:AP671)&gt;0,AO371+1,0),0)</f>
        <v>0</v>
      </c>
    </row>
    <row r="372" spans="1:42" x14ac:dyDescent="0.2">
      <c r="A372" s="16">
        <f t="shared" si="154"/>
        <v>5</v>
      </c>
      <c r="B372" s="4">
        <v>0</v>
      </c>
      <c r="C372" s="208">
        <f>IF(C$2&lt;=analysis_period,IF(SUM($C672:C672)&gt;0,B372+1,0),0)</f>
        <v>0</v>
      </c>
      <c r="D372" s="208">
        <f>IF(D$2&lt;=analysis_period,IF(SUM($C672:D672)&gt;0,C372+1,0),0)</f>
        <v>0</v>
      </c>
      <c r="E372" s="208">
        <f>IF(E$2&lt;=analysis_period,IF(SUM($C672:E672)&gt;0,D372+1,0),0)</f>
        <v>0</v>
      </c>
      <c r="F372" s="208">
        <f>IF(F$2&lt;=analysis_period,IF(SUM($C672:F672)&gt;0,E372+1,0),0)</f>
        <v>0</v>
      </c>
      <c r="G372" s="208">
        <f>IF(G$2&lt;=analysis_period,IF(SUM($C672:G672)&gt;0,F372+1,0),0)</f>
        <v>0</v>
      </c>
      <c r="H372" s="208">
        <f>IF(H$2&lt;=analysis_period,IF(SUM($C672:H672)&gt;0,G372+1,0),0)</f>
        <v>0</v>
      </c>
      <c r="I372" s="208">
        <f>IF(I$2&lt;=analysis_period,IF(SUM($C672:I672)&gt;0,H372+1,0),0)</f>
        <v>0</v>
      </c>
      <c r="J372" s="208">
        <f>IF(J$2&lt;=analysis_period,IF(SUM($C672:J672)&gt;0,I372+1,0),0)</f>
        <v>0</v>
      </c>
      <c r="K372" s="208">
        <f>IF(K$2&lt;=analysis_period,IF(SUM($C672:K672)&gt;0,J372+1,0),0)</f>
        <v>0</v>
      </c>
      <c r="L372" s="208">
        <f>IF(L$2&lt;=analysis_period,IF(SUM($C672:L672)&gt;0,K372+1,0),0)</f>
        <v>0</v>
      </c>
      <c r="M372" s="208">
        <f>IF(M$2&lt;=analysis_period,IF(SUM($C672:M672)&gt;0,L372+1,0),0)</f>
        <v>0</v>
      </c>
      <c r="N372" s="208">
        <f>IF(N$2&lt;=analysis_period,IF(SUM($C672:N672)&gt;0,M372+1,0),0)</f>
        <v>0</v>
      </c>
      <c r="O372" s="208">
        <f>IF(O$2&lt;=analysis_period,IF(SUM($C672:O672)&gt;0,N372+1,0),0)</f>
        <v>0</v>
      </c>
      <c r="P372" s="208">
        <f>IF(P$2&lt;=analysis_period,IF(SUM($C672:P672)&gt;0,O372+1,0),0)</f>
        <v>0</v>
      </c>
      <c r="Q372" s="208">
        <f>IF(Q$2&lt;=analysis_period,IF(SUM($C672:Q672)&gt;0,P372+1,0),0)</f>
        <v>0</v>
      </c>
      <c r="R372" s="208">
        <f>IF(R$2&lt;=analysis_period,IF(SUM($C672:R672)&gt;0,Q372+1,0),0)</f>
        <v>0</v>
      </c>
      <c r="S372" s="208">
        <f>IF(S$2&lt;=analysis_period,IF(SUM($C672:S672)&gt;0,R372+1,0),0)</f>
        <v>0</v>
      </c>
      <c r="T372" s="208">
        <f>IF(T$2&lt;=analysis_period,IF(SUM($C672:T672)&gt;0,S372+1,0),0)</f>
        <v>0</v>
      </c>
      <c r="U372" s="208">
        <f>IF(U$2&lt;=analysis_period,IF(SUM($C672:U672)&gt;0,T372+1,0),0)</f>
        <v>0</v>
      </c>
      <c r="V372" s="208">
        <f>IF(V$2&lt;=analysis_period,IF(SUM($C672:V672)&gt;0,U372+1,0),0)</f>
        <v>0</v>
      </c>
      <c r="W372" s="208">
        <f>IF(W$2&lt;=analysis_period,IF(SUM($C672:W672)&gt;0,V372+1,0),0)</f>
        <v>0</v>
      </c>
      <c r="X372" s="208">
        <f>IF(X$2&lt;=analysis_period,IF(SUM($C672:X672)&gt;0,W372+1,0),0)</f>
        <v>0</v>
      </c>
      <c r="Y372" s="208">
        <f>IF(Y$2&lt;=analysis_period,IF(SUM($C672:Y672)&gt;0,X372+1,0),0)</f>
        <v>0</v>
      </c>
      <c r="Z372" s="208">
        <f>IF(Z$2&lt;=analysis_period,IF(SUM($C672:Z672)&gt;0,Y372+1,0),0)</f>
        <v>0</v>
      </c>
      <c r="AA372" s="208">
        <f>IF(AA$2&lt;=analysis_period,IF(SUM($C672:AA672)&gt;0,Z372+1,0),0)</f>
        <v>0</v>
      </c>
      <c r="AB372" s="208">
        <f>IF(AB$2&lt;=analysis_period,IF(SUM($C672:AB672)&gt;0,AA372+1,0),0)</f>
        <v>0</v>
      </c>
      <c r="AC372" s="208">
        <f>IF(AC$2&lt;=analysis_period,IF(SUM($C672:AC672)&gt;0,AB372+1,0),0)</f>
        <v>0</v>
      </c>
      <c r="AD372" s="208">
        <f>IF(AD$2&lt;=analysis_period,IF(SUM($C672:AD672)&gt;0,AC372+1,0),0)</f>
        <v>0</v>
      </c>
      <c r="AE372" s="208">
        <f>IF(AE$2&lt;=analysis_period,IF(SUM($C672:AE672)&gt;0,AD372+1,0),0)</f>
        <v>0</v>
      </c>
      <c r="AF372" s="208">
        <f>IF(AF$2&lt;=analysis_period,IF(SUM($C672:AF672)&gt;0,AE372+1,0),0)</f>
        <v>0</v>
      </c>
      <c r="AG372" s="208">
        <f>IF(AG$2&lt;=analysis_period,IF(SUM($C672:AG672)&gt;0,AF372+1,0),0)</f>
        <v>0</v>
      </c>
      <c r="AH372" s="208">
        <f>IF(AH$2&lt;=analysis_period,IF(SUM($C672:AH672)&gt;0,AG372+1,0),0)</f>
        <v>0</v>
      </c>
      <c r="AI372" s="208">
        <f>IF(AI$2&lt;=analysis_period,IF(SUM($C672:AI672)&gt;0,AH372+1,0),0)</f>
        <v>0</v>
      </c>
      <c r="AJ372" s="208">
        <f>IF(AJ$2&lt;=analysis_period,IF(SUM($C672:AJ672)&gt;0,AI372+1,0),0)</f>
        <v>0</v>
      </c>
      <c r="AK372" s="208">
        <f>IF(AK$2&lt;=analysis_period,IF(SUM($C672:AK672)&gt;0,AJ372+1,0),0)</f>
        <v>0</v>
      </c>
      <c r="AL372" s="208">
        <f>IF(AL$2&lt;=analysis_period,IF(SUM($C672:AL672)&gt;0,AK372+1,0),0)</f>
        <v>0</v>
      </c>
      <c r="AM372" s="208">
        <f>IF(AM$2&lt;=analysis_period,IF(SUM($C672:AM672)&gt;0,AL372+1,0),0)</f>
        <v>0</v>
      </c>
      <c r="AN372" s="208">
        <f>IF(AN$2&lt;=analysis_period,IF(SUM($C672:AN672)&gt;0,AM372+1,0),0)</f>
        <v>0</v>
      </c>
      <c r="AO372" s="208">
        <f>IF(AO$2&lt;=analysis_period,IF(SUM($C672:AO672)&gt;0,AN372+1,0),0)</f>
        <v>0</v>
      </c>
      <c r="AP372" s="208">
        <f>IF(AP$2&lt;=analysis_period,IF(SUM($C672:AP672)&gt;0,AO372+1,0),0)</f>
        <v>0</v>
      </c>
    </row>
    <row r="373" spans="1:42" x14ac:dyDescent="0.2">
      <c r="A373" s="16">
        <f t="shared" si="154"/>
        <v>6</v>
      </c>
      <c r="B373" s="4">
        <v>0</v>
      </c>
      <c r="C373" s="208">
        <f>IF(C$2&lt;=analysis_period,IF(SUM($C673:C673)&gt;0,B373+1,0),0)</f>
        <v>0</v>
      </c>
      <c r="D373" s="208">
        <f>IF(D$2&lt;=analysis_period,IF(SUM($C673:D673)&gt;0,C373+1,0),0)</f>
        <v>0</v>
      </c>
      <c r="E373" s="208">
        <f>IF(E$2&lt;=analysis_period,IF(SUM($C673:E673)&gt;0,D373+1,0),0)</f>
        <v>0</v>
      </c>
      <c r="F373" s="208">
        <f>IF(F$2&lt;=analysis_period,IF(SUM($C673:F673)&gt;0,E373+1,0),0)</f>
        <v>0</v>
      </c>
      <c r="G373" s="208">
        <f>IF(G$2&lt;=analysis_period,IF(SUM($C673:G673)&gt;0,F373+1,0),0)</f>
        <v>0</v>
      </c>
      <c r="H373" s="208">
        <f>IF(H$2&lt;=analysis_period,IF(SUM($C673:H673)&gt;0,G373+1,0),0)</f>
        <v>0</v>
      </c>
      <c r="I373" s="208">
        <f>IF(I$2&lt;=analysis_period,IF(SUM($C673:I673)&gt;0,H373+1,0),0)</f>
        <v>0</v>
      </c>
      <c r="J373" s="208">
        <f>IF(J$2&lt;=analysis_period,IF(SUM($C673:J673)&gt;0,I373+1,0),0)</f>
        <v>0</v>
      </c>
      <c r="K373" s="208">
        <f>IF(K$2&lt;=analysis_period,IF(SUM($C673:K673)&gt;0,J373+1,0),0)</f>
        <v>0</v>
      </c>
      <c r="L373" s="208">
        <f>IF(L$2&lt;=analysis_period,IF(SUM($C673:L673)&gt;0,K373+1,0),0)</f>
        <v>0</v>
      </c>
      <c r="M373" s="208">
        <f>IF(M$2&lt;=analysis_period,IF(SUM($C673:M673)&gt;0,L373+1,0),0)</f>
        <v>0</v>
      </c>
      <c r="N373" s="208">
        <f>IF(N$2&lt;=analysis_period,IF(SUM($C673:N673)&gt;0,M373+1,0),0)</f>
        <v>0</v>
      </c>
      <c r="O373" s="208">
        <f>IF(O$2&lt;=analysis_period,IF(SUM($C673:O673)&gt;0,N373+1,0),0)</f>
        <v>0</v>
      </c>
      <c r="P373" s="208">
        <f>IF(P$2&lt;=analysis_period,IF(SUM($C673:P673)&gt;0,O373+1,0),0)</f>
        <v>0</v>
      </c>
      <c r="Q373" s="208">
        <f>IF(Q$2&lt;=analysis_period,IF(SUM($C673:Q673)&gt;0,P373+1,0),0)</f>
        <v>0</v>
      </c>
      <c r="R373" s="208">
        <f>IF(R$2&lt;=analysis_period,IF(SUM($C673:R673)&gt;0,Q373+1,0),0)</f>
        <v>0</v>
      </c>
      <c r="S373" s="208">
        <f>IF(S$2&lt;=analysis_period,IF(SUM($C673:S673)&gt;0,R373+1,0),0)</f>
        <v>0</v>
      </c>
      <c r="T373" s="208">
        <f>IF(T$2&lt;=analysis_period,IF(SUM($C673:T673)&gt;0,S373+1,0),0)</f>
        <v>0</v>
      </c>
      <c r="U373" s="208">
        <f>IF(U$2&lt;=analysis_period,IF(SUM($C673:U673)&gt;0,T373+1,0),0)</f>
        <v>0</v>
      </c>
      <c r="V373" s="208">
        <f>IF(V$2&lt;=analysis_period,IF(SUM($C673:V673)&gt;0,U373+1,0),0)</f>
        <v>0</v>
      </c>
      <c r="W373" s="208">
        <f>IF(W$2&lt;=analysis_period,IF(SUM($C673:W673)&gt;0,V373+1,0),0)</f>
        <v>0</v>
      </c>
      <c r="X373" s="208">
        <f>IF(X$2&lt;=analysis_period,IF(SUM($C673:X673)&gt;0,W373+1,0),0)</f>
        <v>0</v>
      </c>
      <c r="Y373" s="208">
        <f>IF(Y$2&lt;=analysis_period,IF(SUM($C673:Y673)&gt;0,X373+1,0),0)</f>
        <v>0</v>
      </c>
      <c r="Z373" s="208">
        <f>IF(Z$2&lt;=analysis_period,IF(SUM($C673:Z673)&gt;0,Y373+1,0),0)</f>
        <v>0</v>
      </c>
      <c r="AA373" s="208">
        <f>IF(AA$2&lt;=analysis_period,IF(SUM($C673:AA673)&gt;0,Z373+1,0),0)</f>
        <v>0</v>
      </c>
      <c r="AB373" s="208">
        <f>IF(AB$2&lt;=analysis_period,IF(SUM($C673:AB673)&gt;0,AA373+1,0),0)</f>
        <v>0</v>
      </c>
      <c r="AC373" s="208">
        <f>IF(AC$2&lt;=analysis_period,IF(SUM($C673:AC673)&gt;0,AB373+1,0),0)</f>
        <v>0</v>
      </c>
      <c r="AD373" s="208">
        <f>IF(AD$2&lt;=analysis_period,IF(SUM($C673:AD673)&gt;0,AC373+1,0),0)</f>
        <v>0</v>
      </c>
      <c r="AE373" s="208">
        <f>IF(AE$2&lt;=analysis_period,IF(SUM($C673:AE673)&gt;0,AD373+1,0),0)</f>
        <v>0</v>
      </c>
      <c r="AF373" s="208">
        <f>IF(AF$2&lt;=analysis_period,IF(SUM($C673:AF673)&gt;0,AE373+1,0),0)</f>
        <v>0</v>
      </c>
      <c r="AG373" s="208">
        <f>IF(AG$2&lt;=analysis_period,IF(SUM($C673:AG673)&gt;0,AF373+1,0),0)</f>
        <v>0</v>
      </c>
      <c r="AH373" s="208">
        <f>IF(AH$2&lt;=analysis_period,IF(SUM($C673:AH673)&gt;0,AG373+1,0),0)</f>
        <v>0</v>
      </c>
      <c r="AI373" s="208">
        <f>IF(AI$2&lt;=analysis_period,IF(SUM($C673:AI673)&gt;0,AH373+1,0),0)</f>
        <v>0</v>
      </c>
      <c r="AJ373" s="208">
        <f>IF(AJ$2&lt;=analysis_period,IF(SUM($C673:AJ673)&gt;0,AI373+1,0),0)</f>
        <v>0</v>
      </c>
      <c r="AK373" s="208">
        <f>IF(AK$2&lt;=analysis_period,IF(SUM($C673:AK673)&gt;0,AJ373+1,0),0)</f>
        <v>0</v>
      </c>
      <c r="AL373" s="208">
        <f>IF(AL$2&lt;=analysis_period,IF(SUM($C673:AL673)&gt;0,AK373+1,0),0)</f>
        <v>0</v>
      </c>
      <c r="AM373" s="208">
        <f>IF(AM$2&lt;=analysis_period,IF(SUM($C673:AM673)&gt;0,AL373+1,0),0)</f>
        <v>0</v>
      </c>
      <c r="AN373" s="208">
        <f>IF(AN$2&lt;=analysis_period,IF(SUM($C673:AN673)&gt;0,AM373+1,0),0)</f>
        <v>0</v>
      </c>
      <c r="AO373" s="208">
        <f>IF(AO$2&lt;=analysis_period,IF(SUM($C673:AO673)&gt;0,AN373+1,0),0)</f>
        <v>0</v>
      </c>
      <c r="AP373" s="208">
        <f>IF(AP$2&lt;=analysis_period,IF(SUM($C673:AP673)&gt;0,AO373+1,0),0)</f>
        <v>0</v>
      </c>
    </row>
    <row r="374" spans="1:42" x14ac:dyDescent="0.2">
      <c r="A374" s="16">
        <f t="shared" si="154"/>
        <v>7</v>
      </c>
      <c r="B374" s="4">
        <v>0</v>
      </c>
      <c r="C374" s="208">
        <f>IF(C$2&lt;=analysis_period,IF(SUM($C674:C674)&gt;0,B374+1,0),0)</f>
        <v>0</v>
      </c>
      <c r="D374" s="208">
        <f>IF(D$2&lt;=analysis_period,IF(SUM($C674:D674)&gt;0,C374+1,0),0)</f>
        <v>0</v>
      </c>
      <c r="E374" s="208">
        <f>IF(E$2&lt;=analysis_period,IF(SUM($C674:E674)&gt;0,D374+1,0),0)</f>
        <v>0</v>
      </c>
      <c r="F374" s="208">
        <f>IF(F$2&lt;=analysis_period,IF(SUM($C674:F674)&gt;0,E374+1,0),0)</f>
        <v>0</v>
      </c>
      <c r="G374" s="208">
        <f>IF(G$2&lt;=analysis_period,IF(SUM($C674:G674)&gt;0,F374+1,0),0)</f>
        <v>0</v>
      </c>
      <c r="H374" s="208">
        <f>IF(H$2&lt;=analysis_period,IF(SUM($C674:H674)&gt;0,G374+1,0),0)</f>
        <v>0</v>
      </c>
      <c r="I374" s="208">
        <f>IF(I$2&lt;=analysis_period,IF(SUM($C674:I674)&gt;0,H374+1,0),0)</f>
        <v>0</v>
      </c>
      <c r="J374" s="208">
        <f>IF(J$2&lt;=analysis_period,IF(SUM($C674:J674)&gt;0,I374+1,0),0)</f>
        <v>0</v>
      </c>
      <c r="K374" s="208">
        <f>IF(K$2&lt;=analysis_period,IF(SUM($C674:K674)&gt;0,J374+1,0),0)</f>
        <v>0</v>
      </c>
      <c r="L374" s="208">
        <f>IF(L$2&lt;=analysis_period,IF(SUM($C674:L674)&gt;0,K374+1,0),0)</f>
        <v>0</v>
      </c>
      <c r="M374" s="208">
        <f>IF(M$2&lt;=analysis_period,IF(SUM($C674:M674)&gt;0,L374+1,0),0)</f>
        <v>0</v>
      </c>
      <c r="N374" s="208">
        <f>IF(N$2&lt;=analysis_period,IF(SUM($C674:N674)&gt;0,M374+1,0),0)</f>
        <v>0</v>
      </c>
      <c r="O374" s="208">
        <f>IF(O$2&lt;=analysis_period,IF(SUM($C674:O674)&gt;0,N374+1,0),0)</f>
        <v>0</v>
      </c>
      <c r="P374" s="208">
        <f>IF(P$2&lt;=analysis_period,IF(SUM($C674:P674)&gt;0,O374+1,0),0)</f>
        <v>0</v>
      </c>
      <c r="Q374" s="208">
        <f>IF(Q$2&lt;=analysis_period,IF(SUM($C674:Q674)&gt;0,P374+1,0),0)</f>
        <v>0</v>
      </c>
      <c r="R374" s="208">
        <f>IF(R$2&lt;=analysis_period,IF(SUM($C674:R674)&gt;0,Q374+1,0),0)</f>
        <v>0</v>
      </c>
      <c r="S374" s="208">
        <f>IF(S$2&lt;=analysis_period,IF(SUM($C674:S674)&gt;0,R374+1,0),0)</f>
        <v>0</v>
      </c>
      <c r="T374" s="208">
        <f>IF(T$2&lt;=analysis_period,IF(SUM($C674:T674)&gt;0,S374+1,0),0)</f>
        <v>0</v>
      </c>
      <c r="U374" s="208">
        <f>IF(U$2&lt;=analysis_period,IF(SUM($C674:U674)&gt;0,T374+1,0),0)</f>
        <v>0</v>
      </c>
      <c r="V374" s="208">
        <f>IF(V$2&lt;=analysis_period,IF(SUM($C674:V674)&gt;0,U374+1,0),0)</f>
        <v>0</v>
      </c>
      <c r="W374" s="208">
        <f>IF(W$2&lt;=analysis_period,IF(SUM($C674:W674)&gt;0,V374+1,0),0)</f>
        <v>0</v>
      </c>
      <c r="X374" s="208">
        <f>IF(X$2&lt;=analysis_period,IF(SUM($C674:X674)&gt;0,W374+1,0),0)</f>
        <v>0</v>
      </c>
      <c r="Y374" s="208">
        <f>IF(Y$2&lt;=analysis_period,IF(SUM($C674:Y674)&gt;0,X374+1,0),0)</f>
        <v>0</v>
      </c>
      <c r="Z374" s="208">
        <f>IF(Z$2&lt;=analysis_period,IF(SUM($C674:Z674)&gt;0,Y374+1,0),0)</f>
        <v>0</v>
      </c>
      <c r="AA374" s="208">
        <f>IF(AA$2&lt;=analysis_period,IF(SUM($C674:AA674)&gt;0,Z374+1,0),0)</f>
        <v>0</v>
      </c>
      <c r="AB374" s="208">
        <f>IF(AB$2&lt;=analysis_period,IF(SUM($C674:AB674)&gt;0,AA374+1,0),0)</f>
        <v>0</v>
      </c>
      <c r="AC374" s="208">
        <f>IF(AC$2&lt;=analysis_period,IF(SUM($C674:AC674)&gt;0,AB374+1,0),0)</f>
        <v>0</v>
      </c>
      <c r="AD374" s="208">
        <f>IF(AD$2&lt;=analysis_period,IF(SUM($C674:AD674)&gt;0,AC374+1,0),0)</f>
        <v>0</v>
      </c>
      <c r="AE374" s="208">
        <f>IF(AE$2&lt;=analysis_period,IF(SUM($C674:AE674)&gt;0,AD374+1,0),0)</f>
        <v>0</v>
      </c>
      <c r="AF374" s="208">
        <f>IF(AF$2&lt;=analysis_period,IF(SUM($C674:AF674)&gt;0,AE374+1,0),0)</f>
        <v>0</v>
      </c>
      <c r="AG374" s="208">
        <f>IF(AG$2&lt;=analysis_period,IF(SUM($C674:AG674)&gt;0,AF374+1,0),0)</f>
        <v>0</v>
      </c>
      <c r="AH374" s="208">
        <f>IF(AH$2&lt;=analysis_period,IF(SUM($C674:AH674)&gt;0,AG374+1,0),0)</f>
        <v>0</v>
      </c>
      <c r="AI374" s="208">
        <f>IF(AI$2&lt;=analysis_period,IF(SUM($C674:AI674)&gt;0,AH374+1,0),0)</f>
        <v>0</v>
      </c>
      <c r="AJ374" s="208">
        <f>IF(AJ$2&lt;=analysis_period,IF(SUM($C674:AJ674)&gt;0,AI374+1,0),0)</f>
        <v>0</v>
      </c>
      <c r="AK374" s="208">
        <f>IF(AK$2&lt;=analysis_period,IF(SUM($C674:AK674)&gt;0,AJ374+1,0),0)</f>
        <v>0</v>
      </c>
      <c r="AL374" s="208">
        <f>IF(AL$2&lt;=analysis_period,IF(SUM($C674:AL674)&gt;0,AK374+1,0),0)</f>
        <v>0</v>
      </c>
      <c r="AM374" s="208">
        <f>IF(AM$2&lt;=analysis_period,IF(SUM($C674:AM674)&gt;0,AL374+1,0),0)</f>
        <v>0</v>
      </c>
      <c r="AN374" s="208">
        <f>IF(AN$2&lt;=analysis_period,IF(SUM($C674:AN674)&gt;0,AM374+1,0),0)</f>
        <v>0</v>
      </c>
      <c r="AO374" s="208">
        <f>IF(AO$2&lt;=analysis_period,IF(SUM($C674:AO674)&gt;0,AN374+1,0),0)</f>
        <v>0</v>
      </c>
      <c r="AP374" s="208">
        <f>IF(AP$2&lt;=analysis_period,IF(SUM($C674:AP674)&gt;0,AO374+1,0),0)</f>
        <v>0</v>
      </c>
    </row>
    <row r="375" spans="1:42" x14ac:dyDescent="0.2">
      <c r="A375" s="16">
        <f t="shared" si="154"/>
        <v>8</v>
      </c>
      <c r="B375" s="4">
        <v>0</v>
      </c>
      <c r="C375" s="208">
        <f>IF(C$2&lt;=analysis_period,IF(SUM($C675:C675)&gt;0,B375+1,0),0)</f>
        <v>0</v>
      </c>
      <c r="D375" s="208">
        <f>IF(D$2&lt;=analysis_period,IF(SUM($C675:D675)&gt;0,C375+1,0),0)</f>
        <v>0</v>
      </c>
      <c r="E375" s="208">
        <f>IF(E$2&lt;=analysis_period,IF(SUM($C675:E675)&gt;0,D375+1,0),0)</f>
        <v>0</v>
      </c>
      <c r="F375" s="208">
        <f>IF(F$2&lt;=analysis_period,IF(SUM($C675:F675)&gt;0,E375+1,0),0)</f>
        <v>0</v>
      </c>
      <c r="G375" s="208">
        <f>IF(G$2&lt;=analysis_period,IF(SUM($C675:G675)&gt;0,F375+1,0),0)</f>
        <v>0</v>
      </c>
      <c r="H375" s="208">
        <f>IF(H$2&lt;=analysis_period,IF(SUM($C675:H675)&gt;0,G375+1,0),0)</f>
        <v>0</v>
      </c>
      <c r="I375" s="208">
        <f>IF(I$2&lt;=analysis_period,IF(SUM($C675:I675)&gt;0,H375+1,0),0)</f>
        <v>0</v>
      </c>
      <c r="J375" s="208">
        <f>IF(J$2&lt;=analysis_period,IF(SUM($C675:J675)&gt;0,I375+1,0),0)</f>
        <v>0</v>
      </c>
      <c r="K375" s="208">
        <f>IF(K$2&lt;=analysis_period,IF(SUM($C675:K675)&gt;0,J375+1,0),0)</f>
        <v>0</v>
      </c>
      <c r="L375" s="208">
        <f>IF(L$2&lt;=analysis_period,IF(SUM($C675:L675)&gt;0,K375+1,0),0)</f>
        <v>0</v>
      </c>
      <c r="M375" s="208">
        <f>IF(M$2&lt;=analysis_period,IF(SUM($C675:M675)&gt;0,L375+1,0),0)</f>
        <v>0</v>
      </c>
      <c r="N375" s="208">
        <f>IF(N$2&lt;=analysis_period,IF(SUM($C675:N675)&gt;0,M375+1,0),0)</f>
        <v>0</v>
      </c>
      <c r="O375" s="208">
        <f>IF(O$2&lt;=analysis_period,IF(SUM($C675:O675)&gt;0,N375+1,0),0)</f>
        <v>0</v>
      </c>
      <c r="P375" s="208">
        <f>IF(P$2&lt;=analysis_period,IF(SUM($C675:P675)&gt;0,O375+1,0),0)</f>
        <v>0</v>
      </c>
      <c r="Q375" s="208">
        <f>IF(Q$2&lt;=analysis_period,IF(SUM($C675:Q675)&gt;0,P375+1,0),0)</f>
        <v>0</v>
      </c>
      <c r="R375" s="208">
        <f>IF(R$2&lt;=analysis_period,IF(SUM($C675:R675)&gt;0,Q375+1,0),0)</f>
        <v>0</v>
      </c>
      <c r="S375" s="208">
        <f>IF(S$2&lt;=analysis_period,IF(SUM($C675:S675)&gt;0,R375+1,0),0)</f>
        <v>0</v>
      </c>
      <c r="T375" s="208">
        <f>IF(T$2&lt;=analysis_period,IF(SUM($C675:T675)&gt;0,S375+1,0),0)</f>
        <v>0</v>
      </c>
      <c r="U375" s="208">
        <f>IF(U$2&lt;=analysis_period,IF(SUM($C675:U675)&gt;0,T375+1,0),0)</f>
        <v>0</v>
      </c>
      <c r="V375" s="208">
        <f>IF(V$2&lt;=analysis_period,IF(SUM($C675:V675)&gt;0,U375+1,0),0)</f>
        <v>0</v>
      </c>
      <c r="W375" s="208">
        <f>IF(W$2&lt;=analysis_period,IF(SUM($C675:W675)&gt;0,V375+1,0),0)</f>
        <v>0</v>
      </c>
      <c r="X375" s="208">
        <f>IF(X$2&lt;=analysis_period,IF(SUM($C675:X675)&gt;0,W375+1,0),0)</f>
        <v>0</v>
      </c>
      <c r="Y375" s="208">
        <f>IF(Y$2&lt;=analysis_period,IF(SUM($C675:Y675)&gt;0,X375+1,0),0)</f>
        <v>0</v>
      </c>
      <c r="Z375" s="208">
        <f>IF(Z$2&lt;=analysis_period,IF(SUM($C675:Z675)&gt;0,Y375+1,0),0)</f>
        <v>0</v>
      </c>
      <c r="AA375" s="208">
        <f>IF(AA$2&lt;=analysis_period,IF(SUM($C675:AA675)&gt;0,Z375+1,0),0)</f>
        <v>0</v>
      </c>
      <c r="AB375" s="208">
        <f>IF(AB$2&lt;=analysis_period,IF(SUM($C675:AB675)&gt;0,AA375+1,0),0)</f>
        <v>0</v>
      </c>
      <c r="AC375" s="208">
        <f>IF(AC$2&lt;=analysis_period,IF(SUM($C675:AC675)&gt;0,AB375+1,0),0)</f>
        <v>0</v>
      </c>
      <c r="AD375" s="208">
        <f>IF(AD$2&lt;=analysis_period,IF(SUM($C675:AD675)&gt;0,AC375+1,0),0)</f>
        <v>0</v>
      </c>
      <c r="AE375" s="208">
        <f>IF(AE$2&lt;=analysis_period,IF(SUM($C675:AE675)&gt;0,AD375+1,0),0)</f>
        <v>0</v>
      </c>
      <c r="AF375" s="208">
        <f>IF(AF$2&lt;=analysis_period,IF(SUM($C675:AF675)&gt;0,AE375+1,0),0)</f>
        <v>0</v>
      </c>
      <c r="AG375" s="208">
        <f>IF(AG$2&lt;=analysis_period,IF(SUM($C675:AG675)&gt;0,AF375+1,0),0)</f>
        <v>0</v>
      </c>
      <c r="AH375" s="208">
        <f>IF(AH$2&lt;=analysis_period,IF(SUM($C675:AH675)&gt;0,AG375+1,0),0)</f>
        <v>0</v>
      </c>
      <c r="AI375" s="208">
        <f>IF(AI$2&lt;=analysis_period,IF(SUM($C675:AI675)&gt;0,AH375+1,0),0)</f>
        <v>0</v>
      </c>
      <c r="AJ375" s="208">
        <f>IF(AJ$2&lt;=analysis_period,IF(SUM($C675:AJ675)&gt;0,AI375+1,0),0)</f>
        <v>0</v>
      </c>
      <c r="AK375" s="208">
        <f>IF(AK$2&lt;=analysis_period,IF(SUM($C675:AK675)&gt;0,AJ375+1,0),0)</f>
        <v>0</v>
      </c>
      <c r="AL375" s="208">
        <f>IF(AL$2&lt;=analysis_period,IF(SUM($C675:AL675)&gt;0,AK375+1,0),0)</f>
        <v>0</v>
      </c>
      <c r="AM375" s="208">
        <f>IF(AM$2&lt;=analysis_period,IF(SUM($C675:AM675)&gt;0,AL375+1,0),0)</f>
        <v>0</v>
      </c>
      <c r="AN375" s="208">
        <f>IF(AN$2&lt;=analysis_period,IF(SUM($C675:AN675)&gt;0,AM375+1,0),0)</f>
        <v>0</v>
      </c>
      <c r="AO375" s="208">
        <f>IF(AO$2&lt;=analysis_period,IF(SUM($C675:AO675)&gt;0,AN375+1,0),0)</f>
        <v>0</v>
      </c>
      <c r="AP375" s="208">
        <f>IF(AP$2&lt;=analysis_period,IF(SUM($C675:AP675)&gt;0,AO375+1,0),0)</f>
        <v>0</v>
      </c>
    </row>
    <row r="376" spans="1:42" x14ac:dyDescent="0.2">
      <c r="A376" s="16">
        <f>A375+1</f>
        <v>9</v>
      </c>
      <c r="B376" s="4">
        <v>0</v>
      </c>
      <c r="C376" s="208">
        <f>IF(C$2&lt;=analysis_period,IF(SUM($C676:C676)&gt;0,B376+1,0),0)</f>
        <v>0</v>
      </c>
      <c r="D376" s="208">
        <f>IF(D$2&lt;=analysis_period,IF(SUM($C676:D676)&gt;0,C376+1,0),0)</f>
        <v>0</v>
      </c>
      <c r="E376" s="208">
        <f>IF(E$2&lt;=analysis_period,IF(SUM($C676:E676)&gt;0,D376+1,0),0)</f>
        <v>0</v>
      </c>
      <c r="F376" s="208">
        <f>IF(F$2&lt;=analysis_period,IF(SUM($C676:F676)&gt;0,E376+1,0),0)</f>
        <v>0</v>
      </c>
      <c r="G376" s="208">
        <f>IF(G$2&lt;=analysis_period,IF(SUM($C676:G676)&gt;0,F376+1,0),0)</f>
        <v>0</v>
      </c>
      <c r="H376" s="208">
        <f>IF(H$2&lt;=analysis_period,IF(SUM($C676:H676)&gt;0,G376+1,0),0)</f>
        <v>0</v>
      </c>
      <c r="I376" s="208">
        <f>IF(I$2&lt;=analysis_period,IF(SUM($C676:I676)&gt;0,H376+1,0),0)</f>
        <v>0</v>
      </c>
      <c r="J376" s="208">
        <f>IF(J$2&lt;=analysis_period,IF(SUM($C676:J676)&gt;0,I376+1,0),0)</f>
        <v>0</v>
      </c>
      <c r="K376" s="208">
        <f>IF(K$2&lt;=analysis_period,IF(SUM($C676:K676)&gt;0,J376+1,0),0)</f>
        <v>0</v>
      </c>
      <c r="L376" s="208">
        <f>IF(L$2&lt;=analysis_period,IF(SUM($C676:L676)&gt;0,K376+1,0),0)</f>
        <v>0</v>
      </c>
      <c r="M376" s="208">
        <f>IF(M$2&lt;=analysis_period,IF(SUM($C676:M676)&gt;0,L376+1,0),0)</f>
        <v>0</v>
      </c>
      <c r="N376" s="208">
        <f>IF(N$2&lt;=analysis_period,IF(SUM($C676:N676)&gt;0,M376+1,0),0)</f>
        <v>0</v>
      </c>
      <c r="O376" s="208">
        <f>IF(O$2&lt;=analysis_period,IF(SUM($C676:O676)&gt;0,N376+1,0),0)</f>
        <v>0</v>
      </c>
      <c r="P376" s="208">
        <f>IF(P$2&lt;=analysis_period,IF(SUM($C676:P676)&gt;0,O376+1,0),0)</f>
        <v>0</v>
      </c>
      <c r="Q376" s="208">
        <f>IF(Q$2&lt;=analysis_period,IF(SUM($C676:Q676)&gt;0,P376+1,0),0)</f>
        <v>0</v>
      </c>
      <c r="R376" s="208">
        <f>IF(R$2&lt;=analysis_period,IF(SUM($C676:R676)&gt;0,Q376+1,0),0)</f>
        <v>0</v>
      </c>
      <c r="S376" s="208">
        <f>IF(S$2&lt;=analysis_period,IF(SUM($C676:S676)&gt;0,R376+1,0),0)</f>
        <v>0</v>
      </c>
      <c r="T376" s="208">
        <f>IF(T$2&lt;=analysis_period,IF(SUM($C676:T676)&gt;0,S376+1,0),0)</f>
        <v>0</v>
      </c>
      <c r="U376" s="208">
        <f>IF(U$2&lt;=analysis_period,IF(SUM($C676:U676)&gt;0,T376+1,0),0)</f>
        <v>0</v>
      </c>
      <c r="V376" s="208">
        <f>IF(V$2&lt;=analysis_period,IF(SUM($C676:V676)&gt;0,U376+1,0),0)</f>
        <v>0</v>
      </c>
      <c r="W376" s="208">
        <f>IF(W$2&lt;=analysis_period,IF(SUM($C676:W676)&gt;0,V376+1,0),0)</f>
        <v>0</v>
      </c>
      <c r="X376" s="208">
        <f>IF(X$2&lt;=analysis_period,IF(SUM($C676:X676)&gt;0,W376+1,0),0)</f>
        <v>0</v>
      </c>
      <c r="Y376" s="208">
        <f>IF(Y$2&lt;=analysis_period,IF(SUM($C676:Y676)&gt;0,X376+1,0),0)</f>
        <v>0</v>
      </c>
      <c r="Z376" s="208">
        <f>IF(Z$2&lt;=analysis_period,IF(SUM($C676:Z676)&gt;0,Y376+1,0),0)</f>
        <v>0</v>
      </c>
      <c r="AA376" s="208">
        <f>IF(AA$2&lt;=analysis_period,IF(SUM($C676:AA676)&gt;0,Z376+1,0),0)</f>
        <v>0</v>
      </c>
      <c r="AB376" s="208">
        <f>IF(AB$2&lt;=analysis_period,IF(SUM($C676:AB676)&gt;0,AA376+1,0),0)</f>
        <v>0</v>
      </c>
      <c r="AC376" s="208">
        <f>IF(AC$2&lt;=analysis_period,IF(SUM($C676:AC676)&gt;0,AB376+1,0),0)</f>
        <v>0</v>
      </c>
      <c r="AD376" s="208">
        <f>IF(AD$2&lt;=analysis_period,IF(SUM($C676:AD676)&gt;0,AC376+1,0),0)</f>
        <v>0</v>
      </c>
      <c r="AE376" s="208">
        <f>IF(AE$2&lt;=analysis_period,IF(SUM($C676:AE676)&gt;0,AD376+1,0),0)</f>
        <v>0</v>
      </c>
      <c r="AF376" s="208">
        <f>IF(AF$2&lt;=analysis_period,IF(SUM($C676:AF676)&gt;0,AE376+1,0),0)</f>
        <v>0</v>
      </c>
      <c r="AG376" s="208">
        <f>IF(AG$2&lt;=analysis_period,IF(SUM($C676:AG676)&gt;0,AF376+1,0),0)</f>
        <v>0</v>
      </c>
      <c r="AH376" s="208">
        <f>IF(AH$2&lt;=analysis_period,IF(SUM($C676:AH676)&gt;0,AG376+1,0),0)</f>
        <v>0</v>
      </c>
      <c r="AI376" s="208">
        <f>IF(AI$2&lt;=analysis_period,IF(SUM($C676:AI676)&gt;0,AH376+1,0),0)</f>
        <v>0</v>
      </c>
      <c r="AJ376" s="208">
        <f>IF(AJ$2&lt;=analysis_period,IF(SUM($C676:AJ676)&gt;0,AI376+1,0),0)</f>
        <v>0</v>
      </c>
      <c r="AK376" s="208">
        <f>IF(AK$2&lt;=analysis_period,IF(SUM($C676:AK676)&gt;0,AJ376+1,0),0)</f>
        <v>0</v>
      </c>
      <c r="AL376" s="208">
        <f>IF(AL$2&lt;=analysis_period,IF(SUM($C676:AL676)&gt;0,AK376+1,0),0)</f>
        <v>0</v>
      </c>
      <c r="AM376" s="208">
        <f>IF(AM$2&lt;=analysis_period,IF(SUM($C676:AM676)&gt;0,AL376+1,0),0)</f>
        <v>0</v>
      </c>
      <c r="AN376" s="208">
        <f>IF(AN$2&lt;=analysis_period,IF(SUM($C676:AN676)&gt;0,AM376+1,0),0)</f>
        <v>0</v>
      </c>
      <c r="AO376" s="208">
        <f>IF(AO$2&lt;=analysis_period,IF(SUM($C676:AO676)&gt;0,AN376+1,0),0)</f>
        <v>0</v>
      </c>
      <c r="AP376" s="208">
        <f>IF(AP$2&lt;=analysis_period,IF(SUM($C676:AP676)&gt;0,AO376+1,0),0)</f>
        <v>0</v>
      </c>
    </row>
    <row r="377" spans="1:42" x14ac:dyDescent="0.2">
      <c r="A377" s="16">
        <f t="shared" si="154"/>
        <v>10</v>
      </c>
      <c r="B377" s="4">
        <v>0</v>
      </c>
      <c r="C377" s="208">
        <f>IF(C$2&lt;=analysis_period,IF(SUM($C677:C677)&gt;0,B377+1,0),0)</f>
        <v>0</v>
      </c>
      <c r="D377" s="208">
        <f>IF(D$2&lt;=analysis_period,IF(SUM($C677:D677)&gt;0,C377+1,0),0)</f>
        <v>0</v>
      </c>
      <c r="E377" s="208">
        <f>IF(E$2&lt;=analysis_period,IF(SUM($C677:E677)&gt;0,D377+1,0),0)</f>
        <v>0</v>
      </c>
      <c r="F377" s="208">
        <f>IF(F$2&lt;=analysis_period,IF(SUM($C677:F677)&gt;0,E377+1,0),0)</f>
        <v>0</v>
      </c>
      <c r="G377" s="208">
        <f>IF(G$2&lt;=analysis_period,IF(SUM($C677:G677)&gt;0,F377+1,0),0)</f>
        <v>0</v>
      </c>
      <c r="H377" s="208">
        <f>IF(H$2&lt;=analysis_period,IF(SUM($C677:H677)&gt;0,G377+1,0),0)</f>
        <v>0</v>
      </c>
      <c r="I377" s="208">
        <f>IF(I$2&lt;=analysis_period,IF(SUM($C677:I677)&gt;0,H377+1,0),0)</f>
        <v>0</v>
      </c>
      <c r="J377" s="208">
        <f>IF(J$2&lt;=analysis_period,IF(SUM($C677:J677)&gt;0,I377+1,0),0)</f>
        <v>0</v>
      </c>
      <c r="K377" s="208">
        <f>IF(K$2&lt;=analysis_period,IF(SUM($C677:K677)&gt;0,J377+1,0),0)</f>
        <v>0</v>
      </c>
      <c r="L377" s="208">
        <f>IF(L$2&lt;=analysis_period,IF(SUM($C677:L677)&gt;0,K377+1,0),0)</f>
        <v>0</v>
      </c>
      <c r="M377" s="208">
        <f>IF(M$2&lt;=analysis_period,IF(SUM($C677:M677)&gt;0,L377+1,0),0)</f>
        <v>0</v>
      </c>
      <c r="N377" s="208">
        <f>IF(N$2&lt;=analysis_period,IF(SUM($C677:N677)&gt;0,M377+1,0),0)</f>
        <v>0</v>
      </c>
      <c r="O377" s="208">
        <f>IF(O$2&lt;=analysis_period,IF(SUM($C677:O677)&gt;0,N377+1,0),0)</f>
        <v>0</v>
      </c>
      <c r="P377" s="208">
        <f>IF(P$2&lt;=analysis_period,IF(SUM($C677:P677)&gt;0,O377+1,0),0)</f>
        <v>0</v>
      </c>
      <c r="Q377" s="208">
        <f>IF(Q$2&lt;=analysis_period,IF(SUM($C677:Q677)&gt;0,P377+1,0),0)</f>
        <v>0</v>
      </c>
      <c r="R377" s="208">
        <f>IF(R$2&lt;=analysis_period,IF(SUM($C677:R677)&gt;0,Q377+1,0),0)</f>
        <v>0</v>
      </c>
      <c r="S377" s="208">
        <f>IF(S$2&lt;=analysis_period,IF(SUM($C677:S677)&gt;0,R377+1,0),0)</f>
        <v>0</v>
      </c>
      <c r="T377" s="208">
        <f>IF(T$2&lt;=analysis_period,IF(SUM($C677:T677)&gt;0,S377+1,0),0)</f>
        <v>0</v>
      </c>
      <c r="U377" s="208">
        <f>IF(U$2&lt;=analysis_period,IF(SUM($C677:U677)&gt;0,T377+1,0),0)</f>
        <v>0</v>
      </c>
      <c r="V377" s="208">
        <f>IF(V$2&lt;=analysis_period,IF(SUM($C677:V677)&gt;0,U377+1,0),0)</f>
        <v>0</v>
      </c>
      <c r="W377" s="208">
        <f>IF(W$2&lt;=analysis_period,IF(SUM($C677:W677)&gt;0,V377+1,0),0)</f>
        <v>0</v>
      </c>
      <c r="X377" s="208">
        <f>IF(X$2&lt;=analysis_period,IF(SUM($C677:X677)&gt;0,W377+1,0),0)</f>
        <v>0</v>
      </c>
      <c r="Y377" s="208">
        <f>IF(Y$2&lt;=analysis_period,IF(SUM($C677:Y677)&gt;0,X377+1,0),0)</f>
        <v>0</v>
      </c>
      <c r="Z377" s="208">
        <f>IF(Z$2&lt;=analysis_period,IF(SUM($C677:Z677)&gt;0,Y377+1,0),0)</f>
        <v>0</v>
      </c>
      <c r="AA377" s="208">
        <f>IF(AA$2&lt;=analysis_period,IF(SUM($C677:AA677)&gt;0,Z377+1,0),0)</f>
        <v>0</v>
      </c>
      <c r="AB377" s="208">
        <f>IF(AB$2&lt;=analysis_period,IF(SUM($C677:AB677)&gt;0,AA377+1,0),0)</f>
        <v>0</v>
      </c>
      <c r="AC377" s="208">
        <f>IF(AC$2&lt;=analysis_period,IF(SUM($C677:AC677)&gt;0,AB377+1,0),0)</f>
        <v>0</v>
      </c>
      <c r="AD377" s="208">
        <f>IF(AD$2&lt;=analysis_period,IF(SUM($C677:AD677)&gt;0,AC377+1,0),0)</f>
        <v>0</v>
      </c>
      <c r="AE377" s="208">
        <f>IF(AE$2&lt;=analysis_period,IF(SUM($C677:AE677)&gt;0,AD377+1,0),0)</f>
        <v>0</v>
      </c>
      <c r="AF377" s="208">
        <f>IF(AF$2&lt;=analysis_period,IF(SUM($C677:AF677)&gt;0,AE377+1,0),0)</f>
        <v>0</v>
      </c>
      <c r="AG377" s="208">
        <f>IF(AG$2&lt;=analysis_period,IF(SUM($C677:AG677)&gt;0,AF377+1,0),0)</f>
        <v>0</v>
      </c>
      <c r="AH377" s="208">
        <f>IF(AH$2&lt;=analysis_period,IF(SUM($C677:AH677)&gt;0,AG377+1,0),0)</f>
        <v>0</v>
      </c>
      <c r="AI377" s="208">
        <f>IF(AI$2&lt;=analysis_period,IF(SUM($C677:AI677)&gt;0,AH377+1,0),0)</f>
        <v>0</v>
      </c>
      <c r="AJ377" s="208">
        <f>IF(AJ$2&lt;=analysis_period,IF(SUM($C677:AJ677)&gt;0,AI377+1,0),0)</f>
        <v>0</v>
      </c>
      <c r="AK377" s="208">
        <f>IF(AK$2&lt;=analysis_period,IF(SUM($C677:AK677)&gt;0,AJ377+1,0),0)</f>
        <v>0</v>
      </c>
      <c r="AL377" s="208">
        <f>IF(AL$2&lt;=analysis_period,IF(SUM($C677:AL677)&gt;0,AK377+1,0),0)</f>
        <v>0</v>
      </c>
      <c r="AM377" s="208">
        <f>IF(AM$2&lt;=analysis_period,IF(SUM($C677:AM677)&gt;0,AL377+1,0),0)</f>
        <v>0</v>
      </c>
      <c r="AN377" s="208">
        <f>IF(AN$2&lt;=analysis_period,IF(SUM($C677:AN677)&gt;0,AM377+1,0),0)</f>
        <v>0</v>
      </c>
      <c r="AO377" s="208">
        <f>IF(AO$2&lt;=analysis_period,IF(SUM($C677:AO677)&gt;0,AN377+1,0),0)</f>
        <v>0</v>
      </c>
      <c r="AP377" s="208">
        <f>IF(AP$2&lt;=analysis_period,IF(SUM($C677:AP677)&gt;0,AO377+1,0),0)</f>
        <v>0</v>
      </c>
    </row>
    <row r="378" spans="1:42" x14ac:dyDescent="0.2">
      <c r="A378" s="32"/>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c r="AA378" s="28"/>
      <c r="AB378" s="28"/>
      <c r="AC378" s="28"/>
      <c r="AD378" s="28"/>
      <c r="AE378" s="28"/>
      <c r="AF378" s="28"/>
      <c r="AG378" s="28"/>
      <c r="AH378" s="28"/>
      <c r="AI378" s="28"/>
      <c r="AJ378" s="28"/>
      <c r="AK378" s="28"/>
      <c r="AL378" s="28"/>
      <c r="AM378" s="28"/>
      <c r="AN378" s="28"/>
      <c r="AO378" s="28"/>
      <c r="AP378" s="28"/>
    </row>
    <row r="379" spans="1:42" x14ac:dyDescent="0.2">
      <c r="A379" s="32" t="s">
        <v>68</v>
      </c>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c r="AA379" s="28"/>
      <c r="AB379" s="28"/>
      <c r="AC379" s="28"/>
      <c r="AD379" s="28"/>
      <c r="AE379" s="28"/>
      <c r="AF379" s="28"/>
      <c r="AG379" s="28"/>
      <c r="AH379" s="28"/>
      <c r="AI379" s="28"/>
      <c r="AJ379" s="28"/>
      <c r="AK379" s="28"/>
      <c r="AL379" s="28"/>
      <c r="AM379" s="28"/>
      <c r="AN379" s="28"/>
      <c r="AO379" s="28"/>
      <c r="AP379" s="28"/>
    </row>
    <row r="380" spans="1:42" x14ac:dyDescent="0.2">
      <c r="A380" s="16">
        <v>1</v>
      </c>
      <c r="B380" s="227">
        <f t="shared" ref="B380:B389" si="155">SUM(C380:AP380)</f>
        <v>0</v>
      </c>
      <c r="C380" s="229">
        <f t="shared" ref="C380:AP380" si="156">LOOKUP(C368,$B$338:$AP$338,$B$339:$AP$339)/100*$B668</f>
        <v>0</v>
      </c>
      <c r="D380" s="208">
        <f t="shared" si="156"/>
        <v>0</v>
      </c>
      <c r="E380" s="208">
        <f t="shared" si="156"/>
        <v>0</v>
      </c>
      <c r="F380" s="208">
        <f t="shared" si="156"/>
        <v>0</v>
      </c>
      <c r="G380" s="208">
        <f t="shared" si="156"/>
        <v>0</v>
      </c>
      <c r="H380" s="208">
        <f t="shared" si="156"/>
        <v>0</v>
      </c>
      <c r="I380" s="208">
        <f t="shared" si="156"/>
        <v>0</v>
      </c>
      <c r="J380" s="208">
        <f t="shared" si="156"/>
        <v>0</v>
      </c>
      <c r="K380" s="208">
        <f t="shared" si="156"/>
        <v>0</v>
      </c>
      <c r="L380" s="208">
        <f t="shared" si="156"/>
        <v>0</v>
      </c>
      <c r="M380" s="208">
        <f t="shared" si="156"/>
        <v>0</v>
      </c>
      <c r="N380" s="208">
        <f t="shared" si="156"/>
        <v>0</v>
      </c>
      <c r="O380" s="208">
        <f t="shared" si="156"/>
        <v>0</v>
      </c>
      <c r="P380" s="208">
        <f t="shared" si="156"/>
        <v>0</v>
      </c>
      <c r="Q380" s="208">
        <f t="shared" si="156"/>
        <v>0</v>
      </c>
      <c r="R380" s="208">
        <f t="shared" si="156"/>
        <v>0</v>
      </c>
      <c r="S380" s="208">
        <f t="shared" si="156"/>
        <v>0</v>
      </c>
      <c r="T380" s="208">
        <f t="shared" si="156"/>
        <v>0</v>
      </c>
      <c r="U380" s="208">
        <f t="shared" si="156"/>
        <v>0</v>
      </c>
      <c r="V380" s="208">
        <f t="shared" si="156"/>
        <v>0</v>
      </c>
      <c r="W380" s="208">
        <f t="shared" si="156"/>
        <v>0</v>
      </c>
      <c r="X380" s="208">
        <f t="shared" si="156"/>
        <v>0</v>
      </c>
      <c r="Y380" s="208">
        <f t="shared" si="156"/>
        <v>0</v>
      </c>
      <c r="Z380" s="208">
        <f t="shared" si="156"/>
        <v>0</v>
      </c>
      <c r="AA380" s="208">
        <f t="shared" si="156"/>
        <v>0</v>
      </c>
      <c r="AB380" s="208">
        <f t="shared" si="156"/>
        <v>0</v>
      </c>
      <c r="AC380" s="208">
        <f t="shared" si="156"/>
        <v>0</v>
      </c>
      <c r="AD380" s="208">
        <f t="shared" si="156"/>
        <v>0</v>
      </c>
      <c r="AE380" s="208">
        <f t="shared" si="156"/>
        <v>0</v>
      </c>
      <c r="AF380" s="208">
        <f t="shared" si="156"/>
        <v>0</v>
      </c>
      <c r="AG380" s="208">
        <f t="shared" si="156"/>
        <v>0</v>
      </c>
      <c r="AH380" s="208">
        <f t="shared" si="156"/>
        <v>0</v>
      </c>
      <c r="AI380" s="208">
        <f t="shared" si="156"/>
        <v>0</v>
      </c>
      <c r="AJ380" s="208">
        <f t="shared" si="156"/>
        <v>0</v>
      </c>
      <c r="AK380" s="208">
        <f t="shared" si="156"/>
        <v>0</v>
      </c>
      <c r="AL380" s="208">
        <f t="shared" si="156"/>
        <v>0</v>
      </c>
      <c r="AM380" s="208">
        <f t="shared" si="156"/>
        <v>0</v>
      </c>
      <c r="AN380" s="208">
        <f t="shared" si="156"/>
        <v>0</v>
      </c>
      <c r="AO380" s="208">
        <f t="shared" si="156"/>
        <v>0</v>
      </c>
      <c r="AP380" s="208">
        <f t="shared" si="156"/>
        <v>0</v>
      </c>
    </row>
    <row r="381" spans="1:42" x14ac:dyDescent="0.2">
      <c r="A381" s="16">
        <f>A380+1</f>
        <v>2</v>
      </c>
      <c r="B381" s="227">
        <f t="shared" si="155"/>
        <v>0</v>
      </c>
      <c r="C381" s="229">
        <f t="shared" ref="C381:AP381" si="157">LOOKUP(C369,$B$338:$AP$338,$B$339:$AP$339)/100*$B669</f>
        <v>0</v>
      </c>
      <c r="D381" s="208">
        <f t="shared" si="157"/>
        <v>0</v>
      </c>
      <c r="E381" s="208">
        <f t="shared" si="157"/>
        <v>0</v>
      </c>
      <c r="F381" s="208">
        <f t="shared" si="157"/>
        <v>0</v>
      </c>
      <c r="G381" s="208">
        <f t="shared" si="157"/>
        <v>0</v>
      </c>
      <c r="H381" s="208">
        <f t="shared" si="157"/>
        <v>0</v>
      </c>
      <c r="I381" s="208">
        <f t="shared" si="157"/>
        <v>0</v>
      </c>
      <c r="J381" s="208">
        <f t="shared" si="157"/>
        <v>0</v>
      </c>
      <c r="K381" s="208">
        <f t="shared" si="157"/>
        <v>0</v>
      </c>
      <c r="L381" s="208">
        <f t="shared" si="157"/>
        <v>0</v>
      </c>
      <c r="M381" s="208">
        <f t="shared" si="157"/>
        <v>0</v>
      </c>
      <c r="N381" s="208">
        <f t="shared" si="157"/>
        <v>0</v>
      </c>
      <c r="O381" s="208">
        <f t="shared" si="157"/>
        <v>0</v>
      </c>
      <c r="P381" s="208">
        <f t="shared" si="157"/>
        <v>0</v>
      </c>
      <c r="Q381" s="208">
        <f t="shared" si="157"/>
        <v>0</v>
      </c>
      <c r="R381" s="208">
        <f t="shared" si="157"/>
        <v>0</v>
      </c>
      <c r="S381" s="208">
        <f t="shared" si="157"/>
        <v>0</v>
      </c>
      <c r="T381" s="208">
        <f t="shared" si="157"/>
        <v>0</v>
      </c>
      <c r="U381" s="208">
        <f t="shared" si="157"/>
        <v>0</v>
      </c>
      <c r="V381" s="208">
        <f t="shared" si="157"/>
        <v>0</v>
      </c>
      <c r="W381" s="208">
        <f t="shared" si="157"/>
        <v>0</v>
      </c>
      <c r="X381" s="208">
        <f t="shared" si="157"/>
        <v>0</v>
      </c>
      <c r="Y381" s="208">
        <f t="shared" si="157"/>
        <v>0</v>
      </c>
      <c r="Z381" s="208">
        <f t="shared" si="157"/>
        <v>0</v>
      </c>
      <c r="AA381" s="208">
        <f t="shared" si="157"/>
        <v>0</v>
      </c>
      <c r="AB381" s="208">
        <f t="shared" si="157"/>
        <v>0</v>
      </c>
      <c r="AC381" s="208">
        <f t="shared" si="157"/>
        <v>0</v>
      </c>
      <c r="AD381" s="208">
        <f t="shared" si="157"/>
        <v>0</v>
      </c>
      <c r="AE381" s="208">
        <f t="shared" si="157"/>
        <v>0</v>
      </c>
      <c r="AF381" s="208">
        <f t="shared" si="157"/>
        <v>0</v>
      </c>
      <c r="AG381" s="208">
        <f t="shared" si="157"/>
        <v>0</v>
      </c>
      <c r="AH381" s="208">
        <f t="shared" si="157"/>
        <v>0</v>
      </c>
      <c r="AI381" s="208">
        <f t="shared" si="157"/>
        <v>0</v>
      </c>
      <c r="AJ381" s="208">
        <f t="shared" si="157"/>
        <v>0</v>
      </c>
      <c r="AK381" s="208">
        <f t="shared" si="157"/>
        <v>0</v>
      </c>
      <c r="AL381" s="208">
        <f t="shared" si="157"/>
        <v>0</v>
      </c>
      <c r="AM381" s="208">
        <f t="shared" si="157"/>
        <v>0</v>
      </c>
      <c r="AN381" s="208">
        <f t="shared" si="157"/>
        <v>0</v>
      </c>
      <c r="AO381" s="208">
        <f t="shared" si="157"/>
        <v>0</v>
      </c>
      <c r="AP381" s="208">
        <f t="shared" si="157"/>
        <v>0</v>
      </c>
    </row>
    <row r="382" spans="1:42" x14ac:dyDescent="0.2">
      <c r="A382" s="16">
        <f t="shared" ref="A382:A389" si="158">A381+1</f>
        <v>3</v>
      </c>
      <c r="B382" s="227">
        <f t="shared" si="155"/>
        <v>0</v>
      </c>
      <c r="C382" s="229">
        <f t="shared" ref="C382:AP382" si="159">LOOKUP(C370,$B$338:$AP$338,$B$339:$AP$339)/100*$B670</f>
        <v>0</v>
      </c>
      <c r="D382" s="208">
        <f t="shared" si="159"/>
        <v>0</v>
      </c>
      <c r="E382" s="208">
        <f t="shared" si="159"/>
        <v>0</v>
      </c>
      <c r="F382" s="208">
        <f t="shared" si="159"/>
        <v>0</v>
      </c>
      <c r="G382" s="208">
        <f t="shared" si="159"/>
        <v>0</v>
      </c>
      <c r="H382" s="208">
        <f t="shared" si="159"/>
        <v>0</v>
      </c>
      <c r="I382" s="208">
        <f t="shared" si="159"/>
        <v>0</v>
      </c>
      <c r="J382" s="208">
        <f t="shared" si="159"/>
        <v>0</v>
      </c>
      <c r="K382" s="208">
        <f t="shared" si="159"/>
        <v>0</v>
      </c>
      <c r="L382" s="208">
        <f t="shared" si="159"/>
        <v>0</v>
      </c>
      <c r="M382" s="208">
        <f t="shared" si="159"/>
        <v>0</v>
      </c>
      <c r="N382" s="208">
        <f t="shared" si="159"/>
        <v>0</v>
      </c>
      <c r="O382" s="208">
        <f t="shared" si="159"/>
        <v>0</v>
      </c>
      <c r="P382" s="208">
        <f t="shared" si="159"/>
        <v>0</v>
      </c>
      <c r="Q382" s="208">
        <f t="shared" si="159"/>
        <v>0</v>
      </c>
      <c r="R382" s="208">
        <f t="shared" si="159"/>
        <v>0</v>
      </c>
      <c r="S382" s="208">
        <f t="shared" si="159"/>
        <v>0</v>
      </c>
      <c r="T382" s="208">
        <f t="shared" si="159"/>
        <v>0</v>
      </c>
      <c r="U382" s="208">
        <f t="shared" si="159"/>
        <v>0</v>
      </c>
      <c r="V382" s="208">
        <f t="shared" si="159"/>
        <v>0</v>
      </c>
      <c r="W382" s="208">
        <f t="shared" si="159"/>
        <v>0</v>
      </c>
      <c r="X382" s="208">
        <f t="shared" si="159"/>
        <v>0</v>
      </c>
      <c r="Y382" s="208">
        <f t="shared" si="159"/>
        <v>0</v>
      </c>
      <c r="Z382" s="208">
        <f t="shared" si="159"/>
        <v>0</v>
      </c>
      <c r="AA382" s="208">
        <f t="shared" si="159"/>
        <v>0</v>
      </c>
      <c r="AB382" s="208">
        <f t="shared" si="159"/>
        <v>0</v>
      </c>
      <c r="AC382" s="208">
        <f t="shared" si="159"/>
        <v>0</v>
      </c>
      <c r="AD382" s="208">
        <f t="shared" si="159"/>
        <v>0</v>
      </c>
      <c r="AE382" s="208">
        <f t="shared" si="159"/>
        <v>0</v>
      </c>
      <c r="AF382" s="208">
        <f t="shared" si="159"/>
        <v>0</v>
      </c>
      <c r="AG382" s="208">
        <f t="shared" si="159"/>
        <v>0</v>
      </c>
      <c r="AH382" s="208">
        <f t="shared" si="159"/>
        <v>0</v>
      </c>
      <c r="AI382" s="208">
        <f t="shared" si="159"/>
        <v>0</v>
      </c>
      <c r="AJ382" s="208">
        <f t="shared" si="159"/>
        <v>0</v>
      </c>
      <c r="AK382" s="208">
        <f t="shared" si="159"/>
        <v>0</v>
      </c>
      <c r="AL382" s="208">
        <f t="shared" si="159"/>
        <v>0</v>
      </c>
      <c r="AM382" s="208">
        <f t="shared" si="159"/>
        <v>0</v>
      </c>
      <c r="AN382" s="208">
        <f t="shared" si="159"/>
        <v>0</v>
      </c>
      <c r="AO382" s="208">
        <f t="shared" si="159"/>
        <v>0</v>
      </c>
      <c r="AP382" s="208">
        <f t="shared" si="159"/>
        <v>0</v>
      </c>
    </row>
    <row r="383" spans="1:42" x14ac:dyDescent="0.2">
      <c r="A383" s="16">
        <f t="shared" si="158"/>
        <v>4</v>
      </c>
      <c r="B383" s="227">
        <f t="shared" si="155"/>
        <v>0</v>
      </c>
      <c r="C383" s="229">
        <f t="shared" ref="C383:AP383" si="160">LOOKUP(C371,$B$338:$AP$338,$B$339:$AP$339)/100*$B671</f>
        <v>0</v>
      </c>
      <c r="D383" s="208">
        <f t="shared" si="160"/>
        <v>0</v>
      </c>
      <c r="E383" s="208">
        <f t="shared" si="160"/>
        <v>0</v>
      </c>
      <c r="F383" s="208">
        <f t="shared" si="160"/>
        <v>0</v>
      </c>
      <c r="G383" s="208">
        <f t="shared" si="160"/>
        <v>0</v>
      </c>
      <c r="H383" s="208">
        <f t="shared" si="160"/>
        <v>0</v>
      </c>
      <c r="I383" s="208">
        <f t="shared" si="160"/>
        <v>0</v>
      </c>
      <c r="J383" s="208">
        <f t="shared" si="160"/>
        <v>0</v>
      </c>
      <c r="K383" s="208">
        <f t="shared" si="160"/>
        <v>0</v>
      </c>
      <c r="L383" s="208">
        <f t="shared" si="160"/>
        <v>0</v>
      </c>
      <c r="M383" s="208">
        <f t="shared" si="160"/>
        <v>0</v>
      </c>
      <c r="N383" s="208">
        <f t="shared" si="160"/>
        <v>0</v>
      </c>
      <c r="O383" s="208">
        <f t="shared" si="160"/>
        <v>0</v>
      </c>
      <c r="P383" s="208">
        <f t="shared" si="160"/>
        <v>0</v>
      </c>
      <c r="Q383" s="208">
        <f t="shared" si="160"/>
        <v>0</v>
      </c>
      <c r="R383" s="208">
        <f t="shared" si="160"/>
        <v>0</v>
      </c>
      <c r="S383" s="208">
        <f t="shared" si="160"/>
        <v>0</v>
      </c>
      <c r="T383" s="208">
        <f t="shared" si="160"/>
        <v>0</v>
      </c>
      <c r="U383" s="208">
        <f t="shared" si="160"/>
        <v>0</v>
      </c>
      <c r="V383" s="208">
        <f t="shared" si="160"/>
        <v>0</v>
      </c>
      <c r="W383" s="208">
        <f t="shared" si="160"/>
        <v>0</v>
      </c>
      <c r="X383" s="208">
        <f t="shared" si="160"/>
        <v>0</v>
      </c>
      <c r="Y383" s="208">
        <f t="shared" si="160"/>
        <v>0</v>
      </c>
      <c r="Z383" s="208">
        <f t="shared" si="160"/>
        <v>0</v>
      </c>
      <c r="AA383" s="208">
        <f t="shared" si="160"/>
        <v>0</v>
      </c>
      <c r="AB383" s="208">
        <f t="shared" si="160"/>
        <v>0</v>
      </c>
      <c r="AC383" s="208">
        <f t="shared" si="160"/>
        <v>0</v>
      </c>
      <c r="AD383" s="208">
        <f t="shared" si="160"/>
        <v>0</v>
      </c>
      <c r="AE383" s="208">
        <f t="shared" si="160"/>
        <v>0</v>
      </c>
      <c r="AF383" s="208">
        <f t="shared" si="160"/>
        <v>0</v>
      </c>
      <c r="AG383" s="208">
        <f t="shared" si="160"/>
        <v>0</v>
      </c>
      <c r="AH383" s="208">
        <f t="shared" si="160"/>
        <v>0</v>
      </c>
      <c r="AI383" s="208">
        <f t="shared" si="160"/>
        <v>0</v>
      </c>
      <c r="AJ383" s="208">
        <f t="shared" si="160"/>
        <v>0</v>
      </c>
      <c r="AK383" s="208">
        <f t="shared" si="160"/>
        <v>0</v>
      </c>
      <c r="AL383" s="208">
        <f t="shared" si="160"/>
        <v>0</v>
      </c>
      <c r="AM383" s="208">
        <f t="shared" si="160"/>
        <v>0</v>
      </c>
      <c r="AN383" s="208">
        <f t="shared" si="160"/>
        <v>0</v>
      </c>
      <c r="AO383" s="208">
        <f t="shared" si="160"/>
        <v>0</v>
      </c>
      <c r="AP383" s="208">
        <f t="shared" si="160"/>
        <v>0</v>
      </c>
    </row>
    <row r="384" spans="1:42" x14ac:dyDescent="0.2">
      <c r="A384" s="16">
        <f t="shared" si="158"/>
        <v>5</v>
      </c>
      <c r="B384" s="227">
        <f t="shared" si="155"/>
        <v>0</v>
      </c>
      <c r="C384" s="229">
        <f t="shared" ref="C384:AP384" si="161">LOOKUP(C372,$B$338:$AP$338,$B$339:$AP$339)/100*$B672</f>
        <v>0</v>
      </c>
      <c r="D384" s="208">
        <f t="shared" si="161"/>
        <v>0</v>
      </c>
      <c r="E384" s="208">
        <f t="shared" si="161"/>
        <v>0</v>
      </c>
      <c r="F384" s="208">
        <f t="shared" si="161"/>
        <v>0</v>
      </c>
      <c r="G384" s="208">
        <f t="shared" si="161"/>
        <v>0</v>
      </c>
      <c r="H384" s="208">
        <f t="shared" si="161"/>
        <v>0</v>
      </c>
      <c r="I384" s="208">
        <f t="shared" si="161"/>
        <v>0</v>
      </c>
      <c r="J384" s="208">
        <f t="shared" si="161"/>
        <v>0</v>
      </c>
      <c r="K384" s="208">
        <f t="shared" si="161"/>
        <v>0</v>
      </c>
      <c r="L384" s="208">
        <f t="shared" si="161"/>
        <v>0</v>
      </c>
      <c r="M384" s="208">
        <f t="shared" si="161"/>
        <v>0</v>
      </c>
      <c r="N384" s="208">
        <f t="shared" si="161"/>
        <v>0</v>
      </c>
      <c r="O384" s="208">
        <f t="shared" si="161"/>
        <v>0</v>
      </c>
      <c r="P384" s="208">
        <f t="shared" si="161"/>
        <v>0</v>
      </c>
      <c r="Q384" s="208">
        <f t="shared" si="161"/>
        <v>0</v>
      </c>
      <c r="R384" s="208">
        <f t="shared" si="161"/>
        <v>0</v>
      </c>
      <c r="S384" s="208">
        <f t="shared" si="161"/>
        <v>0</v>
      </c>
      <c r="T384" s="208">
        <f t="shared" si="161"/>
        <v>0</v>
      </c>
      <c r="U384" s="208">
        <f t="shared" si="161"/>
        <v>0</v>
      </c>
      <c r="V384" s="208">
        <f t="shared" si="161"/>
        <v>0</v>
      </c>
      <c r="W384" s="208">
        <f t="shared" si="161"/>
        <v>0</v>
      </c>
      <c r="X384" s="208">
        <f t="shared" si="161"/>
        <v>0</v>
      </c>
      <c r="Y384" s="208">
        <f t="shared" si="161"/>
        <v>0</v>
      </c>
      <c r="Z384" s="208">
        <f t="shared" si="161"/>
        <v>0</v>
      </c>
      <c r="AA384" s="208">
        <f t="shared" si="161"/>
        <v>0</v>
      </c>
      <c r="AB384" s="208">
        <f t="shared" si="161"/>
        <v>0</v>
      </c>
      <c r="AC384" s="208">
        <f t="shared" si="161"/>
        <v>0</v>
      </c>
      <c r="AD384" s="208">
        <f t="shared" si="161"/>
        <v>0</v>
      </c>
      <c r="AE384" s="208">
        <f t="shared" si="161"/>
        <v>0</v>
      </c>
      <c r="AF384" s="208">
        <f t="shared" si="161"/>
        <v>0</v>
      </c>
      <c r="AG384" s="208">
        <f t="shared" si="161"/>
        <v>0</v>
      </c>
      <c r="AH384" s="208">
        <f t="shared" si="161"/>
        <v>0</v>
      </c>
      <c r="AI384" s="208">
        <f t="shared" si="161"/>
        <v>0</v>
      </c>
      <c r="AJ384" s="208">
        <f t="shared" si="161"/>
        <v>0</v>
      </c>
      <c r="AK384" s="208">
        <f t="shared" si="161"/>
        <v>0</v>
      </c>
      <c r="AL384" s="208">
        <f t="shared" si="161"/>
        <v>0</v>
      </c>
      <c r="AM384" s="208">
        <f t="shared" si="161"/>
        <v>0</v>
      </c>
      <c r="AN384" s="208">
        <f t="shared" si="161"/>
        <v>0</v>
      </c>
      <c r="AO384" s="208">
        <f t="shared" si="161"/>
        <v>0</v>
      </c>
      <c r="AP384" s="208">
        <f t="shared" si="161"/>
        <v>0</v>
      </c>
    </row>
    <row r="385" spans="1:42" x14ac:dyDescent="0.2">
      <c r="A385" s="16">
        <f t="shared" si="158"/>
        <v>6</v>
      </c>
      <c r="B385" s="227">
        <f t="shared" si="155"/>
        <v>0</v>
      </c>
      <c r="C385" s="229">
        <f t="shared" ref="C385:AP385" si="162">LOOKUP(C373,$B$338:$AP$338,$B$339:$AP$339)/100*$B673</f>
        <v>0</v>
      </c>
      <c r="D385" s="208">
        <f t="shared" si="162"/>
        <v>0</v>
      </c>
      <c r="E385" s="208">
        <f t="shared" si="162"/>
        <v>0</v>
      </c>
      <c r="F385" s="208">
        <f t="shared" si="162"/>
        <v>0</v>
      </c>
      <c r="G385" s="208">
        <f t="shared" si="162"/>
        <v>0</v>
      </c>
      <c r="H385" s="208">
        <f t="shared" si="162"/>
        <v>0</v>
      </c>
      <c r="I385" s="208">
        <f t="shared" si="162"/>
        <v>0</v>
      </c>
      <c r="J385" s="208">
        <f t="shared" si="162"/>
        <v>0</v>
      </c>
      <c r="K385" s="208">
        <f t="shared" si="162"/>
        <v>0</v>
      </c>
      <c r="L385" s="208">
        <f t="shared" si="162"/>
        <v>0</v>
      </c>
      <c r="M385" s="208">
        <f t="shared" si="162"/>
        <v>0</v>
      </c>
      <c r="N385" s="208">
        <f t="shared" si="162"/>
        <v>0</v>
      </c>
      <c r="O385" s="208">
        <f t="shared" si="162"/>
        <v>0</v>
      </c>
      <c r="P385" s="208">
        <f t="shared" si="162"/>
        <v>0</v>
      </c>
      <c r="Q385" s="208">
        <f t="shared" si="162"/>
        <v>0</v>
      </c>
      <c r="R385" s="208">
        <f t="shared" si="162"/>
        <v>0</v>
      </c>
      <c r="S385" s="208">
        <f t="shared" si="162"/>
        <v>0</v>
      </c>
      <c r="T385" s="208">
        <f t="shared" si="162"/>
        <v>0</v>
      </c>
      <c r="U385" s="208">
        <f t="shared" si="162"/>
        <v>0</v>
      </c>
      <c r="V385" s="208">
        <f t="shared" si="162"/>
        <v>0</v>
      </c>
      <c r="W385" s="208">
        <f t="shared" si="162"/>
        <v>0</v>
      </c>
      <c r="X385" s="208">
        <f t="shared" si="162"/>
        <v>0</v>
      </c>
      <c r="Y385" s="208">
        <f t="shared" si="162"/>
        <v>0</v>
      </c>
      <c r="Z385" s="208">
        <f t="shared" si="162"/>
        <v>0</v>
      </c>
      <c r="AA385" s="208">
        <f t="shared" si="162"/>
        <v>0</v>
      </c>
      <c r="AB385" s="208">
        <f t="shared" si="162"/>
        <v>0</v>
      </c>
      <c r="AC385" s="208">
        <f t="shared" si="162"/>
        <v>0</v>
      </c>
      <c r="AD385" s="208">
        <f t="shared" si="162"/>
        <v>0</v>
      </c>
      <c r="AE385" s="208">
        <f t="shared" si="162"/>
        <v>0</v>
      </c>
      <c r="AF385" s="208">
        <f t="shared" si="162"/>
        <v>0</v>
      </c>
      <c r="AG385" s="208">
        <f t="shared" si="162"/>
        <v>0</v>
      </c>
      <c r="AH385" s="208">
        <f t="shared" si="162"/>
        <v>0</v>
      </c>
      <c r="AI385" s="208">
        <f t="shared" si="162"/>
        <v>0</v>
      </c>
      <c r="AJ385" s="208">
        <f t="shared" si="162"/>
        <v>0</v>
      </c>
      <c r="AK385" s="208">
        <f t="shared" si="162"/>
        <v>0</v>
      </c>
      <c r="AL385" s="208">
        <f t="shared" si="162"/>
        <v>0</v>
      </c>
      <c r="AM385" s="208">
        <f t="shared" si="162"/>
        <v>0</v>
      </c>
      <c r="AN385" s="208">
        <f t="shared" si="162"/>
        <v>0</v>
      </c>
      <c r="AO385" s="208">
        <f t="shared" si="162"/>
        <v>0</v>
      </c>
      <c r="AP385" s="208">
        <f t="shared" si="162"/>
        <v>0</v>
      </c>
    </row>
    <row r="386" spans="1:42" x14ac:dyDescent="0.2">
      <c r="A386" s="16">
        <f t="shared" si="158"/>
        <v>7</v>
      </c>
      <c r="B386" s="227">
        <f t="shared" si="155"/>
        <v>0</v>
      </c>
      <c r="C386" s="229">
        <f t="shared" ref="C386:AP386" si="163">LOOKUP(C374,$B$338:$AP$338,$B$339:$AP$339)/100*$B674</f>
        <v>0</v>
      </c>
      <c r="D386" s="208">
        <f t="shared" si="163"/>
        <v>0</v>
      </c>
      <c r="E386" s="208">
        <f t="shared" si="163"/>
        <v>0</v>
      </c>
      <c r="F386" s="208">
        <f t="shared" si="163"/>
        <v>0</v>
      </c>
      <c r="G386" s="208">
        <f t="shared" si="163"/>
        <v>0</v>
      </c>
      <c r="H386" s="208">
        <f t="shared" si="163"/>
        <v>0</v>
      </c>
      <c r="I386" s="208">
        <f t="shared" si="163"/>
        <v>0</v>
      </c>
      <c r="J386" s="208">
        <f t="shared" si="163"/>
        <v>0</v>
      </c>
      <c r="K386" s="208">
        <f t="shared" si="163"/>
        <v>0</v>
      </c>
      <c r="L386" s="208">
        <f t="shared" si="163"/>
        <v>0</v>
      </c>
      <c r="M386" s="208">
        <f t="shared" si="163"/>
        <v>0</v>
      </c>
      <c r="N386" s="208">
        <f t="shared" si="163"/>
        <v>0</v>
      </c>
      <c r="O386" s="208">
        <f t="shared" si="163"/>
        <v>0</v>
      </c>
      <c r="P386" s="208">
        <f t="shared" si="163"/>
        <v>0</v>
      </c>
      <c r="Q386" s="208">
        <f t="shared" si="163"/>
        <v>0</v>
      </c>
      <c r="R386" s="208">
        <f t="shared" si="163"/>
        <v>0</v>
      </c>
      <c r="S386" s="208">
        <f t="shared" si="163"/>
        <v>0</v>
      </c>
      <c r="T386" s="208">
        <f t="shared" si="163"/>
        <v>0</v>
      </c>
      <c r="U386" s="208">
        <f t="shared" si="163"/>
        <v>0</v>
      </c>
      <c r="V386" s="208">
        <f t="shared" si="163"/>
        <v>0</v>
      </c>
      <c r="W386" s="208">
        <f t="shared" si="163"/>
        <v>0</v>
      </c>
      <c r="X386" s="208">
        <f t="shared" si="163"/>
        <v>0</v>
      </c>
      <c r="Y386" s="208">
        <f t="shared" si="163"/>
        <v>0</v>
      </c>
      <c r="Z386" s="208">
        <f t="shared" si="163"/>
        <v>0</v>
      </c>
      <c r="AA386" s="208">
        <f t="shared" si="163"/>
        <v>0</v>
      </c>
      <c r="AB386" s="208">
        <f t="shared" si="163"/>
        <v>0</v>
      </c>
      <c r="AC386" s="208">
        <f t="shared" si="163"/>
        <v>0</v>
      </c>
      <c r="AD386" s="208">
        <f t="shared" si="163"/>
        <v>0</v>
      </c>
      <c r="AE386" s="208">
        <f t="shared" si="163"/>
        <v>0</v>
      </c>
      <c r="AF386" s="208">
        <f t="shared" si="163"/>
        <v>0</v>
      </c>
      <c r="AG386" s="208">
        <f t="shared" si="163"/>
        <v>0</v>
      </c>
      <c r="AH386" s="208">
        <f t="shared" si="163"/>
        <v>0</v>
      </c>
      <c r="AI386" s="208">
        <f t="shared" si="163"/>
        <v>0</v>
      </c>
      <c r="AJ386" s="208">
        <f t="shared" si="163"/>
        <v>0</v>
      </c>
      <c r="AK386" s="208">
        <f t="shared" si="163"/>
        <v>0</v>
      </c>
      <c r="AL386" s="208">
        <f t="shared" si="163"/>
        <v>0</v>
      </c>
      <c r="AM386" s="208">
        <f t="shared" si="163"/>
        <v>0</v>
      </c>
      <c r="AN386" s="208">
        <f t="shared" si="163"/>
        <v>0</v>
      </c>
      <c r="AO386" s="208">
        <f t="shared" si="163"/>
        <v>0</v>
      </c>
      <c r="AP386" s="208">
        <f t="shared" si="163"/>
        <v>0</v>
      </c>
    </row>
    <row r="387" spans="1:42" x14ac:dyDescent="0.2">
      <c r="A387" s="16">
        <f t="shared" si="158"/>
        <v>8</v>
      </c>
      <c r="B387" s="227">
        <f t="shared" si="155"/>
        <v>0</v>
      </c>
      <c r="C387" s="229">
        <f t="shared" ref="C387:AP387" si="164">LOOKUP(C375,$B$338:$AP$338,$B$339:$AP$339)/100*$B675</f>
        <v>0</v>
      </c>
      <c r="D387" s="208">
        <f t="shared" si="164"/>
        <v>0</v>
      </c>
      <c r="E387" s="208">
        <f t="shared" si="164"/>
        <v>0</v>
      </c>
      <c r="F387" s="208">
        <f t="shared" si="164"/>
        <v>0</v>
      </c>
      <c r="G387" s="208">
        <f t="shared" si="164"/>
        <v>0</v>
      </c>
      <c r="H387" s="208">
        <f t="shared" si="164"/>
        <v>0</v>
      </c>
      <c r="I387" s="208">
        <f t="shared" si="164"/>
        <v>0</v>
      </c>
      <c r="J387" s="208">
        <f t="shared" si="164"/>
        <v>0</v>
      </c>
      <c r="K387" s="208">
        <f t="shared" si="164"/>
        <v>0</v>
      </c>
      <c r="L387" s="208">
        <f t="shared" si="164"/>
        <v>0</v>
      </c>
      <c r="M387" s="208">
        <f t="shared" si="164"/>
        <v>0</v>
      </c>
      <c r="N387" s="208">
        <f t="shared" si="164"/>
        <v>0</v>
      </c>
      <c r="O387" s="208">
        <f t="shared" si="164"/>
        <v>0</v>
      </c>
      <c r="P387" s="208">
        <f t="shared" si="164"/>
        <v>0</v>
      </c>
      <c r="Q387" s="208">
        <f t="shared" si="164"/>
        <v>0</v>
      </c>
      <c r="R387" s="208">
        <f t="shared" si="164"/>
        <v>0</v>
      </c>
      <c r="S387" s="208">
        <f t="shared" si="164"/>
        <v>0</v>
      </c>
      <c r="T387" s="208">
        <f t="shared" si="164"/>
        <v>0</v>
      </c>
      <c r="U387" s="208">
        <f t="shared" si="164"/>
        <v>0</v>
      </c>
      <c r="V387" s="208">
        <f t="shared" si="164"/>
        <v>0</v>
      </c>
      <c r="W387" s="208">
        <f t="shared" si="164"/>
        <v>0</v>
      </c>
      <c r="X387" s="208">
        <f t="shared" si="164"/>
        <v>0</v>
      </c>
      <c r="Y387" s="208">
        <f t="shared" si="164"/>
        <v>0</v>
      </c>
      <c r="Z387" s="208">
        <f t="shared" si="164"/>
        <v>0</v>
      </c>
      <c r="AA387" s="208">
        <f t="shared" si="164"/>
        <v>0</v>
      </c>
      <c r="AB387" s="208">
        <f t="shared" si="164"/>
        <v>0</v>
      </c>
      <c r="AC387" s="208">
        <f t="shared" si="164"/>
        <v>0</v>
      </c>
      <c r="AD387" s="208">
        <f t="shared" si="164"/>
        <v>0</v>
      </c>
      <c r="AE387" s="208">
        <f t="shared" si="164"/>
        <v>0</v>
      </c>
      <c r="AF387" s="208">
        <f t="shared" si="164"/>
        <v>0</v>
      </c>
      <c r="AG387" s="208">
        <f t="shared" si="164"/>
        <v>0</v>
      </c>
      <c r="AH387" s="208">
        <f t="shared" si="164"/>
        <v>0</v>
      </c>
      <c r="AI387" s="208">
        <f t="shared" si="164"/>
        <v>0</v>
      </c>
      <c r="AJ387" s="208">
        <f t="shared" si="164"/>
        <v>0</v>
      </c>
      <c r="AK387" s="208">
        <f t="shared" si="164"/>
        <v>0</v>
      </c>
      <c r="AL387" s="208">
        <f t="shared" si="164"/>
        <v>0</v>
      </c>
      <c r="AM387" s="208">
        <f t="shared" si="164"/>
        <v>0</v>
      </c>
      <c r="AN387" s="208">
        <f t="shared" si="164"/>
        <v>0</v>
      </c>
      <c r="AO387" s="208">
        <f t="shared" si="164"/>
        <v>0</v>
      </c>
      <c r="AP387" s="208">
        <f t="shared" si="164"/>
        <v>0</v>
      </c>
    </row>
    <row r="388" spans="1:42" x14ac:dyDescent="0.2">
      <c r="A388" s="16">
        <f>A387+1</f>
        <v>9</v>
      </c>
      <c r="B388" s="227">
        <f t="shared" si="155"/>
        <v>0</v>
      </c>
      <c r="C388" s="229">
        <f t="shared" ref="C388:AP388" si="165">LOOKUP(C376,$B$338:$AP$338,$B$339:$AP$339)/100*$B676</f>
        <v>0</v>
      </c>
      <c r="D388" s="208">
        <f t="shared" si="165"/>
        <v>0</v>
      </c>
      <c r="E388" s="208">
        <f t="shared" si="165"/>
        <v>0</v>
      </c>
      <c r="F388" s="208">
        <f t="shared" si="165"/>
        <v>0</v>
      </c>
      <c r="G388" s="208">
        <f t="shared" si="165"/>
        <v>0</v>
      </c>
      <c r="H388" s="208">
        <f t="shared" si="165"/>
        <v>0</v>
      </c>
      <c r="I388" s="208">
        <f t="shared" si="165"/>
        <v>0</v>
      </c>
      <c r="J388" s="208">
        <f t="shared" si="165"/>
        <v>0</v>
      </c>
      <c r="K388" s="208">
        <f t="shared" si="165"/>
        <v>0</v>
      </c>
      <c r="L388" s="208">
        <f t="shared" si="165"/>
        <v>0</v>
      </c>
      <c r="M388" s="208">
        <f t="shared" si="165"/>
        <v>0</v>
      </c>
      <c r="N388" s="208">
        <f t="shared" si="165"/>
        <v>0</v>
      </c>
      <c r="O388" s="208">
        <f t="shared" si="165"/>
        <v>0</v>
      </c>
      <c r="P388" s="208">
        <f t="shared" si="165"/>
        <v>0</v>
      </c>
      <c r="Q388" s="208">
        <f t="shared" si="165"/>
        <v>0</v>
      </c>
      <c r="R388" s="208">
        <f t="shared" si="165"/>
        <v>0</v>
      </c>
      <c r="S388" s="208">
        <f t="shared" si="165"/>
        <v>0</v>
      </c>
      <c r="T388" s="208">
        <f t="shared" si="165"/>
        <v>0</v>
      </c>
      <c r="U388" s="208">
        <f t="shared" si="165"/>
        <v>0</v>
      </c>
      <c r="V388" s="208">
        <f t="shared" si="165"/>
        <v>0</v>
      </c>
      <c r="W388" s="208">
        <f t="shared" si="165"/>
        <v>0</v>
      </c>
      <c r="X388" s="208">
        <f t="shared" si="165"/>
        <v>0</v>
      </c>
      <c r="Y388" s="208">
        <f t="shared" si="165"/>
        <v>0</v>
      </c>
      <c r="Z388" s="208">
        <f t="shared" si="165"/>
        <v>0</v>
      </c>
      <c r="AA388" s="208">
        <f t="shared" si="165"/>
        <v>0</v>
      </c>
      <c r="AB388" s="208">
        <f t="shared" si="165"/>
        <v>0</v>
      </c>
      <c r="AC388" s="208">
        <f t="shared" si="165"/>
        <v>0</v>
      </c>
      <c r="AD388" s="208">
        <f t="shared" si="165"/>
        <v>0</v>
      </c>
      <c r="AE388" s="208">
        <f t="shared" si="165"/>
        <v>0</v>
      </c>
      <c r="AF388" s="208">
        <f t="shared" si="165"/>
        <v>0</v>
      </c>
      <c r="AG388" s="208">
        <f t="shared" si="165"/>
        <v>0</v>
      </c>
      <c r="AH388" s="208">
        <f t="shared" si="165"/>
        <v>0</v>
      </c>
      <c r="AI388" s="208">
        <f t="shared" si="165"/>
        <v>0</v>
      </c>
      <c r="AJ388" s="208">
        <f t="shared" si="165"/>
        <v>0</v>
      </c>
      <c r="AK388" s="208">
        <f t="shared" si="165"/>
        <v>0</v>
      </c>
      <c r="AL388" s="208">
        <f t="shared" si="165"/>
        <v>0</v>
      </c>
      <c r="AM388" s="208">
        <f t="shared" si="165"/>
        <v>0</v>
      </c>
      <c r="AN388" s="208">
        <f t="shared" si="165"/>
        <v>0</v>
      </c>
      <c r="AO388" s="208">
        <f t="shared" si="165"/>
        <v>0</v>
      </c>
      <c r="AP388" s="208">
        <f t="shared" si="165"/>
        <v>0</v>
      </c>
    </row>
    <row r="389" spans="1:42" x14ac:dyDescent="0.2">
      <c r="A389" s="16">
        <f t="shared" si="158"/>
        <v>10</v>
      </c>
      <c r="B389" s="227">
        <f t="shared" si="155"/>
        <v>0</v>
      </c>
      <c r="C389" s="228">
        <f t="shared" ref="C389:AP389" si="166">LOOKUP(C377,$B$338:$AP$338,$B$339:$AP$339)/100*$B677</f>
        <v>0</v>
      </c>
      <c r="D389" s="212">
        <f t="shared" si="166"/>
        <v>0</v>
      </c>
      <c r="E389" s="212">
        <f t="shared" si="166"/>
        <v>0</v>
      </c>
      <c r="F389" s="212">
        <f t="shared" si="166"/>
        <v>0</v>
      </c>
      <c r="G389" s="212">
        <f t="shared" si="166"/>
        <v>0</v>
      </c>
      <c r="H389" s="212">
        <f t="shared" si="166"/>
        <v>0</v>
      </c>
      <c r="I389" s="212">
        <f t="shared" si="166"/>
        <v>0</v>
      </c>
      <c r="J389" s="212">
        <f t="shared" si="166"/>
        <v>0</v>
      </c>
      <c r="K389" s="212">
        <f t="shared" si="166"/>
        <v>0</v>
      </c>
      <c r="L389" s="212">
        <f t="shared" si="166"/>
        <v>0</v>
      </c>
      <c r="M389" s="212">
        <f t="shared" si="166"/>
        <v>0</v>
      </c>
      <c r="N389" s="212">
        <f t="shared" si="166"/>
        <v>0</v>
      </c>
      <c r="O389" s="212">
        <f t="shared" si="166"/>
        <v>0</v>
      </c>
      <c r="P389" s="212">
        <f t="shared" si="166"/>
        <v>0</v>
      </c>
      <c r="Q389" s="212">
        <f t="shared" si="166"/>
        <v>0</v>
      </c>
      <c r="R389" s="212">
        <f t="shared" si="166"/>
        <v>0</v>
      </c>
      <c r="S389" s="212">
        <f t="shared" si="166"/>
        <v>0</v>
      </c>
      <c r="T389" s="212">
        <f t="shared" si="166"/>
        <v>0</v>
      </c>
      <c r="U389" s="212">
        <f t="shared" si="166"/>
        <v>0</v>
      </c>
      <c r="V389" s="212">
        <f t="shared" si="166"/>
        <v>0</v>
      </c>
      <c r="W389" s="212">
        <f t="shared" si="166"/>
        <v>0</v>
      </c>
      <c r="X389" s="212">
        <f t="shared" si="166"/>
        <v>0</v>
      </c>
      <c r="Y389" s="212">
        <f t="shared" si="166"/>
        <v>0</v>
      </c>
      <c r="Z389" s="212">
        <f t="shared" si="166"/>
        <v>0</v>
      </c>
      <c r="AA389" s="212">
        <f t="shared" si="166"/>
        <v>0</v>
      </c>
      <c r="AB389" s="212">
        <f t="shared" si="166"/>
        <v>0</v>
      </c>
      <c r="AC389" s="212">
        <f t="shared" si="166"/>
        <v>0</v>
      </c>
      <c r="AD389" s="212">
        <f t="shared" si="166"/>
        <v>0</v>
      </c>
      <c r="AE389" s="212">
        <f t="shared" si="166"/>
        <v>0</v>
      </c>
      <c r="AF389" s="212">
        <f t="shared" si="166"/>
        <v>0</v>
      </c>
      <c r="AG389" s="212">
        <f t="shared" si="166"/>
        <v>0</v>
      </c>
      <c r="AH389" s="212">
        <f t="shared" si="166"/>
        <v>0</v>
      </c>
      <c r="AI389" s="212">
        <f t="shared" si="166"/>
        <v>0</v>
      </c>
      <c r="AJ389" s="212">
        <f t="shared" si="166"/>
        <v>0</v>
      </c>
      <c r="AK389" s="212">
        <f t="shared" si="166"/>
        <v>0</v>
      </c>
      <c r="AL389" s="212">
        <f t="shared" si="166"/>
        <v>0</v>
      </c>
      <c r="AM389" s="212">
        <f t="shared" si="166"/>
        <v>0</v>
      </c>
      <c r="AN389" s="212">
        <f t="shared" si="166"/>
        <v>0</v>
      </c>
      <c r="AO389" s="212">
        <f t="shared" si="166"/>
        <v>0</v>
      </c>
      <c r="AP389" s="212">
        <f t="shared" si="166"/>
        <v>0</v>
      </c>
    </row>
    <row r="390" spans="1:42" s="16" customFormat="1" ht="12" customHeight="1" x14ac:dyDescent="0.2">
      <c r="A390" s="39" t="s">
        <v>13</v>
      </c>
      <c r="B390" s="119"/>
      <c r="C390" s="209">
        <f>SUM(C380:C389)</f>
        <v>0</v>
      </c>
      <c r="D390" s="209">
        <f t="shared" ref="D390:AP390" si="167">SUM(D380:D389)</f>
        <v>0</v>
      </c>
      <c r="E390" s="209">
        <f t="shared" si="167"/>
        <v>0</v>
      </c>
      <c r="F390" s="209">
        <f t="shared" si="167"/>
        <v>0</v>
      </c>
      <c r="G390" s="209">
        <f t="shared" si="167"/>
        <v>0</v>
      </c>
      <c r="H390" s="209">
        <f t="shared" si="167"/>
        <v>0</v>
      </c>
      <c r="I390" s="209">
        <f t="shared" si="167"/>
        <v>0</v>
      </c>
      <c r="J390" s="209">
        <f t="shared" si="167"/>
        <v>0</v>
      </c>
      <c r="K390" s="209">
        <f t="shared" si="167"/>
        <v>0</v>
      </c>
      <c r="L390" s="209">
        <f t="shared" si="167"/>
        <v>0</v>
      </c>
      <c r="M390" s="209">
        <f t="shared" si="167"/>
        <v>0</v>
      </c>
      <c r="N390" s="209">
        <f t="shared" si="167"/>
        <v>0</v>
      </c>
      <c r="O390" s="209">
        <f t="shared" si="167"/>
        <v>0</v>
      </c>
      <c r="P390" s="209">
        <f t="shared" si="167"/>
        <v>0</v>
      </c>
      <c r="Q390" s="209">
        <f t="shared" si="167"/>
        <v>0</v>
      </c>
      <c r="R390" s="209">
        <f t="shared" si="167"/>
        <v>0</v>
      </c>
      <c r="S390" s="209">
        <f t="shared" si="167"/>
        <v>0</v>
      </c>
      <c r="T390" s="209">
        <f t="shared" si="167"/>
        <v>0</v>
      </c>
      <c r="U390" s="209">
        <f t="shared" si="167"/>
        <v>0</v>
      </c>
      <c r="V390" s="209">
        <f t="shared" si="167"/>
        <v>0</v>
      </c>
      <c r="W390" s="209">
        <f t="shared" si="167"/>
        <v>0</v>
      </c>
      <c r="X390" s="209">
        <f t="shared" si="167"/>
        <v>0</v>
      </c>
      <c r="Y390" s="209">
        <f t="shared" si="167"/>
        <v>0</v>
      </c>
      <c r="Z390" s="209">
        <f t="shared" si="167"/>
        <v>0</v>
      </c>
      <c r="AA390" s="209">
        <f t="shared" si="167"/>
        <v>0</v>
      </c>
      <c r="AB390" s="209">
        <f t="shared" si="167"/>
        <v>0</v>
      </c>
      <c r="AC390" s="209">
        <f t="shared" si="167"/>
        <v>0</v>
      </c>
      <c r="AD390" s="209">
        <f t="shared" si="167"/>
        <v>0</v>
      </c>
      <c r="AE390" s="209">
        <f t="shared" si="167"/>
        <v>0</v>
      </c>
      <c r="AF390" s="209">
        <f t="shared" si="167"/>
        <v>0</v>
      </c>
      <c r="AG390" s="209">
        <f t="shared" si="167"/>
        <v>0</v>
      </c>
      <c r="AH390" s="209">
        <f t="shared" si="167"/>
        <v>0</v>
      </c>
      <c r="AI390" s="209">
        <f t="shared" si="167"/>
        <v>0</v>
      </c>
      <c r="AJ390" s="209">
        <f t="shared" si="167"/>
        <v>0</v>
      </c>
      <c r="AK390" s="209">
        <f t="shared" si="167"/>
        <v>0</v>
      </c>
      <c r="AL390" s="209">
        <f t="shared" si="167"/>
        <v>0</v>
      </c>
      <c r="AM390" s="209">
        <f t="shared" si="167"/>
        <v>0</v>
      </c>
      <c r="AN390" s="209">
        <f t="shared" si="167"/>
        <v>0</v>
      </c>
      <c r="AO390" s="209">
        <f t="shared" si="167"/>
        <v>0</v>
      </c>
      <c r="AP390" s="209">
        <f t="shared" si="167"/>
        <v>0</v>
      </c>
    </row>
    <row r="391" spans="1:42" x14ac:dyDescent="0.2">
      <c r="A391" s="32"/>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c r="AA391" s="28"/>
      <c r="AB391" s="28"/>
      <c r="AC391" s="28"/>
      <c r="AD391" s="28"/>
      <c r="AE391" s="28"/>
      <c r="AF391" s="28"/>
      <c r="AG391" s="28"/>
      <c r="AH391" s="28"/>
      <c r="AI391" s="28"/>
      <c r="AJ391" s="28"/>
      <c r="AK391" s="28"/>
      <c r="AL391" s="28"/>
      <c r="AM391" s="28"/>
      <c r="AN391" s="28"/>
      <c r="AO391" s="28"/>
      <c r="AP391" s="28"/>
    </row>
    <row r="392" spans="1:42" x14ac:dyDescent="0.2">
      <c r="A392" s="30" t="s">
        <v>79</v>
      </c>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c r="AA392" s="28"/>
      <c r="AB392" s="28"/>
      <c r="AC392" s="28"/>
      <c r="AD392" s="28"/>
      <c r="AE392" s="28"/>
      <c r="AF392" s="28"/>
      <c r="AG392" s="28"/>
      <c r="AH392" s="28"/>
      <c r="AI392" s="28"/>
      <c r="AJ392" s="28"/>
      <c r="AK392" s="28"/>
      <c r="AL392" s="28"/>
      <c r="AM392" s="28"/>
      <c r="AN392" s="28"/>
      <c r="AO392" s="28"/>
      <c r="AP392" s="28"/>
    </row>
    <row r="393" spans="1:42" x14ac:dyDescent="0.2">
      <c r="A393" s="32" t="s">
        <v>64</v>
      </c>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c r="AA393" s="28"/>
      <c r="AB393" s="28"/>
      <c r="AC393" s="28"/>
      <c r="AD393" s="28"/>
      <c r="AE393" s="28"/>
      <c r="AF393" s="28"/>
      <c r="AG393" s="28"/>
      <c r="AH393" s="28"/>
      <c r="AI393" s="28"/>
      <c r="AJ393" s="28"/>
      <c r="AK393" s="28"/>
      <c r="AL393" s="28"/>
      <c r="AM393" s="28"/>
      <c r="AN393" s="28"/>
      <c r="AO393" s="28"/>
      <c r="AP393" s="28"/>
    </row>
    <row r="394" spans="1:42" x14ac:dyDescent="0.2">
      <c r="A394" s="16">
        <v>1</v>
      </c>
      <c r="B394" s="4">
        <v>0</v>
      </c>
      <c r="C394" s="208">
        <f>IF(C$2&lt;=analysis_period,IF(SUM($C700:C700)&gt;0,B394+1,0),0)</f>
        <v>0</v>
      </c>
      <c r="D394" s="208">
        <f>IF(D$2&lt;=analysis_period,IF(SUM($C700:D700)&gt;0,C394+1,0),0)</f>
        <v>0</v>
      </c>
      <c r="E394" s="208">
        <f>IF(E$2&lt;=analysis_period,IF(SUM($C700:E700)&gt;0,D394+1,0),0)</f>
        <v>0</v>
      </c>
      <c r="F394" s="208">
        <f>IF(F$2&lt;=analysis_period,IF(SUM($C700:F700)&gt;0,E394+1,0),0)</f>
        <v>0</v>
      </c>
      <c r="G394" s="208">
        <f>IF(G$2&lt;=analysis_period,IF(SUM($C700:G700)&gt;0,F394+1,0),0)</f>
        <v>0</v>
      </c>
      <c r="H394" s="208">
        <f>IF(H$2&lt;=analysis_period,IF(SUM($C700:H700)&gt;0,G394+1,0),0)</f>
        <v>0</v>
      </c>
      <c r="I394" s="208">
        <f>IF(I$2&lt;=analysis_period,IF(SUM($C700:I700)&gt;0,H394+1,0),0)</f>
        <v>0</v>
      </c>
      <c r="J394" s="208">
        <f>IF(J$2&lt;=analysis_period,IF(SUM($C700:J700)&gt;0,I394+1,0),0)</f>
        <v>0</v>
      </c>
      <c r="K394" s="208">
        <f>IF(K$2&lt;=analysis_period,IF(SUM($C700:K700)&gt;0,J394+1,0),0)</f>
        <v>0</v>
      </c>
      <c r="L394" s="208">
        <f>IF(L$2&lt;=analysis_period,IF(SUM($C700:L700)&gt;0,K394+1,0),0)</f>
        <v>0</v>
      </c>
      <c r="M394" s="208">
        <f>IF(M$2&lt;=analysis_period,IF(SUM($C700:M700)&gt;0,L394+1,0),0)</f>
        <v>0</v>
      </c>
      <c r="N394" s="208">
        <f>IF(N$2&lt;=analysis_period,IF(SUM($C700:N700)&gt;0,M394+1,0),0)</f>
        <v>0</v>
      </c>
      <c r="O394" s="208">
        <f>IF(O$2&lt;=analysis_period,IF(SUM($C700:O700)&gt;0,N394+1,0),0)</f>
        <v>0</v>
      </c>
      <c r="P394" s="208">
        <f>IF(P$2&lt;=analysis_period,IF(SUM($C700:P700)&gt;0,O394+1,0),0)</f>
        <v>0</v>
      </c>
      <c r="Q394" s="208">
        <f>IF(Q$2&lt;=analysis_period,IF(SUM($C700:Q700)&gt;0,P394+1,0),0)</f>
        <v>0</v>
      </c>
      <c r="R394" s="208">
        <f>IF(R$2&lt;=analysis_period,IF(SUM($C700:R700)&gt;0,Q394+1,0),0)</f>
        <v>0</v>
      </c>
      <c r="S394" s="208">
        <f>IF(S$2&lt;=analysis_period,IF(SUM($C700:S700)&gt;0,R394+1,0),0)</f>
        <v>0</v>
      </c>
      <c r="T394" s="208">
        <f>IF(T$2&lt;=analysis_period,IF(SUM($C700:T700)&gt;0,S394+1,0),0)</f>
        <v>0</v>
      </c>
      <c r="U394" s="208">
        <f>IF(U$2&lt;=analysis_period,IF(SUM($C700:U700)&gt;0,T394+1,0),0)</f>
        <v>0</v>
      </c>
      <c r="V394" s="208">
        <f>IF(V$2&lt;=analysis_period,IF(SUM($C700:V700)&gt;0,U394+1,0),0)</f>
        <v>0</v>
      </c>
      <c r="W394" s="208">
        <f>IF(W$2&lt;=analysis_period,IF(SUM($C700:W700)&gt;0,V394+1,0),0)</f>
        <v>0</v>
      </c>
      <c r="X394" s="208">
        <f>IF(X$2&lt;=analysis_period,IF(SUM($C700:X700)&gt;0,W394+1,0),0)</f>
        <v>0</v>
      </c>
      <c r="Y394" s="208">
        <f>IF(Y$2&lt;=analysis_period,IF(SUM($C700:Y700)&gt;0,X394+1,0),0)</f>
        <v>0</v>
      </c>
      <c r="Z394" s="208">
        <f>IF(Z$2&lt;=analysis_period,IF(SUM($C700:Z700)&gt;0,Y394+1,0),0)</f>
        <v>0</v>
      </c>
      <c r="AA394" s="208">
        <f>IF(AA$2&lt;=analysis_period,IF(SUM($C700:AA700)&gt;0,Z394+1,0),0)</f>
        <v>0</v>
      </c>
      <c r="AB394" s="208">
        <f>IF(AB$2&lt;=analysis_period,IF(SUM($C700:AB700)&gt;0,AA394+1,0),0)</f>
        <v>0</v>
      </c>
      <c r="AC394" s="208">
        <f>IF(AC$2&lt;=analysis_period,IF(SUM($C700:AC700)&gt;0,AB394+1,0),0)</f>
        <v>0</v>
      </c>
      <c r="AD394" s="208">
        <f>IF(AD$2&lt;=analysis_period,IF(SUM($C700:AD700)&gt;0,AC394+1,0),0)</f>
        <v>0</v>
      </c>
      <c r="AE394" s="208">
        <f>IF(AE$2&lt;=analysis_period,IF(SUM($C700:AE700)&gt;0,AD394+1,0),0)</f>
        <v>0</v>
      </c>
      <c r="AF394" s="208">
        <f>IF(AF$2&lt;=analysis_period,IF(SUM($C700:AF700)&gt;0,AE394+1,0),0)</f>
        <v>0</v>
      </c>
      <c r="AG394" s="208">
        <f>IF(AG$2&lt;=analysis_period,IF(SUM($C700:AG700)&gt;0,AF394+1,0),0)</f>
        <v>0</v>
      </c>
      <c r="AH394" s="208">
        <f>IF(AH$2&lt;=analysis_period,IF(SUM($C700:AH700)&gt;0,AG394+1,0),0)</f>
        <v>0</v>
      </c>
      <c r="AI394" s="208">
        <f>IF(AI$2&lt;=analysis_period,IF(SUM($C700:AI700)&gt;0,AH394+1,0),0)</f>
        <v>0</v>
      </c>
      <c r="AJ394" s="208">
        <f>IF(AJ$2&lt;=analysis_period,IF(SUM($C700:AJ700)&gt;0,AI394+1,0),0)</f>
        <v>0</v>
      </c>
      <c r="AK394" s="208">
        <f>IF(AK$2&lt;=analysis_period,IF(SUM($C700:AK700)&gt;0,AJ394+1,0),0)</f>
        <v>0</v>
      </c>
      <c r="AL394" s="208">
        <f>IF(AL$2&lt;=analysis_period,IF(SUM($C700:AL700)&gt;0,AK394+1,0),0)</f>
        <v>0</v>
      </c>
      <c r="AM394" s="208">
        <f>IF(AM$2&lt;=analysis_period,IF(SUM($C700:AM700)&gt;0,AL394+1,0),0)</f>
        <v>0</v>
      </c>
      <c r="AN394" s="208">
        <f>IF(AN$2&lt;=analysis_period,IF(SUM($C700:AN700)&gt;0,AM394+1,0),0)</f>
        <v>0</v>
      </c>
      <c r="AO394" s="208">
        <f>IF(AO$2&lt;=analysis_period,IF(SUM($C700:AO700)&gt;0,AN394+1,0),0)</f>
        <v>0</v>
      </c>
      <c r="AP394" s="208">
        <f>IF(AP$2&lt;=analysis_period,IF(SUM($C700:AP700)&gt;0,AO394+1,0),0)</f>
        <v>0</v>
      </c>
    </row>
    <row r="395" spans="1:42" x14ac:dyDescent="0.2">
      <c r="A395" s="16">
        <f>A394+1</f>
        <v>2</v>
      </c>
      <c r="B395" s="4">
        <v>0</v>
      </c>
      <c r="C395" s="208">
        <f>IF(C$2&lt;=analysis_period,IF(SUM($C701:C701)&gt;0,B395+1,0),0)</f>
        <v>0</v>
      </c>
      <c r="D395" s="208">
        <f>IF(D$2&lt;=analysis_period,IF(SUM($C701:D701)&gt;0,C395+1,0),0)</f>
        <v>0</v>
      </c>
      <c r="E395" s="208">
        <f>IF(E$2&lt;=analysis_period,IF(SUM($C701:E701)&gt;0,D395+1,0),0)</f>
        <v>0</v>
      </c>
      <c r="F395" s="208">
        <f>IF(F$2&lt;=analysis_period,IF(SUM($C701:F701)&gt;0,E395+1,0),0)</f>
        <v>0</v>
      </c>
      <c r="G395" s="208">
        <f>IF(G$2&lt;=analysis_period,IF(SUM($C701:G701)&gt;0,F395+1,0),0)</f>
        <v>0</v>
      </c>
      <c r="H395" s="208">
        <f>IF(H$2&lt;=analysis_period,IF(SUM($C701:H701)&gt;0,G395+1,0),0)</f>
        <v>0</v>
      </c>
      <c r="I395" s="208">
        <f>IF(I$2&lt;=analysis_period,IF(SUM($C701:I701)&gt;0,H395+1,0),0)</f>
        <v>0</v>
      </c>
      <c r="J395" s="208">
        <f>IF(J$2&lt;=analysis_period,IF(SUM($C701:J701)&gt;0,I395+1,0),0)</f>
        <v>0</v>
      </c>
      <c r="K395" s="208">
        <f>IF(K$2&lt;=analysis_period,IF(SUM($C701:K701)&gt;0,J395+1,0),0)</f>
        <v>0</v>
      </c>
      <c r="L395" s="208">
        <f>IF(L$2&lt;=analysis_period,IF(SUM($C701:L701)&gt;0,K395+1,0),0)</f>
        <v>0</v>
      </c>
      <c r="M395" s="208">
        <f>IF(M$2&lt;=analysis_period,IF(SUM($C701:M701)&gt;0,L395+1,0),0)</f>
        <v>0</v>
      </c>
      <c r="N395" s="208">
        <f>IF(N$2&lt;=analysis_period,IF(SUM($C701:N701)&gt;0,M395+1,0),0)</f>
        <v>0</v>
      </c>
      <c r="O395" s="208">
        <f>IF(O$2&lt;=analysis_period,IF(SUM($C701:O701)&gt;0,N395+1,0),0)</f>
        <v>0</v>
      </c>
      <c r="P395" s="208">
        <f>IF(P$2&lt;=analysis_period,IF(SUM($C701:P701)&gt;0,O395+1,0),0)</f>
        <v>0</v>
      </c>
      <c r="Q395" s="208">
        <f>IF(Q$2&lt;=analysis_period,IF(SUM($C701:Q701)&gt;0,P395+1,0),0)</f>
        <v>0</v>
      </c>
      <c r="R395" s="208">
        <f>IF(R$2&lt;=analysis_period,IF(SUM($C701:R701)&gt;0,Q395+1,0),0)</f>
        <v>0</v>
      </c>
      <c r="S395" s="208">
        <f>IF(S$2&lt;=analysis_period,IF(SUM($C701:S701)&gt;0,R395+1,0),0)</f>
        <v>0</v>
      </c>
      <c r="T395" s="208">
        <f>IF(T$2&lt;=analysis_period,IF(SUM($C701:T701)&gt;0,S395+1,0),0)</f>
        <v>0</v>
      </c>
      <c r="U395" s="208">
        <f>IF(U$2&lt;=analysis_period,IF(SUM($C701:U701)&gt;0,T395+1,0),0)</f>
        <v>0</v>
      </c>
      <c r="V395" s="208">
        <f>IF(V$2&lt;=analysis_period,IF(SUM($C701:V701)&gt;0,U395+1,0),0)</f>
        <v>0</v>
      </c>
      <c r="W395" s="208">
        <f>IF(W$2&lt;=analysis_period,IF(SUM($C701:W701)&gt;0,V395+1,0),0)</f>
        <v>0</v>
      </c>
      <c r="X395" s="208">
        <f>IF(X$2&lt;=analysis_period,IF(SUM($C701:X701)&gt;0,W395+1,0),0)</f>
        <v>0</v>
      </c>
      <c r="Y395" s="208">
        <f>IF(Y$2&lt;=analysis_period,IF(SUM($C701:Y701)&gt;0,X395+1,0),0)</f>
        <v>0</v>
      </c>
      <c r="Z395" s="208">
        <f>IF(Z$2&lt;=analysis_period,IF(SUM($C701:Z701)&gt;0,Y395+1,0),0)</f>
        <v>0</v>
      </c>
      <c r="AA395" s="208">
        <f>IF(AA$2&lt;=analysis_period,IF(SUM($C701:AA701)&gt;0,Z395+1,0),0)</f>
        <v>0</v>
      </c>
      <c r="AB395" s="208">
        <f>IF(AB$2&lt;=analysis_period,IF(SUM($C701:AB701)&gt;0,AA395+1,0),0)</f>
        <v>0</v>
      </c>
      <c r="AC395" s="208">
        <f>IF(AC$2&lt;=analysis_period,IF(SUM($C701:AC701)&gt;0,AB395+1,0),0)</f>
        <v>0</v>
      </c>
      <c r="AD395" s="208">
        <f>IF(AD$2&lt;=analysis_period,IF(SUM($C701:AD701)&gt;0,AC395+1,0),0)</f>
        <v>0</v>
      </c>
      <c r="AE395" s="208">
        <f>IF(AE$2&lt;=analysis_period,IF(SUM($C701:AE701)&gt;0,AD395+1,0),0)</f>
        <v>0</v>
      </c>
      <c r="AF395" s="208">
        <f>IF(AF$2&lt;=analysis_period,IF(SUM($C701:AF701)&gt;0,AE395+1,0),0)</f>
        <v>0</v>
      </c>
      <c r="AG395" s="208">
        <f>IF(AG$2&lt;=analysis_period,IF(SUM($C701:AG701)&gt;0,AF395+1,0),0)</f>
        <v>0</v>
      </c>
      <c r="AH395" s="208">
        <f>IF(AH$2&lt;=analysis_period,IF(SUM($C701:AH701)&gt;0,AG395+1,0),0)</f>
        <v>0</v>
      </c>
      <c r="AI395" s="208">
        <f>IF(AI$2&lt;=analysis_period,IF(SUM($C701:AI701)&gt;0,AH395+1,0),0)</f>
        <v>0</v>
      </c>
      <c r="AJ395" s="208">
        <f>IF(AJ$2&lt;=analysis_period,IF(SUM($C701:AJ701)&gt;0,AI395+1,0),0)</f>
        <v>0</v>
      </c>
      <c r="AK395" s="208">
        <f>IF(AK$2&lt;=analysis_period,IF(SUM($C701:AK701)&gt;0,AJ395+1,0),0)</f>
        <v>0</v>
      </c>
      <c r="AL395" s="208">
        <f>IF(AL$2&lt;=analysis_period,IF(SUM($C701:AL701)&gt;0,AK395+1,0),0)</f>
        <v>0</v>
      </c>
      <c r="AM395" s="208">
        <f>IF(AM$2&lt;=analysis_period,IF(SUM($C701:AM701)&gt;0,AL395+1,0),0)</f>
        <v>0</v>
      </c>
      <c r="AN395" s="208">
        <f>IF(AN$2&lt;=analysis_period,IF(SUM($C701:AN701)&gt;0,AM395+1,0),0)</f>
        <v>0</v>
      </c>
      <c r="AO395" s="208">
        <f>IF(AO$2&lt;=analysis_period,IF(SUM($C701:AO701)&gt;0,AN395+1,0),0)</f>
        <v>0</v>
      </c>
      <c r="AP395" s="208">
        <f>IF(AP$2&lt;=analysis_period,IF(SUM($C701:AP701)&gt;0,AO395+1,0),0)</f>
        <v>0</v>
      </c>
    </row>
    <row r="396" spans="1:42" x14ac:dyDescent="0.2">
      <c r="A396" s="16">
        <f t="shared" ref="A396:A403" si="168">A395+1</f>
        <v>3</v>
      </c>
      <c r="B396" s="4">
        <v>0</v>
      </c>
      <c r="C396" s="208">
        <f>IF(C$2&lt;=analysis_period,IF(SUM($C702:C702)&gt;0,B396+1,0),0)</f>
        <v>0</v>
      </c>
      <c r="D396" s="208">
        <f>IF(D$2&lt;=analysis_period,IF(SUM($C702:D702)&gt;0,C396+1,0),0)</f>
        <v>0</v>
      </c>
      <c r="E396" s="208">
        <f>IF(E$2&lt;=analysis_period,IF(SUM($C702:E702)&gt;0,D396+1,0),0)</f>
        <v>0</v>
      </c>
      <c r="F396" s="208">
        <f>IF(F$2&lt;=analysis_period,IF(SUM($C702:F702)&gt;0,E396+1,0),0)</f>
        <v>0</v>
      </c>
      <c r="G396" s="208">
        <f>IF(G$2&lt;=analysis_period,IF(SUM($C702:G702)&gt;0,F396+1,0),0)</f>
        <v>0</v>
      </c>
      <c r="H396" s="208">
        <f>IF(H$2&lt;=analysis_period,IF(SUM($C702:H702)&gt;0,G396+1,0),0)</f>
        <v>0</v>
      </c>
      <c r="I396" s="208">
        <f>IF(I$2&lt;=analysis_period,IF(SUM($C702:I702)&gt;0,H396+1,0),0)</f>
        <v>0</v>
      </c>
      <c r="J396" s="208">
        <f>IF(J$2&lt;=analysis_period,IF(SUM($C702:J702)&gt;0,I396+1,0),0)</f>
        <v>0</v>
      </c>
      <c r="K396" s="208">
        <f>IF(K$2&lt;=analysis_period,IF(SUM($C702:K702)&gt;0,J396+1,0),0)</f>
        <v>0</v>
      </c>
      <c r="L396" s="208">
        <f>IF(L$2&lt;=analysis_period,IF(SUM($C702:L702)&gt;0,K396+1,0),0)</f>
        <v>0</v>
      </c>
      <c r="M396" s="208">
        <f>IF(M$2&lt;=analysis_period,IF(SUM($C702:M702)&gt;0,L396+1,0),0)</f>
        <v>0</v>
      </c>
      <c r="N396" s="208">
        <f>IF(N$2&lt;=analysis_period,IF(SUM($C702:N702)&gt;0,M396+1,0),0)</f>
        <v>0</v>
      </c>
      <c r="O396" s="208">
        <f>IF(O$2&lt;=analysis_period,IF(SUM($C702:O702)&gt;0,N396+1,0),0)</f>
        <v>0</v>
      </c>
      <c r="P396" s="208">
        <f>IF(P$2&lt;=analysis_period,IF(SUM($C702:P702)&gt;0,O396+1,0),0)</f>
        <v>0</v>
      </c>
      <c r="Q396" s="208">
        <f>IF(Q$2&lt;=analysis_period,IF(SUM($C702:Q702)&gt;0,P396+1,0),0)</f>
        <v>0</v>
      </c>
      <c r="R396" s="208">
        <f>IF(R$2&lt;=analysis_period,IF(SUM($C702:R702)&gt;0,Q396+1,0),0)</f>
        <v>0</v>
      </c>
      <c r="S396" s="208">
        <f>IF(S$2&lt;=analysis_period,IF(SUM($C702:S702)&gt;0,R396+1,0),0)</f>
        <v>0</v>
      </c>
      <c r="T396" s="208">
        <f>IF(T$2&lt;=analysis_period,IF(SUM($C702:T702)&gt;0,S396+1,0),0)</f>
        <v>0</v>
      </c>
      <c r="U396" s="208">
        <f>IF(U$2&lt;=analysis_period,IF(SUM($C702:U702)&gt;0,T396+1,0),0)</f>
        <v>0</v>
      </c>
      <c r="V396" s="208">
        <f>IF(V$2&lt;=analysis_period,IF(SUM($C702:V702)&gt;0,U396+1,0),0)</f>
        <v>0</v>
      </c>
      <c r="W396" s="208">
        <f>IF(W$2&lt;=analysis_period,IF(SUM($C702:W702)&gt;0,V396+1,0),0)</f>
        <v>0</v>
      </c>
      <c r="X396" s="208">
        <f>IF(X$2&lt;=analysis_period,IF(SUM($C702:X702)&gt;0,W396+1,0),0)</f>
        <v>0</v>
      </c>
      <c r="Y396" s="208">
        <f>IF(Y$2&lt;=analysis_period,IF(SUM($C702:Y702)&gt;0,X396+1,0),0)</f>
        <v>0</v>
      </c>
      <c r="Z396" s="208">
        <f>IF(Z$2&lt;=analysis_period,IF(SUM($C702:Z702)&gt;0,Y396+1,0),0)</f>
        <v>0</v>
      </c>
      <c r="AA396" s="208">
        <f>IF(AA$2&lt;=analysis_period,IF(SUM($C702:AA702)&gt;0,Z396+1,0),0)</f>
        <v>0</v>
      </c>
      <c r="AB396" s="208">
        <f>IF(AB$2&lt;=analysis_period,IF(SUM($C702:AB702)&gt;0,AA396+1,0),0)</f>
        <v>0</v>
      </c>
      <c r="AC396" s="208">
        <f>IF(AC$2&lt;=analysis_period,IF(SUM($C702:AC702)&gt;0,AB396+1,0),0)</f>
        <v>0</v>
      </c>
      <c r="AD396" s="208">
        <f>IF(AD$2&lt;=analysis_period,IF(SUM($C702:AD702)&gt;0,AC396+1,0),0)</f>
        <v>0</v>
      </c>
      <c r="AE396" s="208">
        <f>IF(AE$2&lt;=analysis_period,IF(SUM($C702:AE702)&gt;0,AD396+1,0),0)</f>
        <v>0</v>
      </c>
      <c r="AF396" s="208">
        <f>IF(AF$2&lt;=analysis_period,IF(SUM($C702:AF702)&gt;0,AE396+1,0),0)</f>
        <v>0</v>
      </c>
      <c r="AG396" s="208">
        <f>IF(AG$2&lt;=analysis_period,IF(SUM($C702:AG702)&gt;0,AF396+1,0),0)</f>
        <v>0</v>
      </c>
      <c r="AH396" s="208">
        <f>IF(AH$2&lt;=analysis_period,IF(SUM($C702:AH702)&gt;0,AG396+1,0),0)</f>
        <v>0</v>
      </c>
      <c r="AI396" s="208">
        <f>IF(AI$2&lt;=analysis_period,IF(SUM($C702:AI702)&gt;0,AH396+1,0),0)</f>
        <v>0</v>
      </c>
      <c r="AJ396" s="208">
        <f>IF(AJ$2&lt;=analysis_period,IF(SUM($C702:AJ702)&gt;0,AI396+1,0),0)</f>
        <v>0</v>
      </c>
      <c r="AK396" s="208">
        <f>IF(AK$2&lt;=analysis_period,IF(SUM($C702:AK702)&gt;0,AJ396+1,0),0)</f>
        <v>0</v>
      </c>
      <c r="AL396" s="208">
        <f>IF(AL$2&lt;=analysis_period,IF(SUM($C702:AL702)&gt;0,AK396+1,0),0)</f>
        <v>0</v>
      </c>
      <c r="AM396" s="208">
        <f>IF(AM$2&lt;=analysis_period,IF(SUM($C702:AM702)&gt;0,AL396+1,0),0)</f>
        <v>0</v>
      </c>
      <c r="AN396" s="208">
        <f>IF(AN$2&lt;=analysis_period,IF(SUM($C702:AN702)&gt;0,AM396+1,0),0)</f>
        <v>0</v>
      </c>
      <c r="AO396" s="208">
        <f>IF(AO$2&lt;=analysis_period,IF(SUM($C702:AO702)&gt;0,AN396+1,0),0)</f>
        <v>0</v>
      </c>
      <c r="AP396" s="208">
        <f>IF(AP$2&lt;=analysis_period,IF(SUM($C702:AP702)&gt;0,AO396+1,0),0)</f>
        <v>0</v>
      </c>
    </row>
    <row r="397" spans="1:42" x14ac:dyDescent="0.2">
      <c r="A397" s="16">
        <f t="shared" si="168"/>
        <v>4</v>
      </c>
      <c r="B397" s="4">
        <v>0</v>
      </c>
      <c r="C397" s="208">
        <f>IF(C$2&lt;=analysis_period,IF(SUM($C703:C703)&gt;0,B397+1,0),0)</f>
        <v>0</v>
      </c>
      <c r="D397" s="208">
        <f>IF(D$2&lt;=analysis_period,IF(SUM($C703:D703)&gt;0,C397+1,0),0)</f>
        <v>0</v>
      </c>
      <c r="E397" s="208">
        <f>IF(E$2&lt;=analysis_period,IF(SUM($C703:E703)&gt;0,D397+1,0),0)</f>
        <v>0</v>
      </c>
      <c r="F397" s="208">
        <f>IF(F$2&lt;=analysis_period,IF(SUM($C703:F703)&gt;0,E397+1,0),0)</f>
        <v>0</v>
      </c>
      <c r="G397" s="208">
        <f>IF(G$2&lt;=analysis_period,IF(SUM($C703:G703)&gt;0,F397+1,0),0)</f>
        <v>0</v>
      </c>
      <c r="H397" s="208">
        <f>IF(H$2&lt;=analysis_period,IF(SUM($C703:H703)&gt;0,G397+1,0),0)</f>
        <v>0</v>
      </c>
      <c r="I397" s="208">
        <f>IF(I$2&lt;=analysis_period,IF(SUM($C703:I703)&gt;0,H397+1,0),0)</f>
        <v>0</v>
      </c>
      <c r="J397" s="208">
        <f>IF(J$2&lt;=analysis_period,IF(SUM($C703:J703)&gt;0,I397+1,0),0)</f>
        <v>0</v>
      </c>
      <c r="K397" s="208">
        <f>IF(K$2&lt;=analysis_period,IF(SUM($C703:K703)&gt;0,J397+1,0),0)</f>
        <v>0</v>
      </c>
      <c r="L397" s="208">
        <f>IF(L$2&lt;=analysis_period,IF(SUM($C703:L703)&gt;0,K397+1,0),0)</f>
        <v>0</v>
      </c>
      <c r="M397" s="208">
        <f>IF(M$2&lt;=analysis_period,IF(SUM($C703:M703)&gt;0,L397+1,0),0)</f>
        <v>0</v>
      </c>
      <c r="N397" s="208">
        <f>IF(N$2&lt;=analysis_period,IF(SUM($C703:N703)&gt;0,M397+1,0),0)</f>
        <v>0</v>
      </c>
      <c r="O397" s="208">
        <f>IF(O$2&lt;=analysis_period,IF(SUM($C703:O703)&gt;0,N397+1,0),0)</f>
        <v>0</v>
      </c>
      <c r="P397" s="208">
        <f>IF(P$2&lt;=analysis_period,IF(SUM($C703:P703)&gt;0,O397+1,0),0)</f>
        <v>0</v>
      </c>
      <c r="Q397" s="208">
        <f>IF(Q$2&lt;=analysis_period,IF(SUM($C703:Q703)&gt;0,P397+1,0),0)</f>
        <v>0</v>
      </c>
      <c r="R397" s="208">
        <f>IF(R$2&lt;=analysis_period,IF(SUM($C703:R703)&gt;0,Q397+1,0),0)</f>
        <v>0</v>
      </c>
      <c r="S397" s="208">
        <f>IF(S$2&lt;=analysis_period,IF(SUM($C703:S703)&gt;0,R397+1,0),0)</f>
        <v>0</v>
      </c>
      <c r="T397" s="208">
        <f>IF(T$2&lt;=analysis_period,IF(SUM($C703:T703)&gt;0,S397+1,0),0)</f>
        <v>0</v>
      </c>
      <c r="U397" s="208">
        <f>IF(U$2&lt;=analysis_period,IF(SUM($C703:U703)&gt;0,T397+1,0),0)</f>
        <v>0</v>
      </c>
      <c r="V397" s="208">
        <f>IF(V$2&lt;=analysis_period,IF(SUM($C703:V703)&gt;0,U397+1,0),0)</f>
        <v>0</v>
      </c>
      <c r="W397" s="208">
        <f>IF(W$2&lt;=analysis_period,IF(SUM($C703:W703)&gt;0,V397+1,0),0)</f>
        <v>0</v>
      </c>
      <c r="X397" s="208">
        <f>IF(X$2&lt;=analysis_period,IF(SUM($C703:X703)&gt;0,W397+1,0),0)</f>
        <v>0</v>
      </c>
      <c r="Y397" s="208">
        <f>IF(Y$2&lt;=analysis_period,IF(SUM($C703:Y703)&gt;0,X397+1,0),0)</f>
        <v>0</v>
      </c>
      <c r="Z397" s="208">
        <f>IF(Z$2&lt;=analysis_period,IF(SUM($C703:Z703)&gt;0,Y397+1,0),0)</f>
        <v>0</v>
      </c>
      <c r="AA397" s="208">
        <f>IF(AA$2&lt;=analysis_period,IF(SUM($C703:AA703)&gt;0,Z397+1,0),0)</f>
        <v>0</v>
      </c>
      <c r="AB397" s="208">
        <f>IF(AB$2&lt;=analysis_period,IF(SUM($C703:AB703)&gt;0,AA397+1,0),0)</f>
        <v>0</v>
      </c>
      <c r="AC397" s="208">
        <f>IF(AC$2&lt;=analysis_period,IF(SUM($C703:AC703)&gt;0,AB397+1,0),0)</f>
        <v>0</v>
      </c>
      <c r="AD397" s="208">
        <f>IF(AD$2&lt;=analysis_period,IF(SUM($C703:AD703)&gt;0,AC397+1,0),0)</f>
        <v>0</v>
      </c>
      <c r="AE397" s="208">
        <f>IF(AE$2&lt;=analysis_period,IF(SUM($C703:AE703)&gt;0,AD397+1,0),0)</f>
        <v>0</v>
      </c>
      <c r="AF397" s="208">
        <f>IF(AF$2&lt;=analysis_period,IF(SUM($C703:AF703)&gt;0,AE397+1,0),0)</f>
        <v>0</v>
      </c>
      <c r="AG397" s="208">
        <f>IF(AG$2&lt;=analysis_period,IF(SUM($C703:AG703)&gt;0,AF397+1,0),0)</f>
        <v>0</v>
      </c>
      <c r="AH397" s="208">
        <f>IF(AH$2&lt;=analysis_period,IF(SUM($C703:AH703)&gt;0,AG397+1,0),0)</f>
        <v>0</v>
      </c>
      <c r="AI397" s="208">
        <f>IF(AI$2&lt;=analysis_period,IF(SUM($C703:AI703)&gt;0,AH397+1,0),0)</f>
        <v>0</v>
      </c>
      <c r="AJ397" s="208">
        <f>IF(AJ$2&lt;=analysis_period,IF(SUM($C703:AJ703)&gt;0,AI397+1,0),0)</f>
        <v>0</v>
      </c>
      <c r="AK397" s="208">
        <f>IF(AK$2&lt;=analysis_period,IF(SUM($C703:AK703)&gt;0,AJ397+1,0),0)</f>
        <v>0</v>
      </c>
      <c r="AL397" s="208">
        <f>IF(AL$2&lt;=analysis_period,IF(SUM($C703:AL703)&gt;0,AK397+1,0),0)</f>
        <v>0</v>
      </c>
      <c r="AM397" s="208">
        <f>IF(AM$2&lt;=analysis_period,IF(SUM($C703:AM703)&gt;0,AL397+1,0),0)</f>
        <v>0</v>
      </c>
      <c r="AN397" s="208">
        <f>IF(AN$2&lt;=analysis_period,IF(SUM($C703:AN703)&gt;0,AM397+1,0),0)</f>
        <v>0</v>
      </c>
      <c r="AO397" s="208">
        <f>IF(AO$2&lt;=analysis_period,IF(SUM($C703:AO703)&gt;0,AN397+1,0),0)</f>
        <v>0</v>
      </c>
      <c r="AP397" s="208">
        <f>IF(AP$2&lt;=analysis_period,IF(SUM($C703:AP703)&gt;0,AO397+1,0),0)</f>
        <v>0</v>
      </c>
    </row>
    <row r="398" spans="1:42" x14ac:dyDescent="0.2">
      <c r="A398" s="16">
        <f t="shared" si="168"/>
        <v>5</v>
      </c>
      <c r="B398" s="4">
        <v>0</v>
      </c>
      <c r="C398" s="208">
        <f>IF(C$2&lt;=analysis_period,IF(SUM($C704:C704)&gt;0,B398+1,0),0)</f>
        <v>0</v>
      </c>
      <c r="D398" s="208">
        <f>IF(D$2&lt;=analysis_period,IF(SUM($C704:D704)&gt;0,C398+1,0),0)</f>
        <v>0</v>
      </c>
      <c r="E398" s="208">
        <f>IF(E$2&lt;=analysis_period,IF(SUM($C704:E704)&gt;0,D398+1,0),0)</f>
        <v>0</v>
      </c>
      <c r="F398" s="208">
        <f>IF(F$2&lt;=analysis_period,IF(SUM($C704:F704)&gt;0,E398+1,0),0)</f>
        <v>0</v>
      </c>
      <c r="G398" s="208">
        <f>IF(G$2&lt;=analysis_period,IF(SUM($C704:G704)&gt;0,F398+1,0),0)</f>
        <v>0</v>
      </c>
      <c r="H398" s="208">
        <f>IF(H$2&lt;=analysis_period,IF(SUM($C704:H704)&gt;0,G398+1,0),0)</f>
        <v>0</v>
      </c>
      <c r="I398" s="208">
        <f>IF(I$2&lt;=analysis_period,IF(SUM($C704:I704)&gt;0,H398+1,0),0)</f>
        <v>0</v>
      </c>
      <c r="J398" s="208">
        <f>IF(J$2&lt;=analysis_period,IF(SUM($C704:J704)&gt;0,I398+1,0),0)</f>
        <v>0</v>
      </c>
      <c r="K398" s="208">
        <f>IF(K$2&lt;=analysis_period,IF(SUM($C704:K704)&gt;0,J398+1,0),0)</f>
        <v>0</v>
      </c>
      <c r="L398" s="208">
        <f>IF(L$2&lt;=analysis_period,IF(SUM($C704:L704)&gt;0,K398+1,0),0)</f>
        <v>0</v>
      </c>
      <c r="M398" s="208">
        <f>IF(M$2&lt;=analysis_period,IF(SUM($C704:M704)&gt;0,L398+1,0),0)</f>
        <v>0</v>
      </c>
      <c r="N398" s="208">
        <f>IF(N$2&lt;=analysis_period,IF(SUM($C704:N704)&gt;0,M398+1,0),0)</f>
        <v>0</v>
      </c>
      <c r="O398" s="208">
        <f>IF(O$2&lt;=analysis_period,IF(SUM($C704:O704)&gt;0,N398+1,0),0)</f>
        <v>0</v>
      </c>
      <c r="P398" s="208">
        <f>IF(P$2&lt;=analysis_period,IF(SUM($C704:P704)&gt;0,O398+1,0),0)</f>
        <v>0</v>
      </c>
      <c r="Q398" s="208">
        <f>IF(Q$2&lt;=analysis_period,IF(SUM($C704:Q704)&gt;0,P398+1,0),0)</f>
        <v>0</v>
      </c>
      <c r="R398" s="208">
        <f>IF(R$2&lt;=analysis_period,IF(SUM($C704:R704)&gt;0,Q398+1,0),0)</f>
        <v>0</v>
      </c>
      <c r="S398" s="208">
        <f>IF(S$2&lt;=analysis_period,IF(SUM($C704:S704)&gt;0,R398+1,0),0)</f>
        <v>0</v>
      </c>
      <c r="T398" s="208">
        <f>IF(T$2&lt;=analysis_period,IF(SUM($C704:T704)&gt;0,S398+1,0),0)</f>
        <v>0</v>
      </c>
      <c r="U398" s="208">
        <f>IF(U$2&lt;=analysis_period,IF(SUM($C704:U704)&gt;0,T398+1,0),0)</f>
        <v>0</v>
      </c>
      <c r="V398" s="208">
        <f>IF(V$2&lt;=analysis_period,IF(SUM($C704:V704)&gt;0,U398+1,0),0)</f>
        <v>0</v>
      </c>
      <c r="W398" s="208">
        <f>IF(W$2&lt;=analysis_period,IF(SUM($C704:W704)&gt;0,V398+1,0),0)</f>
        <v>0</v>
      </c>
      <c r="X398" s="208">
        <f>IF(X$2&lt;=analysis_period,IF(SUM($C704:X704)&gt;0,W398+1,0),0)</f>
        <v>0</v>
      </c>
      <c r="Y398" s="208">
        <f>IF(Y$2&lt;=analysis_period,IF(SUM($C704:Y704)&gt;0,X398+1,0),0)</f>
        <v>0</v>
      </c>
      <c r="Z398" s="208">
        <f>IF(Z$2&lt;=analysis_period,IF(SUM($C704:Z704)&gt;0,Y398+1,0),0)</f>
        <v>0</v>
      </c>
      <c r="AA398" s="208">
        <f>IF(AA$2&lt;=analysis_period,IF(SUM($C704:AA704)&gt;0,Z398+1,0),0)</f>
        <v>0</v>
      </c>
      <c r="AB398" s="208">
        <f>IF(AB$2&lt;=analysis_period,IF(SUM($C704:AB704)&gt;0,AA398+1,0),0)</f>
        <v>0</v>
      </c>
      <c r="AC398" s="208">
        <f>IF(AC$2&lt;=analysis_period,IF(SUM($C704:AC704)&gt;0,AB398+1,0),0)</f>
        <v>0</v>
      </c>
      <c r="AD398" s="208">
        <f>IF(AD$2&lt;=analysis_period,IF(SUM($C704:AD704)&gt;0,AC398+1,0),0)</f>
        <v>0</v>
      </c>
      <c r="AE398" s="208">
        <f>IF(AE$2&lt;=analysis_period,IF(SUM($C704:AE704)&gt;0,AD398+1,0),0)</f>
        <v>0</v>
      </c>
      <c r="AF398" s="208">
        <f>IF(AF$2&lt;=analysis_period,IF(SUM($C704:AF704)&gt;0,AE398+1,0),0)</f>
        <v>0</v>
      </c>
      <c r="AG398" s="208">
        <f>IF(AG$2&lt;=analysis_period,IF(SUM($C704:AG704)&gt;0,AF398+1,0),0)</f>
        <v>0</v>
      </c>
      <c r="AH398" s="208">
        <f>IF(AH$2&lt;=analysis_period,IF(SUM($C704:AH704)&gt;0,AG398+1,0),0)</f>
        <v>0</v>
      </c>
      <c r="AI398" s="208">
        <f>IF(AI$2&lt;=analysis_period,IF(SUM($C704:AI704)&gt;0,AH398+1,0),0)</f>
        <v>0</v>
      </c>
      <c r="AJ398" s="208">
        <f>IF(AJ$2&lt;=analysis_period,IF(SUM($C704:AJ704)&gt;0,AI398+1,0),0)</f>
        <v>0</v>
      </c>
      <c r="AK398" s="208">
        <f>IF(AK$2&lt;=analysis_period,IF(SUM($C704:AK704)&gt;0,AJ398+1,0),0)</f>
        <v>0</v>
      </c>
      <c r="AL398" s="208">
        <f>IF(AL$2&lt;=analysis_period,IF(SUM($C704:AL704)&gt;0,AK398+1,0),0)</f>
        <v>0</v>
      </c>
      <c r="AM398" s="208">
        <f>IF(AM$2&lt;=analysis_period,IF(SUM($C704:AM704)&gt;0,AL398+1,0),0)</f>
        <v>0</v>
      </c>
      <c r="AN398" s="208">
        <f>IF(AN$2&lt;=analysis_period,IF(SUM($C704:AN704)&gt;0,AM398+1,0),0)</f>
        <v>0</v>
      </c>
      <c r="AO398" s="208">
        <f>IF(AO$2&lt;=analysis_period,IF(SUM($C704:AO704)&gt;0,AN398+1,0),0)</f>
        <v>0</v>
      </c>
      <c r="AP398" s="208">
        <f>IF(AP$2&lt;=analysis_period,IF(SUM($C704:AP704)&gt;0,AO398+1,0),0)</f>
        <v>0</v>
      </c>
    </row>
    <row r="399" spans="1:42" x14ac:dyDescent="0.2">
      <c r="A399" s="16">
        <f t="shared" si="168"/>
        <v>6</v>
      </c>
      <c r="B399" s="4">
        <v>0</v>
      </c>
      <c r="C399" s="208">
        <f>IF(C$2&lt;=analysis_period,IF(SUM($C705:C705)&gt;0,B399+1,0),0)</f>
        <v>0</v>
      </c>
      <c r="D399" s="208">
        <f>IF(D$2&lt;=analysis_period,IF(SUM($C705:D705)&gt;0,C399+1,0),0)</f>
        <v>0</v>
      </c>
      <c r="E399" s="208">
        <f>IF(E$2&lt;=analysis_period,IF(SUM($C705:E705)&gt;0,D399+1,0),0)</f>
        <v>0</v>
      </c>
      <c r="F399" s="208">
        <f>IF(F$2&lt;=analysis_period,IF(SUM($C705:F705)&gt;0,E399+1,0),0)</f>
        <v>0</v>
      </c>
      <c r="G399" s="208">
        <f>IF(G$2&lt;=analysis_period,IF(SUM($C705:G705)&gt;0,F399+1,0),0)</f>
        <v>0</v>
      </c>
      <c r="H399" s="208">
        <f>IF(H$2&lt;=analysis_period,IF(SUM($C705:H705)&gt;0,G399+1,0),0)</f>
        <v>0</v>
      </c>
      <c r="I399" s="208">
        <f>IF(I$2&lt;=analysis_period,IF(SUM($C705:I705)&gt;0,H399+1,0),0)</f>
        <v>0</v>
      </c>
      <c r="J399" s="208">
        <f>IF(J$2&lt;=analysis_period,IF(SUM($C705:J705)&gt;0,I399+1,0),0)</f>
        <v>0</v>
      </c>
      <c r="K399" s="208">
        <f>IF(K$2&lt;=analysis_period,IF(SUM($C705:K705)&gt;0,J399+1,0),0)</f>
        <v>0</v>
      </c>
      <c r="L399" s="208">
        <f>IF(L$2&lt;=analysis_period,IF(SUM($C705:L705)&gt;0,K399+1,0),0)</f>
        <v>0</v>
      </c>
      <c r="M399" s="208">
        <f>IF(M$2&lt;=analysis_period,IF(SUM($C705:M705)&gt;0,L399+1,0),0)</f>
        <v>0</v>
      </c>
      <c r="N399" s="208">
        <f>IF(N$2&lt;=analysis_period,IF(SUM($C705:N705)&gt;0,M399+1,0),0)</f>
        <v>0</v>
      </c>
      <c r="O399" s="208">
        <f>IF(O$2&lt;=analysis_period,IF(SUM($C705:O705)&gt;0,N399+1,0),0)</f>
        <v>0</v>
      </c>
      <c r="P399" s="208">
        <f>IF(P$2&lt;=analysis_period,IF(SUM($C705:P705)&gt;0,O399+1,0),0)</f>
        <v>0</v>
      </c>
      <c r="Q399" s="208">
        <f>IF(Q$2&lt;=analysis_period,IF(SUM($C705:Q705)&gt;0,P399+1,0),0)</f>
        <v>0</v>
      </c>
      <c r="R399" s="208">
        <f>IF(R$2&lt;=analysis_period,IF(SUM($C705:R705)&gt;0,Q399+1,0),0)</f>
        <v>0</v>
      </c>
      <c r="S399" s="208">
        <f>IF(S$2&lt;=analysis_period,IF(SUM($C705:S705)&gt;0,R399+1,0),0)</f>
        <v>0</v>
      </c>
      <c r="T399" s="208">
        <f>IF(T$2&lt;=analysis_period,IF(SUM($C705:T705)&gt;0,S399+1,0),0)</f>
        <v>0</v>
      </c>
      <c r="U399" s="208">
        <f>IF(U$2&lt;=analysis_period,IF(SUM($C705:U705)&gt;0,T399+1,0),0)</f>
        <v>0</v>
      </c>
      <c r="V399" s="208">
        <f>IF(V$2&lt;=analysis_period,IF(SUM($C705:V705)&gt;0,U399+1,0),0)</f>
        <v>0</v>
      </c>
      <c r="W399" s="208">
        <f>IF(W$2&lt;=analysis_period,IF(SUM($C705:W705)&gt;0,V399+1,0),0)</f>
        <v>0</v>
      </c>
      <c r="X399" s="208">
        <f>IF(X$2&lt;=analysis_period,IF(SUM($C705:X705)&gt;0,W399+1,0),0)</f>
        <v>0</v>
      </c>
      <c r="Y399" s="208">
        <f>IF(Y$2&lt;=analysis_period,IF(SUM($C705:Y705)&gt;0,X399+1,0),0)</f>
        <v>0</v>
      </c>
      <c r="Z399" s="208">
        <f>IF(Z$2&lt;=analysis_period,IF(SUM($C705:Z705)&gt;0,Y399+1,0),0)</f>
        <v>0</v>
      </c>
      <c r="AA399" s="208">
        <f>IF(AA$2&lt;=analysis_period,IF(SUM($C705:AA705)&gt;0,Z399+1,0),0)</f>
        <v>0</v>
      </c>
      <c r="AB399" s="208">
        <f>IF(AB$2&lt;=analysis_period,IF(SUM($C705:AB705)&gt;0,AA399+1,0),0)</f>
        <v>0</v>
      </c>
      <c r="AC399" s="208">
        <f>IF(AC$2&lt;=analysis_period,IF(SUM($C705:AC705)&gt;0,AB399+1,0),0)</f>
        <v>0</v>
      </c>
      <c r="AD399" s="208">
        <f>IF(AD$2&lt;=analysis_period,IF(SUM($C705:AD705)&gt;0,AC399+1,0),0)</f>
        <v>0</v>
      </c>
      <c r="AE399" s="208">
        <f>IF(AE$2&lt;=analysis_period,IF(SUM($C705:AE705)&gt;0,AD399+1,0),0)</f>
        <v>0</v>
      </c>
      <c r="AF399" s="208">
        <f>IF(AF$2&lt;=analysis_period,IF(SUM($C705:AF705)&gt;0,AE399+1,0),0)</f>
        <v>0</v>
      </c>
      <c r="AG399" s="208">
        <f>IF(AG$2&lt;=analysis_period,IF(SUM($C705:AG705)&gt;0,AF399+1,0),0)</f>
        <v>0</v>
      </c>
      <c r="AH399" s="208">
        <f>IF(AH$2&lt;=analysis_period,IF(SUM($C705:AH705)&gt;0,AG399+1,0),0)</f>
        <v>0</v>
      </c>
      <c r="AI399" s="208">
        <f>IF(AI$2&lt;=analysis_period,IF(SUM($C705:AI705)&gt;0,AH399+1,0),0)</f>
        <v>0</v>
      </c>
      <c r="AJ399" s="208">
        <f>IF(AJ$2&lt;=analysis_period,IF(SUM($C705:AJ705)&gt;0,AI399+1,0),0)</f>
        <v>0</v>
      </c>
      <c r="AK399" s="208">
        <f>IF(AK$2&lt;=analysis_period,IF(SUM($C705:AK705)&gt;0,AJ399+1,0),0)</f>
        <v>0</v>
      </c>
      <c r="AL399" s="208">
        <f>IF(AL$2&lt;=analysis_period,IF(SUM($C705:AL705)&gt;0,AK399+1,0),0)</f>
        <v>0</v>
      </c>
      <c r="AM399" s="208">
        <f>IF(AM$2&lt;=analysis_period,IF(SUM($C705:AM705)&gt;0,AL399+1,0),0)</f>
        <v>0</v>
      </c>
      <c r="AN399" s="208">
        <f>IF(AN$2&lt;=analysis_period,IF(SUM($C705:AN705)&gt;0,AM399+1,0),0)</f>
        <v>0</v>
      </c>
      <c r="AO399" s="208">
        <f>IF(AO$2&lt;=analysis_period,IF(SUM($C705:AO705)&gt;0,AN399+1,0),0)</f>
        <v>0</v>
      </c>
      <c r="AP399" s="208">
        <f>IF(AP$2&lt;=analysis_period,IF(SUM($C705:AP705)&gt;0,AO399+1,0),0)</f>
        <v>0</v>
      </c>
    </row>
    <row r="400" spans="1:42" x14ac:dyDescent="0.2">
      <c r="A400" s="16">
        <f t="shared" si="168"/>
        <v>7</v>
      </c>
      <c r="B400" s="4">
        <v>0</v>
      </c>
      <c r="C400" s="208">
        <f>IF(C$2&lt;=analysis_period,IF(SUM($C706:C706)&gt;0,B400+1,0),0)</f>
        <v>0</v>
      </c>
      <c r="D400" s="208">
        <f>IF(D$2&lt;=analysis_period,IF(SUM($C706:D706)&gt;0,C400+1,0),0)</f>
        <v>0</v>
      </c>
      <c r="E400" s="208">
        <f>IF(E$2&lt;=analysis_period,IF(SUM($C706:E706)&gt;0,D400+1,0),0)</f>
        <v>0</v>
      </c>
      <c r="F400" s="208">
        <f>IF(F$2&lt;=analysis_period,IF(SUM($C706:F706)&gt;0,E400+1,0),0)</f>
        <v>0</v>
      </c>
      <c r="G400" s="208">
        <f>IF(G$2&lt;=analysis_period,IF(SUM($C706:G706)&gt;0,F400+1,0),0)</f>
        <v>0</v>
      </c>
      <c r="H400" s="208">
        <f>IF(H$2&lt;=analysis_period,IF(SUM($C706:H706)&gt;0,G400+1,0),0)</f>
        <v>0</v>
      </c>
      <c r="I400" s="208">
        <f>IF(I$2&lt;=analysis_period,IF(SUM($C706:I706)&gt;0,H400+1,0),0)</f>
        <v>0</v>
      </c>
      <c r="J400" s="208">
        <f>IF(J$2&lt;=analysis_period,IF(SUM($C706:J706)&gt;0,I400+1,0),0)</f>
        <v>0</v>
      </c>
      <c r="K400" s="208">
        <f>IF(K$2&lt;=analysis_period,IF(SUM($C706:K706)&gt;0,J400+1,0),0)</f>
        <v>0</v>
      </c>
      <c r="L400" s="208">
        <f>IF(L$2&lt;=analysis_period,IF(SUM($C706:L706)&gt;0,K400+1,0),0)</f>
        <v>0</v>
      </c>
      <c r="M400" s="208">
        <f>IF(M$2&lt;=analysis_period,IF(SUM($C706:M706)&gt;0,L400+1,0),0)</f>
        <v>0</v>
      </c>
      <c r="N400" s="208">
        <f>IF(N$2&lt;=analysis_period,IF(SUM($C706:N706)&gt;0,M400+1,0),0)</f>
        <v>0</v>
      </c>
      <c r="O400" s="208">
        <f>IF(O$2&lt;=analysis_period,IF(SUM($C706:O706)&gt;0,N400+1,0),0)</f>
        <v>0</v>
      </c>
      <c r="P400" s="208">
        <f>IF(P$2&lt;=analysis_period,IF(SUM($C706:P706)&gt;0,O400+1,0),0)</f>
        <v>0</v>
      </c>
      <c r="Q400" s="208">
        <f>IF(Q$2&lt;=analysis_period,IF(SUM($C706:Q706)&gt;0,P400+1,0),0)</f>
        <v>0</v>
      </c>
      <c r="R400" s="208">
        <f>IF(R$2&lt;=analysis_period,IF(SUM($C706:R706)&gt;0,Q400+1,0),0)</f>
        <v>0</v>
      </c>
      <c r="S400" s="208">
        <f>IF(S$2&lt;=analysis_period,IF(SUM($C706:S706)&gt;0,R400+1,0),0)</f>
        <v>0</v>
      </c>
      <c r="T400" s="208">
        <f>IF(T$2&lt;=analysis_period,IF(SUM($C706:T706)&gt;0,S400+1,0),0)</f>
        <v>0</v>
      </c>
      <c r="U400" s="208">
        <f>IF(U$2&lt;=analysis_period,IF(SUM($C706:U706)&gt;0,T400+1,0),0)</f>
        <v>0</v>
      </c>
      <c r="V400" s="208">
        <f>IF(V$2&lt;=analysis_period,IF(SUM($C706:V706)&gt;0,U400+1,0),0)</f>
        <v>0</v>
      </c>
      <c r="W400" s="208">
        <f>IF(W$2&lt;=analysis_period,IF(SUM($C706:W706)&gt;0,V400+1,0),0)</f>
        <v>0</v>
      </c>
      <c r="X400" s="208">
        <f>IF(X$2&lt;=analysis_period,IF(SUM($C706:X706)&gt;0,W400+1,0),0)</f>
        <v>0</v>
      </c>
      <c r="Y400" s="208">
        <f>IF(Y$2&lt;=analysis_period,IF(SUM($C706:Y706)&gt;0,X400+1,0),0)</f>
        <v>0</v>
      </c>
      <c r="Z400" s="208">
        <f>IF(Z$2&lt;=analysis_period,IF(SUM($C706:Z706)&gt;0,Y400+1,0),0)</f>
        <v>0</v>
      </c>
      <c r="AA400" s="208">
        <f>IF(AA$2&lt;=analysis_period,IF(SUM($C706:AA706)&gt;0,Z400+1,0),0)</f>
        <v>0</v>
      </c>
      <c r="AB400" s="208">
        <f>IF(AB$2&lt;=analysis_period,IF(SUM($C706:AB706)&gt;0,AA400+1,0),0)</f>
        <v>0</v>
      </c>
      <c r="AC400" s="208">
        <f>IF(AC$2&lt;=analysis_period,IF(SUM($C706:AC706)&gt;0,AB400+1,0),0)</f>
        <v>0</v>
      </c>
      <c r="AD400" s="208">
        <f>IF(AD$2&lt;=analysis_period,IF(SUM($C706:AD706)&gt;0,AC400+1,0),0)</f>
        <v>0</v>
      </c>
      <c r="AE400" s="208">
        <f>IF(AE$2&lt;=analysis_period,IF(SUM($C706:AE706)&gt;0,AD400+1,0),0)</f>
        <v>0</v>
      </c>
      <c r="AF400" s="208">
        <f>IF(AF$2&lt;=analysis_period,IF(SUM($C706:AF706)&gt;0,AE400+1,0),0)</f>
        <v>0</v>
      </c>
      <c r="AG400" s="208">
        <f>IF(AG$2&lt;=analysis_period,IF(SUM($C706:AG706)&gt;0,AF400+1,0),0)</f>
        <v>0</v>
      </c>
      <c r="AH400" s="208">
        <f>IF(AH$2&lt;=analysis_period,IF(SUM($C706:AH706)&gt;0,AG400+1,0),0)</f>
        <v>0</v>
      </c>
      <c r="AI400" s="208">
        <f>IF(AI$2&lt;=analysis_period,IF(SUM($C706:AI706)&gt;0,AH400+1,0),0)</f>
        <v>0</v>
      </c>
      <c r="AJ400" s="208">
        <f>IF(AJ$2&lt;=analysis_period,IF(SUM($C706:AJ706)&gt;0,AI400+1,0),0)</f>
        <v>0</v>
      </c>
      <c r="AK400" s="208">
        <f>IF(AK$2&lt;=analysis_period,IF(SUM($C706:AK706)&gt;0,AJ400+1,0),0)</f>
        <v>0</v>
      </c>
      <c r="AL400" s="208">
        <f>IF(AL$2&lt;=analysis_period,IF(SUM($C706:AL706)&gt;0,AK400+1,0),0)</f>
        <v>0</v>
      </c>
      <c r="AM400" s="208">
        <f>IF(AM$2&lt;=analysis_period,IF(SUM($C706:AM706)&gt;0,AL400+1,0),0)</f>
        <v>0</v>
      </c>
      <c r="AN400" s="208">
        <f>IF(AN$2&lt;=analysis_period,IF(SUM($C706:AN706)&gt;0,AM400+1,0),0)</f>
        <v>0</v>
      </c>
      <c r="AO400" s="208">
        <f>IF(AO$2&lt;=analysis_period,IF(SUM($C706:AO706)&gt;0,AN400+1,0),0)</f>
        <v>0</v>
      </c>
      <c r="AP400" s="208">
        <f>IF(AP$2&lt;=analysis_period,IF(SUM($C706:AP706)&gt;0,AO400+1,0),0)</f>
        <v>0</v>
      </c>
    </row>
    <row r="401" spans="1:42" x14ac:dyDescent="0.2">
      <c r="A401" s="16">
        <f t="shared" si="168"/>
        <v>8</v>
      </c>
      <c r="B401" s="4">
        <v>0</v>
      </c>
      <c r="C401" s="208">
        <f>IF(C$2&lt;=analysis_period,IF(SUM($C707:C707)&gt;0,B401+1,0),0)</f>
        <v>0</v>
      </c>
      <c r="D401" s="208">
        <f>IF(D$2&lt;=analysis_period,IF(SUM($C707:D707)&gt;0,C401+1,0),0)</f>
        <v>0</v>
      </c>
      <c r="E401" s="208">
        <f>IF(E$2&lt;=analysis_period,IF(SUM($C707:E707)&gt;0,D401+1,0),0)</f>
        <v>0</v>
      </c>
      <c r="F401" s="208">
        <f>IF(F$2&lt;=analysis_period,IF(SUM($C707:F707)&gt;0,E401+1,0),0)</f>
        <v>0</v>
      </c>
      <c r="G401" s="208">
        <f>IF(G$2&lt;=analysis_period,IF(SUM($C707:G707)&gt;0,F401+1,0),0)</f>
        <v>0</v>
      </c>
      <c r="H401" s="208">
        <f>IF(H$2&lt;=analysis_period,IF(SUM($C707:H707)&gt;0,G401+1,0),0)</f>
        <v>0</v>
      </c>
      <c r="I401" s="208">
        <f>IF(I$2&lt;=analysis_period,IF(SUM($C707:I707)&gt;0,H401+1,0),0)</f>
        <v>0</v>
      </c>
      <c r="J401" s="208">
        <f>IF(J$2&lt;=analysis_period,IF(SUM($C707:J707)&gt;0,I401+1,0),0)</f>
        <v>0</v>
      </c>
      <c r="K401" s="208">
        <f>IF(K$2&lt;=analysis_period,IF(SUM($C707:K707)&gt;0,J401+1,0),0)</f>
        <v>0</v>
      </c>
      <c r="L401" s="208">
        <f>IF(L$2&lt;=analysis_period,IF(SUM($C707:L707)&gt;0,K401+1,0),0)</f>
        <v>0</v>
      </c>
      <c r="M401" s="208">
        <f>IF(M$2&lt;=analysis_period,IF(SUM($C707:M707)&gt;0,L401+1,0),0)</f>
        <v>0</v>
      </c>
      <c r="N401" s="208">
        <f>IF(N$2&lt;=analysis_period,IF(SUM($C707:N707)&gt;0,M401+1,0),0)</f>
        <v>0</v>
      </c>
      <c r="O401" s="208">
        <f>IF(O$2&lt;=analysis_period,IF(SUM($C707:O707)&gt;0,N401+1,0),0)</f>
        <v>0</v>
      </c>
      <c r="P401" s="208">
        <f>IF(P$2&lt;=analysis_period,IF(SUM($C707:P707)&gt;0,O401+1,0),0)</f>
        <v>0</v>
      </c>
      <c r="Q401" s="208">
        <f>IF(Q$2&lt;=analysis_period,IF(SUM($C707:Q707)&gt;0,P401+1,0),0)</f>
        <v>0</v>
      </c>
      <c r="R401" s="208">
        <f>IF(R$2&lt;=analysis_period,IF(SUM($C707:R707)&gt;0,Q401+1,0),0)</f>
        <v>0</v>
      </c>
      <c r="S401" s="208">
        <f>IF(S$2&lt;=analysis_period,IF(SUM($C707:S707)&gt;0,R401+1,0),0)</f>
        <v>0</v>
      </c>
      <c r="T401" s="208">
        <f>IF(T$2&lt;=analysis_period,IF(SUM($C707:T707)&gt;0,S401+1,0),0)</f>
        <v>0</v>
      </c>
      <c r="U401" s="208">
        <f>IF(U$2&lt;=analysis_period,IF(SUM($C707:U707)&gt;0,T401+1,0),0)</f>
        <v>0</v>
      </c>
      <c r="V401" s="208">
        <f>IF(V$2&lt;=analysis_period,IF(SUM($C707:V707)&gt;0,U401+1,0),0)</f>
        <v>0</v>
      </c>
      <c r="W401" s="208">
        <f>IF(W$2&lt;=analysis_period,IF(SUM($C707:W707)&gt;0,V401+1,0),0)</f>
        <v>0</v>
      </c>
      <c r="X401" s="208">
        <f>IF(X$2&lt;=analysis_period,IF(SUM($C707:X707)&gt;0,W401+1,0),0)</f>
        <v>0</v>
      </c>
      <c r="Y401" s="208">
        <f>IF(Y$2&lt;=analysis_period,IF(SUM($C707:Y707)&gt;0,X401+1,0),0)</f>
        <v>0</v>
      </c>
      <c r="Z401" s="208">
        <f>IF(Z$2&lt;=analysis_period,IF(SUM($C707:Z707)&gt;0,Y401+1,0),0)</f>
        <v>0</v>
      </c>
      <c r="AA401" s="208">
        <f>IF(AA$2&lt;=analysis_period,IF(SUM($C707:AA707)&gt;0,Z401+1,0),0)</f>
        <v>0</v>
      </c>
      <c r="AB401" s="208">
        <f>IF(AB$2&lt;=analysis_period,IF(SUM($C707:AB707)&gt;0,AA401+1,0),0)</f>
        <v>0</v>
      </c>
      <c r="AC401" s="208">
        <f>IF(AC$2&lt;=analysis_period,IF(SUM($C707:AC707)&gt;0,AB401+1,0),0)</f>
        <v>0</v>
      </c>
      <c r="AD401" s="208">
        <f>IF(AD$2&lt;=analysis_period,IF(SUM($C707:AD707)&gt;0,AC401+1,0),0)</f>
        <v>0</v>
      </c>
      <c r="AE401" s="208">
        <f>IF(AE$2&lt;=analysis_period,IF(SUM($C707:AE707)&gt;0,AD401+1,0),0)</f>
        <v>0</v>
      </c>
      <c r="AF401" s="208">
        <f>IF(AF$2&lt;=analysis_period,IF(SUM($C707:AF707)&gt;0,AE401+1,0),0)</f>
        <v>0</v>
      </c>
      <c r="AG401" s="208">
        <f>IF(AG$2&lt;=analysis_period,IF(SUM($C707:AG707)&gt;0,AF401+1,0),0)</f>
        <v>0</v>
      </c>
      <c r="AH401" s="208">
        <f>IF(AH$2&lt;=analysis_period,IF(SUM($C707:AH707)&gt;0,AG401+1,0),0)</f>
        <v>0</v>
      </c>
      <c r="AI401" s="208">
        <f>IF(AI$2&lt;=analysis_period,IF(SUM($C707:AI707)&gt;0,AH401+1,0),0)</f>
        <v>0</v>
      </c>
      <c r="AJ401" s="208">
        <f>IF(AJ$2&lt;=analysis_period,IF(SUM($C707:AJ707)&gt;0,AI401+1,0),0)</f>
        <v>0</v>
      </c>
      <c r="AK401" s="208">
        <f>IF(AK$2&lt;=analysis_period,IF(SUM($C707:AK707)&gt;0,AJ401+1,0),0)</f>
        <v>0</v>
      </c>
      <c r="AL401" s="208">
        <f>IF(AL$2&lt;=analysis_period,IF(SUM($C707:AL707)&gt;0,AK401+1,0),0)</f>
        <v>0</v>
      </c>
      <c r="AM401" s="208">
        <f>IF(AM$2&lt;=analysis_period,IF(SUM($C707:AM707)&gt;0,AL401+1,0),0)</f>
        <v>0</v>
      </c>
      <c r="AN401" s="208">
        <f>IF(AN$2&lt;=analysis_period,IF(SUM($C707:AN707)&gt;0,AM401+1,0),0)</f>
        <v>0</v>
      </c>
      <c r="AO401" s="208">
        <f>IF(AO$2&lt;=analysis_period,IF(SUM($C707:AO707)&gt;0,AN401+1,0),0)</f>
        <v>0</v>
      </c>
      <c r="AP401" s="208">
        <f>IF(AP$2&lt;=analysis_period,IF(SUM($C707:AP707)&gt;0,AO401+1,0),0)</f>
        <v>0</v>
      </c>
    </row>
    <row r="402" spans="1:42" x14ac:dyDescent="0.2">
      <c r="A402" s="16">
        <f>A401+1</f>
        <v>9</v>
      </c>
      <c r="B402" s="4">
        <v>0</v>
      </c>
      <c r="C402" s="208">
        <f>IF(C$2&lt;=analysis_period,IF(SUM($C708:C708)&gt;0,B402+1,0),0)</f>
        <v>0</v>
      </c>
      <c r="D402" s="208">
        <f>IF(D$2&lt;=analysis_period,IF(SUM($C708:D708)&gt;0,C402+1,0),0)</f>
        <v>0</v>
      </c>
      <c r="E402" s="208">
        <f>IF(E$2&lt;=analysis_period,IF(SUM($C708:E708)&gt;0,D402+1,0),0)</f>
        <v>0</v>
      </c>
      <c r="F402" s="208">
        <f>IF(F$2&lt;=analysis_period,IF(SUM($C708:F708)&gt;0,E402+1,0),0)</f>
        <v>0</v>
      </c>
      <c r="G402" s="208">
        <f>IF(G$2&lt;=analysis_period,IF(SUM($C708:G708)&gt;0,F402+1,0),0)</f>
        <v>0</v>
      </c>
      <c r="H402" s="208">
        <f>IF(H$2&lt;=analysis_period,IF(SUM($C708:H708)&gt;0,G402+1,0),0)</f>
        <v>0</v>
      </c>
      <c r="I402" s="208">
        <f>IF(I$2&lt;=analysis_period,IF(SUM($C708:I708)&gt;0,H402+1,0),0)</f>
        <v>0</v>
      </c>
      <c r="J402" s="208">
        <f>IF(J$2&lt;=analysis_period,IF(SUM($C708:J708)&gt;0,I402+1,0),0)</f>
        <v>0</v>
      </c>
      <c r="K402" s="208">
        <f>IF(K$2&lt;=analysis_period,IF(SUM($C708:K708)&gt;0,J402+1,0),0)</f>
        <v>0</v>
      </c>
      <c r="L402" s="208">
        <f>IF(L$2&lt;=analysis_period,IF(SUM($C708:L708)&gt;0,K402+1,0),0)</f>
        <v>0</v>
      </c>
      <c r="M402" s="208">
        <f>IF(M$2&lt;=analysis_period,IF(SUM($C708:M708)&gt;0,L402+1,0),0)</f>
        <v>0</v>
      </c>
      <c r="N402" s="208">
        <f>IF(N$2&lt;=analysis_period,IF(SUM($C708:N708)&gt;0,M402+1,0),0)</f>
        <v>0</v>
      </c>
      <c r="O402" s="208">
        <f>IF(O$2&lt;=analysis_period,IF(SUM($C708:O708)&gt;0,N402+1,0),0)</f>
        <v>0</v>
      </c>
      <c r="P402" s="208">
        <f>IF(P$2&lt;=analysis_period,IF(SUM($C708:P708)&gt;0,O402+1,0),0)</f>
        <v>0</v>
      </c>
      <c r="Q402" s="208">
        <f>IF(Q$2&lt;=analysis_period,IF(SUM($C708:Q708)&gt;0,P402+1,0),0)</f>
        <v>0</v>
      </c>
      <c r="R402" s="208">
        <f>IF(R$2&lt;=analysis_period,IF(SUM($C708:R708)&gt;0,Q402+1,0),0)</f>
        <v>0</v>
      </c>
      <c r="S402" s="208">
        <f>IF(S$2&lt;=analysis_period,IF(SUM($C708:S708)&gt;0,R402+1,0),0)</f>
        <v>0</v>
      </c>
      <c r="T402" s="208">
        <f>IF(T$2&lt;=analysis_period,IF(SUM($C708:T708)&gt;0,S402+1,0),0)</f>
        <v>0</v>
      </c>
      <c r="U402" s="208">
        <f>IF(U$2&lt;=analysis_period,IF(SUM($C708:U708)&gt;0,T402+1,0),0)</f>
        <v>0</v>
      </c>
      <c r="V402" s="208">
        <f>IF(V$2&lt;=analysis_period,IF(SUM($C708:V708)&gt;0,U402+1,0),0)</f>
        <v>0</v>
      </c>
      <c r="W402" s="208">
        <f>IF(W$2&lt;=analysis_period,IF(SUM($C708:W708)&gt;0,V402+1,0),0)</f>
        <v>0</v>
      </c>
      <c r="X402" s="208">
        <f>IF(X$2&lt;=analysis_period,IF(SUM($C708:X708)&gt;0,W402+1,0),0)</f>
        <v>0</v>
      </c>
      <c r="Y402" s="208">
        <f>IF(Y$2&lt;=analysis_period,IF(SUM($C708:Y708)&gt;0,X402+1,0),0)</f>
        <v>0</v>
      </c>
      <c r="Z402" s="208">
        <f>IF(Z$2&lt;=analysis_period,IF(SUM($C708:Z708)&gt;0,Y402+1,0),0)</f>
        <v>0</v>
      </c>
      <c r="AA402" s="208">
        <f>IF(AA$2&lt;=analysis_period,IF(SUM($C708:AA708)&gt;0,Z402+1,0),0)</f>
        <v>0</v>
      </c>
      <c r="AB402" s="208">
        <f>IF(AB$2&lt;=analysis_period,IF(SUM($C708:AB708)&gt;0,AA402+1,0),0)</f>
        <v>0</v>
      </c>
      <c r="AC402" s="208">
        <f>IF(AC$2&lt;=analysis_period,IF(SUM($C708:AC708)&gt;0,AB402+1,0),0)</f>
        <v>0</v>
      </c>
      <c r="AD402" s="208">
        <f>IF(AD$2&lt;=analysis_period,IF(SUM($C708:AD708)&gt;0,AC402+1,0),0)</f>
        <v>0</v>
      </c>
      <c r="AE402" s="208">
        <f>IF(AE$2&lt;=analysis_period,IF(SUM($C708:AE708)&gt;0,AD402+1,0),0)</f>
        <v>0</v>
      </c>
      <c r="AF402" s="208">
        <f>IF(AF$2&lt;=analysis_period,IF(SUM($C708:AF708)&gt;0,AE402+1,0),0)</f>
        <v>0</v>
      </c>
      <c r="AG402" s="208">
        <f>IF(AG$2&lt;=analysis_period,IF(SUM($C708:AG708)&gt;0,AF402+1,0),0)</f>
        <v>0</v>
      </c>
      <c r="AH402" s="208">
        <f>IF(AH$2&lt;=analysis_period,IF(SUM($C708:AH708)&gt;0,AG402+1,0),0)</f>
        <v>0</v>
      </c>
      <c r="AI402" s="208">
        <f>IF(AI$2&lt;=analysis_period,IF(SUM($C708:AI708)&gt;0,AH402+1,0),0)</f>
        <v>0</v>
      </c>
      <c r="AJ402" s="208">
        <f>IF(AJ$2&lt;=analysis_period,IF(SUM($C708:AJ708)&gt;0,AI402+1,0),0)</f>
        <v>0</v>
      </c>
      <c r="AK402" s="208">
        <f>IF(AK$2&lt;=analysis_period,IF(SUM($C708:AK708)&gt;0,AJ402+1,0),0)</f>
        <v>0</v>
      </c>
      <c r="AL402" s="208">
        <f>IF(AL$2&lt;=analysis_period,IF(SUM($C708:AL708)&gt;0,AK402+1,0),0)</f>
        <v>0</v>
      </c>
      <c r="AM402" s="208">
        <f>IF(AM$2&lt;=analysis_period,IF(SUM($C708:AM708)&gt;0,AL402+1,0),0)</f>
        <v>0</v>
      </c>
      <c r="AN402" s="208">
        <f>IF(AN$2&lt;=analysis_period,IF(SUM($C708:AN708)&gt;0,AM402+1,0),0)</f>
        <v>0</v>
      </c>
      <c r="AO402" s="208">
        <f>IF(AO$2&lt;=analysis_period,IF(SUM($C708:AO708)&gt;0,AN402+1,0),0)</f>
        <v>0</v>
      </c>
      <c r="AP402" s="208">
        <f>IF(AP$2&lt;=analysis_period,IF(SUM($C708:AP708)&gt;0,AO402+1,0),0)</f>
        <v>0</v>
      </c>
    </row>
    <row r="403" spans="1:42" x14ac:dyDescent="0.2">
      <c r="A403" s="16">
        <f t="shared" si="168"/>
        <v>10</v>
      </c>
      <c r="B403" s="4">
        <v>0</v>
      </c>
      <c r="C403" s="208">
        <f>IF(C$2&lt;=analysis_period,IF(SUM($C709:C709)&gt;0,B403+1,0),0)</f>
        <v>0</v>
      </c>
      <c r="D403" s="208">
        <f>IF(D$2&lt;=analysis_period,IF(SUM($C709:D709)&gt;0,C403+1,0),0)</f>
        <v>0</v>
      </c>
      <c r="E403" s="208">
        <f>IF(E$2&lt;=analysis_period,IF(SUM($C709:E709)&gt;0,D403+1,0),0)</f>
        <v>0</v>
      </c>
      <c r="F403" s="208">
        <f>IF(F$2&lt;=analysis_period,IF(SUM($C709:F709)&gt;0,E403+1,0),0)</f>
        <v>0</v>
      </c>
      <c r="G403" s="208">
        <f>IF(G$2&lt;=analysis_period,IF(SUM($C709:G709)&gt;0,F403+1,0),0)</f>
        <v>0</v>
      </c>
      <c r="H403" s="208">
        <f>IF(H$2&lt;=analysis_period,IF(SUM($C709:H709)&gt;0,G403+1,0),0)</f>
        <v>0</v>
      </c>
      <c r="I403" s="208">
        <f>IF(I$2&lt;=analysis_period,IF(SUM($C709:I709)&gt;0,H403+1,0),0)</f>
        <v>0</v>
      </c>
      <c r="J403" s="208">
        <f>IF(J$2&lt;=analysis_period,IF(SUM($C709:J709)&gt;0,I403+1,0),0)</f>
        <v>0</v>
      </c>
      <c r="K403" s="208">
        <f>IF(K$2&lt;=analysis_period,IF(SUM($C709:K709)&gt;0,J403+1,0),0)</f>
        <v>0</v>
      </c>
      <c r="L403" s="208">
        <f>IF(L$2&lt;=analysis_period,IF(SUM($C709:L709)&gt;0,K403+1,0),0)</f>
        <v>0</v>
      </c>
      <c r="M403" s="208">
        <f>IF(M$2&lt;=analysis_period,IF(SUM($C709:M709)&gt;0,L403+1,0),0)</f>
        <v>0</v>
      </c>
      <c r="N403" s="208">
        <f>IF(N$2&lt;=analysis_period,IF(SUM($C709:N709)&gt;0,M403+1,0),0)</f>
        <v>0</v>
      </c>
      <c r="O403" s="208">
        <f>IF(O$2&lt;=analysis_period,IF(SUM($C709:O709)&gt;0,N403+1,0),0)</f>
        <v>0</v>
      </c>
      <c r="P403" s="208">
        <f>IF(P$2&lt;=analysis_period,IF(SUM($C709:P709)&gt;0,O403+1,0),0)</f>
        <v>0</v>
      </c>
      <c r="Q403" s="208">
        <f>IF(Q$2&lt;=analysis_period,IF(SUM($C709:Q709)&gt;0,P403+1,0),0)</f>
        <v>0</v>
      </c>
      <c r="R403" s="208">
        <f>IF(R$2&lt;=analysis_period,IF(SUM($C709:R709)&gt;0,Q403+1,0),0)</f>
        <v>0</v>
      </c>
      <c r="S403" s="208">
        <f>IF(S$2&lt;=analysis_period,IF(SUM($C709:S709)&gt;0,R403+1,0),0)</f>
        <v>0</v>
      </c>
      <c r="T403" s="208">
        <f>IF(T$2&lt;=analysis_period,IF(SUM($C709:T709)&gt;0,S403+1,0),0)</f>
        <v>0</v>
      </c>
      <c r="U403" s="208">
        <f>IF(U$2&lt;=analysis_period,IF(SUM($C709:U709)&gt;0,T403+1,0),0)</f>
        <v>0</v>
      </c>
      <c r="V403" s="208">
        <f>IF(V$2&lt;=analysis_period,IF(SUM($C709:V709)&gt;0,U403+1,0),0)</f>
        <v>0</v>
      </c>
      <c r="W403" s="208">
        <f>IF(W$2&lt;=analysis_period,IF(SUM($C709:W709)&gt;0,V403+1,0),0)</f>
        <v>0</v>
      </c>
      <c r="X403" s="208">
        <f>IF(X$2&lt;=analysis_period,IF(SUM($C709:X709)&gt;0,W403+1,0),0)</f>
        <v>0</v>
      </c>
      <c r="Y403" s="208">
        <f>IF(Y$2&lt;=analysis_period,IF(SUM($C709:Y709)&gt;0,X403+1,0),0)</f>
        <v>0</v>
      </c>
      <c r="Z403" s="208">
        <f>IF(Z$2&lt;=analysis_period,IF(SUM($C709:Z709)&gt;0,Y403+1,0),0)</f>
        <v>0</v>
      </c>
      <c r="AA403" s="208">
        <f>IF(AA$2&lt;=analysis_period,IF(SUM($C709:AA709)&gt;0,Z403+1,0),0)</f>
        <v>0</v>
      </c>
      <c r="AB403" s="208">
        <f>IF(AB$2&lt;=analysis_period,IF(SUM($C709:AB709)&gt;0,AA403+1,0),0)</f>
        <v>0</v>
      </c>
      <c r="AC403" s="208">
        <f>IF(AC$2&lt;=analysis_period,IF(SUM($C709:AC709)&gt;0,AB403+1,0),0)</f>
        <v>0</v>
      </c>
      <c r="AD403" s="208">
        <f>IF(AD$2&lt;=analysis_period,IF(SUM($C709:AD709)&gt;0,AC403+1,0),0)</f>
        <v>0</v>
      </c>
      <c r="AE403" s="208">
        <f>IF(AE$2&lt;=analysis_period,IF(SUM($C709:AE709)&gt;0,AD403+1,0),0)</f>
        <v>0</v>
      </c>
      <c r="AF403" s="208">
        <f>IF(AF$2&lt;=analysis_period,IF(SUM($C709:AF709)&gt;0,AE403+1,0),0)</f>
        <v>0</v>
      </c>
      <c r="AG403" s="208">
        <f>IF(AG$2&lt;=analysis_period,IF(SUM($C709:AG709)&gt;0,AF403+1,0),0)</f>
        <v>0</v>
      </c>
      <c r="AH403" s="208">
        <f>IF(AH$2&lt;=analysis_period,IF(SUM($C709:AH709)&gt;0,AG403+1,0),0)</f>
        <v>0</v>
      </c>
      <c r="AI403" s="208">
        <f>IF(AI$2&lt;=analysis_period,IF(SUM($C709:AI709)&gt;0,AH403+1,0),0)</f>
        <v>0</v>
      </c>
      <c r="AJ403" s="208">
        <f>IF(AJ$2&lt;=analysis_period,IF(SUM($C709:AJ709)&gt;0,AI403+1,0),0)</f>
        <v>0</v>
      </c>
      <c r="AK403" s="208">
        <f>IF(AK$2&lt;=analysis_period,IF(SUM($C709:AK709)&gt;0,AJ403+1,0),0)</f>
        <v>0</v>
      </c>
      <c r="AL403" s="208">
        <f>IF(AL$2&lt;=analysis_period,IF(SUM($C709:AL709)&gt;0,AK403+1,0),0)</f>
        <v>0</v>
      </c>
      <c r="AM403" s="208">
        <f>IF(AM$2&lt;=analysis_period,IF(SUM($C709:AM709)&gt;0,AL403+1,0),0)</f>
        <v>0</v>
      </c>
      <c r="AN403" s="208">
        <f>IF(AN$2&lt;=analysis_period,IF(SUM($C709:AN709)&gt;0,AM403+1,0),0)</f>
        <v>0</v>
      </c>
      <c r="AO403" s="208">
        <f>IF(AO$2&lt;=analysis_period,IF(SUM($C709:AO709)&gt;0,AN403+1,0),0)</f>
        <v>0</v>
      </c>
      <c r="AP403" s="208">
        <f>IF(AP$2&lt;=analysis_period,IF(SUM($C709:AP709)&gt;0,AO403+1,0),0)</f>
        <v>0</v>
      </c>
    </row>
    <row r="404" spans="1:42" x14ac:dyDescent="0.2">
      <c r="A404" s="32"/>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c r="AA404" s="28"/>
      <c r="AB404" s="28"/>
      <c r="AC404" s="28"/>
      <c r="AD404" s="28"/>
      <c r="AE404" s="28"/>
      <c r="AF404" s="28"/>
      <c r="AG404" s="28"/>
      <c r="AH404" s="28"/>
      <c r="AI404" s="28"/>
      <c r="AJ404" s="28"/>
      <c r="AK404" s="28"/>
      <c r="AL404" s="28"/>
      <c r="AM404" s="28"/>
      <c r="AN404" s="28"/>
      <c r="AO404" s="28"/>
      <c r="AP404" s="28"/>
    </row>
    <row r="405" spans="1:42" x14ac:dyDescent="0.2">
      <c r="A405" s="32" t="s">
        <v>68</v>
      </c>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28"/>
      <c r="AB405" s="28"/>
      <c r="AC405" s="28"/>
      <c r="AD405" s="28"/>
      <c r="AE405" s="28"/>
      <c r="AF405" s="28"/>
      <c r="AG405" s="28"/>
      <c r="AH405" s="28"/>
      <c r="AI405" s="28"/>
      <c r="AJ405" s="28"/>
      <c r="AK405" s="28"/>
      <c r="AL405" s="28"/>
      <c r="AM405" s="28"/>
      <c r="AN405" s="28"/>
      <c r="AO405" s="28"/>
      <c r="AP405" s="28"/>
    </row>
    <row r="406" spans="1:42" x14ac:dyDescent="0.2">
      <c r="A406" s="16">
        <v>1</v>
      </c>
      <c r="B406" s="227">
        <f t="shared" ref="B406:B415" si="169">SUM(C406:AP406)</f>
        <v>0</v>
      </c>
      <c r="C406" s="229">
        <f t="shared" ref="C406:AP406" si="170">LOOKUP(C394,$B$338:$AP$338,$B$339:$AP$339)/100*$B700</f>
        <v>0</v>
      </c>
      <c r="D406" s="208">
        <f t="shared" si="170"/>
        <v>0</v>
      </c>
      <c r="E406" s="208">
        <f t="shared" si="170"/>
        <v>0</v>
      </c>
      <c r="F406" s="208">
        <f t="shared" si="170"/>
        <v>0</v>
      </c>
      <c r="G406" s="208">
        <f t="shared" si="170"/>
        <v>0</v>
      </c>
      <c r="H406" s="208">
        <f t="shared" si="170"/>
        <v>0</v>
      </c>
      <c r="I406" s="208">
        <f t="shared" si="170"/>
        <v>0</v>
      </c>
      <c r="J406" s="208">
        <f t="shared" si="170"/>
        <v>0</v>
      </c>
      <c r="K406" s="208">
        <f t="shared" si="170"/>
        <v>0</v>
      </c>
      <c r="L406" s="208">
        <f t="shared" si="170"/>
        <v>0</v>
      </c>
      <c r="M406" s="208">
        <f t="shared" si="170"/>
        <v>0</v>
      </c>
      <c r="N406" s="208">
        <f t="shared" si="170"/>
        <v>0</v>
      </c>
      <c r="O406" s="208">
        <f t="shared" si="170"/>
        <v>0</v>
      </c>
      <c r="P406" s="208">
        <f t="shared" si="170"/>
        <v>0</v>
      </c>
      <c r="Q406" s="208">
        <f t="shared" si="170"/>
        <v>0</v>
      </c>
      <c r="R406" s="208">
        <f t="shared" si="170"/>
        <v>0</v>
      </c>
      <c r="S406" s="208">
        <f t="shared" si="170"/>
        <v>0</v>
      </c>
      <c r="T406" s="208">
        <f t="shared" si="170"/>
        <v>0</v>
      </c>
      <c r="U406" s="208">
        <f t="shared" si="170"/>
        <v>0</v>
      </c>
      <c r="V406" s="208">
        <f t="shared" si="170"/>
        <v>0</v>
      </c>
      <c r="W406" s="208">
        <f t="shared" si="170"/>
        <v>0</v>
      </c>
      <c r="X406" s="208">
        <f t="shared" si="170"/>
        <v>0</v>
      </c>
      <c r="Y406" s="208">
        <f t="shared" si="170"/>
        <v>0</v>
      </c>
      <c r="Z406" s="208">
        <f t="shared" si="170"/>
        <v>0</v>
      </c>
      <c r="AA406" s="208">
        <f t="shared" si="170"/>
        <v>0</v>
      </c>
      <c r="AB406" s="208">
        <f t="shared" si="170"/>
        <v>0</v>
      </c>
      <c r="AC406" s="208">
        <f t="shared" si="170"/>
        <v>0</v>
      </c>
      <c r="AD406" s="208">
        <f t="shared" si="170"/>
        <v>0</v>
      </c>
      <c r="AE406" s="208">
        <f t="shared" si="170"/>
        <v>0</v>
      </c>
      <c r="AF406" s="208">
        <f t="shared" si="170"/>
        <v>0</v>
      </c>
      <c r="AG406" s="208">
        <f t="shared" si="170"/>
        <v>0</v>
      </c>
      <c r="AH406" s="208">
        <f t="shared" si="170"/>
        <v>0</v>
      </c>
      <c r="AI406" s="208">
        <f t="shared" si="170"/>
        <v>0</v>
      </c>
      <c r="AJ406" s="208">
        <f t="shared" si="170"/>
        <v>0</v>
      </c>
      <c r="AK406" s="208">
        <f t="shared" si="170"/>
        <v>0</v>
      </c>
      <c r="AL406" s="208">
        <f t="shared" si="170"/>
        <v>0</v>
      </c>
      <c r="AM406" s="208">
        <f t="shared" si="170"/>
        <v>0</v>
      </c>
      <c r="AN406" s="208">
        <f t="shared" si="170"/>
        <v>0</v>
      </c>
      <c r="AO406" s="208">
        <f t="shared" si="170"/>
        <v>0</v>
      </c>
      <c r="AP406" s="208">
        <f t="shared" si="170"/>
        <v>0</v>
      </c>
    </row>
    <row r="407" spans="1:42" x14ac:dyDescent="0.2">
      <c r="A407" s="16">
        <f>A406+1</f>
        <v>2</v>
      </c>
      <c r="B407" s="227">
        <f t="shared" si="169"/>
        <v>0</v>
      </c>
      <c r="C407" s="229">
        <f t="shared" ref="C407:AP407" si="171">LOOKUP(C395,$B$338:$AP$338,$B$339:$AP$339)/100*$B701</f>
        <v>0</v>
      </c>
      <c r="D407" s="208">
        <f t="shared" si="171"/>
        <v>0</v>
      </c>
      <c r="E407" s="208">
        <f t="shared" si="171"/>
        <v>0</v>
      </c>
      <c r="F407" s="208">
        <f t="shared" si="171"/>
        <v>0</v>
      </c>
      <c r="G407" s="208">
        <f t="shared" si="171"/>
        <v>0</v>
      </c>
      <c r="H407" s="208">
        <f t="shared" si="171"/>
        <v>0</v>
      </c>
      <c r="I407" s="208">
        <f t="shared" si="171"/>
        <v>0</v>
      </c>
      <c r="J407" s="208">
        <f t="shared" si="171"/>
        <v>0</v>
      </c>
      <c r="K407" s="208">
        <f t="shared" si="171"/>
        <v>0</v>
      </c>
      <c r="L407" s="208">
        <f t="shared" si="171"/>
        <v>0</v>
      </c>
      <c r="M407" s="208">
        <f t="shared" si="171"/>
        <v>0</v>
      </c>
      <c r="N407" s="208">
        <f t="shared" si="171"/>
        <v>0</v>
      </c>
      <c r="O407" s="208">
        <f t="shared" si="171"/>
        <v>0</v>
      </c>
      <c r="P407" s="208">
        <f t="shared" si="171"/>
        <v>0</v>
      </c>
      <c r="Q407" s="208">
        <f t="shared" si="171"/>
        <v>0</v>
      </c>
      <c r="R407" s="208">
        <f t="shared" si="171"/>
        <v>0</v>
      </c>
      <c r="S407" s="208">
        <f t="shared" si="171"/>
        <v>0</v>
      </c>
      <c r="T407" s="208">
        <f t="shared" si="171"/>
        <v>0</v>
      </c>
      <c r="U407" s="208">
        <f t="shared" si="171"/>
        <v>0</v>
      </c>
      <c r="V407" s="208">
        <f t="shared" si="171"/>
        <v>0</v>
      </c>
      <c r="W407" s="208">
        <f t="shared" si="171"/>
        <v>0</v>
      </c>
      <c r="X407" s="208">
        <f t="shared" si="171"/>
        <v>0</v>
      </c>
      <c r="Y407" s="208">
        <f t="shared" si="171"/>
        <v>0</v>
      </c>
      <c r="Z407" s="208">
        <f t="shared" si="171"/>
        <v>0</v>
      </c>
      <c r="AA407" s="208">
        <f t="shared" si="171"/>
        <v>0</v>
      </c>
      <c r="AB407" s="208">
        <f t="shared" si="171"/>
        <v>0</v>
      </c>
      <c r="AC407" s="208">
        <f t="shared" si="171"/>
        <v>0</v>
      </c>
      <c r="AD407" s="208">
        <f t="shared" si="171"/>
        <v>0</v>
      </c>
      <c r="AE407" s="208">
        <f t="shared" si="171"/>
        <v>0</v>
      </c>
      <c r="AF407" s="208">
        <f t="shared" si="171"/>
        <v>0</v>
      </c>
      <c r="AG407" s="208">
        <f t="shared" si="171"/>
        <v>0</v>
      </c>
      <c r="AH407" s="208">
        <f t="shared" si="171"/>
        <v>0</v>
      </c>
      <c r="AI407" s="208">
        <f t="shared" si="171"/>
        <v>0</v>
      </c>
      <c r="AJ407" s="208">
        <f t="shared" si="171"/>
        <v>0</v>
      </c>
      <c r="AK407" s="208">
        <f t="shared" si="171"/>
        <v>0</v>
      </c>
      <c r="AL407" s="208">
        <f t="shared" si="171"/>
        <v>0</v>
      </c>
      <c r="AM407" s="208">
        <f t="shared" si="171"/>
        <v>0</v>
      </c>
      <c r="AN407" s="208">
        <f t="shared" si="171"/>
        <v>0</v>
      </c>
      <c r="AO407" s="208">
        <f t="shared" si="171"/>
        <v>0</v>
      </c>
      <c r="AP407" s="208">
        <f t="shared" si="171"/>
        <v>0</v>
      </c>
    </row>
    <row r="408" spans="1:42" x14ac:dyDescent="0.2">
      <c r="A408" s="16">
        <f t="shared" ref="A408:A415" si="172">A407+1</f>
        <v>3</v>
      </c>
      <c r="B408" s="227">
        <f t="shared" si="169"/>
        <v>0</v>
      </c>
      <c r="C408" s="229">
        <f t="shared" ref="C408:AP408" si="173">LOOKUP(C396,$B$338:$AP$338,$B$339:$AP$339)/100*$B702</f>
        <v>0</v>
      </c>
      <c r="D408" s="208">
        <f t="shared" si="173"/>
        <v>0</v>
      </c>
      <c r="E408" s="208">
        <f t="shared" si="173"/>
        <v>0</v>
      </c>
      <c r="F408" s="208">
        <f t="shared" si="173"/>
        <v>0</v>
      </c>
      <c r="G408" s="208">
        <f t="shared" si="173"/>
        <v>0</v>
      </c>
      <c r="H408" s="208">
        <f t="shared" si="173"/>
        <v>0</v>
      </c>
      <c r="I408" s="208">
        <f t="shared" si="173"/>
        <v>0</v>
      </c>
      <c r="J408" s="208">
        <f t="shared" si="173"/>
        <v>0</v>
      </c>
      <c r="K408" s="208">
        <f t="shared" si="173"/>
        <v>0</v>
      </c>
      <c r="L408" s="208">
        <f t="shared" si="173"/>
        <v>0</v>
      </c>
      <c r="M408" s="208">
        <f t="shared" si="173"/>
        <v>0</v>
      </c>
      <c r="N408" s="208">
        <f t="shared" si="173"/>
        <v>0</v>
      </c>
      <c r="O408" s="208">
        <f t="shared" si="173"/>
        <v>0</v>
      </c>
      <c r="P408" s="208">
        <f t="shared" si="173"/>
        <v>0</v>
      </c>
      <c r="Q408" s="208">
        <f t="shared" si="173"/>
        <v>0</v>
      </c>
      <c r="R408" s="208">
        <f t="shared" si="173"/>
        <v>0</v>
      </c>
      <c r="S408" s="208">
        <f t="shared" si="173"/>
        <v>0</v>
      </c>
      <c r="T408" s="208">
        <f t="shared" si="173"/>
        <v>0</v>
      </c>
      <c r="U408" s="208">
        <f t="shared" si="173"/>
        <v>0</v>
      </c>
      <c r="V408" s="208">
        <f t="shared" si="173"/>
        <v>0</v>
      </c>
      <c r="W408" s="208">
        <f t="shared" si="173"/>
        <v>0</v>
      </c>
      <c r="X408" s="208">
        <f t="shared" si="173"/>
        <v>0</v>
      </c>
      <c r="Y408" s="208">
        <f t="shared" si="173"/>
        <v>0</v>
      </c>
      <c r="Z408" s="208">
        <f t="shared" si="173"/>
        <v>0</v>
      </c>
      <c r="AA408" s="208">
        <f t="shared" si="173"/>
        <v>0</v>
      </c>
      <c r="AB408" s="208">
        <f t="shared" si="173"/>
        <v>0</v>
      </c>
      <c r="AC408" s="208">
        <f t="shared" si="173"/>
        <v>0</v>
      </c>
      <c r="AD408" s="208">
        <f t="shared" si="173"/>
        <v>0</v>
      </c>
      <c r="AE408" s="208">
        <f t="shared" si="173"/>
        <v>0</v>
      </c>
      <c r="AF408" s="208">
        <f t="shared" si="173"/>
        <v>0</v>
      </c>
      <c r="AG408" s="208">
        <f t="shared" si="173"/>
        <v>0</v>
      </c>
      <c r="AH408" s="208">
        <f t="shared" si="173"/>
        <v>0</v>
      </c>
      <c r="AI408" s="208">
        <f t="shared" si="173"/>
        <v>0</v>
      </c>
      <c r="AJ408" s="208">
        <f t="shared" si="173"/>
        <v>0</v>
      </c>
      <c r="AK408" s="208">
        <f t="shared" si="173"/>
        <v>0</v>
      </c>
      <c r="AL408" s="208">
        <f t="shared" si="173"/>
        <v>0</v>
      </c>
      <c r="AM408" s="208">
        <f t="shared" si="173"/>
        <v>0</v>
      </c>
      <c r="AN408" s="208">
        <f t="shared" si="173"/>
        <v>0</v>
      </c>
      <c r="AO408" s="208">
        <f t="shared" si="173"/>
        <v>0</v>
      </c>
      <c r="AP408" s="208">
        <f t="shared" si="173"/>
        <v>0</v>
      </c>
    </row>
    <row r="409" spans="1:42" x14ac:dyDescent="0.2">
      <c r="A409" s="16">
        <f t="shared" si="172"/>
        <v>4</v>
      </c>
      <c r="B409" s="227">
        <f t="shared" si="169"/>
        <v>0</v>
      </c>
      <c r="C409" s="229">
        <f t="shared" ref="C409:AP409" si="174">LOOKUP(C397,$B$338:$AP$338,$B$339:$AP$339)/100*$B703</f>
        <v>0</v>
      </c>
      <c r="D409" s="208">
        <f t="shared" si="174"/>
        <v>0</v>
      </c>
      <c r="E409" s="208">
        <f t="shared" si="174"/>
        <v>0</v>
      </c>
      <c r="F409" s="208">
        <f t="shared" si="174"/>
        <v>0</v>
      </c>
      <c r="G409" s="208">
        <f t="shared" si="174"/>
        <v>0</v>
      </c>
      <c r="H409" s="208">
        <f t="shared" si="174"/>
        <v>0</v>
      </c>
      <c r="I409" s="208">
        <f t="shared" si="174"/>
        <v>0</v>
      </c>
      <c r="J409" s="208">
        <f t="shared" si="174"/>
        <v>0</v>
      </c>
      <c r="K409" s="208">
        <f t="shared" si="174"/>
        <v>0</v>
      </c>
      <c r="L409" s="208">
        <f t="shared" si="174"/>
        <v>0</v>
      </c>
      <c r="M409" s="208">
        <f t="shared" si="174"/>
        <v>0</v>
      </c>
      <c r="N409" s="208">
        <f t="shared" si="174"/>
        <v>0</v>
      </c>
      <c r="O409" s="208">
        <f t="shared" si="174"/>
        <v>0</v>
      </c>
      <c r="P409" s="208">
        <f t="shared" si="174"/>
        <v>0</v>
      </c>
      <c r="Q409" s="208">
        <f t="shared" si="174"/>
        <v>0</v>
      </c>
      <c r="R409" s="208">
        <f t="shared" si="174"/>
        <v>0</v>
      </c>
      <c r="S409" s="208">
        <f t="shared" si="174"/>
        <v>0</v>
      </c>
      <c r="T409" s="208">
        <f t="shared" si="174"/>
        <v>0</v>
      </c>
      <c r="U409" s="208">
        <f t="shared" si="174"/>
        <v>0</v>
      </c>
      <c r="V409" s="208">
        <f t="shared" si="174"/>
        <v>0</v>
      </c>
      <c r="W409" s="208">
        <f t="shared" si="174"/>
        <v>0</v>
      </c>
      <c r="X409" s="208">
        <f t="shared" si="174"/>
        <v>0</v>
      </c>
      <c r="Y409" s="208">
        <f t="shared" si="174"/>
        <v>0</v>
      </c>
      <c r="Z409" s="208">
        <f t="shared" si="174"/>
        <v>0</v>
      </c>
      <c r="AA409" s="208">
        <f t="shared" si="174"/>
        <v>0</v>
      </c>
      <c r="AB409" s="208">
        <f t="shared" si="174"/>
        <v>0</v>
      </c>
      <c r="AC409" s="208">
        <f t="shared" si="174"/>
        <v>0</v>
      </c>
      <c r="AD409" s="208">
        <f t="shared" si="174"/>
        <v>0</v>
      </c>
      <c r="AE409" s="208">
        <f t="shared" si="174"/>
        <v>0</v>
      </c>
      <c r="AF409" s="208">
        <f t="shared" si="174"/>
        <v>0</v>
      </c>
      <c r="AG409" s="208">
        <f t="shared" si="174"/>
        <v>0</v>
      </c>
      <c r="AH409" s="208">
        <f t="shared" si="174"/>
        <v>0</v>
      </c>
      <c r="AI409" s="208">
        <f t="shared" si="174"/>
        <v>0</v>
      </c>
      <c r="AJ409" s="208">
        <f t="shared" si="174"/>
        <v>0</v>
      </c>
      <c r="AK409" s="208">
        <f t="shared" si="174"/>
        <v>0</v>
      </c>
      <c r="AL409" s="208">
        <f t="shared" si="174"/>
        <v>0</v>
      </c>
      <c r="AM409" s="208">
        <f t="shared" si="174"/>
        <v>0</v>
      </c>
      <c r="AN409" s="208">
        <f t="shared" si="174"/>
        <v>0</v>
      </c>
      <c r="AO409" s="208">
        <f t="shared" si="174"/>
        <v>0</v>
      </c>
      <c r="AP409" s="208">
        <f t="shared" si="174"/>
        <v>0</v>
      </c>
    </row>
    <row r="410" spans="1:42" x14ac:dyDescent="0.2">
      <c r="A410" s="16">
        <f t="shared" si="172"/>
        <v>5</v>
      </c>
      <c r="B410" s="227">
        <f t="shared" si="169"/>
        <v>0</v>
      </c>
      <c r="C410" s="229">
        <f t="shared" ref="C410:AP410" si="175">LOOKUP(C398,$B$338:$AP$338,$B$339:$AP$339)/100*$B704</f>
        <v>0</v>
      </c>
      <c r="D410" s="208">
        <f t="shared" si="175"/>
        <v>0</v>
      </c>
      <c r="E410" s="208">
        <f t="shared" si="175"/>
        <v>0</v>
      </c>
      <c r="F410" s="208">
        <f t="shared" si="175"/>
        <v>0</v>
      </c>
      <c r="G410" s="208">
        <f t="shared" si="175"/>
        <v>0</v>
      </c>
      <c r="H410" s="208">
        <f t="shared" si="175"/>
        <v>0</v>
      </c>
      <c r="I410" s="208">
        <f t="shared" si="175"/>
        <v>0</v>
      </c>
      <c r="J410" s="208">
        <f t="shared" si="175"/>
        <v>0</v>
      </c>
      <c r="K410" s="208">
        <f t="shared" si="175"/>
        <v>0</v>
      </c>
      <c r="L410" s="208">
        <f t="shared" si="175"/>
        <v>0</v>
      </c>
      <c r="M410" s="208">
        <f t="shared" si="175"/>
        <v>0</v>
      </c>
      <c r="N410" s="208">
        <f t="shared" si="175"/>
        <v>0</v>
      </c>
      <c r="O410" s="208">
        <f t="shared" si="175"/>
        <v>0</v>
      </c>
      <c r="P410" s="208">
        <f t="shared" si="175"/>
        <v>0</v>
      </c>
      <c r="Q410" s="208">
        <f t="shared" si="175"/>
        <v>0</v>
      </c>
      <c r="R410" s="208">
        <f t="shared" si="175"/>
        <v>0</v>
      </c>
      <c r="S410" s="208">
        <f t="shared" si="175"/>
        <v>0</v>
      </c>
      <c r="T410" s="208">
        <f t="shared" si="175"/>
        <v>0</v>
      </c>
      <c r="U410" s="208">
        <f t="shared" si="175"/>
        <v>0</v>
      </c>
      <c r="V410" s="208">
        <f t="shared" si="175"/>
        <v>0</v>
      </c>
      <c r="W410" s="208">
        <f t="shared" si="175"/>
        <v>0</v>
      </c>
      <c r="X410" s="208">
        <f t="shared" si="175"/>
        <v>0</v>
      </c>
      <c r="Y410" s="208">
        <f t="shared" si="175"/>
        <v>0</v>
      </c>
      <c r="Z410" s="208">
        <f t="shared" si="175"/>
        <v>0</v>
      </c>
      <c r="AA410" s="208">
        <f t="shared" si="175"/>
        <v>0</v>
      </c>
      <c r="AB410" s="208">
        <f t="shared" si="175"/>
        <v>0</v>
      </c>
      <c r="AC410" s="208">
        <f t="shared" si="175"/>
        <v>0</v>
      </c>
      <c r="AD410" s="208">
        <f t="shared" si="175"/>
        <v>0</v>
      </c>
      <c r="AE410" s="208">
        <f t="shared" si="175"/>
        <v>0</v>
      </c>
      <c r="AF410" s="208">
        <f t="shared" si="175"/>
        <v>0</v>
      </c>
      <c r="AG410" s="208">
        <f t="shared" si="175"/>
        <v>0</v>
      </c>
      <c r="AH410" s="208">
        <f t="shared" si="175"/>
        <v>0</v>
      </c>
      <c r="AI410" s="208">
        <f t="shared" si="175"/>
        <v>0</v>
      </c>
      <c r="AJ410" s="208">
        <f t="shared" si="175"/>
        <v>0</v>
      </c>
      <c r="AK410" s="208">
        <f t="shared" si="175"/>
        <v>0</v>
      </c>
      <c r="AL410" s="208">
        <f t="shared" si="175"/>
        <v>0</v>
      </c>
      <c r="AM410" s="208">
        <f t="shared" si="175"/>
        <v>0</v>
      </c>
      <c r="AN410" s="208">
        <f t="shared" si="175"/>
        <v>0</v>
      </c>
      <c r="AO410" s="208">
        <f t="shared" si="175"/>
        <v>0</v>
      </c>
      <c r="AP410" s="208">
        <f t="shared" si="175"/>
        <v>0</v>
      </c>
    </row>
    <row r="411" spans="1:42" x14ac:dyDescent="0.2">
      <c r="A411" s="16">
        <f t="shared" si="172"/>
        <v>6</v>
      </c>
      <c r="B411" s="227">
        <f t="shared" si="169"/>
        <v>0</v>
      </c>
      <c r="C411" s="229">
        <f t="shared" ref="C411:AP411" si="176">LOOKUP(C399,$B$338:$AP$338,$B$339:$AP$339)/100*$B705</f>
        <v>0</v>
      </c>
      <c r="D411" s="208">
        <f t="shared" si="176"/>
        <v>0</v>
      </c>
      <c r="E411" s="208">
        <f t="shared" si="176"/>
        <v>0</v>
      </c>
      <c r="F411" s="208">
        <f t="shared" si="176"/>
        <v>0</v>
      </c>
      <c r="G411" s="208">
        <f t="shared" si="176"/>
        <v>0</v>
      </c>
      <c r="H411" s="208">
        <f t="shared" si="176"/>
        <v>0</v>
      </c>
      <c r="I411" s="208">
        <f t="shared" si="176"/>
        <v>0</v>
      </c>
      <c r="J411" s="208">
        <f t="shared" si="176"/>
        <v>0</v>
      </c>
      <c r="K411" s="208">
        <f t="shared" si="176"/>
        <v>0</v>
      </c>
      <c r="L411" s="208">
        <f t="shared" si="176"/>
        <v>0</v>
      </c>
      <c r="M411" s="208">
        <f t="shared" si="176"/>
        <v>0</v>
      </c>
      <c r="N411" s="208">
        <f t="shared" si="176"/>
        <v>0</v>
      </c>
      <c r="O411" s="208">
        <f t="shared" si="176"/>
        <v>0</v>
      </c>
      <c r="P411" s="208">
        <f t="shared" si="176"/>
        <v>0</v>
      </c>
      <c r="Q411" s="208">
        <f t="shared" si="176"/>
        <v>0</v>
      </c>
      <c r="R411" s="208">
        <f t="shared" si="176"/>
        <v>0</v>
      </c>
      <c r="S411" s="208">
        <f t="shared" si="176"/>
        <v>0</v>
      </c>
      <c r="T411" s="208">
        <f t="shared" si="176"/>
        <v>0</v>
      </c>
      <c r="U411" s="208">
        <f t="shared" si="176"/>
        <v>0</v>
      </c>
      <c r="V411" s="208">
        <f t="shared" si="176"/>
        <v>0</v>
      </c>
      <c r="W411" s="208">
        <f t="shared" si="176"/>
        <v>0</v>
      </c>
      <c r="X411" s="208">
        <f t="shared" si="176"/>
        <v>0</v>
      </c>
      <c r="Y411" s="208">
        <f t="shared" si="176"/>
        <v>0</v>
      </c>
      <c r="Z411" s="208">
        <f t="shared" si="176"/>
        <v>0</v>
      </c>
      <c r="AA411" s="208">
        <f t="shared" si="176"/>
        <v>0</v>
      </c>
      <c r="AB411" s="208">
        <f t="shared" si="176"/>
        <v>0</v>
      </c>
      <c r="AC411" s="208">
        <f t="shared" si="176"/>
        <v>0</v>
      </c>
      <c r="AD411" s="208">
        <f t="shared" si="176"/>
        <v>0</v>
      </c>
      <c r="AE411" s="208">
        <f t="shared" si="176"/>
        <v>0</v>
      </c>
      <c r="AF411" s="208">
        <f t="shared" si="176"/>
        <v>0</v>
      </c>
      <c r="AG411" s="208">
        <f t="shared" si="176"/>
        <v>0</v>
      </c>
      <c r="AH411" s="208">
        <f t="shared" si="176"/>
        <v>0</v>
      </c>
      <c r="AI411" s="208">
        <f t="shared" si="176"/>
        <v>0</v>
      </c>
      <c r="AJ411" s="208">
        <f t="shared" si="176"/>
        <v>0</v>
      </c>
      <c r="AK411" s="208">
        <f t="shared" si="176"/>
        <v>0</v>
      </c>
      <c r="AL411" s="208">
        <f t="shared" si="176"/>
        <v>0</v>
      </c>
      <c r="AM411" s="208">
        <f t="shared" si="176"/>
        <v>0</v>
      </c>
      <c r="AN411" s="208">
        <f t="shared" si="176"/>
        <v>0</v>
      </c>
      <c r="AO411" s="208">
        <f t="shared" si="176"/>
        <v>0</v>
      </c>
      <c r="AP411" s="208">
        <f t="shared" si="176"/>
        <v>0</v>
      </c>
    </row>
    <row r="412" spans="1:42" x14ac:dyDescent="0.2">
      <c r="A412" s="16">
        <f t="shared" si="172"/>
        <v>7</v>
      </c>
      <c r="B412" s="227">
        <f t="shared" si="169"/>
        <v>0</v>
      </c>
      <c r="C412" s="229">
        <f t="shared" ref="C412:AP412" si="177">LOOKUP(C400,$B$338:$AP$338,$B$339:$AP$339)/100*$B706</f>
        <v>0</v>
      </c>
      <c r="D412" s="208">
        <f t="shared" si="177"/>
        <v>0</v>
      </c>
      <c r="E412" s="208">
        <f t="shared" si="177"/>
        <v>0</v>
      </c>
      <c r="F412" s="208">
        <f t="shared" si="177"/>
        <v>0</v>
      </c>
      <c r="G412" s="208">
        <f t="shared" si="177"/>
        <v>0</v>
      </c>
      <c r="H412" s="208">
        <f t="shared" si="177"/>
        <v>0</v>
      </c>
      <c r="I412" s="208">
        <f t="shared" si="177"/>
        <v>0</v>
      </c>
      <c r="J412" s="208">
        <f t="shared" si="177"/>
        <v>0</v>
      </c>
      <c r="K412" s="208">
        <f t="shared" si="177"/>
        <v>0</v>
      </c>
      <c r="L412" s="208">
        <f t="shared" si="177"/>
        <v>0</v>
      </c>
      <c r="M412" s="208">
        <f t="shared" si="177"/>
        <v>0</v>
      </c>
      <c r="N412" s="208">
        <f t="shared" si="177"/>
        <v>0</v>
      </c>
      <c r="O412" s="208">
        <f t="shared" si="177"/>
        <v>0</v>
      </c>
      <c r="P412" s="208">
        <f t="shared" si="177"/>
        <v>0</v>
      </c>
      <c r="Q412" s="208">
        <f t="shared" si="177"/>
        <v>0</v>
      </c>
      <c r="R412" s="208">
        <f t="shared" si="177"/>
        <v>0</v>
      </c>
      <c r="S412" s="208">
        <f t="shared" si="177"/>
        <v>0</v>
      </c>
      <c r="T412" s="208">
        <f t="shared" si="177"/>
        <v>0</v>
      </c>
      <c r="U412" s="208">
        <f t="shared" si="177"/>
        <v>0</v>
      </c>
      <c r="V412" s="208">
        <f t="shared" si="177"/>
        <v>0</v>
      </c>
      <c r="W412" s="208">
        <f t="shared" si="177"/>
        <v>0</v>
      </c>
      <c r="X412" s="208">
        <f t="shared" si="177"/>
        <v>0</v>
      </c>
      <c r="Y412" s="208">
        <f t="shared" si="177"/>
        <v>0</v>
      </c>
      <c r="Z412" s="208">
        <f t="shared" si="177"/>
        <v>0</v>
      </c>
      <c r="AA412" s="208">
        <f t="shared" si="177"/>
        <v>0</v>
      </c>
      <c r="AB412" s="208">
        <f t="shared" si="177"/>
        <v>0</v>
      </c>
      <c r="AC412" s="208">
        <f t="shared" si="177"/>
        <v>0</v>
      </c>
      <c r="AD412" s="208">
        <f t="shared" si="177"/>
        <v>0</v>
      </c>
      <c r="AE412" s="208">
        <f t="shared" si="177"/>
        <v>0</v>
      </c>
      <c r="AF412" s="208">
        <f t="shared" si="177"/>
        <v>0</v>
      </c>
      <c r="AG412" s="208">
        <f t="shared" si="177"/>
        <v>0</v>
      </c>
      <c r="AH412" s="208">
        <f t="shared" si="177"/>
        <v>0</v>
      </c>
      <c r="AI412" s="208">
        <f t="shared" si="177"/>
        <v>0</v>
      </c>
      <c r="AJ412" s="208">
        <f t="shared" si="177"/>
        <v>0</v>
      </c>
      <c r="AK412" s="208">
        <f t="shared" si="177"/>
        <v>0</v>
      </c>
      <c r="AL412" s="208">
        <f t="shared" si="177"/>
        <v>0</v>
      </c>
      <c r="AM412" s="208">
        <f t="shared" si="177"/>
        <v>0</v>
      </c>
      <c r="AN412" s="208">
        <f t="shared" si="177"/>
        <v>0</v>
      </c>
      <c r="AO412" s="208">
        <f t="shared" si="177"/>
        <v>0</v>
      </c>
      <c r="AP412" s="208">
        <f t="shared" si="177"/>
        <v>0</v>
      </c>
    </row>
    <row r="413" spans="1:42" x14ac:dyDescent="0.2">
      <c r="A413" s="16">
        <f t="shared" si="172"/>
        <v>8</v>
      </c>
      <c r="B413" s="227">
        <f t="shared" si="169"/>
        <v>0</v>
      </c>
      <c r="C413" s="229">
        <f t="shared" ref="C413:AP413" si="178">LOOKUP(C401,$B$338:$AP$338,$B$339:$AP$339)/100*$B707</f>
        <v>0</v>
      </c>
      <c r="D413" s="208">
        <f t="shared" si="178"/>
        <v>0</v>
      </c>
      <c r="E413" s="208">
        <f t="shared" si="178"/>
        <v>0</v>
      </c>
      <c r="F413" s="208">
        <f t="shared" si="178"/>
        <v>0</v>
      </c>
      <c r="G413" s="208">
        <f t="shared" si="178"/>
        <v>0</v>
      </c>
      <c r="H413" s="208">
        <f t="shared" si="178"/>
        <v>0</v>
      </c>
      <c r="I413" s="208">
        <f t="shared" si="178"/>
        <v>0</v>
      </c>
      <c r="J413" s="208">
        <f t="shared" si="178"/>
        <v>0</v>
      </c>
      <c r="K413" s="208">
        <f t="shared" si="178"/>
        <v>0</v>
      </c>
      <c r="L413" s="208">
        <f t="shared" si="178"/>
        <v>0</v>
      </c>
      <c r="M413" s="208">
        <f t="shared" si="178"/>
        <v>0</v>
      </c>
      <c r="N413" s="208">
        <f t="shared" si="178"/>
        <v>0</v>
      </c>
      <c r="O413" s="208">
        <f t="shared" si="178"/>
        <v>0</v>
      </c>
      <c r="P413" s="208">
        <f t="shared" si="178"/>
        <v>0</v>
      </c>
      <c r="Q413" s="208">
        <f t="shared" si="178"/>
        <v>0</v>
      </c>
      <c r="R413" s="208">
        <f t="shared" si="178"/>
        <v>0</v>
      </c>
      <c r="S413" s="208">
        <f t="shared" si="178"/>
        <v>0</v>
      </c>
      <c r="T413" s="208">
        <f t="shared" si="178"/>
        <v>0</v>
      </c>
      <c r="U413" s="208">
        <f t="shared" si="178"/>
        <v>0</v>
      </c>
      <c r="V413" s="208">
        <f t="shared" si="178"/>
        <v>0</v>
      </c>
      <c r="W413" s="208">
        <f t="shared" si="178"/>
        <v>0</v>
      </c>
      <c r="X413" s="208">
        <f t="shared" si="178"/>
        <v>0</v>
      </c>
      <c r="Y413" s="208">
        <f t="shared" si="178"/>
        <v>0</v>
      </c>
      <c r="Z413" s="208">
        <f t="shared" si="178"/>
        <v>0</v>
      </c>
      <c r="AA413" s="208">
        <f t="shared" si="178"/>
        <v>0</v>
      </c>
      <c r="AB413" s="208">
        <f t="shared" si="178"/>
        <v>0</v>
      </c>
      <c r="AC413" s="208">
        <f t="shared" si="178"/>
        <v>0</v>
      </c>
      <c r="AD413" s="208">
        <f t="shared" si="178"/>
        <v>0</v>
      </c>
      <c r="AE413" s="208">
        <f t="shared" si="178"/>
        <v>0</v>
      </c>
      <c r="AF413" s="208">
        <f t="shared" si="178"/>
        <v>0</v>
      </c>
      <c r="AG413" s="208">
        <f t="shared" si="178"/>
        <v>0</v>
      </c>
      <c r="AH413" s="208">
        <f t="shared" si="178"/>
        <v>0</v>
      </c>
      <c r="AI413" s="208">
        <f t="shared" si="178"/>
        <v>0</v>
      </c>
      <c r="AJ413" s="208">
        <f t="shared" si="178"/>
        <v>0</v>
      </c>
      <c r="AK413" s="208">
        <f t="shared" si="178"/>
        <v>0</v>
      </c>
      <c r="AL413" s="208">
        <f t="shared" si="178"/>
        <v>0</v>
      </c>
      <c r="AM413" s="208">
        <f t="shared" si="178"/>
        <v>0</v>
      </c>
      <c r="AN413" s="208">
        <f t="shared" si="178"/>
        <v>0</v>
      </c>
      <c r="AO413" s="208">
        <f t="shared" si="178"/>
        <v>0</v>
      </c>
      <c r="AP413" s="208">
        <f t="shared" si="178"/>
        <v>0</v>
      </c>
    </row>
    <row r="414" spans="1:42" x14ac:dyDescent="0.2">
      <c r="A414" s="16">
        <f>A413+1</f>
        <v>9</v>
      </c>
      <c r="B414" s="227">
        <f t="shared" si="169"/>
        <v>0</v>
      </c>
      <c r="C414" s="229">
        <f t="shared" ref="C414:AP414" si="179">LOOKUP(C402,$B$338:$AP$338,$B$339:$AP$339)/100*$B708</f>
        <v>0</v>
      </c>
      <c r="D414" s="208">
        <f t="shared" si="179"/>
        <v>0</v>
      </c>
      <c r="E414" s="208">
        <f t="shared" si="179"/>
        <v>0</v>
      </c>
      <c r="F414" s="208">
        <f t="shared" si="179"/>
        <v>0</v>
      </c>
      <c r="G414" s="208">
        <f t="shared" si="179"/>
        <v>0</v>
      </c>
      <c r="H414" s="208">
        <f t="shared" si="179"/>
        <v>0</v>
      </c>
      <c r="I414" s="208">
        <f t="shared" si="179"/>
        <v>0</v>
      </c>
      <c r="J414" s="208">
        <f t="shared" si="179"/>
        <v>0</v>
      </c>
      <c r="K414" s="208">
        <f t="shared" si="179"/>
        <v>0</v>
      </c>
      <c r="L414" s="208">
        <f t="shared" si="179"/>
        <v>0</v>
      </c>
      <c r="M414" s="208">
        <f t="shared" si="179"/>
        <v>0</v>
      </c>
      <c r="N414" s="208">
        <f t="shared" si="179"/>
        <v>0</v>
      </c>
      <c r="O414" s="208">
        <f t="shared" si="179"/>
        <v>0</v>
      </c>
      <c r="P414" s="208">
        <f t="shared" si="179"/>
        <v>0</v>
      </c>
      <c r="Q414" s="208">
        <f t="shared" si="179"/>
        <v>0</v>
      </c>
      <c r="R414" s="208">
        <f t="shared" si="179"/>
        <v>0</v>
      </c>
      <c r="S414" s="208">
        <f t="shared" si="179"/>
        <v>0</v>
      </c>
      <c r="T414" s="208">
        <f t="shared" si="179"/>
        <v>0</v>
      </c>
      <c r="U414" s="208">
        <f t="shared" si="179"/>
        <v>0</v>
      </c>
      <c r="V414" s="208">
        <f t="shared" si="179"/>
        <v>0</v>
      </c>
      <c r="W414" s="208">
        <f t="shared" si="179"/>
        <v>0</v>
      </c>
      <c r="X414" s="208">
        <f t="shared" si="179"/>
        <v>0</v>
      </c>
      <c r="Y414" s="208">
        <f t="shared" si="179"/>
        <v>0</v>
      </c>
      <c r="Z414" s="208">
        <f t="shared" si="179"/>
        <v>0</v>
      </c>
      <c r="AA414" s="208">
        <f t="shared" si="179"/>
        <v>0</v>
      </c>
      <c r="AB414" s="208">
        <f t="shared" si="179"/>
        <v>0</v>
      </c>
      <c r="AC414" s="208">
        <f t="shared" si="179"/>
        <v>0</v>
      </c>
      <c r="AD414" s="208">
        <f t="shared" si="179"/>
        <v>0</v>
      </c>
      <c r="AE414" s="208">
        <f t="shared" si="179"/>
        <v>0</v>
      </c>
      <c r="AF414" s="208">
        <f t="shared" si="179"/>
        <v>0</v>
      </c>
      <c r="AG414" s="208">
        <f t="shared" si="179"/>
        <v>0</v>
      </c>
      <c r="AH414" s="208">
        <f t="shared" si="179"/>
        <v>0</v>
      </c>
      <c r="AI414" s="208">
        <f t="shared" si="179"/>
        <v>0</v>
      </c>
      <c r="AJ414" s="208">
        <f t="shared" si="179"/>
        <v>0</v>
      </c>
      <c r="AK414" s="208">
        <f t="shared" si="179"/>
        <v>0</v>
      </c>
      <c r="AL414" s="208">
        <f t="shared" si="179"/>
        <v>0</v>
      </c>
      <c r="AM414" s="208">
        <f t="shared" si="179"/>
        <v>0</v>
      </c>
      <c r="AN414" s="208">
        <f t="shared" si="179"/>
        <v>0</v>
      </c>
      <c r="AO414" s="208">
        <f t="shared" si="179"/>
        <v>0</v>
      </c>
      <c r="AP414" s="208">
        <f t="shared" si="179"/>
        <v>0</v>
      </c>
    </row>
    <row r="415" spans="1:42" x14ac:dyDescent="0.2">
      <c r="A415" s="16">
        <f t="shared" si="172"/>
        <v>10</v>
      </c>
      <c r="B415" s="227">
        <f t="shared" si="169"/>
        <v>0</v>
      </c>
      <c r="C415" s="228">
        <f t="shared" ref="C415:AP415" si="180">LOOKUP(C403,$B$338:$AP$338,$B$339:$AP$339)/100*$B709</f>
        <v>0</v>
      </c>
      <c r="D415" s="212">
        <f t="shared" si="180"/>
        <v>0</v>
      </c>
      <c r="E415" s="212">
        <f t="shared" si="180"/>
        <v>0</v>
      </c>
      <c r="F415" s="212">
        <f t="shared" si="180"/>
        <v>0</v>
      </c>
      <c r="G415" s="212">
        <f t="shared" si="180"/>
        <v>0</v>
      </c>
      <c r="H415" s="212">
        <f t="shared" si="180"/>
        <v>0</v>
      </c>
      <c r="I415" s="212">
        <f t="shared" si="180"/>
        <v>0</v>
      </c>
      <c r="J415" s="212">
        <f t="shared" si="180"/>
        <v>0</v>
      </c>
      <c r="K415" s="212">
        <f t="shared" si="180"/>
        <v>0</v>
      </c>
      <c r="L415" s="212">
        <f t="shared" si="180"/>
        <v>0</v>
      </c>
      <c r="M415" s="212">
        <f t="shared" si="180"/>
        <v>0</v>
      </c>
      <c r="N415" s="212">
        <f t="shared" si="180"/>
        <v>0</v>
      </c>
      <c r="O415" s="212">
        <f t="shared" si="180"/>
        <v>0</v>
      </c>
      <c r="P415" s="212">
        <f t="shared" si="180"/>
        <v>0</v>
      </c>
      <c r="Q415" s="212">
        <f t="shared" si="180"/>
        <v>0</v>
      </c>
      <c r="R415" s="212">
        <f t="shared" si="180"/>
        <v>0</v>
      </c>
      <c r="S415" s="212">
        <f t="shared" si="180"/>
        <v>0</v>
      </c>
      <c r="T415" s="212">
        <f t="shared" si="180"/>
        <v>0</v>
      </c>
      <c r="U415" s="212">
        <f t="shared" si="180"/>
        <v>0</v>
      </c>
      <c r="V415" s="212">
        <f t="shared" si="180"/>
        <v>0</v>
      </c>
      <c r="W415" s="212">
        <f t="shared" si="180"/>
        <v>0</v>
      </c>
      <c r="X415" s="212">
        <f t="shared" si="180"/>
        <v>0</v>
      </c>
      <c r="Y415" s="212">
        <f t="shared" si="180"/>
        <v>0</v>
      </c>
      <c r="Z415" s="212">
        <f t="shared" si="180"/>
        <v>0</v>
      </c>
      <c r="AA415" s="212">
        <f t="shared" si="180"/>
        <v>0</v>
      </c>
      <c r="AB415" s="212">
        <f t="shared" si="180"/>
        <v>0</v>
      </c>
      <c r="AC415" s="212">
        <f t="shared" si="180"/>
        <v>0</v>
      </c>
      <c r="AD415" s="212">
        <f t="shared" si="180"/>
        <v>0</v>
      </c>
      <c r="AE415" s="212">
        <f t="shared" si="180"/>
        <v>0</v>
      </c>
      <c r="AF415" s="212">
        <f t="shared" si="180"/>
        <v>0</v>
      </c>
      <c r="AG415" s="212">
        <f t="shared" si="180"/>
        <v>0</v>
      </c>
      <c r="AH415" s="212">
        <f t="shared" si="180"/>
        <v>0</v>
      </c>
      <c r="AI415" s="212">
        <f t="shared" si="180"/>
        <v>0</v>
      </c>
      <c r="AJ415" s="212">
        <f t="shared" si="180"/>
        <v>0</v>
      </c>
      <c r="AK415" s="212">
        <f t="shared" si="180"/>
        <v>0</v>
      </c>
      <c r="AL415" s="212">
        <f t="shared" si="180"/>
        <v>0</v>
      </c>
      <c r="AM415" s="212">
        <f t="shared" si="180"/>
        <v>0</v>
      </c>
      <c r="AN415" s="212">
        <f t="shared" si="180"/>
        <v>0</v>
      </c>
      <c r="AO415" s="212">
        <f t="shared" si="180"/>
        <v>0</v>
      </c>
      <c r="AP415" s="212">
        <f t="shared" si="180"/>
        <v>0</v>
      </c>
    </row>
    <row r="416" spans="1:42" s="16" customFormat="1" ht="12" customHeight="1" x14ac:dyDescent="0.2">
      <c r="A416" s="39" t="s">
        <v>13</v>
      </c>
      <c r="B416" s="19"/>
      <c r="C416" s="209">
        <f>SUM(C406:C415)</f>
        <v>0</v>
      </c>
      <c r="D416" s="209">
        <f t="shared" ref="D416:AP416" si="181">SUM(D406:D415)</f>
        <v>0</v>
      </c>
      <c r="E416" s="209">
        <f t="shared" si="181"/>
        <v>0</v>
      </c>
      <c r="F416" s="209">
        <f t="shared" si="181"/>
        <v>0</v>
      </c>
      <c r="G416" s="209">
        <f t="shared" si="181"/>
        <v>0</v>
      </c>
      <c r="H416" s="209">
        <f t="shared" si="181"/>
        <v>0</v>
      </c>
      <c r="I416" s="209">
        <f t="shared" si="181"/>
        <v>0</v>
      </c>
      <c r="J416" s="209">
        <f t="shared" si="181"/>
        <v>0</v>
      </c>
      <c r="K416" s="209">
        <f t="shared" si="181"/>
        <v>0</v>
      </c>
      <c r="L416" s="209">
        <f t="shared" si="181"/>
        <v>0</v>
      </c>
      <c r="M416" s="209">
        <f t="shared" si="181"/>
        <v>0</v>
      </c>
      <c r="N416" s="209">
        <f t="shared" si="181"/>
        <v>0</v>
      </c>
      <c r="O416" s="209">
        <f t="shared" si="181"/>
        <v>0</v>
      </c>
      <c r="P416" s="209">
        <f t="shared" si="181"/>
        <v>0</v>
      </c>
      <c r="Q416" s="209">
        <f t="shared" si="181"/>
        <v>0</v>
      </c>
      <c r="R416" s="209">
        <f t="shared" si="181"/>
        <v>0</v>
      </c>
      <c r="S416" s="209">
        <f t="shared" si="181"/>
        <v>0</v>
      </c>
      <c r="T416" s="209">
        <f t="shared" si="181"/>
        <v>0</v>
      </c>
      <c r="U416" s="209">
        <f t="shared" si="181"/>
        <v>0</v>
      </c>
      <c r="V416" s="209">
        <f t="shared" si="181"/>
        <v>0</v>
      </c>
      <c r="W416" s="209">
        <f t="shared" si="181"/>
        <v>0</v>
      </c>
      <c r="X416" s="209">
        <f t="shared" si="181"/>
        <v>0</v>
      </c>
      <c r="Y416" s="209">
        <f t="shared" si="181"/>
        <v>0</v>
      </c>
      <c r="Z416" s="209">
        <f t="shared" si="181"/>
        <v>0</v>
      </c>
      <c r="AA416" s="209">
        <f t="shared" si="181"/>
        <v>0</v>
      </c>
      <c r="AB416" s="209">
        <f t="shared" si="181"/>
        <v>0</v>
      </c>
      <c r="AC416" s="209">
        <f t="shared" si="181"/>
        <v>0</v>
      </c>
      <c r="AD416" s="209">
        <f t="shared" si="181"/>
        <v>0</v>
      </c>
      <c r="AE416" s="209">
        <f t="shared" si="181"/>
        <v>0</v>
      </c>
      <c r="AF416" s="209">
        <f t="shared" si="181"/>
        <v>0</v>
      </c>
      <c r="AG416" s="209">
        <f t="shared" si="181"/>
        <v>0</v>
      </c>
      <c r="AH416" s="209">
        <f t="shared" si="181"/>
        <v>0</v>
      </c>
      <c r="AI416" s="209">
        <f t="shared" si="181"/>
        <v>0</v>
      </c>
      <c r="AJ416" s="209">
        <f t="shared" si="181"/>
        <v>0</v>
      </c>
      <c r="AK416" s="209">
        <f t="shared" si="181"/>
        <v>0</v>
      </c>
      <c r="AL416" s="209">
        <f t="shared" si="181"/>
        <v>0</v>
      </c>
      <c r="AM416" s="209">
        <f t="shared" si="181"/>
        <v>0</v>
      </c>
      <c r="AN416" s="209">
        <f t="shared" si="181"/>
        <v>0</v>
      </c>
      <c r="AO416" s="209">
        <f t="shared" si="181"/>
        <v>0</v>
      </c>
      <c r="AP416" s="209">
        <f t="shared" si="181"/>
        <v>0</v>
      </c>
    </row>
    <row r="417" spans="1:42" x14ac:dyDescent="0.2">
      <c r="A417" s="32"/>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c r="AA417" s="28"/>
      <c r="AB417" s="28"/>
      <c r="AC417" s="28"/>
      <c r="AD417" s="28"/>
      <c r="AE417" s="28"/>
      <c r="AF417" s="28"/>
      <c r="AG417" s="28"/>
      <c r="AH417" s="28"/>
      <c r="AI417" s="28"/>
      <c r="AJ417" s="28"/>
      <c r="AK417" s="28"/>
      <c r="AL417" s="28"/>
      <c r="AM417" s="28"/>
      <c r="AN417" s="28"/>
      <c r="AO417" s="28"/>
      <c r="AP417" s="28"/>
    </row>
    <row r="418" spans="1:42" x14ac:dyDescent="0.2">
      <c r="A418" s="29" t="s">
        <v>85</v>
      </c>
    </row>
    <row r="419" spans="1:42" x14ac:dyDescent="0.2">
      <c r="A419" s="16" t="s">
        <v>23</v>
      </c>
      <c r="G419" s="459" t="s">
        <v>53</v>
      </c>
      <c r="H419" s="460"/>
      <c r="I419" s="460"/>
      <c r="J419" s="461"/>
      <c r="K419" s="462" t="s">
        <v>54</v>
      </c>
      <c r="L419" s="463"/>
    </row>
    <row r="420" spans="1:42" ht="51" x14ac:dyDescent="0.2">
      <c r="A420" s="16"/>
      <c r="B420" s="18" t="s">
        <v>43</v>
      </c>
      <c r="C420" s="18" t="s">
        <v>39</v>
      </c>
      <c r="D420" s="18" t="s">
        <v>41</v>
      </c>
      <c r="E420" s="34" t="s">
        <v>42</v>
      </c>
      <c r="F420" s="18" t="s">
        <v>44</v>
      </c>
      <c r="G420" s="18" t="s">
        <v>48</v>
      </c>
      <c r="H420" s="18" t="s">
        <v>50</v>
      </c>
      <c r="I420" s="67" t="s">
        <v>49</v>
      </c>
      <c r="J420" s="18" t="s">
        <v>51</v>
      </c>
      <c r="K420" s="40" t="s">
        <v>3</v>
      </c>
      <c r="L420" s="178" t="s">
        <v>51</v>
      </c>
      <c r="M420" s="35" t="s">
        <v>55</v>
      </c>
      <c r="N420" s="35" t="s">
        <v>56</v>
      </c>
      <c r="O420" s="18" t="s">
        <v>45</v>
      </c>
      <c r="P420" s="177" t="s">
        <v>75</v>
      </c>
      <c r="Q420" s="18" t="s">
        <v>76</v>
      </c>
    </row>
    <row r="421" spans="1:42" s="16" customFormat="1" x14ac:dyDescent="0.2">
      <c r="A421" s="41" t="str">
        <f t="shared" ref="A421:A426" si="182">A285</f>
        <v>5-yr MACRS</v>
      </c>
      <c r="B421" s="275">
        <f>IF(Inputs!$C$140=0,0,depr_alloc_macrs_5_percent*100/Inputs!$C$140)</f>
        <v>0</v>
      </c>
      <c r="C421" s="157">
        <f>$B$55*depr_alloc_macrs_5_percent/100</f>
        <v>0</v>
      </c>
      <c r="D421" s="157">
        <f t="shared" ref="D421:E427" si="183">$B421/100*D$428</f>
        <v>0</v>
      </c>
      <c r="E421" s="157">
        <f t="shared" si="183"/>
        <v>0</v>
      </c>
      <c r="F421" s="159">
        <f>C421-D421-E421</f>
        <v>0</v>
      </c>
      <c r="G421" s="160">
        <f>IF(depr_itc_fed_macrs_5="Yes",F421,0)</f>
        <v>0</v>
      </c>
      <c r="H421" s="170">
        <f t="shared" ref="H421:H427" si="184">IF($G$428=0,0,G421/$G$428)*100</f>
        <v>0</v>
      </c>
      <c r="I421" s="163">
        <f t="shared" ref="I421:I427" si="185">$I$428*H421/100</f>
        <v>0</v>
      </c>
      <c r="J421" s="164">
        <f>I421*0.5</f>
        <v>0</v>
      </c>
      <c r="K421" s="159">
        <f t="shared" ref="K421:K427" si="186">H421/100*$K$428</f>
        <v>0</v>
      </c>
      <c r="L421" s="159">
        <f>K421*0.5</f>
        <v>0</v>
      </c>
      <c r="M421" s="157">
        <f t="shared" ref="M421:M427" si="187">IF(itc_sta_amount_deprbas_fed="Yes",L285,0)+IF(itc_sta_percent_deprbas_fed="Yes",J285,0)</f>
        <v>0</v>
      </c>
      <c r="N421" s="157">
        <f t="shared" ref="N421:N427" si="188">IF(itc_fed_amount_deprbas_fed="Yes",L421,0)+IF(itc_fed_percent_deprbas_fed="Yes",J421,0)</f>
        <v>0</v>
      </c>
      <c r="O421" s="165">
        <f t="shared" ref="O421:O425" si="189">F421-M421-N421</f>
        <v>0</v>
      </c>
      <c r="P421" s="157">
        <f>IF(depr_bonus_fed_macrs_5="Yes",O421*depr_bonus_fed/100,0)</f>
        <v>0</v>
      </c>
      <c r="Q421" s="159">
        <f>O421-P421</f>
        <v>0</v>
      </c>
    </row>
    <row r="422" spans="1:42" s="16" customFormat="1" x14ac:dyDescent="0.2">
      <c r="A422" s="41" t="str">
        <f t="shared" si="182"/>
        <v>15-yr MACRS</v>
      </c>
      <c r="B422" s="275">
        <f>IF(Inputs!$C$140=0,0,depr_alloc_macrs_15_percent*100/Inputs!$C$140)</f>
        <v>0</v>
      </c>
      <c r="C422" s="157">
        <f>$B$55*depr_alloc_macrs_15_percent/100</f>
        <v>0</v>
      </c>
      <c r="D422" s="157">
        <f t="shared" si="183"/>
        <v>0</v>
      </c>
      <c r="E422" s="157">
        <f t="shared" si="183"/>
        <v>0</v>
      </c>
      <c r="F422" s="159">
        <f t="shared" ref="F422:F425" si="190">C422-D422-E422</f>
        <v>0</v>
      </c>
      <c r="G422" s="161">
        <f>IF(depr_itc_fed_macrs_15="Yes",F422,0)</f>
        <v>0</v>
      </c>
      <c r="H422" s="171">
        <f t="shared" si="184"/>
        <v>0</v>
      </c>
      <c r="I422" s="157">
        <f t="shared" si="185"/>
        <v>0</v>
      </c>
      <c r="J422" s="166">
        <f t="shared" ref="J422:J427" si="191">I422*0.5</f>
        <v>0</v>
      </c>
      <c r="K422" s="159">
        <f t="shared" si="186"/>
        <v>0</v>
      </c>
      <c r="L422" s="159">
        <f t="shared" ref="L422:L427" si="192">K422*0.5</f>
        <v>0</v>
      </c>
      <c r="M422" s="157">
        <f t="shared" si="187"/>
        <v>0</v>
      </c>
      <c r="N422" s="157">
        <f t="shared" si="188"/>
        <v>0</v>
      </c>
      <c r="O422" s="159">
        <f t="shared" si="189"/>
        <v>0</v>
      </c>
      <c r="P422" s="157">
        <f>IF(depr_bonus_fed_macrs_15="Yes",O422*depr_bonus_fed/100,0)</f>
        <v>0</v>
      </c>
      <c r="Q422" s="159">
        <f t="shared" ref="Q422:Q425" si="193">O422-P422</f>
        <v>0</v>
      </c>
    </row>
    <row r="423" spans="1:42" s="16" customFormat="1" x14ac:dyDescent="0.2">
      <c r="A423" s="41" t="str">
        <f t="shared" si="182"/>
        <v>5-yr SL</v>
      </c>
      <c r="B423" s="275">
        <f>IF(Inputs!$C$140=0,0,depr_alloc_sl_5_percent*100/Inputs!$C$140)</f>
        <v>0</v>
      </c>
      <c r="C423" s="157">
        <f>$B$55*depr_alloc_sl_5_percent/100</f>
        <v>0</v>
      </c>
      <c r="D423" s="157">
        <f t="shared" si="183"/>
        <v>0</v>
      </c>
      <c r="E423" s="157">
        <f t="shared" si="183"/>
        <v>0</v>
      </c>
      <c r="F423" s="159">
        <f t="shared" si="190"/>
        <v>0</v>
      </c>
      <c r="G423" s="161">
        <f>IF(depr_itc_fed_sl_5="Yes",F423,0)</f>
        <v>0</v>
      </c>
      <c r="H423" s="171">
        <f t="shared" si="184"/>
        <v>0</v>
      </c>
      <c r="I423" s="157">
        <f t="shared" si="185"/>
        <v>0</v>
      </c>
      <c r="J423" s="166">
        <f t="shared" si="191"/>
        <v>0</v>
      </c>
      <c r="K423" s="159">
        <f t="shared" si="186"/>
        <v>0</v>
      </c>
      <c r="L423" s="159">
        <f t="shared" si="192"/>
        <v>0</v>
      </c>
      <c r="M423" s="157">
        <f t="shared" si="187"/>
        <v>0</v>
      </c>
      <c r="N423" s="157">
        <f t="shared" si="188"/>
        <v>0</v>
      </c>
      <c r="O423" s="159">
        <f t="shared" si="189"/>
        <v>0</v>
      </c>
      <c r="P423" s="157">
        <f>IF(depr_bonus_fed_sl_5="Yes",O423*depr_bonus_fed/100,0)</f>
        <v>0</v>
      </c>
      <c r="Q423" s="159">
        <f t="shared" si="193"/>
        <v>0</v>
      </c>
    </row>
    <row r="424" spans="1:42" s="16" customFormat="1" x14ac:dyDescent="0.2">
      <c r="A424" s="41" t="str">
        <f t="shared" si="182"/>
        <v>15-yr SL</v>
      </c>
      <c r="B424" s="275">
        <f>IF(Inputs!$C$140=0,0,depr_alloc_sl_15_percent*100/Inputs!$C$140)</f>
        <v>0</v>
      </c>
      <c r="C424" s="157">
        <f>$B$55*depr_alloc_sl_15_percent/100</f>
        <v>0</v>
      </c>
      <c r="D424" s="157">
        <f t="shared" si="183"/>
        <v>0</v>
      </c>
      <c r="E424" s="157">
        <f t="shared" si="183"/>
        <v>0</v>
      </c>
      <c r="F424" s="159">
        <f t="shared" si="190"/>
        <v>0</v>
      </c>
      <c r="G424" s="161">
        <f>IF(depr_itc_fed_sl_15="Yes",F424,0)</f>
        <v>0</v>
      </c>
      <c r="H424" s="171">
        <f t="shared" si="184"/>
        <v>0</v>
      </c>
      <c r="I424" s="157">
        <f t="shared" si="185"/>
        <v>0</v>
      </c>
      <c r="J424" s="166">
        <f t="shared" si="191"/>
        <v>0</v>
      </c>
      <c r="K424" s="159">
        <f t="shared" si="186"/>
        <v>0</v>
      </c>
      <c r="L424" s="159">
        <f t="shared" si="192"/>
        <v>0</v>
      </c>
      <c r="M424" s="157">
        <f t="shared" si="187"/>
        <v>0</v>
      </c>
      <c r="N424" s="157">
        <f t="shared" si="188"/>
        <v>0</v>
      </c>
      <c r="O424" s="159">
        <f t="shared" si="189"/>
        <v>0</v>
      </c>
      <c r="P424" s="157">
        <f>IF(depr_bonus_fed_sl_15="Yes",O424*depr_bonus_fed/100,0)</f>
        <v>0</v>
      </c>
      <c r="Q424" s="159">
        <f t="shared" si="193"/>
        <v>0</v>
      </c>
    </row>
    <row r="425" spans="1:42" s="16" customFormat="1" x14ac:dyDescent="0.2">
      <c r="A425" s="41" t="str">
        <f t="shared" si="182"/>
        <v>20-yr SL</v>
      </c>
      <c r="B425" s="275">
        <f>IF(Inputs!$C$140=0,0,depr_alloc_sl_20_percent*100/Inputs!$C$140)</f>
        <v>0</v>
      </c>
      <c r="C425" s="157">
        <f>$B$55*depr_alloc_sl_20_percent/100</f>
        <v>0</v>
      </c>
      <c r="D425" s="157">
        <f t="shared" si="183"/>
        <v>0</v>
      </c>
      <c r="E425" s="157">
        <f t="shared" si="183"/>
        <v>0</v>
      </c>
      <c r="F425" s="159">
        <f t="shared" si="190"/>
        <v>0</v>
      </c>
      <c r="G425" s="161">
        <f>IF(depr_itc_fed_sl_20="Yes",F425,0)</f>
        <v>0</v>
      </c>
      <c r="H425" s="171">
        <f t="shared" si="184"/>
        <v>0</v>
      </c>
      <c r="I425" s="157">
        <f t="shared" si="185"/>
        <v>0</v>
      </c>
      <c r="J425" s="166">
        <f t="shared" si="191"/>
        <v>0</v>
      </c>
      <c r="K425" s="159">
        <f t="shared" si="186"/>
        <v>0</v>
      </c>
      <c r="L425" s="159">
        <f t="shared" si="192"/>
        <v>0</v>
      </c>
      <c r="M425" s="157">
        <f t="shared" si="187"/>
        <v>0</v>
      </c>
      <c r="N425" s="157">
        <f t="shared" si="188"/>
        <v>0</v>
      </c>
      <c r="O425" s="159">
        <f t="shared" si="189"/>
        <v>0</v>
      </c>
      <c r="P425" s="157">
        <f>IF(depr_bonus_fed_sl_20="Yes",O425*depr_bonus_fed/100,0)</f>
        <v>0</v>
      </c>
      <c r="Q425" s="159">
        <f t="shared" si="193"/>
        <v>0</v>
      </c>
    </row>
    <row r="426" spans="1:42" s="16" customFormat="1" x14ac:dyDescent="0.2">
      <c r="A426" s="41" t="str">
        <f t="shared" si="182"/>
        <v>39-yr SL</v>
      </c>
      <c r="B426" s="275">
        <f>IF(Inputs!$C$140=0,0,depr_alloc_sl_39_percent*100/Inputs!$C$140)</f>
        <v>0</v>
      </c>
      <c r="C426" s="157">
        <f>$B$55*depr_alloc_sl_39_percent/100</f>
        <v>0</v>
      </c>
      <c r="D426" s="157">
        <f t="shared" si="183"/>
        <v>0</v>
      </c>
      <c r="E426" s="157">
        <f t="shared" si="183"/>
        <v>0</v>
      </c>
      <c r="F426" s="159">
        <f>C426-D426-E426</f>
        <v>0</v>
      </c>
      <c r="G426" s="161">
        <f>IF(depr_itc_fed_sl_39="Yes",F426,0)</f>
        <v>0</v>
      </c>
      <c r="H426" s="171">
        <f t="shared" si="184"/>
        <v>0</v>
      </c>
      <c r="I426" s="157">
        <f t="shared" si="185"/>
        <v>0</v>
      </c>
      <c r="J426" s="166">
        <f t="shared" si="191"/>
        <v>0</v>
      </c>
      <c r="K426" s="159">
        <f t="shared" si="186"/>
        <v>0</v>
      </c>
      <c r="L426" s="159">
        <f t="shared" si="192"/>
        <v>0</v>
      </c>
      <c r="M426" s="161">
        <f t="shared" si="187"/>
        <v>0</v>
      </c>
      <c r="N426" s="157">
        <f t="shared" si="188"/>
        <v>0</v>
      </c>
      <c r="O426" s="159">
        <f>F426-M426-N426</f>
        <v>0</v>
      </c>
      <c r="P426" s="157">
        <f>IF(depr_bonus_fed_sl_39="Yes",O426*depr_bonus_fed/100,0)</f>
        <v>0</v>
      </c>
      <c r="Q426" s="159">
        <f>O426-P426</f>
        <v>0</v>
      </c>
    </row>
    <row r="427" spans="1:42" s="16" customFormat="1" x14ac:dyDescent="0.2">
      <c r="A427" s="41" t="s">
        <v>276</v>
      </c>
      <c r="B427" s="276">
        <f>IF(Inputs!$C$140=0,0,depr_alloc_custom_percent*100/Inputs!$C$140)</f>
        <v>0</v>
      </c>
      <c r="C427" s="158">
        <f>$B$55*depr_alloc_custom_percent/100</f>
        <v>0</v>
      </c>
      <c r="D427" s="157">
        <f t="shared" si="183"/>
        <v>0</v>
      </c>
      <c r="E427" s="157">
        <f t="shared" si="183"/>
        <v>0</v>
      </c>
      <c r="F427" s="162">
        <f>C427-D427-E427</f>
        <v>0</v>
      </c>
      <c r="G427" s="161">
        <f>IF(depr_itc_fed_custom="Yes",F427,0)</f>
        <v>0</v>
      </c>
      <c r="H427" s="171">
        <f t="shared" si="184"/>
        <v>0</v>
      </c>
      <c r="I427" s="157">
        <f t="shared" si="185"/>
        <v>0</v>
      </c>
      <c r="J427" s="166">
        <f t="shared" si="191"/>
        <v>0</v>
      </c>
      <c r="K427" s="159">
        <f t="shared" si="186"/>
        <v>0</v>
      </c>
      <c r="L427" s="159">
        <f t="shared" si="192"/>
        <v>0</v>
      </c>
      <c r="M427" s="172">
        <f t="shared" si="187"/>
        <v>0</v>
      </c>
      <c r="N427" s="388">
        <f t="shared" si="188"/>
        <v>0</v>
      </c>
      <c r="O427" s="162">
        <f>F427-M427-N427</f>
        <v>0</v>
      </c>
      <c r="P427" s="158">
        <f>IF(depr_bonus_fed_custom="Yes",O427*depr_bonus_fed/100,0)</f>
        <v>0</v>
      </c>
      <c r="Q427" s="162">
        <f>O427-P427</f>
        <v>0</v>
      </c>
    </row>
    <row r="428" spans="1:42" s="16" customFormat="1" x14ac:dyDescent="0.2">
      <c r="B428" s="276">
        <f>SUM(B421:B427)</f>
        <v>0</v>
      </c>
      <c r="C428" s="158">
        <f>SUM(C421:C427)</f>
        <v>0</v>
      </c>
      <c r="D428" s="175">
        <f>B437+B443</f>
        <v>0</v>
      </c>
      <c r="E428" s="176">
        <f>B449</f>
        <v>0</v>
      </c>
      <c r="F428" s="172">
        <f>SUM(F421:F427)</f>
        <v>0</v>
      </c>
      <c r="G428" s="173">
        <f>SUM(G421:G427)</f>
        <v>0</v>
      </c>
      <c r="H428" s="174">
        <f>SUM(H421:H427)</f>
        <v>0</v>
      </c>
      <c r="I428" s="175">
        <f>MIN(itc_fed_percent_maxvalue,itc_fed_percent/100*G428)</f>
        <v>0</v>
      </c>
      <c r="J428" s="175">
        <f>SUM(J421:J427)</f>
        <v>0</v>
      </c>
      <c r="K428" s="173">
        <f>itc_fed_amount</f>
        <v>0</v>
      </c>
      <c r="L428" s="176">
        <f t="shared" ref="L428:Q428" si="194">SUM(L421:L427)</f>
        <v>0</v>
      </c>
      <c r="M428" s="158">
        <f t="shared" si="194"/>
        <v>0</v>
      </c>
      <c r="N428" s="158">
        <f t="shared" si="194"/>
        <v>0</v>
      </c>
      <c r="O428" s="162">
        <f t="shared" si="194"/>
        <v>0</v>
      </c>
      <c r="P428" s="162">
        <f t="shared" si="194"/>
        <v>0</v>
      </c>
      <c r="Q428" s="162">
        <f t="shared" si="194"/>
        <v>0</v>
      </c>
    </row>
    <row r="429" spans="1:42" s="118" customFormat="1" x14ac:dyDescent="0.2">
      <c r="A429" s="16"/>
      <c r="B429" s="4"/>
    </row>
    <row r="430" spans="1:42" s="118" customFormat="1" x14ac:dyDescent="0.2">
      <c r="A430" s="16" t="s">
        <v>52</v>
      </c>
      <c r="B430" s="4"/>
    </row>
    <row r="431" spans="1:42" s="118" customFormat="1" x14ac:dyDescent="0.2">
      <c r="A431" s="305" t="str">
        <f>A295</f>
        <v>Investment Based Incentive (IBI)</v>
      </c>
      <c r="B431" s="4"/>
    </row>
    <row r="432" spans="1:42" s="118" customFormat="1" x14ac:dyDescent="0.2">
      <c r="A432" s="41" t="str">
        <f>A296</f>
        <v>As fixed amount</v>
      </c>
      <c r="B432" s="4"/>
    </row>
    <row r="433" spans="1:2" s="118" customFormat="1" x14ac:dyDescent="0.2">
      <c r="A433" s="306" t="s">
        <v>4</v>
      </c>
      <c r="B433" s="211">
        <f>IF(ibi_fed_amount_deprbas_fed="Yes",ibi_fed_amount,0)</f>
        <v>0</v>
      </c>
    </row>
    <row r="434" spans="1:2" s="118" customFormat="1" x14ac:dyDescent="0.2">
      <c r="A434" s="306" t="s">
        <v>5</v>
      </c>
      <c r="B434" s="211">
        <f>IF(ibi_sta_amount_deprbas_fed="Yes",ibi_sta_amount,0)</f>
        <v>0</v>
      </c>
    </row>
    <row r="435" spans="1:2" s="118" customFormat="1" x14ac:dyDescent="0.2">
      <c r="A435" s="306" t="s">
        <v>166</v>
      </c>
      <c r="B435" s="211">
        <f>IF(ibi_uti_amount_deprbas_fed="Yes",ibi_uti_amount,0)</f>
        <v>0</v>
      </c>
    </row>
    <row r="436" spans="1:2" s="118" customFormat="1" x14ac:dyDescent="0.2">
      <c r="A436" s="306" t="s">
        <v>167</v>
      </c>
      <c r="B436" s="212">
        <f>IF(ibi_oth_amount_deprbas_fed="Yes",ibi_oth_amount,0)</f>
        <v>0</v>
      </c>
    </row>
    <row r="437" spans="1:2" s="118" customFormat="1" x14ac:dyDescent="0.2">
      <c r="A437" s="306" t="str">
        <f>A301</f>
        <v>Total</v>
      </c>
      <c r="B437" s="211">
        <f>SUM(B433:B436)</f>
        <v>0</v>
      </c>
    </row>
    <row r="438" spans="1:2" s="118" customFormat="1" x14ac:dyDescent="0.2">
      <c r="A438" s="41" t="str">
        <f>A302</f>
        <v>As percentage</v>
      </c>
      <c r="B438" s="4"/>
    </row>
    <row r="439" spans="1:2" s="118" customFormat="1" x14ac:dyDescent="0.2">
      <c r="A439" s="306" t="s">
        <v>4</v>
      </c>
      <c r="B439" s="211">
        <f>IF(ibi_fed_percent_deprbas_fed="Yes",C576,0)</f>
        <v>0</v>
      </c>
    </row>
    <row r="440" spans="1:2" s="118" customFormat="1" x14ac:dyDescent="0.2">
      <c r="A440" s="306" t="s">
        <v>5</v>
      </c>
      <c r="B440" s="211">
        <f>IF(ibi_sta_percent_deprbas_fed="Yes",C577,0)</f>
        <v>0</v>
      </c>
    </row>
    <row r="441" spans="1:2" s="118" customFormat="1" x14ac:dyDescent="0.2">
      <c r="A441" s="306" t="s">
        <v>166</v>
      </c>
      <c r="B441" s="211">
        <f>IF(ibi_uti_percent_deprbas_fed="Yes",C578,0)</f>
        <v>0</v>
      </c>
    </row>
    <row r="442" spans="1:2" s="118" customFormat="1" x14ac:dyDescent="0.2">
      <c r="A442" s="306" t="s">
        <v>167</v>
      </c>
      <c r="B442" s="212">
        <f>IF(ibi_oth_percent_deprbas_fed="Yes",C579,0)</f>
        <v>0</v>
      </c>
    </row>
    <row r="443" spans="1:2" s="118" customFormat="1" x14ac:dyDescent="0.2">
      <c r="A443" s="306" t="str">
        <f>A307</f>
        <v>Total</v>
      </c>
      <c r="B443" s="211">
        <f>SUM(B439:B442)</f>
        <v>0</v>
      </c>
    </row>
    <row r="444" spans="1:2" s="118" customFormat="1" x14ac:dyDescent="0.2">
      <c r="A444" s="305" t="str">
        <f>A308</f>
        <v>Capacity Based Incentive (CBI)</v>
      </c>
      <c r="B444" s="4"/>
    </row>
    <row r="445" spans="1:2" s="118" customFormat="1" x14ac:dyDescent="0.2">
      <c r="A445" s="41" t="s">
        <v>4</v>
      </c>
      <c r="B445" s="211">
        <f>IF(cbi_fed_deprbas_fed="Yes",C584,0)</f>
        <v>0</v>
      </c>
    </row>
    <row r="446" spans="1:2" s="118" customFormat="1" x14ac:dyDescent="0.2">
      <c r="A446" s="41" t="s">
        <v>5</v>
      </c>
      <c r="B446" s="211">
        <f>IF(cbi_sta_deprbas_fed="Yes",C585,0)</f>
        <v>0</v>
      </c>
    </row>
    <row r="447" spans="1:2" s="118" customFormat="1" x14ac:dyDescent="0.2">
      <c r="A447" s="41" t="s">
        <v>166</v>
      </c>
      <c r="B447" s="211">
        <f>IF(cbi_uti_deprbas_fed="Yes",C586,0)</f>
        <v>0</v>
      </c>
    </row>
    <row r="448" spans="1:2" s="118" customFormat="1" x14ac:dyDescent="0.2">
      <c r="A448" s="41" t="s">
        <v>167</v>
      </c>
      <c r="B448" s="212">
        <f>IF(cbi_oth_deprbas_fed="Yes",C587,0)</f>
        <v>0</v>
      </c>
    </row>
    <row r="449" spans="1:42" s="118" customFormat="1" x14ac:dyDescent="0.2">
      <c r="A449" s="41" t="str">
        <f>A313</f>
        <v>Total CBI</v>
      </c>
      <c r="B449" s="212">
        <f>SUM(B445:B448)</f>
        <v>0</v>
      </c>
    </row>
    <row r="450" spans="1:42" s="118" customFormat="1" x14ac:dyDescent="0.2">
      <c r="A450" s="305" t="str">
        <f>A314</f>
        <v>Total Basis Reduction</v>
      </c>
      <c r="B450" s="211">
        <f>B437+B443+B449</f>
        <v>0</v>
      </c>
    </row>
    <row r="451" spans="1:42" s="118" customFormat="1" x14ac:dyDescent="0.2">
      <c r="A451" s="16"/>
      <c r="B451" s="4"/>
    </row>
    <row r="452" spans="1:42" s="118" customFormat="1" x14ac:dyDescent="0.2">
      <c r="A452" s="16" t="s">
        <v>71</v>
      </c>
      <c r="B452" s="4"/>
    </row>
    <row r="453" spans="1:42" s="118" customFormat="1" x14ac:dyDescent="0.2">
      <c r="A453" s="41" t="s">
        <v>46</v>
      </c>
      <c r="B453" s="4"/>
    </row>
    <row r="454" spans="1:42" x14ac:dyDescent="0.2">
      <c r="A454" s="33" t="str">
        <f t="shared" ref="A454:A459" si="195">A421</f>
        <v>5-yr MACRS</v>
      </c>
      <c r="B454" s="217">
        <f t="array" ref="B454">SUM(IF(ISNUMBER(C454:AP454),C454:AP454))</f>
        <v>100</v>
      </c>
      <c r="C454" s="218">
        <f>LOOKUP(C$2,'Depreciation Schedules'!$A$3:$A$42,'Depreciation Schedules'!$B$3:$B$42)</f>
        <v>20</v>
      </c>
      <c r="D454" s="218">
        <f>LOOKUP(D$2,'Depreciation Schedules'!$A$3:$A$42,'Depreciation Schedules'!$B$3:$B$42)</f>
        <v>32</v>
      </c>
      <c r="E454" s="218">
        <f>LOOKUP(E$2,'Depreciation Schedules'!$A$3:$A$42,'Depreciation Schedules'!$B$3:$B$42)</f>
        <v>19.2</v>
      </c>
      <c r="F454" s="218">
        <f>LOOKUP(F$2,'Depreciation Schedules'!$A$3:$A$42,'Depreciation Schedules'!$B$3:$B$42)</f>
        <v>11.52</v>
      </c>
      <c r="G454" s="218">
        <f>LOOKUP(G$2,'Depreciation Schedules'!$A$3:$A$42,'Depreciation Schedules'!$B$3:$B$42)</f>
        <v>11.52</v>
      </c>
      <c r="H454" s="218">
        <f>LOOKUP(H$2,'Depreciation Schedules'!$A$3:$A$42,'Depreciation Schedules'!$B$3:$B$42)</f>
        <v>5.76</v>
      </c>
      <c r="I454" s="218">
        <f>LOOKUP(I$2,'Depreciation Schedules'!$A$3:$A$42,'Depreciation Schedules'!$B$3:$B$42)</f>
        <v>0</v>
      </c>
      <c r="J454" s="218">
        <f>LOOKUP(J$2,'Depreciation Schedules'!$A$3:$A$42,'Depreciation Schedules'!$B$3:$B$42)</f>
        <v>0</v>
      </c>
      <c r="K454" s="218">
        <f>LOOKUP(K$2,'Depreciation Schedules'!$A$3:$A$42,'Depreciation Schedules'!$B$3:$B$42)</f>
        <v>0</v>
      </c>
      <c r="L454" s="218">
        <f>LOOKUP(L$2,'Depreciation Schedules'!$A$3:$A$42,'Depreciation Schedules'!$B$3:$B$42)</f>
        <v>0</v>
      </c>
      <c r="M454" s="218">
        <f>LOOKUP(M$2,'Depreciation Schedules'!$A$3:$A$42,'Depreciation Schedules'!$B$3:$B$42)</f>
        <v>0</v>
      </c>
      <c r="N454" s="218">
        <f>LOOKUP(N$2,'Depreciation Schedules'!$A$3:$A$42,'Depreciation Schedules'!$B$3:$B$42)</f>
        <v>0</v>
      </c>
      <c r="O454" s="218">
        <f>LOOKUP(O$2,'Depreciation Schedules'!$A$3:$A$42,'Depreciation Schedules'!$B$3:$B$42)</f>
        <v>0</v>
      </c>
      <c r="P454" s="218">
        <f>LOOKUP(P$2,'Depreciation Schedules'!$A$3:$A$42,'Depreciation Schedules'!$B$3:$B$42)</f>
        <v>0</v>
      </c>
      <c r="Q454" s="218">
        <f>LOOKUP(Q$2,'Depreciation Schedules'!$A$3:$A$42,'Depreciation Schedules'!$B$3:$B$42)</f>
        <v>0</v>
      </c>
      <c r="R454" s="218">
        <f>LOOKUP(R$2,'Depreciation Schedules'!$A$3:$A$42,'Depreciation Schedules'!$B$3:$B$42)</f>
        <v>0</v>
      </c>
      <c r="S454" s="218">
        <f>LOOKUP(S$2,'Depreciation Schedules'!$A$3:$A$42,'Depreciation Schedules'!$B$3:$B$42)</f>
        <v>0</v>
      </c>
      <c r="T454" s="218">
        <f>LOOKUP(T$2,'Depreciation Schedules'!$A$3:$A$42,'Depreciation Schedules'!$B$3:$B$42)</f>
        <v>0</v>
      </c>
      <c r="U454" s="218">
        <f>LOOKUP(U$2,'Depreciation Schedules'!$A$3:$A$42,'Depreciation Schedules'!$B$3:$B$42)</f>
        <v>0</v>
      </c>
      <c r="V454" s="218">
        <f>LOOKUP(V$2,'Depreciation Schedules'!$A$3:$A$42,'Depreciation Schedules'!$B$3:$B$42)</f>
        <v>0</v>
      </c>
      <c r="W454" s="218">
        <f>LOOKUP(W$2,'Depreciation Schedules'!$A$3:$A$42,'Depreciation Schedules'!$B$3:$B$42)</f>
        <v>0</v>
      </c>
      <c r="X454" s="218">
        <f>LOOKUP(X$2,'Depreciation Schedules'!$A$3:$A$42,'Depreciation Schedules'!$B$3:$B$42)</f>
        <v>0</v>
      </c>
      <c r="Y454" s="218">
        <f>LOOKUP(Y$2,'Depreciation Schedules'!$A$3:$A$42,'Depreciation Schedules'!$B$3:$B$42)</f>
        <v>0</v>
      </c>
      <c r="Z454" s="218">
        <f>LOOKUP(Z$2,'Depreciation Schedules'!$A$3:$A$42,'Depreciation Schedules'!$B$3:$B$42)</f>
        <v>0</v>
      </c>
      <c r="AA454" s="218">
        <f>LOOKUP(AA$2,'Depreciation Schedules'!$A$3:$A$42,'Depreciation Schedules'!$B$3:$B$42)</f>
        <v>0</v>
      </c>
      <c r="AB454" s="218">
        <f>LOOKUP(AB$2,'Depreciation Schedules'!$A$3:$A$42,'Depreciation Schedules'!$B$3:$B$42)</f>
        <v>0</v>
      </c>
      <c r="AC454" s="218">
        <f>LOOKUP(AC$2,'Depreciation Schedules'!$A$3:$A$42,'Depreciation Schedules'!$B$3:$B$42)</f>
        <v>0</v>
      </c>
      <c r="AD454" s="218">
        <f>LOOKUP(AD$2,'Depreciation Schedules'!$A$3:$A$42,'Depreciation Schedules'!$B$3:$B$42)</f>
        <v>0</v>
      </c>
      <c r="AE454" s="218">
        <f>LOOKUP(AE$2,'Depreciation Schedules'!$A$3:$A$42,'Depreciation Schedules'!$B$3:$B$42)</f>
        <v>0</v>
      </c>
      <c r="AF454" s="218">
        <f>LOOKUP(AF$2,'Depreciation Schedules'!$A$3:$A$42,'Depreciation Schedules'!$B$3:$B$42)</f>
        <v>0</v>
      </c>
      <c r="AG454" s="218">
        <f>LOOKUP(AG$2,'Depreciation Schedules'!$A$3:$A$42,'Depreciation Schedules'!$B$3:$B$42)</f>
        <v>0</v>
      </c>
      <c r="AH454" s="218">
        <f>LOOKUP(AH$2,'Depreciation Schedules'!$A$3:$A$42,'Depreciation Schedules'!$B$3:$B$42)</f>
        <v>0</v>
      </c>
      <c r="AI454" s="218">
        <f>LOOKUP(AI$2,'Depreciation Schedules'!$A$3:$A$42,'Depreciation Schedules'!$B$3:$B$42)</f>
        <v>0</v>
      </c>
      <c r="AJ454" s="218">
        <f>LOOKUP(AJ$2,'Depreciation Schedules'!$A$3:$A$42,'Depreciation Schedules'!$B$3:$B$42)</f>
        <v>0</v>
      </c>
      <c r="AK454" s="218">
        <f>LOOKUP(AK$2,'Depreciation Schedules'!$A$3:$A$42,'Depreciation Schedules'!$B$3:$B$42)</f>
        <v>0</v>
      </c>
      <c r="AL454" s="218">
        <f>LOOKUP(AL$2,'Depreciation Schedules'!$A$3:$A$42,'Depreciation Schedules'!$B$3:$B$42)</f>
        <v>0</v>
      </c>
      <c r="AM454" s="218">
        <f>LOOKUP(AM$2,'Depreciation Schedules'!$A$3:$A$42,'Depreciation Schedules'!$B$3:$B$42)</f>
        <v>0</v>
      </c>
      <c r="AN454" s="218">
        <f>LOOKUP(AN$2,'Depreciation Schedules'!$A$3:$A$42,'Depreciation Schedules'!$B$3:$B$42)</f>
        <v>0</v>
      </c>
      <c r="AO454" s="218">
        <f>LOOKUP(AO$2,'Depreciation Schedules'!$A$3:$A$42,'Depreciation Schedules'!$B$3:$B$42)</f>
        <v>0</v>
      </c>
      <c r="AP454" s="218">
        <f>LOOKUP(AP$2,'Depreciation Schedules'!$A$3:$A$42,'Depreciation Schedules'!$B$3:$B$42)</f>
        <v>0</v>
      </c>
    </row>
    <row r="455" spans="1:42" x14ac:dyDescent="0.2">
      <c r="A455" s="33" t="str">
        <f t="shared" si="195"/>
        <v>15-yr MACRS</v>
      </c>
      <c r="B455" s="217">
        <f t="array" ref="B455">SUM(IF(ISNUMBER(C455:AP455),C455:AP455))</f>
        <v>99.990000000000009</v>
      </c>
      <c r="C455" s="218">
        <f>LOOKUP(C$2,'Depreciation Schedules'!$A$3:$A$42,'Depreciation Schedules'!$C$3:$C$42)</f>
        <v>5</v>
      </c>
      <c r="D455" s="218">
        <f>LOOKUP(D$2,'Depreciation Schedules'!$A$3:$A$42,'Depreciation Schedules'!$C$3:$C$42)</f>
        <v>9.5</v>
      </c>
      <c r="E455" s="218">
        <f>LOOKUP(E$2,'Depreciation Schedules'!$A$3:$A$42,'Depreciation Schedules'!$C$3:$C$42)</f>
        <v>8.5500000000000007</v>
      </c>
      <c r="F455" s="218">
        <f>LOOKUP(F$2,'Depreciation Schedules'!$A$3:$A$42,'Depreciation Schedules'!$C$3:$C$42)</f>
        <v>7.7</v>
      </c>
      <c r="G455" s="218">
        <f>LOOKUP(G$2,'Depreciation Schedules'!$A$3:$A$42,'Depreciation Schedules'!$C$3:$C$42)</f>
        <v>6.93</v>
      </c>
      <c r="H455" s="218">
        <f>LOOKUP(H$2,'Depreciation Schedules'!$A$3:$A$42,'Depreciation Schedules'!$C$3:$C$42)</f>
        <v>6.23</v>
      </c>
      <c r="I455" s="218">
        <f>LOOKUP(I$2,'Depreciation Schedules'!$A$3:$A$42,'Depreciation Schedules'!$C$3:$C$42)</f>
        <v>5.9</v>
      </c>
      <c r="J455" s="218">
        <f>LOOKUP(J$2,'Depreciation Schedules'!$A$3:$A$42,'Depreciation Schedules'!$C$3:$C$42)</f>
        <v>5.9</v>
      </c>
      <c r="K455" s="218">
        <f>LOOKUP(K$2,'Depreciation Schedules'!$A$3:$A$42,'Depreciation Schedules'!$C$3:$C$42)</f>
        <v>5.91</v>
      </c>
      <c r="L455" s="218">
        <f>LOOKUP(L$2,'Depreciation Schedules'!$A$3:$A$42,'Depreciation Schedules'!$C$3:$C$42)</f>
        <v>5.9</v>
      </c>
      <c r="M455" s="218">
        <f>LOOKUP(M$2,'Depreciation Schedules'!$A$3:$A$42,'Depreciation Schedules'!$C$3:$C$42)</f>
        <v>5.91</v>
      </c>
      <c r="N455" s="218">
        <f>LOOKUP(N$2,'Depreciation Schedules'!$A$3:$A$42,'Depreciation Schedules'!$C$3:$C$42)</f>
        <v>5.9</v>
      </c>
      <c r="O455" s="218">
        <f>LOOKUP(O$2,'Depreciation Schedules'!$A$3:$A$42,'Depreciation Schedules'!$C$3:$C$42)</f>
        <v>5.91</v>
      </c>
      <c r="P455" s="218">
        <f>LOOKUP(P$2,'Depreciation Schedules'!$A$3:$A$42,'Depreciation Schedules'!$C$3:$C$42)</f>
        <v>5.9</v>
      </c>
      <c r="Q455" s="218">
        <f>LOOKUP(Q$2,'Depreciation Schedules'!$A$3:$A$42,'Depreciation Schedules'!$C$3:$C$42)</f>
        <v>5.9</v>
      </c>
      <c r="R455" s="218">
        <f>LOOKUP(R$2,'Depreciation Schedules'!$A$3:$A$42,'Depreciation Schedules'!$C$3:$C$42)</f>
        <v>2.95</v>
      </c>
      <c r="S455" s="218">
        <f>LOOKUP(S$2,'Depreciation Schedules'!$A$3:$A$42,'Depreciation Schedules'!$C$3:$C$42)</f>
        <v>0</v>
      </c>
      <c r="T455" s="218">
        <f>LOOKUP(T$2,'Depreciation Schedules'!$A$3:$A$42,'Depreciation Schedules'!$C$3:$C$42)</f>
        <v>0</v>
      </c>
      <c r="U455" s="218">
        <f>LOOKUP(U$2,'Depreciation Schedules'!$A$3:$A$42,'Depreciation Schedules'!$C$3:$C$42)</f>
        <v>0</v>
      </c>
      <c r="V455" s="218">
        <f>LOOKUP(V$2,'Depreciation Schedules'!$A$3:$A$42,'Depreciation Schedules'!$C$3:$C$42)</f>
        <v>0</v>
      </c>
      <c r="W455" s="218">
        <f>LOOKUP(W$2,'Depreciation Schedules'!$A$3:$A$42,'Depreciation Schedules'!$C$3:$C$42)</f>
        <v>0</v>
      </c>
      <c r="X455" s="218">
        <f>LOOKUP(X$2,'Depreciation Schedules'!$A$3:$A$42,'Depreciation Schedules'!$C$3:$C$42)</f>
        <v>0</v>
      </c>
      <c r="Y455" s="218">
        <f>LOOKUP(Y$2,'Depreciation Schedules'!$A$3:$A$42,'Depreciation Schedules'!$C$3:$C$42)</f>
        <v>0</v>
      </c>
      <c r="Z455" s="218">
        <f>LOOKUP(Z$2,'Depreciation Schedules'!$A$3:$A$42,'Depreciation Schedules'!$C$3:$C$42)</f>
        <v>0</v>
      </c>
      <c r="AA455" s="218">
        <f>LOOKUP(AA$2,'Depreciation Schedules'!$A$3:$A$42,'Depreciation Schedules'!$C$3:$C$42)</f>
        <v>0</v>
      </c>
      <c r="AB455" s="218">
        <f>LOOKUP(AB$2,'Depreciation Schedules'!$A$3:$A$42,'Depreciation Schedules'!$C$3:$C$42)</f>
        <v>0</v>
      </c>
      <c r="AC455" s="218">
        <f>LOOKUP(AC$2,'Depreciation Schedules'!$A$3:$A$42,'Depreciation Schedules'!$C$3:$C$42)</f>
        <v>0</v>
      </c>
      <c r="AD455" s="218">
        <f>LOOKUP(AD$2,'Depreciation Schedules'!$A$3:$A$42,'Depreciation Schedules'!$C$3:$C$42)</f>
        <v>0</v>
      </c>
      <c r="AE455" s="218">
        <f>LOOKUP(AE$2,'Depreciation Schedules'!$A$3:$A$42,'Depreciation Schedules'!$C$3:$C$42)</f>
        <v>0</v>
      </c>
      <c r="AF455" s="218">
        <f>LOOKUP(AF$2,'Depreciation Schedules'!$A$3:$A$42,'Depreciation Schedules'!$C$3:$C$42)</f>
        <v>0</v>
      </c>
      <c r="AG455" s="218">
        <f>LOOKUP(AG$2,'Depreciation Schedules'!$A$3:$A$42,'Depreciation Schedules'!$C$3:$C$42)</f>
        <v>0</v>
      </c>
      <c r="AH455" s="218">
        <f>LOOKUP(AH$2,'Depreciation Schedules'!$A$3:$A$42,'Depreciation Schedules'!$C$3:$C$42)</f>
        <v>0</v>
      </c>
      <c r="AI455" s="218">
        <f>LOOKUP(AI$2,'Depreciation Schedules'!$A$3:$A$42,'Depreciation Schedules'!$C$3:$C$42)</f>
        <v>0</v>
      </c>
      <c r="AJ455" s="218">
        <f>LOOKUP(AJ$2,'Depreciation Schedules'!$A$3:$A$42,'Depreciation Schedules'!$C$3:$C$42)</f>
        <v>0</v>
      </c>
      <c r="AK455" s="218">
        <f>LOOKUP(AK$2,'Depreciation Schedules'!$A$3:$A$42,'Depreciation Schedules'!$C$3:$C$42)</f>
        <v>0</v>
      </c>
      <c r="AL455" s="218">
        <f>LOOKUP(AL$2,'Depreciation Schedules'!$A$3:$A$42,'Depreciation Schedules'!$C$3:$C$42)</f>
        <v>0</v>
      </c>
      <c r="AM455" s="218">
        <f>LOOKUP(AM$2,'Depreciation Schedules'!$A$3:$A$42,'Depreciation Schedules'!$C$3:$C$42)</f>
        <v>0</v>
      </c>
      <c r="AN455" s="218">
        <f>LOOKUP(AN$2,'Depreciation Schedules'!$A$3:$A$42,'Depreciation Schedules'!$C$3:$C$42)</f>
        <v>0</v>
      </c>
      <c r="AO455" s="218">
        <f>LOOKUP(AO$2,'Depreciation Schedules'!$A$3:$A$42,'Depreciation Schedules'!$C$3:$C$42)</f>
        <v>0</v>
      </c>
      <c r="AP455" s="218">
        <f>LOOKUP(AP$2,'Depreciation Schedules'!$A$3:$A$42,'Depreciation Schedules'!$C$3:$C$42)</f>
        <v>0</v>
      </c>
    </row>
    <row r="456" spans="1:42" x14ac:dyDescent="0.2">
      <c r="A456" s="33" t="str">
        <f t="shared" si="195"/>
        <v>5-yr SL</v>
      </c>
      <c r="B456" s="217">
        <f t="array" ref="B456">SUM(IF(ISNUMBER(C456:AP456),C456:AP456))</f>
        <v>100</v>
      </c>
      <c r="C456" s="218">
        <f>LOOKUP(C$2,'Depreciation Schedules'!$A$3:$A$42,'Depreciation Schedules'!$D$3:$D$42)</f>
        <v>10</v>
      </c>
      <c r="D456" s="218">
        <f>LOOKUP(D$2,'Depreciation Schedules'!$A$3:$A$42,'Depreciation Schedules'!$D$3:$D$42)</f>
        <v>20</v>
      </c>
      <c r="E456" s="218">
        <f>LOOKUP(E$2,'Depreciation Schedules'!$A$3:$A$42,'Depreciation Schedules'!$D$3:$D$42)</f>
        <v>20</v>
      </c>
      <c r="F456" s="218">
        <f>LOOKUP(F$2,'Depreciation Schedules'!$A$3:$A$42,'Depreciation Schedules'!$D$3:$D$42)</f>
        <v>20</v>
      </c>
      <c r="G456" s="218">
        <f>LOOKUP(G$2,'Depreciation Schedules'!$A$3:$A$42,'Depreciation Schedules'!$D$3:$D$42)</f>
        <v>20</v>
      </c>
      <c r="H456" s="218">
        <f>LOOKUP(H$2,'Depreciation Schedules'!$A$3:$A$42,'Depreciation Schedules'!$D$3:$D$42)</f>
        <v>10</v>
      </c>
      <c r="I456" s="218">
        <f>LOOKUP(I$2,'Depreciation Schedules'!$A$3:$A$42,'Depreciation Schedules'!$D$3:$D$42)</f>
        <v>0</v>
      </c>
      <c r="J456" s="218">
        <f>LOOKUP(J$2,'Depreciation Schedules'!$A$3:$A$42,'Depreciation Schedules'!$D$3:$D$42)</f>
        <v>0</v>
      </c>
      <c r="K456" s="218">
        <f>LOOKUP(K$2,'Depreciation Schedules'!$A$3:$A$42,'Depreciation Schedules'!$D$3:$D$42)</f>
        <v>0</v>
      </c>
      <c r="L456" s="218">
        <f>LOOKUP(L$2,'Depreciation Schedules'!$A$3:$A$42,'Depreciation Schedules'!$D$3:$D$42)</f>
        <v>0</v>
      </c>
      <c r="M456" s="218">
        <f>LOOKUP(M$2,'Depreciation Schedules'!$A$3:$A$42,'Depreciation Schedules'!$D$3:$D$42)</f>
        <v>0</v>
      </c>
      <c r="N456" s="218">
        <f>LOOKUP(N$2,'Depreciation Schedules'!$A$3:$A$42,'Depreciation Schedules'!$D$3:$D$42)</f>
        <v>0</v>
      </c>
      <c r="O456" s="218">
        <f>LOOKUP(O$2,'Depreciation Schedules'!$A$3:$A$42,'Depreciation Schedules'!$D$3:$D$42)</f>
        <v>0</v>
      </c>
      <c r="P456" s="218">
        <f>LOOKUP(P$2,'Depreciation Schedules'!$A$3:$A$42,'Depreciation Schedules'!$D$3:$D$42)</f>
        <v>0</v>
      </c>
      <c r="Q456" s="218">
        <f>LOOKUP(Q$2,'Depreciation Schedules'!$A$3:$A$42,'Depreciation Schedules'!$D$3:$D$42)</f>
        <v>0</v>
      </c>
      <c r="R456" s="218">
        <f>LOOKUP(R$2,'Depreciation Schedules'!$A$3:$A$42,'Depreciation Schedules'!$D$3:$D$42)</f>
        <v>0</v>
      </c>
      <c r="S456" s="218">
        <f>LOOKUP(S$2,'Depreciation Schedules'!$A$3:$A$42,'Depreciation Schedules'!$D$3:$D$42)</f>
        <v>0</v>
      </c>
      <c r="T456" s="218">
        <f>LOOKUP(T$2,'Depreciation Schedules'!$A$3:$A$42,'Depreciation Schedules'!$D$3:$D$42)</f>
        <v>0</v>
      </c>
      <c r="U456" s="218">
        <f>LOOKUP(U$2,'Depreciation Schedules'!$A$3:$A$42,'Depreciation Schedules'!$D$3:$D$42)</f>
        <v>0</v>
      </c>
      <c r="V456" s="218">
        <f>LOOKUP(V$2,'Depreciation Schedules'!$A$3:$A$42,'Depreciation Schedules'!$D$3:$D$42)</f>
        <v>0</v>
      </c>
      <c r="W456" s="218">
        <f>LOOKUP(W$2,'Depreciation Schedules'!$A$3:$A$42,'Depreciation Schedules'!$D$3:$D$42)</f>
        <v>0</v>
      </c>
      <c r="X456" s="218">
        <f>LOOKUP(X$2,'Depreciation Schedules'!$A$3:$A$42,'Depreciation Schedules'!$D$3:$D$42)</f>
        <v>0</v>
      </c>
      <c r="Y456" s="218">
        <f>LOOKUP(Y$2,'Depreciation Schedules'!$A$3:$A$42,'Depreciation Schedules'!$D$3:$D$42)</f>
        <v>0</v>
      </c>
      <c r="Z456" s="218">
        <f>LOOKUP(Z$2,'Depreciation Schedules'!$A$3:$A$42,'Depreciation Schedules'!$D$3:$D$42)</f>
        <v>0</v>
      </c>
      <c r="AA456" s="218">
        <f>LOOKUP(AA$2,'Depreciation Schedules'!$A$3:$A$42,'Depreciation Schedules'!$D$3:$D$42)</f>
        <v>0</v>
      </c>
      <c r="AB456" s="218">
        <f>LOOKUP(AB$2,'Depreciation Schedules'!$A$3:$A$42,'Depreciation Schedules'!$D$3:$D$42)</f>
        <v>0</v>
      </c>
      <c r="AC456" s="218">
        <f>LOOKUP(AC$2,'Depreciation Schedules'!$A$3:$A$42,'Depreciation Schedules'!$D$3:$D$42)</f>
        <v>0</v>
      </c>
      <c r="AD456" s="218">
        <f>LOOKUP(AD$2,'Depreciation Schedules'!$A$3:$A$42,'Depreciation Schedules'!$D$3:$D$42)</f>
        <v>0</v>
      </c>
      <c r="AE456" s="218">
        <f>LOOKUP(AE$2,'Depreciation Schedules'!$A$3:$A$42,'Depreciation Schedules'!$D$3:$D$42)</f>
        <v>0</v>
      </c>
      <c r="AF456" s="218">
        <f>LOOKUP(AF$2,'Depreciation Schedules'!$A$3:$A$42,'Depreciation Schedules'!$D$3:$D$42)</f>
        <v>0</v>
      </c>
      <c r="AG456" s="218">
        <f>LOOKUP(AG$2,'Depreciation Schedules'!$A$3:$A$42,'Depreciation Schedules'!$D$3:$D$42)</f>
        <v>0</v>
      </c>
      <c r="AH456" s="218">
        <f>LOOKUP(AH$2,'Depreciation Schedules'!$A$3:$A$42,'Depreciation Schedules'!$D$3:$D$42)</f>
        <v>0</v>
      </c>
      <c r="AI456" s="218">
        <f>LOOKUP(AI$2,'Depreciation Schedules'!$A$3:$A$42,'Depreciation Schedules'!$D$3:$D$42)</f>
        <v>0</v>
      </c>
      <c r="AJ456" s="218">
        <f>LOOKUP(AJ$2,'Depreciation Schedules'!$A$3:$A$42,'Depreciation Schedules'!$D$3:$D$42)</f>
        <v>0</v>
      </c>
      <c r="AK456" s="218">
        <f>LOOKUP(AK$2,'Depreciation Schedules'!$A$3:$A$42,'Depreciation Schedules'!$D$3:$D$42)</f>
        <v>0</v>
      </c>
      <c r="AL456" s="218">
        <f>LOOKUP(AL$2,'Depreciation Schedules'!$A$3:$A$42,'Depreciation Schedules'!$D$3:$D$42)</f>
        <v>0</v>
      </c>
      <c r="AM456" s="218">
        <f>LOOKUP(AM$2,'Depreciation Schedules'!$A$3:$A$42,'Depreciation Schedules'!$D$3:$D$42)</f>
        <v>0</v>
      </c>
      <c r="AN456" s="218">
        <f>LOOKUP(AN$2,'Depreciation Schedules'!$A$3:$A$42,'Depreciation Schedules'!$D$3:$D$42)</f>
        <v>0</v>
      </c>
      <c r="AO456" s="218">
        <f>LOOKUP(AO$2,'Depreciation Schedules'!$A$3:$A$42,'Depreciation Schedules'!$D$3:$D$42)</f>
        <v>0</v>
      </c>
      <c r="AP456" s="218">
        <f>LOOKUP(AP$2,'Depreciation Schedules'!$A$3:$A$42,'Depreciation Schedules'!$D$3:$D$42)</f>
        <v>0</v>
      </c>
    </row>
    <row r="457" spans="1:42" x14ac:dyDescent="0.2">
      <c r="A457" s="33" t="str">
        <f t="shared" si="195"/>
        <v>15-yr SL</v>
      </c>
      <c r="B457" s="217">
        <f t="array" ref="B457">SUM(IF(ISNUMBER(C457:AP457),C457:AP457))</f>
        <v>100.02000000000001</v>
      </c>
      <c r="C457" s="218">
        <f>LOOKUP(C$2,'Depreciation Schedules'!$A$3:$A$42,'Depreciation Schedules'!$E$3:$E$42)</f>
        <v>3.33</v>
      </c>
      <c r="D457" s="218">
        <f>LOOKUP(D$2,'Depreciation Schedules'!$A$3:$A$42,'Depreciation Schedules'!$E$3:$E$42)</f>
        <v>6.67</v>
      </c>
      <c r="E457" s="218">
        <f>LOOKUP(E$2,'Depreciation Schedules'!$A$3:$A$42,'Depreciation Schedules'!$E$3:$E$42)</f>
        <v>6.67</v>
      </c>
      <c r="F457" s="218">
        <f>LOOKUP(F$2,'Depreciation Schedules'!$A$3:$A$42,'Depreciation Schedules'!$E$3:$E$42)</f>
        <v>6.67</v>
      </c>
      <c r="G457" s="218">
        <f>LOOKUP(G$2,'Depreciation Schedules'!$A$3:$A$42,'Depreciation Schedules'!$E$3:$E$42)</f>
        <v>6.67</v>
      </c>
      <c r="H457" s="218">
        <f>LOOKUP(H$2,'Depreciation Schedules'!$A$3:$A$42,'Depreciation Schedules'!$E$3:$E$42)</f>
        <v>6.67</v>
      </c>
      <c r="I457" s="218">
        <f>LOOKUP(I$2,'Depreciation Schedules'!$A$3:$A$42,'Depreciation Schedules'!$E$3:$E$42)</f>
        <v>6.67</v>
      </c>
      <c r="J457" s="218">
        <f>LOOKUP(J$2,'Depreciation Schedules'!$A$3:$A$42,'Depreciation Schedules'!$E$3:$E$42)</f>
        <v>6.67</v>
      </c>
      <c r="K457" s="218">
        <f>LOOKUP(K$2,'Depreciation Schedules'!$A$3:$A$42,'Depreciation Schedules'!$E$3:$E$42)</f>
        <v>6.67</v>
      </c>
      <c r="L457" s="218">
        <f>LOOKUP(L$2,'Depreciation Schedules'!$A$3:$A$42,'Depreciation Schedules'!$E$3:$E$42)</f>
        <v>6.67</v>
      </c>
      <c r="M457" s="218">
        <f>LOOKUP(M$2,'Depreciation Schedules'!$A$3:$A$42,'Depreciation Schedules'!$E$3:$E$42)</f>
        <v>6.67</v>
      </c>
      <c r="N457" s="218">
        <f>LOOKUP(N$2,'Depreciation Schedules'!$A$3:$A$42,'Depreciation Schedules'!$E$3:$E$42)</f>
        <v>6.66</v>
      </c>
      <c r="O457" s="218">
        <f>LOOKUP(O$2,'Depreciation Schedules'!$A$3:$A$42,'Depreciation Schedules'!$E$3:$E$42)</f>
        <v>6.67</v>
      </c>
      <c r="P457" s="218">
        <f>LOOKUP(P$2,'Depreciation Schedules'!$A$3:$A$42,'Depreciation Schedules'!$E$3:$E$42)</f>
        <v>6.66</v>
      </c>
      <c r="Q457" s="218">
        <f>LOOKUP(Q$2,'Depreciation Schedules'!$A$3:$A$42,'Depreciation Schedules'!$E$3:$E$42)</f>
        <v>6.67</v>
      </c>
      <c r="R457" s="218">
        <f>LOOKUP(R$2,'Depreciation Schedules'!$A$3:$A$42,'Depreciation Schedules'!$E$3:$E$42)</f>
        <v>3.33</v>
      </c>
      <c r="S457" s="218">
        <f>LOOKUP(S$2,'Depreciation Schedules'!$A$3:$A$42,'Depreciation Schedules'!$E$3:$E$42)</f>
        <v>0</v>
      </c>
      <c r="T457" s="218">
        <f>LOOKUP(T$2,'Depreciation Schedules'!$A$3:$A$42,'Depreciation Schedules'!$E$3:$E$42)</f>
        <v>0</v>
      </c>
      <c r="U457" s="218">
        <f>LOOKUP(U$2,'Depreciation Schedules'!$A$3:$A$42,'Depreciation Schedules'!$E$3:$E$42)</f>
        <v>0</v>
      </c>
      <c r="V457" s="218">
        <f>LOOKUP(V$2,'Depreciation Schedules'!$A$3:$A$42,'Depreciation Schedules'!$E$3:$E$42)</f>
        <v>0</v>
      </c>
      <c r="W457" s="218">
        <f>LOOKUP(W$2,'Depreciation Schedules'!$A$3:$A$42,'Depreciation Schedules'!$E$3:$E$42)</f>
        <v>0</v>
      </c>
      <c r="X457" s="218">
        <f>LOOKUP(X$2,'Depreciation Schedules'!$A$3:$A$42,'Depreciation Schedules'!$E$3:$E$42)</f>
        <v>0</v>
      </c>
      <c r="Y457" s="218">
        <f>LOOKUP(Y$2,'Depreciation Schedules'!$A$3:$A$42,'Depreciation Schedules'!$E$3:$E$42)</f>
        <v>0</v>
      </c>
      <c r="Z457" s="218">
        <f>LOOKUP(Z$2,'Depreciation Schedules'!$A$3:$A$42,'Depreciation Schedules'!$E$3:$E$42)</f>
        <v>0</v>
      </c>
      <c r="AA457" s="218">
        <f>LOOKUP(AA$2,'Depreciation Schedules'!$A$3:$A$42,'Depreciation Schedules'!$E$3:$E$42)</f>
        <v>0</v>
      </c>
      <c r="AB457" s="218">
        <f>LOOKUP(AB$2,'Depreciation Schedules'!$A$3:$A$42,'Depreciation Schedules'!$E$3:$E$42)</f>
        <v>0</v>
      </c>
      <c r="AC457" s="218">
        <f>LOOKUP(AC$2,'Depreciation Schedules'!$A$3:$A$42,'Depreciation Schedules'!$E$3:$E$42)</f>
        <v>0</v>
      </c>
      <c r="AD457" s="218">
        <f>LOOKUP(AD$2,'Depreciation Schedules'!$A$3:$A$42,'Depreciation Schedules'!$E$3:$E$42)</f>
        <v>0</v>
      </c>
      <c r="AE457" s="218">
        <f>LOOKUP(AE$2,'Depreciation Schedules'!$A$3:$A$42,'Depreciation Schedules'!$E$3:$E$42)</f>
        <v>0</v>
      </c>
      <c r="AF457" s="218">
        <f>LOOKUP(AF$2,'Depreciation Schedules'!$A$3:$A$42,'Depreciation Schedules'!$E$3:$E$42)</f>
        <v>0</v>
      </c>
      <c r="AG457" s="218">
        <f>LOOKUP(AG$2,'Depreciation Schedules'!$A$3:$A$42,'Depreciation Schedules'!$E$3:$E$42)</f>
        <v>0</v>
      </c>
      <c r="AH457" s="218">
        <f>LOOKUP(AH$2,'Depreciation Schedules'!$A$3:$A$42,'Depreciation Schedules'!$E$3:$E$42)</f>
        <v>0</v>
      </c>
      <c r="AI457" s="218">
        <f>LOOKUP(AI$2,'Depreciation Schedules'!$A$3:$A$42,'Depreciation Schedules'!$E$3:$E$42)</f>
        <v>0</v>
      </c>
      <c r="AJ457" s="218">
        <f>LOOKUP(AJ$2,'Depreciation Schedules'!$A$3:$A$42,'Depreciation Schedules'!$E$3:$E$42)</f>
        <v>0</v>
      </c>
      <c r="AK457" s="218">
        <f>LOOKUP(AK$2,'Depreciation Schedules'!$A$3:$A$42,'Depreciation Schedules'!$E$3:$E$42)</f>
        <v>0</v>
      </c>
      <c r="AL457" s="218">
        <f>LOOKUP(AL$2,'Depreciation Schedules'!$A$3:$A$42,'Depreciation Schedules'!$E$3:$E$42)</f>
        <v>0</v>
      </c>
      <c r="AM457" s="218">
        <f>LOOKUP(AM$2,'Depreciation Schedules'!$A$3:$A$42,'Depreciation Schedules'!$E$3:$E$42)</f>
        <v>0</v>
      </c>
      <c r="AN457" s="218">
        <f>LOOKUP(AN$2,'Depreciation Schedules'!$A$3:$A$42,'Depreciation Schedules'!$E$3:$E$42)</f>
        <v>0</v>
      </c>
      <c r="AO457" s="218">
        <f>LOOKUP(AO$2,'Depreciation Schedules'!$A$3:$A$42,'Depreciation Schedules'!$E$3:$E$42)</f>
        <v>0</v>
      </c>
      <c r="AP457" s="218">
        <f>LOOKUP(AP$2,'Depreciation Schedules'!$A$3:$A$42,'Depreciation Schedules'!$E$3:$E$42)</f>
        <v>0</v>
      </c>
    </row>
    <row r="458" spans="1:42" x14ac:dyDescent="0.2">
      <c r="A458" s="33" t="str">
        <f t="shared" si="195"/>
        <v>20-yr SL</v>
      </c>
      <c r="B458" s="217">
        <f t="array" ref="B458">SUM(IF(ISNUMBER(C458:AP458),C458:AP458))</f>
        <v>100</v>
      </c>
      <c r="C458" s="218">
        <f>LOOKUP(C$2,'Depreciation Schedules'!$A$3:$A$42,'Depreciation Schedules'!$F$3:$F$42)</f>
        <v>2.5</v>
      </c>
      <c r="D458" s="218">
        <f>LOOKUP(D$2,'Depreciation Schedules'!$A$3:$A$42,'Depreciation Schedules'!$F$3:$F$42)</f>
        <v>5</v>
      </c>
      <c r="E458" s="218">
        <f>LOOKUP(E$2,'Depreciation Schedules'!$A$3:$A$42,'Depreciation Schedules'!$F$3:$F$42)</f>
        <v>5</v>
      </c>
      <c r="F458" s="218">
        <f>LOOKUP(F$2,'Depreciation Schedules'!$A$3:$A$42,'Depreciation Schedules'!$F$3:$F$42)</f>
        <v>5</v>
      </c>
      <c r="G458" s="218">
        <f>LOOKUP(G$2,'Depreciation Schedules'!$A$3:$A$42,'Depreciation Schedules'!$F$3:$F$42)</f>
        <v>5</v>
      </c>
      <c r="H458" s="218">
        <f>LOOKUP(H$2,'Depreciation Schedules'!$A$3:$A$42,'Depreciation Schedules'!$F$3:$F$42)</f>
        <v>5</v>
      </c>
      <c r="I458" s="218">
        <f>LOOKUP(I$2,'Depreciation Schedules'!$A$3:$A$42,'Depreciation Schedules'!$F$3:$F$42)</f>
        <v>5</v>
      </c>
      <c r="J458" s="218">
        <f>LOOKUP(J$2,'Depreciation Schedules'!$A$3:$A$42,'Depreciation Schedules'!$F$3:$F$42)</f>
        <v>5</v>
      </c>
      <c r="K458" s="218">
        <f>LOOKUP(K$2,'Depreciation Schedules'!$A$3:$A$42,'Depreciation Schedules'!$F$3:$F$42)</f>
        <v>5</v>
      </c>
      <c r="L458" s="218">
        <f>LOOKUP(L$2,'Depreciation Schedules'!$A$3:$A$42,'Depreciation Schedules'!$F$3:$F$42)</f>
        <v>5</v>
      </c>
      <c r="M458" s="218">
        <f>LOOKUP(M$2,'Depreciation Schedules'!$A$3:$A$42,'Depreciation Schedules'!$F$3:$F$42)</f>
        <v>5</v>
      </c>
      <c r="N458" s="218">
        <f>LOOKUP(N$2,'Depreciation Schedules'!$A$3:$A$42,'Depreciation Schedules'!$F$3:$F$42)</f>
        <v>5</v>
      </c>
      <c r="O458" s="218">
        <f>LOOKUP(O$2,'Depreciation Schedules'!$A$3:$A$42,'Depreciation Schedules'!$F$3:$F$42)</f>
        <v>5</v>
      </c>
      <c r="P458" s="218">
        <f>LOOKUP(P$2,'Depreciation Schedules'!$A$3:$A$42,'Depreciation Schedules'!$F$3:$F$42)</f>
        <v>5</v>
      </c>
      <c r="Q458" s="218">
        <f>LOOKUP(Q$2,'Depreciation Schedules'!$A$3:$A$42,'Depreciation Schedules'!$F$3:$F$42)</f>
        <v>5</v>
      </c>
      <c r="R458" s="218">
        <f>LOOKUP(R$2,'Depreciation Schedules'!$A$3:$A$42,'Depreciation Schedules'!$F$3:$F$42)</f>
        <v>5</v>
      </c>
      <c r="S458" s="218">
        <f>LOOKUP(S$2,'Depreciation Schedules'!$A$3:$A$42,'Depreciation Schedules'!$F$3:$F$42)</f>
        <v>5</v>
      </c>
      <c r="T458" s="218">
        <f>LOOKUP(T$2,'Depreciation Schedules'!$A$3:$A$42,'Depreciation Schedules'!$F$3:$F$42)</f>
        <v>5</v>
      </c>
      <c r="U458" s="218">
        <f>LOOKUP(U$2,'Depreciation Schedules'!$A$3:$A$42,'Depreciation Schedules'!$F$3:$F$42)</f>
        <v>5</v>
      </c>
      <c r="V458" s="218">
        <f>LOOKUP(V$2,'Depreciation Schedules'!$A$3:$A$42,'Depreciation Schedules'!$F$3:$F$42)</f>
        <v>5</v>
      </c>
      <c r="W458" s="218">
        <f>LOOKUP(W$2,'Depreciation Schedules'!$A$3:$A$42,'Depreciation Schedules'!$F$3:$F$42)</f>
        <v>2.5</v>
      </c>
      <c r="X458" s="218">
        <f>LOOKUP(X$2,'Depreciation Schedules'!$A$3:$A$42,'Depreciation Schedules'!$F$3:$F$42)</f>
        <v>0</v>
      </c>
      <c r="Y458" s="218">
        <f>LOOKUP(Y$2,'Depreciation Schedules'!$A$3:$A$42,'Depreciation Schedules'!$F$3:$F$42)</f>
        <v>0</v>
      </c>
      <c r="Z458" s="218">
        <f>LOOKUP(Z$2,'Depreciation Schedules'!$A$3:$A$42,'Depreciation Schedules'!$F$3:$F$42)</f>
        <v>0</v>
      </c>
      <c r="AA458" s="218">
        <f>LOOKUP(AA$2,'Depreciation Schedules'!$A$3:$A$42,'Depreciation Schedules'!$F$3:$F$42)</f>
        <v>0</v>
      </c>
      <c r="AB458" s="218">
        <f>LOOKUP(AB$2,'Depreciation Schedules'!$A$3:$A$42,'Depreciation Schedules'!$F$3:$F$42)</f>
        <v>0</v>
      </c>
      <c r="AC458" s="218">
        <f>LOOKUP(AC$2,'Depreciation Schedules'!$A$3:$A$42,'Depreciation Schedules'!$F$3:$F$42)</f>
        <v>0</v>
      </c>
      <c r="AD458" s="218">
        <f>LOOKUP(AD$2,'Depreciation Schedules'!$A$3:$A$42,'Depreciation Schedules'!$F$3:$F$42)</f>
        <v>0</v>
      </c>
      <c r="AE458" s="218">
        <f>LOOKUP(AE$2,'Depreciation Schedules'!$A$3:$A$42,'Depreciation Schedules'!$F$3:$F$42)</f>
        <v>0</v>
      </c>
      <c r="AF458" s="218">
        <f>LOOKUP(AF$2,'Depreciation Schedules'!$A$3:$A$42,'Depreciation Schedules'!$F$3:$F$42)</f>
        <v>0</v>
      </c>
      <c r="AG458" s="218">
        <f>LOOKUP(AG$2,'Depreciation Schedules'!$A$3:$A$42,'Depreciation Schedules'!$F$3:$F$42)</f>
        <v>0</v>
      </c>
      <c r="AH458" s="218">
        <f>LOOKUP(AH$2,'Depreciation Schedules'!$A$3:$A$42,'Depreciation Schedules'!$F$3:$F$42)</f>
        <v>0</v>
      </c>
      <c r="AI458" s="218">
        <f>LOOKUP(AI$2,'Depreciation Schedules'!$A$3:$A$42,'Depreciation Schedules'!$F$3:$F$42)</f>
        <v>0</v>
      </c>
      <c r="AJ458" s="218">
        <f>LOOKUP(AJ$2,'Depreciation Schedules'!$A$3:$A$42,'Depreciation Schedules'!$F$3:$F$42)</f>
        <v>0</v>
      </c>
      <c r="AK458" s="218">
        <f>LOOKUP(AK$2,'Depreciation Schedules'!$A$3:$A$42,'Depreciation Schedules'!$F$3:$F$42)</f>
        <v>0</v>
      </c>
      <c r="AL458" s="218">
        <f>LOOKUP(AL$2,'Depreciation Schedules'!$A$3:$A$42,'Depreciation Schedules'!$F$3:$F$42)</f>
        <v>0</v>
      </c>
      <c r="AM458" s="218">
        <f>LOOKUP(AM$2,'Depreciation Schedules'!$A$3:$A$42,'Depreciation Schedules'!$F$3:$F$42)</f>
        <v>0</v>
      </c>
      <c r="AN458" s="218">
        <f>LOOKUP(AN$2,'Depreciation Schedules'!$A$3:$A$42,'Depreciation Schedules'!$F$3:$F$42)</f>
        <v>0</v>
      </c>
      <c r="AO458" s="218">
        <f>LOOKUP(AO$2,'Depreciation Schedules'!$A$3:$A$42,'Depreciation Schedules'!$F$3:$F$42)</f>
        <v>0</v>
      </c>
      <c r="AP458" s="218">
        <f>LOOKUP(AP$2,'Depreciation Schedules'!$A$3:$A$42,'Depreciation Schedules'!$F$3:$F$42)</f>
        <v>0</v>
      </c>
    </row>
    <row r="459" spans="1:42" x14ac:dyDescent="0.2">
      <c r="A459" s="33" t="str">
        <f t="shared" si="195"/>
        <v>39-yr SL</v>
      </c>
      <c r="B459" s="221">
        <f t="array" ref="B459">SUM(IF(ISNUMBER(C459:AP459),C459:AP459))</f>
        <v>99.999999999999801</v>
      </c>
      <c r="C459" s="218">
        <f>LOOKUP(C$2,'Depreciation Schedules'!$A$3:$A$42,'Depreciation Schedules'!$G$3:$G$42)</f>
        <v>1.2820512820512799</v>
      </c>
      <c r="D459" s="218">
        <f>LOOKUP(D$2,'Depreciation Schedules'!$A$3:$A$42,'Depreciation Schedules'!$G$3:$G$42)</f>
        <v>2.5641025641025599</v>
      </c>
      <c r="E459" s="218">
        <f>LOOKUP(E$2,'Depreciation Schedules'!$A$3:$A$42,'Depreciation Schedules'!$G$3:$G$42)</f>
        <v>2.5641025641025599</v>
      </c>
      <c r="F459" s="218">
        <f>LOOKUP(F$2,'Depreciation Schedules'!$A$3:$A$42,'Depreciation Schedules'!$G$3:$G$42)</f>
        <v>2.5641025641025599</v>
      </c>
      <c r="G459" s="218">
        <f>LOOKUP(G$2,'Depreciation Schedules'!$A$3:$A$42,'Depreciation Schedules'!$G$3:$G$42)</f>
        <v>2.5641025641025599</v>
      </c>
      <c r="H459" s="218">
        <f>LOOKUP(H$2,'Depreciation Schedules'!$A$3:$A$42,'Depreciation Schedules'!$G$3:$G$42)</f>
        <v>2.5641025641025599</v>
      </c>
      <c r="I459" s="218">
        <f>LOOKUP(I$2,'Depreciation Schedules'!$A$3:$A$42,'Depreciation Schedules'!$G$3:$G$42)</f>
        <v>2.5641025641025599</v>
      </c>
      <c r="J459" s="218">
        <f>LOOKUP(J$2,'Depreciation Schedules'!$A$3:$A$42,'Depreciation Schedules'!$G$3:$G$42)</f>
        <v>2.5641025641025599</v>
      </c>
      <c r="K459" s="218">
        <f>LOOKUP(K$2,'Depreciation Schedules'!$A$3:$A$42,'Depreciation Schedules'!$G$3:$G$42)</f>
        <v>2.5641025641025599</v>
      </c>
      <c r="L459" s="218">
        <f>LOOKUP(L$2,'Depreciation Schedules'!$A$3:$A$42,'Depreciation Schedules'!$G$3:$G$42)</f>
        <v>2.5641025641025599</v>
      </c>
      <c r="M459" s="218">
        <f>LOOKUP(M$2,'Depreciation Schedules'!$A$3:$A$42,'Depreciation Schedules'!$G$3:$G$42)</f>
        <v>2.5641025641025599</v>
      </c>
      <c r="N459" s="218">
        <f>LOOKUP(N$2,'Depreciation Schedules'!$A$3:$A$42,'Depreciation Schedules'!$G$3:$G$42)</f>
        <v>2.5641025641025599</v>
      </c>
      <c r="O459" s="218">
        <f>LOOKUP(O$2,'Depreciation Schedules'!$A$3:$A$42,'Depreciation Schedules'!$G$3:$G$42)</f>
        <v>2.5641025641025599</v>
      </c>
      <c r="P459" s="218">
        <f>LOOKUP(P$2,'Depreciation Schedules'!$A$3:$A$42,'Depreciation Schedules'!$G$3:$G$42)</f>
        <v>2.5641025641025599</v>
      </c>
      <c r="Q459" s="218">
        <f>LOOKUP(Q$2,'Depreciation Schedules'!$A$3:$A$42,'Depreciation Schedules'!$G$3:$G$42)</f>
        <v>2.5641025641025599</v>
      </c>
      <c r="R459" s="218">
        <f>LOOKUP(R$2,'Depreciation Schedules'!$A$3:$A$42,'Depreciation Schedules'!$G$3:$G$42)</f>
        <v>2.5641025641025599</v>
      </c>
      <c r="S459" s="218">
        <f>LOOKUP(S$2,'Depreciation Schedules'!$A$3:$A$42,'Depreciation Schedules'!$G$3:$G$42)</f>
        <v>2.5641025641025599</v>
      </c>
      <c r="T459" s="218">
        <f>LOOKUP(T$2,'Depreciation Schedules'!$A$3:$A$42,'Depreciation Schedules'!$G$3:$G$42)</f>
        <v>2.5641025641025599</v>
      </c>
      <c r="U459" s="218">
        <f>LOOKUP(U$2,'Depreciation Schedules'!$A$3:$A$42,'Depreciation Schedules'!$G$3:$G$42)</f>
        <v>2.5641025641025599</v>
      </c>
      <c r="V459" s="218">
        <f>LOOKUP(V$2,'Depreciation Schedules'!$A$3:$A$42,'Depreciation Schedules'!$G$3:$G$42)</f>
        <v>2.5641025641025599</v>
      </c>
      <c r="W459" s="218">
        <f>LOOKUP(W$2,'Depreciation Schedules'!$A$3:$A$42,'Depreciation Schedules'!$G$3:$G$42)</f>
        <v>2.5641025641025599</v>
      </c>
      <c r="X459" s="218">
        <f>LOOKUP(X$2,'Depreciation Schedules'!$A$3:$A$42,'Depreciation Schedules'!$G$3:$G$42)</f>
        <v>2.5641025641025599</v>
      </c>
      <c r="Y459" s="218">
        <f>LOOKUP(Y$2,'Depreciation Schedules'!$A$3:$A$42,'Depreciation Schedules'!$G$3:$G$42)</f>
        <v>2.5641025641025599</v>
      </c>
      <c r="Z459" s="218">
        <f>LOOKUP(Z$2,'Depreciation Schedules'!$A$3:$A$42,'Depreciation Schedules'!$G$3:$G$42)</f>
        <v>2.5641025641025599</v>
      </c>
      <c r="AA459" s="218">
        <f>LOOKUP(AA$2,'Depreciation Schedules'!$A$3:$A$42,'Depreciation Schedules'!$G$3:$G$42)</f>
        <v>2.5641025641025599</v>
      </c>
      <c r="AB459" s="218">
        <f>LOOKUP(AB$2,'Depreciation Schedules'!$A$3:$A$42,'Depreciation Schedules'!$G$3:$G$42)</f>
        <v>2.5641025641025599</v>
      </c>
      <c r="AC459" s="218">
        <f>LOOKUP(AC$2,'Depreciation Schedules'!$A$3:$A$42,'Depreciation Schedules'!$G$3:$G$42)</f>
        <v>2.5641025641025599</v>
      </c>
      <c r="AD459" s="218">
        <f>LOOKUP(AD$2,'Depreciation Schedules'!$A$3:$A$42,'Depreciation Schedules'!$G$3:$G$42)</f>
        <v>2.5641025641025599</v>
      </c>
      <c r="AE459" s="218">
        <f>LOOKUP(AE$2,'Depreciation Schedules'!$A$3:$A$42,'Depreciation Schedules'!$G$3:$G$42)</f>
        <v>2.5641025641025599</v>
      </c>
      <c r="AF459" s="218">
        <f>LOOKUP(AF$2,'Depreciation Schedules'!$A$3:$A$42,'Depreciation Schedules'!$G$3:$G$42)</f>
        <v>2.5641025641025599</v>
      </c>
      <c r="AG459" s="218">
        <f>LOOKUP(AG$2,'Depreciation Schedules'!$A$3:$A$42,'Depreciation Schedules'!$G$3:$G$42)</f>
        <v>2.5641025641025599</v>
      </c>
      <c r="AH459" s="218">
        <f>LOOKUP(AH$2,'Depreciation Schedules'!$A$3:$A$42,'Depreciation Schedules'!$G$3:$G$42)</f>
        <v>2.5641025641025599</v>
      </c>
      <c r="AI459" s="218">
        <f>LOOKUP(AI$2,'Depreciation Schedules'!$A$3:$A$42,'Depreciation Schedules'!$G$3:$G$42)</f>
        <v>2.5641025641025599</v>
      </c>
      <c r="AJ459" s="218">
        <f>LOOKUP(AJ$2,'Depreciation Schedules'!$A$3:$A$42,'Depreciation Schedules'!$G$3:$G$42)</f>
        <v>2.5641025641025599</v>
      </c>
      <c r="AK459" s="218">
        <f>LOOKUP(AK$2,'Depreciation Schedules'!$A$3:$A$42,'Depreciation Schedules'!$G$3:$G$42)</f>
        <v>2.5641025641025599</v>
      </c>
      <c r="AL459" s="218">
        <f>LOOKUP(AL$2,'Depreciation Schedules'!$A$3:$A$42,'Depreciation Schedules'!$G$3:$G$42)</f>
        <v>2.5641025641025599</v>
      </c>
      <c r="AM459" s="218">
        <f>LOOKUP(AM$2,'Depreciation Schedules'!$A$3:$A$42,'Depreciation Schedules'!$G$3:$G$42)</f>
        <v>2.5641025641025599</v>
      </c>
      <c r="AN459" s="218">
        <f>LOOKUP(AN$2,'Depreciation Schedules'!$A$3:$A$42,'Depreciation Schedules'!$G$3:$G$42)</f>
        <v>2.5641025641025599</v>
      </c>
      <c r="AO459" s="218">
        <f>LOOKUP(AO$2,'Depreciation Schedules'!$A$3:$A$42,'Depreciation Schedules'!$G$3:$G$42)</f>
        <v>2.5641025641025599</v>
      </c>
      <c r="AP459" s="218">
        <f>LOOKUP(AP$2,'Depreciation Schedules'!$A$3:$A$42,'Depreciation Schedules'!$G$3:$G$42)</f>
        <v>1.2820512820512799</v>
      </c>
    </row>
    <row r="460" spans="1:42" x14ac:dyDescent="0.2">
      <c r="A460" s="33" t="s">
        <v>276</v>
      </c>
      <c r="B460" s="221">
        <f t="array" ref="B460">SUM(IF(ISNUMBER(C460:AP460),C460:AP460))</f>
        <v>0</v>
      </c>
      <c r="C460" s="218">
        <f t="array" ref="C460:AP460">Inputs!D176:AQ176</f>
        <v>0</v>
      </c>
      <c r="D460" s="218">
        <v>0</v>
      </c>
      <c r="E460" s="218">
        <v>0</v>
      </c>
      <c r="F460" s="218">
        <v>0</v>
      </c>
      <c r="G460" s="218">
        <v>0</v>
      </c>
      <c r="H460" s="218">
        <v>0</v>
      </c>
      <c r="I460" s="218">
        <v>0</v>
      </c>
      <c r="J460" s="218">
        <v>0</v>
      </c>
      <c r="K460" s="218">
        <v>0</v>
      </c>
      <c r="L460" s="218">
        <v>0</v>
      </c>
      <c r="M460" s="218">
        <v>0</v>
      </c>
      <c r="N460" s="218">
        <v>0</v>
      </c>
      <c r="O460" s="218">
        <v>0</v>
      </c>
      <c r="P460" s="218">
        <v>0</v>
      </c>
      <c r="Q460" s="218">
        <v>0</v>
      </c>
      <c r="R460" s="218">
        <v>0</v>
      </c>
      <c r="S460" s="218">
        <v>0</v>
      </c>
      <c r="T460" s="218">
        <v>0</v>
      </c>
      <c r="U460" s="218">
        <v>0</v>
      </c>
      <c r="V460" s="218">
        <v>0</v>
      </c>
      <c r="W460" s="218">
        <v>0</v>
      </c>
      <c r="X460" s="218">
        <v>0</v>
      </c>
      <c r="Y460" s="218">
        <v>0</v>
      </c>
      <c r="Z460" s="218">
        <v>0</v>
      </c>
      <c r="AA460" s="218">
        <v>0</v>
      </c>
      <c r="AB460" s="218">
        <v>0</v>
      </c>
      <c r="AC460" s="218">
        <v>0</v>
      </c>
      <c r="AD460" s="218">
        <v>0</v>
      </c>
      <c r="AE460" s="218">
        <v>0</v>
      </c>
      <c r="AF460" s="218">
        <v>0</v>
      </c>
      <c r="AG460" s="218">
        <v>0</v>
      </c>
      <c r="AH460" s="218">
        <v>0</v>
      </c>
      <c r="AI460" s="218">
        <v>0</v>
      </c>
      <c r="AJ460" s="218">
        <v>0</v>
      </c>
      <c r="AK460" s="218">
        <v>0</v>
      </c>
      <c r="AL460" s="218">
        <v>0</v>
      </c>
      <c r="AM460" s="218">
        <v>0</v>
      </c>
      <c r="AN460" s="218">
        <v>0</v>
      </c>
      <c r="AO460" s="218">
        <v>0</v>
      </c>
      <c r="AP460" s="218">
        <v>0</v>
      </c>
    </row>
    <row r="461" spans="1:42" x14ac:dyDescent="0.2">
      <c r="A461" s="41" t="s">
        <v>3</v>
      </c>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c r="AA461" s="28"/>
      <c r="AB461" s="28"/>
      <c r="AC461" s="28"/>
      <c r="AD461" s="28"/>
      <c r="AE461" s="28"/>
      <c r="AF461" s="28"/>
      <c r="AG461" s="28"/>
      <c r="AH461" s="28"/>
      <c r="AI461" s="28"/>
      <c r="AJ461" s="28"/>
      <c r="AK461" s="28"/>
      <c r="AL461" s="28"/>
      <c r="AM461" s="28"/>
      <c r="AN461" s="28"/>
      <c r="AO461" s="28"/>
      <c r="AP461" s="28"/>
    </row>
    <row r="462" spans="1:42" x14ac:dyDescent="0.2">
      <c r="A462" s="33" t="str">
        <f t="shared" ref="A462:A467" si="196">A454</f>
        <v>5-yr MACRS</v>
      </c>
      <c r="B462" s="230">
        <f t="array" ref="B462">SUM(IF(ISNUMBER(C462:AP462),C462:AP462))</f>
        <v>0</v>
      </c>
      <c r="C462" s="184">
        <f>C454/100*$Q$421</f>
        <v>0</v>
      </c>
      <c r="D462" s="184">
        <f t="shared" ref="D462:AP462" si="197">D454/100*$Q$421</f>
        <v>0</v>
      </c>
      <c r="E462" s="184">
        <f t="shared" si="197"/>
        <v>0</v>
      </c>
      <c r="F462" s="184">
        <f t="shared" si="197"/>
        <v>0</v>
      </c>
      <c r="G462" s="184">
        <f t="shared" si="197"/>
        <v>0</v>
      </c>
      <c r="H462" s="184">
        <f t="shared" si="197"/>
        <v>0</v>
      </c>
      <c r="I462" s="184">
        <f t="shared" si="197"/>
        <v>0</v>
      </c>
      <c r="J462" s="184">
        <f t="shared" si="197"/>
        <v>0</v>
      </c>
      <c r="K462" s="184">
        <f t="shared" si="197"/>
        <v>0</v>
      </c>
      <c r="L462" s="184">
        <f t="shared" si="197"/>
        <v>0</v>
      </c>
      <c r="M462" s="184">
        <f t="shared" si="197"/>
        <v>0</v>
      </c>
      <c r="N462" s="184">
        <f t="shared" si="197"/>
        <v>0</v>
      </c>
      <c r="O462" s="184">
        <f t="shared" si="197"/>
        <v>0</v>
      </c>
      <c r="P462" s="184">
        <f t="shared" si="197"/>
        <v>0</v>
      </c>
      <c r="Q462" s="184">
        <f t="shared" si="197"/>
        <v>0</v>
      </c>
      <c r="R462" s="184">
        <f t="shared" si="197"/>
        <v>0</v>
      </c>
      <c r="S462" s="184">
        <f t="shared" si="197"/>
        <v>0</v>
      </c>
      <c r="T462" s="184">
        <f t="shared" si="197"/>
        <v>0</v>
      </c>
      <c r="U462" s="184">
        <f t="shared" si="197"/>
        <v>0</v>
      </c>
      <c r="V462" s="184">
        <f t="shared" si="197"/>
        <v>0</v>
      </c>
      <c r="W462" s="184">
        <f t="shared" si="197"/>
        <v>0</v>
      </c>
      <c r="X462" s="184">
        <f t="shared" si="197"/>
        <v>0</v>
      </c>
      <c r="Y462" s="184">
        <f t="shared" si="197"/>
        <v>0</v>
      </c>
      <c r="Z462" s="184">
        <f t="shared" si="197"/>
        <v>0</v>
      </c>
      <c r="AA462" s="184">
        <f t="shared" si="197"/>
        <v>0</v>
      </c>
      <c r="AB462" s="184">
        <f t="shared" si="197"/>
        <v>0</v>
      </c>
      <c r="AC462" s="184">
        <f t="shared" si="197"/>
        <v>0</v>
      </c>
      <c r="AD462" s="184">
        <f t="shared" si="197"/>
        <v>0</v>
      </c>
      <c r="AE462" s="184">
        <f t="shared" si="197"/>
        <v>0</v>
      </c>
      <c r="AF462" s="184">
        <f t="shared" si="197"/>
        <v>0</v>
      </c>
      <c r="AG462" s="184">
        <f t="shared" si="197"/>
        <v>0</v>
      </c>
      <c r="AH462" s="184">
        <f t="shared" si="197"/>
        <v>0</v>
      </c>
      <c r="AI462" s="184">
        <f t="shared" si="197"/>
        <v>0</v>
      </c>
      <c r="AJ462" s="184">
        <f t="shared" si="197"/>
        <v>0</v>
      </c>
      <c r="AK462" s="184">
        <f t="shared" si="197"/>
        <v>0</v>
      </c>
      <c r="AL462" s="184">
        <f t="shared" si="197"/>
        <v>0</v>
      </c>
      <c r="AM462" s="184">
        <f t="shared" si="197"/>
        <v>0</v>
      </c>
      <c r="AN462" s="184">
        <f t="shared" si="197"/>
        <v>0</v>
      </c>
      <c r="AO462" s="184">
        <f t="shared" si="197"/>
        <v>0</v>
      </c>
      <c r="AP462" s="184">
        <f t="shared" si="197"/>
        <v>0</v>
      </c>
    </row>
    <row r="463" spans="1:42" x14ac:dyDescent="0.2">
      <c r="A463" s="33" t="str">
        <f t="shared" si="196"/>
        <v>15-yr MACRS</v>
      </c>
      <c r="B463" s="230">
        <f t="array" ref="B463">SUM(IF(ISNUMBER(C463:AP463),C463:AP463))</f>
        <v>0</v>
      </c>
      <c r="C463" s="184">
        <f>C455/100*$Q$422</f>
        <v>0</v>
      </c>
      <c r="D463" s="184">
        <f t="shared" ref="D463:AP463" si="198">D455/100*$Q$422</f>
        <v>0</v>
      </c>
      <c r="E463" s="184">
        <f t="shared" si="198"/>
        <v>0</v>
      </c>
      <c r="F463" s="184">
        <f t="shared" si="198"/>
        <v>0</v>
      </c>
      <c r="G463" s="184">
        <f t="shared" si="198"/>
        <v>0</v>
      </c>
      <c r="H463" s="184">
        <f t="shared" si="198"/>
        <v>0</v>
      </c>
      <c r="I463" s="184">
        <f t="shared" si="198"/>
        <v>0</v>
      </c>
      <c r="J463" s="184">
        <f t="shared" si="198"/>
        <v>0</v>
      </c>
      <c r="K463" s="184">
        <f t="shared" si="198"/>
        <v>0</v>
      </c>
      <c r="L463" s="184">
        <f t="shared" si="198"/>
        <v>0</v>
      </c>
      <c r="M463" s="184">
        <f t="shared" si="198"/>
        <v>0</v>
      </c>
      <c r="N463" s="184">
        <f t="shared" si="198"/>
        <v>0</v>
      </c>
      <c r="O463" s="184">
        <f t="shared" si="198"/>
        <v>0</v>
      </c>
      <c r="P463" s="184">
        <f t="shared" si="198"/>
        <v>0</v>
      </c>
      <c r="Q463" s="184">
        <f t="shared" si="198"/>
        <v>0</v>
      </c>
      <c r="R463" s="184">
        <f t="shared" si="198"/>
        <v>0</v>
      </c>
      <c r="S463" s="184">
        <f t="shared" si="198"/>
        <v>0</v>
      </c>
      <c r="T463" s="184">
        <f t="shared" si="198"/>
        <v>0</v>
      </c>
      <c r="U463" s="184">
        <f t="shared" si="198"/>
        <v>0</v>
      </c>
      <c r="V463" s="184">
        <f t="shared" si="198"/>
        <v>0</v>
      </c>
      <c r="W463" s="184">
        <f t="shared" si="198"/>
        <v>0</v>
      </c>
      <c r="X463" s="184">
        <f t="shared" si="198"/>
        <v>0</v>
      </c>
      <c r="Y463" s="184">
        <f t="shared" si="198"/>
        <v>0</v>
      </c>
      <c r="Z463" s="184">
        <f t="shared" si="198"/>
        <v>0</v>
      </c>
      <c r="AA463" s="184">
        <f t="shared" si="198"/>
        <v>0</v>
      </c>
      <c r="AB463" s="184">
        <f t="shared" si="198"/>
        <v>0</v>
      </c>
      <c r="AC463" s="184">
        <f t="shared" si="198"/>
        <v>0</v>
      </c>
      <c r="AD463" s="184">
        <f t="shared" si="198"/>
        <v>0</v>
      </c>
      <c r="AE463" s="184">
        <f t="shared" si="198"/>
        <v>0</v>
      </c>
      <c r="AF463" s="184">
        <f t="shared" si="198"/>
        <v>0</v>
      </c>
      <c r="AG463" s="184">
        <f t="shared" si="198"/>
        <v>0</v>
      </c>
      <c r="AH463" s="184">
        <f t="shared" si="198"/>
        <v>0</v>
      </c>
      <c r="AI463" s="184">
        <f t="shared" si="198"/>
        <v>0</v>
      </c>
      <c r="AJ463" s="184">
        <f t="shared" si="198"/>
        <v>0</v>
      </c>
      <c r="AK463" s="184">
        <f t="shared" si="198"/>
        <v>0</v>
      </c>
      <c r="AL463" s="184">
        <f t="shared" si="198"/>
        <v>0</v>
      </c>
      <c r="AM463" s="184">
        <f t="shared" si="198"/>
        <v>0</v>
      </c>
      <c r="AN463" s="184">
        <f t="shared" si="198"/>
        <v>0</v>
      </c>
      <c r="AO463" s="184">
        <f t="shared" si="198"/>
        <v>0</v>
      </c>
      <c r="AP463" s="184">
        <f t="shared" si="198"/>
        <v>0</v>
      </c>
    </row>
    <row r="464" spans="1:42" x14ac:dyDescent="0.2">
      <c r="A464" s="33" t="str">
        <f t="shared" si="196"/>
        <v>5-yr SL</v>
      </c>
      <c r="B464" s="230">
        <f t="array" ref="B464">SUM(IF(ISNUMBER(C464:AP464),C464:AP464))</f>
        <v>0</v>
      </c>
      <c r="C464" s="184">
        <f>C456/100*$Q$423</f>
        <v>0</v>
      </c>
      <c r="D464" s="184">
        <f t="shared" ref="D464:AP464" si="199">D456/100*$Q$423</f>
        <v>0</v>
      </c>
      <c r="E464" s="184">
        <f t="shared" si="199"/>
        <v>0</v>
      </c>
      <c r="F464" s="184">
        <f t="shared" si="199"/>
        <v>0</v>
      </c>
      <c r="G464" s="184">
        <f t="shared" si="199"/>
        <v>0</v>
      </c>
      <c r="H464" s="184">
        <f t="shared" si="199"/>
        <v>0</v>
      </c>
      <c r="I464" s="184">
        <f t="shared" si="199"/>
        <v>0</v>
      </c>
      <c r="J464" s="184">
        <f t="shared" si="199"/>
        <v>0</v>
      </c>
      <c r="K464" s="184">
        <f t="shared" si="199"/>
        <v>0</v>
      </c>
      <c r="L464" s="184">
        <f t="shared" si="199"/>
        <v>0</v>
      </c>
      <c r="M464" s="184">
        <f t="shared" si="199"/>
        <v>0</v>
      </c>
      <c r="N464" s="184">
        <f t="shared" si="199"/>
        <v>0</v>
      </c>
      <c r="O464" s="184">
        <f t="shared" si="199"/>
        <v>0</v>
      </c>
      <c r="P464" s="184">
        <f t="shared" si="199"/>
        <v>0</v>
      </c>
      <c r="Q464" s="184">
        <f t="shared" si="199"/>
        <v>0</v>
      </c>
      <c r="R464" s="184">
        <f t="shared" si="199"/>
        <v>0</v>
      </c>
      <c r="S464" s="184">
        <f t="shared" si="199"/>
        <v>0</v>
      </c>
      <c r="T464" s="184">
        <f t="shared" si="199"/>
        <v>0</v>
      </c>
      <c r="U464" s="184">
        <f t="shared" si="199"/>
        <v>0</v>
      </c>
      <c r="V464" s="184">
        <f t="shared" si="199"/>
        <v>0</v>
      </c>
      <c r="W464" s="184">
        <f t="shared" si="199"/>
        <v>0</v>
      </c>
      <c r="X464" s="184">
        <f t="shared" si="199"/>
        <v>0</v>
      </c>
      <c r="Y464" s="184">
        <f t="shared" si="199"/>
        <v>0</v>
      </c>
      <c r="Z464" s="184">
        <f t="shared" si="199"/>
        <v>0</v>
      </c>
      <c r="AA464" s="184">
        <f t="shared" si="199"/>
        <v>0</v>
      </c>
      <c r="AB464" s="184">
        <f t="shared" si="199"/>
        <v>0</v>
      </c>
      <c r="AC464" s="184">
        <f t="shared" si="199"/>
        <v>0</v>
      </c>
      <c r="AD464" s="184">
        <f t="shared" si="199"/>
        <v>0</v>
      </c>
      <c r="AE464" s="184">
        <f t="shared" si="199"/>
        <v>0</v>
      </c>
      <c r="AF464" s="184">
        <f t="shared" si="199"/>
        <v>0</v>
      </c>
      <c r="AG464" s="184">
        <f t="shared" si="199"/>
        <v>0</v>
      </c>
      <c r="AH464" s="184">
        <f t="shared" si="199"/>
        <v>0</v>
      </c>
      <c r="AI464" s="184">
        <f t="shared" si="199"/>
        <v>0</v>
      </c>
      <c r="AJ464" s="184">
        <f t="shared" si="199"/>
        <v>0</v>
      </c>
      <c r="AK464" s="184">
        <f t="shared" si="199"/>
        <v>0</v>
      </c>
      <c r="AL464" s="184">
        <f t="shared" si="199"/>
        <v>0</v>
      </c>
      <c r="AM464" s="184">
        <f t="shared" si="199"/>
        <v>0</v>
      </c>
      <c r="AN464" s="184">
        <f t="shared" si="199"/>
        <v>0</v>
      </c>
      <c r="AO464" s="184">
        <f t="shared" si="199"/>
        <v>0</v>
      </c>
      <c r="AP464" s="184">
        <f t="shared" si="199"/>
        <v>0</v>
      </c>
    </row>
    <row r="465" spans="1:42" x14ac:dyDescent="0.2">
      <c r="A465" s="33" t="str">
        <f t="shared" si="196"/>
        <v>15-yr SL</v>
      </c>
      <c r="B465" s="230">
        <f t="array" ref="B465">SUM(IF(ISNUMBER(C465:AP465),C465:AP465))</f>
        <v>0</v>
      </c>
      <c r="C465" s="184">
        <f>C457/100*$Q$424</f>
        <v>0</v>
      </c>
      <c r="D465" s="184">
        <f t="shared" ref="D465:AP465" si="200">D457/100*$Q$424</f>
        <v>0</v>
      </c>
      <c r="E465" s="184">
        <f t="shared" si="200"/>
        <v>0</v>
      </c>
      <c r="F465" s="184">
        <f t="shared" si="200"/>
        <v>0</v>
      </c>
      <c r="G465" s="184">
        <f t="shared" si="200"/>
        <v>0</v>
      </c>
      <c r="H465" s="184">
        <f t="shared" si="200"/>
        <v>0</v>
      </c>
      <c r="I465" s="184">
        <f t="shared" si="200"/>
        <v>0</v>
      </c>
      <c r="J465" s="184">
        <f t="shared" si="200"/>
        <v>0</v>
      </c>
      <c r="K465" s="184">
        <f t="shared" si="200"/>
        <v>0</v>
      </c>
      <c r="L465" s="184">
        <f t="shared" si="200"/>
        <v>0</v>
      </c>
      <c r="M465" s="184">
        <f t="shared" si="200"/>
        <v>0</v>
      </c>
      <c r="N465" s="184">
        <f t="shared" si="200"/>
        <v>0</v>
      </c>
      <c r="O465" s="184">
        <f t="shared" si="200"/>
        <v>0</v>
      </c>
      <c r="P465" s="184">
        <f t="shared" si="200"/>
        <v>0</v>
      </c>
      <c r="Q465" s="184">
        <f t="shared" si="200"/>
        <v>0</v>
      </c>
      <c r="R465" s="184">
        <f t="shared" si="200"/>
        <v>0</v>
      </c>
      <c r="S465" s="184">
        <f t="shared" si="200"/>
        <v>0</v>
      </c>
      <c r="T465" s="184">
        <f t="shared" si="200"/>
        <v>0</v>
      </c>
      <c r="U465" s="184">
        <f t="shared" si="200"/>
        <v>0</v>
      </c>
      <c r="V465" s="184">
        <f t="shared" si="200"/>
        <v>0</v>
      </c>
      <c r="W465" s="184">
        <f t="shared" si="200"/>
        <v>0</v>
      </c>
      <c r="X465" s="184">
        <f t="shared" si="200"/>
        <v>0</v>
      </c>
      <c r="Y465" s="184">
        <f t="shared" si="200"/>
        <v>0</v>
      </c>
      <c r="Z465" s="184">
        <f t="shared" si="200"/>
        <v>0</v>
      </c>
      <c r="AA465" s="184">
        <f t="shared" si="200"/>
        <v>0</v>
      </c>
      <c r="AB465" s="184">
        <f t="shared" si="200"/>
        <v>0</v>
      </c>
      <c r="AC465" s="184">
        <f t="shared" si="200"/>
        <v>0</v>
      </c>
      <c r="AD465" s="184">
        <f t="shared" si="200"/>
        <v>0</v>
      </c>
      <c r="AE465" s="184">
        <f t="shared" si="200"/>
        <v>0</v>
      </c>
      <c r="AF465" s="184">
        <f t="shared" si="200"/>
        <v>0</v>
      </c>
      <c r="AG465" s="184">
        <f t="shared" si="200"/>
        <v>0</v>
      </c>
      <c r="AH465" s="184">
        <f t="shared" si="200"/>
        <v>0</v>
      </c>
      <c r="AI465" s="184">
        <f t="shared" si="200"/>
        <v>0</v>
      </c>
      <c r="AJ465" s="184">
        <f t="shared" si="200"/>
        <v>0</v>
      </c>
      <c r="AK465" s="184">
        <f t="shared" si="200"/>
        <v>0</v>
      </c>
      <c r="AL465" s="184">
        <f t="shared" si="200"/>
        <v>0</v>
      </c>
      <c r="AM465" s="184">
        <f t="shared" si="200"/>
        <v>0</v>
      </c>
      <c r="AN465" s="184">
        <f t="shared" si="200"/>
        <v>0</v>
      </c>
      <c r="AO465" s="184">
        <f t="shared" si="200"/>
        <v>0</v>
      </c>
      <c r="AP465" s="184">
        <f t="shared" si="200"/>
        <v>0</v>
      </c>
    </row>
    <row r="466" spans="1:42" x14ac:dyDescent="0.2">
      <c r="A466" s="33" t="str">
        <f t="shared" si="196"/>
        <v>20-yr SL</v>
      </c>
      <c r="B466" s="230">
        <f t="array" ref="B466">SUM(IF(ISNUMBER(C466:AP466),C466:AP466))</f>
        <v>0</v>
      </c>
      <c r="C466" s="184">
        <f>C458/100*$Q$425</f>
        <v>0</v>
      </c>
      <c r="D466" s="184">
        <f t="shared" ref="D466:AP466" si="201">D458/100*$Q$425</f>
        <v>0</v>
      </c>
      <c r="E466" s="184">
        <f t="shared" si="201"/>
        <v>0</v>
      </c>
      <c r="F466" s="184">
        <f t="shared" si="201"/>
        <v>0</v>
      </c>
      <c r="G466" s="184">
        <f t="shared" si="201"/>
        <v>0</v>
      </c>
      <c r="H466" s="184">
        <f t="shared" si="201"/>
        <v>0</v>
      </c>
      <c r="I466" s="184">
        <f t="shared" si="201"/>
        <v>0</v>
      </c>
      <c r="J466" s="184">
        <f t="shared" si="201"/>
        <v>0</v>
      </c>
      <c r="K466" s="184">
        <f t="shared" si="201"/>
        <v>0</v>
      </c>
      <c r="L466" s="184">
        <f t="shared" si="201"/>
        <v>0</v>
      </c>
      <c r="M466" s="184">
        <f t="shared" si="201"/>
        <v>0</v>
      </c>
      <c r="N466" s="184">
        <f t="shared" si="201"/>
        <v>0</v>
      </c>
      <c r="O466" s="184">
        <f t="shared" si="201"/>
        <v>0</v>
      </c>
      <c r="P466" s="184">
        <f t="shared" si="201"/>
        <v>0</v>
      </c>
      <c r="Q466" s="184">
        <f t="shared" si="201"/>
        <v>0</v>
      </c>
      <c r="R466" s="184">
        <f t="shared" si="201"/>
        <v>0</v>
      </c>
      <c r="S466" s="184">
        <f t="shared" si="201"/>
        <v>0</v>
      </c>
      <c r="T466" s="184">
        <f t="shared" si="201"/>
        <v>0</v>
      </c>
      <c r="U466" s="184">
        <f t="shared" si="201"/>
        <v>0</v>
      </c>
      <c r="V466" s="184">
        <f t="shared" si="201"/>
        <v>0</v>
      </c>
      <c r="W466" s="184">
        <f t="shared" si="201"/>
        <v>0</v>
      </c>
      <c r="X466" s="184">
        <f t="shared" si="201"/>
        <v>0</v>
      </c>
      <c r="Y466" s="184">
        <f t="shared" si="201"/>
        <v>0</v>
      </c>
      <c r="Z466" s="184">
        <f t="shared" si="201"/>
        <v>0</v>
      </c>
      <c r="AA466" s="184">
        <f t="shared" si="201"/>
        <v>0</v>
      </c>
      <c r="AB466" s="184">
        <f t="shared" si="201"/>
        <v>0</v>
      </c>
      <c r="AC466" s="184">
        <f t="shared" si="201"/>
        <v>0</v>
      </c>
      <c r="AD466" s="184">
        <f t="shared" si="201"/>
        <v>0</v>
      </c>
      <c r="AE466" s="184">
        <f t="shared" si="201"/>
        <v>0</v>
      </c>
      <c r="AF466" s="184">
        <f t="shared" si="201"/>
        <v>0</v>
      </c>
      <c r="AG466" s="184">
        <f t="shared" si="201"/>
        <v>0</v>
      </c>
      <c r="AH466" s="184">
        <f t="shared" si="201"/>
        <v>0</v>
      </c>
      <c r="AI466" s="184">
        <f t="shared" si="201"/>
        <v>0</v>
      </c>
      <c r="AJ466" s="184">
        <f t="shared" si="201"/>
        <v>0</v>
      </c>
      <c r="AK466" s="184">
        <f t="shared" si="201"/>
        <v>0</v>
      </c>
      <c r="AL466" s="184">
        <f t="shared" si="201"/>
        <v>0</v>
      </c>
      <c r="AM466" s="184">
        <f t="shared" si="201"/>
        <v>0</v>
      </c>
      <c r="AN466" s="184">
        <f t="shared" si="201"/>
        <v>0</v>
      </c>
      <c r="AO466" s="184">
        <f t="shared" si="201"/>
        <v>0</v>
      </c>
      <c r="AP466" s="184">
        <f t="shared" si="201"/>
        <v>0</v>
      </c>
    </row>
    <row r="467" spans="1:42" x14ac:dyDescent="0.2">
      <c r="A467" s="33" t="str">
        <f t="shared" si="196"/>
        <v>39-yr SL</v>
      </c>
      <c r="B467" s="230">
        <f>SUM(IF(ISNUMBER(C467:AP467),C467:AP467))</f>
        <v>0</v>
      </c>
      <c r="C467" s="184">
        <f>C459/100*$Q$426</f>
        <v>0</v>
      </c>
      <c r="D467" s="184">
        <f t="shared" ref="D467:AP467" si="202">D459/100*$Q$426</f>
        <v>0</v>
      </c>
      <c r="E467" s="184">
        <f t="shared" si="202"/>
        <v>0</v>
      </c>
      <c r="F467" s="184">
        <f t="shared" si="202"/>
        <v>0</v>
      </c>
      <c r="G467" s="184">
        <f t="shared" si="202"/>
        <v>0</v>
      </c>
      <c r="H467" s="184">
        <f t="shared" si="202"/>
        <v>0</v>
      </c>
      <c r="I467" s="184">
        <f t="shared" si="202"/>
        <v>0</v>
      </c>
      <c r="J467" s="184">
        <f t="shared" si="202"/>
        <v>0</v>
      </c>
      <c r="K467" s="184">
        <f t="shared" si="202"/>
        <v>0</v>
      </c>
      <c r="L467" s="184">
        <f t="shared" si="202"/>
        <v>0</v>
      </c>
      <c r="M467" s="184">
        <f t="shared" si="202"/>
        <v>0</v>
      </c>
      <c r="N467" s="184">
        <f t="shared" si="202"/>
        <v>0</v>
      </c>
      <c r="O467" s="184">
        <f t="shared" si="202"/>
        <v>0</v>
      </c>
      <c r="P467" s="184">
        <f t="shared" si="202"/>
        <v>0</v>
      </c>
      <c r="Q467" s="184">
        <f t="shared" si="202"/>
        <v>0</v>
      </c>
      <c r="R467" s="184">
        <f t="shared" si="202"/>
        <v>0</v>
      </c>
      <c r="S467" s="184">
        <f t="shared" si="202"/>
        <v>0</v>
      </c>
      <c r="T467" s="184">
        <f t="shared" si="202"/>
        <v>0</v>
      </c>
      <c r="U467" s="184">
        <f t="shared" si="202"/>
        <v>0</v>
      </c>
      <c r="V467" s="184">
        <f t="shared" si="202"/>
        <v>0</v>
      </c>
      <c r="W467" s="184">
        <f t="shared" si="202"/>
        <v>0</v>
      </c>
      <c r="X467" s="184">
        <f t="shared" si="202"/>
        <v>0</v>
      </c>
      <c r="Y467" s="184">
        <f t="shared" si="202"/>
        <v>0</v>
      </c>
      <c r="Z467" s="184">
        <f t="shared" si="202"/>
        <v>0</v>
      </c>
      <c r="AA467" s="184">
        <f t="shared" si="202"/>
        <v>0</v>
      </c>
      <c r="AB467" s="184">
        <f t="shared" si="202"/>
        <v>0</v>
      </c>
      <c r="AC467" s="184">
        <f t="shared" si="202"/>
        <v>0</v>
      </c>
      <c r="AD467" s="184">
        <f t="shared" si="202"/>
        <v>0</v>
      </c>
      <c r="AE467" s="184">
        <f t="shared" si="202"/>
        <v>0</v>
      </c>
      <c r="AF467" s="184">
        <f t="shared" si="202"/>
        <v>0</v>
      </c>
      <c r="AG467" s="184">
        <f t="shared" si="202"/>
        <v>0</v>
      </c>
      <c r="AH467" s="184">
        <f t="shared" si="202"/>
        <v>0</v>
      </c>
      <c r="AI467" s="184">
        <f t="shared" si="202"/>
        <v>0</v>
      </c>
      <c r="AJ467" s="184">
        <f t="shared" si="202"/>
        <v>0</v>
      </c>
      <c r="AK467" s="184">
        <f t="shared" si="202"/>
        <v>0</v>
      </c>
      <c r="AL467" s="184">
        <f t="shared" si="202"/>
        <v>0</v>
      </c>
      <c r="AM467" s="184">
        <f t="shared" si="202"/>
        <v>0</v>
      </c>
      <c r="AN467" s="184">
        <f t="shared" si="202"/>
        <v>0</v>
      </c>
      <c r="AO467" s="184">
        <f t="shared" si="202"/>
        <v>0</v>
      </c>
      <c r="AP467" s="184">
        <f t="shared" si="202"/>
        <v>0</v>
      </c>
    </row>
    <row r="468" spans="1:42" x14ac:dyDescent="0.2">
      <c r="A468" s="33" t="s">
        <v>276</v>
      </c>
      <c r="B468" s="230">
        <f>SUM(IF(ISNUMBER(C468:AP468),C468:AP468))</f>
        <v>0</v>
      </c>
      <c r="C468" s="360">
        <f t="shared" ref="C468:AP468" si="203">IF(C2&lt;=analysis_period,C460/100*$Q$427,0)</f>
        <v>0</v>
      </c>
      <c r="D468" s="360">
        <f t="shared" si="203"/>
        <v>0</v>
      </c>
      <c r="E468" s="360">
        <f t="shared" si="203"/>
        <v>0</v>
      </c>
      <c r="F468" s="360">
        <f t="shared" si="203"/>
        <v>0</v>
      </c>
      <c r="G468" s="360">
        <f t="shared" si="203"/>
        <v>0</v>
      </c>
      <c r="H468" s="360">
        <f t="shared" si="203"/>
        <v>0</v>
      </c>
      <c r="I468" s="360">
        <f t="shared" si="203"/>
        <v>0</v>
      </c>
      <c r="J468" s="360">
        <f t="shared" si="203"/>
        <v>0</v>
      </c>
      <c r="K468" s="360">
        <f t="shared" si="203"/>
        <v>0</v>
      </c>
      <c r="L468" s="360">
        <f t="shared" si="203"/>
        <v>0</v>
      </c>
      <c r="M468" s="360">
        <f t="shared" si="203"/>
        <v>0</v>
      </c>
      <c r="N468" s="360">
        <f t="shared" si="203"/>
        <v>0</v>
      </c>
      <c r="O468" s="360">
        <f t="shared" si="203"/>
        <v>0</v>
      </c>
      <c r="P468" s="360">
        <f t="shared" si="203"/>
        <v>0</v>
      </c>
      <c r="Q468" s="360">
        <f t="shared" si="203"/>
        <v>0</v>
      </c>
      <c r="R468" s="360">
        <f t="shared" si="203"/>
        <v>0</v>
      </c>
      <c r="S468" s="360">
        <f t="shared" si="203"/>
        <v>0</v>
      </c>
      <c r="T468" s="360">
        <f t="shared" si="203"/>
        <v>0</v>
      </c>
      <c r="U468" s="360">
        <f t="shared" si="203"/>
        <v>0</v>
      </c>
      <c r="V468" s="360">
        <f t="shared" si="203"/>
        <v>0</v>
      </c>
      <c r="W468" s="360">
        <f t="shared" si="203"/>
        <v>0</v>
      </c>
      <c r="X468" s="360">
        <f t="shared" si="203"/>
        <v>0</v>
      </c>
      <c r="Y468" s="360">
        <f t="shared" si="203"/>
        <v>0</v>
      </c>
      <c r="Z468" s="360">
        <f t="shared" si="203"/>
        <v>0</v>
      </c>
      <c r="AA468" s="360">
        <f t="shared" si="203"/>
        <v>0</v>
      </c>
      <c r="AB468" s="360">
        <f t="shared" si="203"/>
        <v>0</v>
      </c>
      <c r="AC468" s="360">
        <f t="shared" si="203"/>
        <v>0</v>
      </c>
      <c r="AD468" s="360">
        <f t="shared" si="203"/>
        <v>0</v>
      </c>
      <c r="AE468" s="360">
        <f t="shared" si="203"/>
        <v>0</v>
      </c>
      <c r="AF468" s="360">
        <f t="shared" si="203"/>
        <v>0</v>
      </c>
      <c r="AG468" s="360">
        <f t="shared" si="203"/>
        <v>0</v>
      </c>
      <c r="AH468" s="360">
        <f t="shared" si="203"/>
        <v>0</v>
      </c>
      <c r="AI468" s="360">
        <f t="shared" si="203"/>
        <v>0</v>
      </c>
      <c r="AJ468" s="360">
        <f t="shared" si="203"/>
        <v>0</v>
      </c>
      <c r="AK468" s="360">
        <f t="shared" si="203"/>
        <v>0</v>
      </c>
      <c r="AL468" s="360">
        <f t="shared" si="203"/>
        <v>0</v>
      </c>
      <c r="AM468" s="360">
        <f t="shared" si="203"/>
        <v>0</v>
      </c>
      <c r="AN468" s="360">
        <f t="shared" si="203"/>
        <v>0</v>
      </c>
      <c r="AO468" s="360">
        <f t="shared" si="203"/>
        <v>0</v>
      </c>
      <c r="AP468" s="360">
        <f t="shared" si="203"/>
        <v>0</v>
      </c>
    </row>
    <row r="469" spans="1:42" x14ac:dyDescent="0.2">
      <c r="A469" s="33" t="s">
        <v>75</v>
      </c>
      <c r="B469" s="230">
        <f t="array" ref="B469">SUM(IF(ISNUMBER(C469:AP469),C469:AP469))</f>
        <v>0</v>
      </c>
      <c r="C469" s="190">
        <f>P428</f>
        <v>0</v>
      </c>
      <c r="D469" s="190">
        <v>0</v>
      </c>
      <c r="E469" s="190">
        <v>0</v>
      </c>
      <c r="F469" s="190">
        <v>0</v>
      </c>
      <c r="G469" s="190">
        <v>0</v>
      </c>
      <c r="H469" s="190">
        <v>0</v>
      </c>
      <c r="I469" s="190">
        <v>0</v>
      </c>
      <c r="J469" s="190">
        <v>0</v>
      </c>
      <c r="K469" s="190">
        <v>0</v>
      </c>
      <c r="L469" s="190">
        <v>0</v>
      </c>
      <c r="M469" s="190">
        <v>0</v>
      </c>
      <c r="N469" s="190">
        <v>0</v>
      </c>
      <c r="O469" s="190">
        <v>0</v>
      </c>
      <c r="P469" s="190">
        <v>0</v>
      </c>
      <c r="Q469" s="190">
        <v>0</v>
      </c>
      <c r="R469" s="190">
        <v>0</v>
      </c>
      <c r="S469" s="190">
        <v>0</v>
      </c>
      <c r="T469" s="190">
        <v>0</v>
      </c>
      <c r="U469" s="190">
        <v>0</v>
      </c>
      <c r="V469" s="190">
        <v>0</v>
      </c>
      <c r="W469" s="190">
        <v>0</v>
      </c>
      <c r="X469" s="190">
        <v>0</v>
      </c>
      <c r="Y469" s="190">
        <v>0</v>
      </c>
      <c r="Z469" s="190">
        <v>0</v>
      </c>
      <c r="AA469" s="190">
        <v>0</v>
      </c>
      <c r="AB469" s="190">
        <v>0</v>
      </c>
      <c r="AC469" s="190">
        <v>0</v>
      </c>
      <c r="AD469" s="190">
        <v>0</v>
      </c>
      <c r="AE469" s="190">
        <v>0</v>
      </c>
      <c r="AF469" s="190">
        <v>0</v>
      </c>
      <c r="AG469" s="190">
        <v>0</v>
      </c>
      <c r="AH469" s="190">
        <v>0</v>
      </c>
      <c r="AI469" s="190">
        <v>0</v>
      </c>
      <c r="AJ469" s="190">
        <v>0</v>
      </c>
      <c r="AK469" s="190">
        <v>0</v>
      </c>
      <c r="AL469" s="190">
        <v>0</v>
      </c>
      <c r="AM469" s="190">
        <v>0</v>
      </c>
      <c r="AN469" s="190">
        <v>0</v>
      </c>
      <c r="AO469" s="190">
        <v>0</v>
      </c>
      <c r="AP469" s="190">
        <v>0</v>
      </c>
    </row>
    <row r="470" spans="1:42" x14ac:dyDescent="0.2">
      <c r="A470" s="32"/>
      <c r="B470" s="231">
        <f t="array" ref="B470">SUM(IF(ISNUMBER(C470:AP470),C470:AP470))</f>
        <v>0</v>
      </c>
      <c r="C470" s="184">
        <f>SUM(C462:C469)</f>
        <v>0</v>
      </c>
      <c r="D470" s="184">
        <f t="shared" ref="D470:AP470" si="204">SUM(D462:D469)</f>
        <v>0</v>
      </c>
      <c r="E470" s="184">
        <f t="shared" si="204"/>
        <v>0</v>
      </c>
      <c r="F470" s="184">
        <f t="shared" si="204"/>
        <v>0</v>
      </c>
      <c r="G470" s="184">
        <f t="shared" si="204"/>
        <v>0</v>
      </c>
      <c r="H470" s="184">
        <f t="shared" si="204"/>
        <v>0</v>
      </c>
      <c r="I470" s="184">
        <f t="shared" si="204"/>
        <v>0</v>
      </c>
      <c r="J470" s="184">
        <f t="shared" si="204"/>
        <v>0</v>
      </c>
      <c r="K470" s="184">
        <f t="shared" si="204"/>
        <v>0</v>
      </c>
      <c r="L470" s="184">
        <f t="shared" si="204"/>
        <v>0</v>
      </c>
      <c r="M470" s="184">
        <f t="shared" si="204"/>
        <v>0</v>
      </c>
      <c r="N470" s="184">
        <f t="shared" si="204"/>
        <v>0</v>
      </c>
      <c r="O470" s="184">
        <f t="shared" si="204"/>
        <v>0</v>
      </c>
      <c r="P470" s="184">
        <f t="shared" si="204"/>
        <v>0</v>
      </c>
      <c r="Q470" s="184">
        <f t="shared" si="204"/>
        <v>0</v>
      </c>
      <c r="R470" s="184">
        <f t="shared" si="204"/>
        <v>0</v>
      </c>
      <c r="S470" s="184">
        <f t="shared" si="204"/>
        <v>0</v>
      </c>
      <c r="T470" s="184">
        <f t="shared" si="204"/>
        <v>0</v>
      </c>
      <c r="U470" s="184">
        <f t="shared" si="204"/>
        <v>0</v>
      </c>
      <c r="V470" s="184">
        <f t="shared" si="204"/>
        <v>0</v>
      </c>
      <c r="W470" s="184">
        <f t="shared" si="204"/>
        <v>0</v>
      </c>
      <c r="X470" s="184">
        <f t="shared" si="204"/>
        <v>0</v>
      </c>
      <c r="Y470" s="184">
        <f t="shared" si="204"/>
        <v>0</v>
      </c>
      <c r="Z470" s="184">
        <f t="shared" si="204"/>
        <v>0</v>
      </c>
      <c r="AA470" s="184">
        <f t="shared" si="204"/>
        <v>0</v>
      </c>
      <c r="AB470" s="184">
        <f t="shared" si="204"/>
        <v>0</v>
      </c>
      <c r="AC470" s="184">
        <f t="shared" si="204"/>
        <v>0</v>
      </c>
      <c r="AD470" s="184">
        <f t="shared" si="204"/>
        <v>0</v>
      </c>
      <c r="AE470" s="184">
        <f t="shared" si="204"/>
        <v>0</v>
      </c>
      <c r="AF470" s="184">
        <f t="shared" si="204"/>
        <v>0</v>
      </c>
      <c r="AG470" s="184">
        <f t="shared" si="204"/>
        <v>0</v>
      </c>
      <c r="AH470" s="184">
        <f t="shared" si="204"/>
        <v>0</v>
      </c>
      <c r="AI470" s="184">
        <f t="shared" si="204"/>
        <v>0</v>
      </c>
      <c r="AJ470" s="184">
        <f t="shared" si="204"/>
        <v>0</v>
      </c>
      <c r="AK470" s="184">
        <f t="shared" si="204"/>
        <v>0</v>
      </c>
      <c r="AL470" s="184">
        <f t="shared" si="204"/>
        <v>0</v>
      </c>
      <c r="AM470" s="184">
        <f t="shared" si="204"/>
        <v>0</v>
      </c>
      <c r="AN470" s="184">
        <f t="shared" si="204"/>
        <v>0</v>
      </c>
      <c r="AO470" s="184">
        <f t="shared" si="204"/>
        <v>0</v>
      </c>
      <c r="AP470" s="184">
        <f t="shared" si="204"/>
        <v>0</v>
      </c>
    </row>
    <row r="471" spans="1:42" x14ac:dyDescent="0.2">
      <c r="A471" s="32"/>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c r="AA471" s="28"/>
      <c r="AB471" s="28"/>
      <c r="AC471" s="28"/>
      <c r="AD471" s="28"/>
      <c r="AE471" s="28"/>
      <c r="AF471" s="28"/>
      <c r="AG471" s="28"/>
      <c r="AH471" s="28"/>
      <c r="AI471" s="28"/>
      <c r="AJ471" s="28"/>
      <c r="AK471" s="28"/>
      <c r="AL471" s="28"/>
      <c r="AM471" s="28"/>
      <c r="AN471" s="28"/>
      <c r="AO471" s="28"/>
      <c r="AP471" s="28"/>
    </row>
    <row r="472" spans="1:42" x14ac:dyDescent="0.2">
      <c r="A472" s="30" t="s">
        <v>63</v>
      </c>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c r="AA472" s="28"/>
      <c r="AB472" s="28"/>
      <c r="AC472" s="28"/>
      <c r="AD472" s="28"/>
      <c r="AE472" s="28"/>
      <c r="AF472" s="28"/>
      <c r="AG472" s="28"/>
      <c r="AH472" s="28"/>
      <c r="AI472" s="28"/>
      <c r="AJ472" s="28"/>
      <c r="AK472" s="28"/>
      <c r="AL472" s="28"/>
      <c r="AM472" s="28"/>
      <c r="AN472" s="28"/>
      <c r="AO472" s="28"/>
      <c r="AP472" s="28"/>
    </row>
    <row r="473" spans="1:42" x14ac:dyDescent="0.2">
      <c r="A473" s="32" t="s">
        <v>65</v>
      </c>
      <c r="B473" s="37" t="str">
        <f>equip_reserve_depr_fed</f>
        <v>5-yr MACRS</v>
      </c>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c r="AA473" s="28"/>
      <c r="AB473" s="28"/>
      <c r="AC473" s="28"/>
      <c r="AD473" s="28"/>
      <c r="AE473" s="28"/>
      <c r="AF473" s="28"/>
      <c r="AG473" s="28"/>
      <c r="AH473" s="28"/>
      <c r="AI473" s="28"/>
      <c r="AJ473" s="28"/>
      <c r="AK473" s="28"/>
      <c r="AL473" s="28"/>
      <c r="AM473" s="28"/>
      <c r="AN473" s="28"/>
      <c r="AO473" s="28"/>
      <c r="AP473" s="28"/>
    </row>
    <row r="474" spans="1:42" x14ac:dyDescent="0.2">
      <c r="A474" s="32" t="s">
        <v>66</v>
      </c>
      <c r="B474" s="226">
        <f t="shared" ref="B474:AP474" si="205">B2</f>
        <v>0</v>
      </c>
      <c r="C474" s="226">
        <f t="shared" si="205"/>
        <v>1</v>
      </c>
      <c r="D474" s="226">
        <f t="shared" si="205"/>
        <v>2</v>
      </c>
      <c r="E474" s="226">
        <f t="shared" si="205"/>
        <v>3</v>
      </c>
      <c r="F474" s="226">
        <f t="shared" si="205"/>
        <v>4</v>
      </c>
      <c r="G474" s="226">
        <f t="shared" si="205"/>
        <v>5</v>
      </c>
      <c r="H474" s="226">
        <f t="shared" si="205"/>
        <v>6</v>
      </c>
      <c r="I474" s="226">
        <f t="shared" si="205"/>
        <v>7</v>
      </c>
      <c r="J474" s="226">
        <f t="shared" si="205"/>
        <v>8</v>
      </c>
      <c r="K474" s="226">
        <f t="shared" si="205"/>
        <v>9</v>
      </c>
      <c r="L474" s="226">
        <f t="shared" si="205"/>
        <v>10</v>
      </c>
      <c r="M474" s="226">
        <f t="shared" si="205"/>
        <v>11</v>
      </c>
      <c r="N474" s="226">
        <f t="shared" si="205"/>
        <v>12</v>
      </c>
      <c r="O474" s="226">
        <f t="shared" si="205"/>
        <v>13</v>
      </c>
      <c r="P474" s="226">
        <f t="shared" si="205"/>
        <v>14</v>
      </c>
      <c r="Q474" s="226">
        <f t="shared" si="205"/>
        <v>15</v>
      </c>
      <c r="R474" s="226">
        <f t="shared" si="205"/>
        <v>16</v>
      </c>
      <c r="S474" s="226">
        <f t="shared" si="205"/>
        <v>17</v>
      </c>
      <c r="T474" s="226">
        <f t="shared" si="205"/>
        <v>18</v>
      </c>
      <c r="U474" s="226">
        <f t="shared" si="205"/>
        <v>19</v>
      </c>
      <c r="V474" s="226">
        <f t="shared" si="205"/>
        <v>20</v>
      </c>
      <c r="W474" s="226">
        <f t="shared" si="205"/>
        <v>21</v>
      </c>
      <c r="X474" s="226">
        <f t="shared" si="205"/>
        <v>22</v>
      </c>
      <c r="Y474" s="226">
        <f t="shared" si="205"/>
        <v>23</v>
      </c>
      <c r="Z474" s="226">
        <f t="shared" si="205"/>
        <v>24</v>
      </c>
      <c r="AA474" s="226">
        <f t="shared" si="205"/>
        <v>25</v>
      </c>
      <c r="AB474" s="226">
        <f t="shared" si="205"/>
        <v>26</v>
      </c>
      <c r="AC474" s="226">
        <f t="shared" si="205"/>
        <v>27</v>
      </c>
      <c r="AD474" s="226">
        <f t="shared" si="205"/>
        <v>28</v>
      </c>
      <c r="AE474" s="226">
        <f t="shared" si="205"/>
        <v>29</v>
      </c>
      <c r="AF474" s="226">
        <f t="shared" si="205"/>
        <v>30</v>
      </c>
      <c r="AG474" s="226">
        <f t="shared" si="205"/>
        <v>31</v>
      </c>
      <c r="AH474" s="226">
        <f t="shared" si="205"/>
        <v>32</v>
      </c>
      <c r="AI474" s="226">
        <f t="shared" si="205"/>
        <v>33</v>
      </c>
      <c r="AJ474" s="226">
        <f t="shared" si="205"/>
        <v>34</v>
      </c>
      <c r="AK474" s="226">
        <f t="shared" si="205"/>
        <v>35</v>
      </c>
      <c r="AL474" s="226">
        <f t="shared" si="205"/>
        <v>36</v>
      </c>
      <c r="AM474" s="226">
        <f t="shared" si="205"/>
        <v>37</v>
      </c>
      <c r="AN474" s="226">
        <f t="shared" si="205"/>
        <v>38</v>
      </c>
      <c r="AO474" s="226">
        <f t="shared" si="205"/>
        <v>39</v>
      </c>
      <c r="AP474" s="226">
        <f t="shared" si="205"/>
        <v>40</v>
      </c>
    </row>
    <row r="475" spans="1:42" x14ac:dyDescent="0.2">
      <c r="A475" s="32" t="s">
        <v>67</v>
      </c>
      <c r="B475" s="225">
        <v>0</v>
      </c>
      <c r="C475" s="218">
        <f t="shared" ref="C475:AP475" si="206">IF($B$473=$A454,C454,0)+IF($B$473=$A455,C455,0)+IF($B$473=$A456,C456,0)+IF($B$473=$A457,C457,0)+IF($B$473=$A458,C458,0)+IF($B$473=$A459,C459,0)</f>
        <v>20</v>
      </c>
      <c r="D475" s="218">
        <f t="shared" si="206"/>
        <v>32</v>
      </c>
      <c r="E475" s="218">
        <f t="shared" si="206"/>
        <v>19.2</v>
      </c>
      <c r="F475" s="218">
        <f t="shared" si="206"/>
        <v>11.52</v>
      </c>
      <c r="G475" s="218">
        <f t="shared" si="206"/>
        <v>11.52</v>
      </c>
      <c r="H475" s="218">
        <f t="shared" si="206"/>
        <v>5.76</v>
      </c>
      <c r="I475" s="218">
        <f t="shared" si="206"/>
        <v>0</v>
      </c>
      <c r="J475" s="218">
        <f t="shared" si="206"/>
        <v>0</v>
      </c>
      <c r="K475" s="218">
        <f t="shared" si="206"/>
        <v>0</v>
      </c>
      <c r="L475" s="218">
        <f t="shared" si="206"/>
        <v>0</v>
      </c>
      <c r="M475" s="218">
        <f t="shared" si="206"/>
        <v>0</v>
      </c>
      <c r="N475" s="218">
        <f t="shared" si="206"/>
        <v>0</v>
      </c>
      <c r="O475" s="218">
        <f t="shared" si="206"/>
        <v>0</v>
      </c>
      <c r="P475" s="218">
        <f t="shared" si="206"/>
        <v>0</v>
      </c>
      <c r="Q475" s="218">
        <f t="shared" si="206"/>
        <v>0</v>
      </c>
      <c r="R475" s="218">
        <f t="shared" si="206"/>
        <v>0</v>
      </c>
      <c r="S475" s="218">
        <f t="shared" si="206"/>
        <v>0</v>
      </c>
      <c r="T475" s="218">
        <f t="shared" si="206"/>
        <v>0</v>
      </c>
      <c r="U475" s="218">
        <f t="shared" si="206"/>
        <v>0</v>
      </c>
      <c r="V475" s="218">
        <f t="shared" si="206"/>
        <v>0</v>
      </c>
      <c r="W475" s="218">
        <f t="shared" si="206"/>
        <v>0</v>
      </c>
      <c r="X475" s="218">
        <f t="shared" si="206"/>
        <v>0</v>
      </c>
      <c r="Y475" s="218">
        <f t="shared" si="206"/>
        <v>0</v>
      </c>
      <c r="Z475" s="218">
        <f t="shared" si="206"/>
        <v>0</v>
      </c>
      <c r="AA475" s="218">
        <f t="shared" si="206"/>
        <v>0</v>
      </c>
      <c r="AB475" s="218">
        <f t="shared" si="206"/>
        <v>0</v>
      </c>
      <c r="AC475" s="218">
        <f t="shared" si="206"/>
        <v>0</v>
      </c>
      <c r="AD475" s="218">
        <f t="shared" si="206"/>
        <v>0</v>
      </c>
      <c r="AE475" s="218">
        <f t="shared" si="206"/>
        <v>0</v>
      </c>
      <c r="AF475" s="218">
        <f t="shared" si="206"/>
        <v>0</v>
      </c>
      <c r="AG475" s="218">
        <f t="shared" si="206"/>
        <v>0</v>
      </c>
      <c r="AH475" s="218">
        <f t="shared" si="206"/>
        <v>0</v>
      </c>
      <c r="AI475" s="218">
        <f t="shared" si="206"/>
        <v>0</v>
      </c>
      <c r="AJ475" s="218">
        <f t="shared" si="206"/>
        <v>0</v>
      </c>
      <c r="AK475" s="218">
        <f t="shared" si="206"/>
        <v>0</v>
      </c>
      <c r="AL475" s="218">
        <f t="shared" si="206"/>
        <v>0</v>
      </c>
      <c r="AM475" s="218">
        <f t="shared" si="206"/>
        <v>0</v>
      </c>
      <c r="AN475" s="218">
        <f t="shared" si="206"/>
        <v>0</v>
      </c>
      <c r="AO475" s="218">
        <f t="shared" si="206"/>
        <v>0</v>
      </c>
      <c r="AP475" s="218">
        <f t="shared" si="206"/>
        <v>0</v>
      </c>
    </row>
    <row r="476" spans="1:42" x14ac:dyDescent="0.2">
      <c r="A476" s="30"/>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c r="AA476" s="28"/>
      <c r="AB476" s="28"/>
      <c r="AC476" s="28"/>
      <c r="AD476" s="28"/>
      <c r="AE476" s="28"/>
      <c r="AF476" s="28"/>
      <c r="AG476" s="28"/>
      <c r="AH476" s="28"/>
      <c r="AI476" s="28"/>
      <c r="AJ476" s="28"/>
      <c r="AK476" s="28"/>
      <c r="AL476" s="28"/>
      <c r="AM476" s="28"/>
      <c r="AN476" s="28"/>
      <c r="AO476" s="28"/>
      <c r="AP476" s="28"/>
    </row>
    <row r="477" spans="1:42" x14ac:dyDescent="0.2">
      <c r="A477" s="30" t="s">
        <v>77</v>
      </c>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c r="AD477" s="28"/>
      <c r="AE477" s="28"/>
      <c r="AF477" s="28"/>
      <c r="AG477" s="28"/>
      <c r="AH477" s="28"/>
      <c r="AI477" s="28"/>
      <c r="AJ477" s="28"/>
      <c r="AK477" s="28"/>
      <c r="AL477" s="28"/>
      <c r="AM477" s="28"/>
      <c r="AN477" s="28"/>
      <c r="AO477" s="28"/>
      <c r="AP477" s="28"/>
    </row>
    <row r="478" spans="1:42" x14ac:dyDescent="0.2">
      <c r="A478" s="32" t="s">
        <v>64</v>
      </c>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c r="AA478" s="28"/>
      <c r="AB478" s="28"/>
      <c r="AC478" s="28"/>
      <c r="AD478" s="28"/>
      <c r="AE478" s="28"/>
      <c r="AF478" s="28"/>
      <c r="AG478" s="28"/>
      <c r="AH478" s="28"/>
      <c r="AI478" s="28"/>
      <c r="AJ478" s="28"/>
      <c r="AK478" s="28"/>
      <c r="AL478" s="28"/>
      <c r="AM478" s="28"/>
      <c r="AN478" s="28"/>
      <c r="AO478" s="28"/>
      <c r="AP478" s="28"/>
    </row>
    <row r="479" spans="1:42" x14ac:dyDescent="0.2">
      <c r="A479" s="16">
        <v>1</v>
      </c>
      <c r="C479" s="208">
        <f t="shared" ref="C479:AP479" si="207">C343</f>
        <v>0</v>
      </c>
      <c r="D479" s="208">
        <f t="shared" si="207"/>
        <v>0</v>
      </c>
      <c r="E479" s="208">
        <f t="shared" si="207"/>
        <v>0</v>
      </c>
      <c r="F479" s="208">
        <f t="shared" si="207"/>
        <v>0</v>
      </c>
      <c r="G479" s="208">
        <f t="shared" si="207"/>
        <v>0</v>
      </c>
      <c r="H479" s="208">
        <f t="shared" si="207"/>
        <v>0</v>
      </c>
      <c r="I479" s="208">
        <f t="shared" si="207"/>
        <v>0</v>
      </c>
      <c r="J479" s="208">
        <f t="shared" si="207"/>
        <v>0</v>
      </c>
      <c r="K479" s="208">
        <f t="shared" si="207"/>
        <v>0</v>
      </c>
      <c r="L479" s="208">
        <f t="shared" si="207"/>
        <v>0</v>
      </c>
      <c r="M479" s="208">
        <f t="shared" si="207"/>
        <v>0</v>
      </c>
      <c r="N479" s="208">
        <f t="shared" si="207"/>
        <v>0</v>
      </c>
      <c r="O479" s="208">
        <f t="shared" si="207"/>
        <v>0</v>
      </c>
      <c r="P479" s="208">
        <f t="shared" si="207"/>
        <v>0</v>
      </c>
      <c r="Q479" s="208">
        <f t="shared" si="207"/>
        <v>0</v>
      </c>
      <c r="R479" s="208">
        <f t="shared" si="207"/>
        <v>0</v>
      </c>
      <c r="S479" s="208">
        <f t="shared" si="207"/>
        <v>0</v>
      </c>
      <c r="T479" s="208">
        <f t="shared" si="207"/>
        <v>0</v>
      </c>
      <c r="U479" s="208">
        <f t="shared" si="207"/>
        <v>0</v>
      </c>
      <c r="V479" s="208">
        <f t="shared" si="207"/>
        <v>0</v>
      </c>
      <c r="W479" s="208">
        <f t="shared" si="207"/>
        <v>0</v>
      </c>
      <c r="X479" s="208">
        <f t="shared" si="207"/>
        <v>0</v>
      </c>
      <c r="Y479" s="208">
        <f t="shared" si="207"/>
        <v>0</v>
      </c>
      <c r="Z479" s="208">
        <f t="shared" si="207"/>
        <v>0</v>
      </c>
      <c r="AA479" s="208">
        <f t="shared" si="207"/>
        <v>0</v>
      </c>
      <c r="AB479" s="208">
        <f t="shared" si="207"/>
        <v>0</v>
      </c>
      <c r="AC479" s="208">
        <f t="shared" si="207"/>
        <v>0</v>
      </c>
      <c r="AD479" s="208">
        <f t="shared" si="207"/>
        <v>0</v>
      </c>
      <c r="AE479" s="208">
        <f t="shared" si="207"/>
        <v>0</v>
      </c>
      <c r="AF479" s="208">
        <f t="shared" si="207"/>
        <v>0</v>
      </c>
      <c r="AG479" s="208">
        <f t="shared" si="207"/>
        <v>0</v>
      </c>
      <c r="AH479" s="208">
        <f t="shared" si="207"/>
        <v>0</v>
      </c>
      <c r="AI479" s="208">
        <f t="shared" si="207"/>
        <v>0</v>
      </c>
      <c r="AJ479" s="208">
        <f t="shared" si="207"/>
        <v>0</v>
      </c>
      <c r="AK479" s="208">
        <f t="shared" si="207"/>
        <v>0</v>
      </c>
      <c r="AL479" s="208">
        <f t="shared" si="207"/>
        <v>0</v>
      </c>
      <c r="AM479" s="208">
        <f t="shared" si="207"/>
        <v>0</v>
      </c>
      <c r="AN479" s="208">
        <f t="shared" si="207"/>
        <v>0</v>
      </c>
      <c r="AO479" s="208">
        <f t="shared" si="207"/>
        <v>0</v>
      </c>
      <c r="AP479" s="208">
        <f t="shared" si="207"/>
        <v>0</v>
      </c>
    </row>
    <row r="480" spans="1:42" x14ac:dyDescent="0.2">
      <c r="A480" s="16">
        <f>A479+1</f>
        <v>2</v>
      </c>
      <c r="C480" s="208">
        <f t="shared" ref="C480:AP480" si="208">C344</f>
        <v>0</v>
      </c>
      <c r="D480" s="208">
        <f t="shared" si="208"/>
        <v>0</v>
      </c>
      <c r="E480" s="208">
        <f t="shared" si="208"/>
        <v>0</v>
      </c>
      <c r="F480" s="208">
        <f t="shared" si="208"/>
        <v>0</v>
      </c>
      <c r="G480" s="208">
        <f t="shared" si="208"/>
        <v>0</v>
      </c>
      <c r="H480" s="208">
        <f t="shared" si="208"/>
        <v>0</v>
      </c>
      <c r="I480" s="208">
        <f t="shared" si="208"/>
        <v>0</v>
      </c>
      <c r="J480" s="208">
        <f t="shared" si="208"/>
        <v>0</v>
      </c>
      <c r="K480" s="208">
        <f t="shared" si="208"/>
        <v>0</v>
      </c>
      <c r="L480" s="208">
        <f t="shared" si="208"/>
        <v>0</v>
      </c>
      <c r="M480" s="208">
        <f t="shared" si="208"/>
        <v>0</v>
      </c>
      <c r="N480" s="208">
        <f t="shared" si="208"/>
        <v>0</v>
      </c>
      <c r="O480" s="208">
        <f t="shared" si="208"/>
        <v>0</v>
      </c>
      <c r="P480" s="208">
        <f t="shared" si="208"/>
        <v>0</v>
      </c>
      <c r="Q480" s="208">
        <f t="shared" si="208"/>
        <v>0</v>
      </c>
      <c r="R480" s="208">
        <f t="shared" si="208"/>
        <v>0</v>
      </c>
      <c r="S480" s="208">
        <f t="shared" si="208"/>
        <v>0</v>
      </c>
      <c r="T480" s="208">
        <f t="shared" si="208"/>
        <v>0</v>
      </c>
      <c r="U480" s="208">
        <f t="shared" si="208"/>
        <v>0</v>
      </c>
      <c r="V480" s="208">
        <f t="shared" si="208"/>
        <v>0</v>
      </c>
      <c r="W480" s="208">
        <f t="shared" si="208"/>
        <v>0</v>
      </c>
      <c r="X480" s="208">
        <f t="shared" si="208"/>
        <v>0</v>
      </c>
      <c r="Y480" s="208">
        <f t="shared" si="208"/>
        <v>0</v>
      </c>
      <c r="Z480" s="208">
        <f t="shared" si="208"/>
        <v>0</v>
      </c>
      <c r="AA480" s="208">
        <f t="shared" si="208"/>
        <v>0</v>
      </c>
      <c r="AB480" s="208">
        <f t="shared" si="208"/>
        <v>0</v>
      </c>
      <c r="AC480" s="208">
        <f t="shared" si="208"/>
        <v>0</v>
      </c>
      <c r="AD480" s="208">
        <f t="shared" si="208"/>
        <v>0</v>
      </c>
      <c r="AE480" s="208">
        <f t="shared" si="208"/>
        <v>0</v>
      </c>
      <c r="AF480" s="208">
        <f t="shared" si="208"/>
        <v>0</v>
      </c>
      <c r="AG480" s="208">
        <f t="shared" si="208"/>
        <v>0</v>
      </c>
      <c r="AH480" s="208">
        <f t="shared" si="208"/>
        <v>0</v>
      </c>
      <c r="AI480" s="208">
        <f t="shared" si="208"/>
        <v>0</v>
      </c>
      <c r="AJ480" s="208">
        <f t="shared" si="208"/>
        <v>0</v>
      </c>
      <c r="AK480" s="208">
        <f t="shared" si="208"/>
        <v>0</v>
      </c>
      <c r="AL480" s="208">
        <f t="shared" si="208"/>
        <v>0</v>
      </c>
      <c r="AM480" s="208">
        <f t="shared" si="208"/>
        <v>0</v>
      </c>
      <c r="AN480" s="208">
        <f t="shared" si="208"/>
        <v>0</v>
      </c>
      <c r="AO480" s="208">
        <f t="shared" si="208"/>
        <v>0</v>
      </c>
      <c r="AP480" s="208">
        <f t="shared" si="208"/>
        <v>0</v>
      </c>
    </row>
    <row r="481" spans="1:42" x14ac:dyDescent="0.2">
      <c r="A481" s="16">
        <f t="shared" ref="A481:A486" si="209">A480+1</f>
        <v>3</v>
      </c>
      <c r="C481" s="208">
        <f t="shared" ref="C481:AP481" si="210">C345</f>
        <v>0</v>
      </c>
      <c r="D481" s="208">
        <f t="shared" si="210"/>
        <v>0</v>
      </c>
      <c r="E481" s="208">
        <f t="shared" si="210"/>
        <v>0</v>
      </c>
      <c r="F481" s="208">
        <f t="shared" si="210"/>
        <v>0</v>
      </c>
      <c r="G481" s="208">
        <f t="shared" si="210"/>
        <v>0</v>
      </c>
      <c r="H481" s="208">
        <f t="shared" si="210"/>
        <v>0</v>
      </c>
      <c r="I481" s="208">
        <f t="shared" si="210"/>
        <v>0</v>
      </c>
      <c r="J481" s="208">
        <f t="shared" si="210"/>
        <v>0</v>
      </c>
      <c r="K481" s="208">
        <f t="shared" si="210"/>
        <v>0</v>
      </c>
      <c r="L481" s="208">
        <f t="shared" si="210"/>
        <v>0</v>
      </c>
      <c r="M481" s="208">
        <f t="shared" si="210"/>
        <v>0</v>
      </c>
      <c r="N481" s="208">
        <f t="shared" si="210"/>
        <v>0</v>
      </c>
      <c r="O481" s="208">
        <f t="shared" si="210"/>
        <v>0</v>
      </c>
      <c r="P481" s="208">
        <f t="shared" si="210"/>
        <v>0</v>
      </c>
      <c r="Q481" s="208">
        <f t="shared" si="210"/>
        <v>0</v>
      </c>
      <c r="R481" s="208">
        <f t="shared" si="210"/>
        <v>0</v>
      </c>
      <c r="S481" s="208">
        <f t="shared" si="210"/>
        <v>0</v>
      </c>
      <c r="T481" s="208">
        <f t="shared" si="210"/>
        <v>0</v>
      </c>
      <c r="U481" s="208">
        <f t="shared" si="210"/>
        <v>0</v>
      </c>
      <c r="V481" s="208">
        <f t="shared" si="210"/>
        <v>0</v>
      </c>
      <c r="W481" s="208">
        <f t="shared" si="210"/>
        <v>0</v>
      </c>
      <c r="X481" s="208">
        <f t="shared" si="210"/>
        <v>0</v>
      </c>
      <c r="Y481" s="208">
        <f t="shared" si="210"/>
        <v>0</v>
      </c>
      <c r="Z481" s="208">
        <f t="shared" si="210"/>
        <v>0</v>
      </c>
      <c r="AA481" s="208">
        <f t="shared" si="210"/>
        <v>0</v>
      </c>
      <c r="AB481" s="208">
        <f t="shared" si="210"/>
        <v>0</v>
      </c>
      <c r="AC481" s="208">
        <f t="shared" si="210"/>
        <v>0</v>
      </c>
      <c r="AD481" s="208">
        <f t="shared" si="210"/>
        <v>0</v>
      </c>
      <c r="AE481" s="208">
        <f t="shared" si="210"/>
        <v>0</v>
      </c>
      <c r="AF481" s="208">
        <f t="shared" si="210"/>
        <v>0</v>
      </c>
      <c r="AG481" s="208">
        <f t="shared" si="210"/>
        <v>0</v>
      </c>
      <c r="AH481" s="208">
        <f t="shared" si="210"/>
        <v>0</v>
      </c>
      <c r="AI481" s="208">
        <f t="shared" si="210"/>
        <v>0</v>
      </c>
      <c r="AJ481" s="208">
        <f t="shared" si="210"/>
        <v>0</v>
      </c>
      <c r="AK481" s="208">
        <f t="shared" si="210"/>
        <v>0</v>
      </c>
      <c r="AL481" s="208">
        <f t="shared" si="210"/>
        <v>0</v>
      </c>
      <c r="AM481" s="208">
        <f t="shared" si="210"/>
        <v>0</v>
      </c>
      <c r="AN481" s="208">
        <f t="shared" si="210"/>
        <v>0</v>
      </c>
      <c r="AO481" s="208">
        <f t="shared" si="210"/>
        <v>0</v>
      </c>
      <c r="AP481" s="208">
        <f t="shared" si="210"/>
        <v>0</v>
      </c>
    </row>
    <row r="482" spans="1:42" x14ac:dyDescent="0.2">
      <c r="A482" s="16">
        <f t="shared" si="209"/>
        <v>4</v>
      </c>
      <c r="C482" s="208">
        <f t="shared" ref="C482:AP482" si="211">C346</f>
        <v>0</v>
      </c>
      <c r="D482" s="208">
        <f t="shared" si="211"/>
        <v>0</v>
      </c>
      <c r="E482" s="208">
        <f t="shared" si="211"/>
        <v>0</v>
      </c>
      <c r="F482" s="208">
        <f t="shared" si="211"/>
        <v>0</v>
      </c>
      <c r="G482" s="208">
        <f t="shared" si="211"/>
        <v>0</v>
      </c>
      <c r="H482" s="208">
        <f t="shared" si="211"/>
        <v>0</v>
      </c>
      <c r="I482" s="208">
        <f t="shared" si="211"/>
        <v>0</v>
      </c>
      <c r="J482" s="208">
        <f t="shared" si="211"/>
        <v>0</v>
      </c>
      <c r="K482" s="208">
        <f t="shared" si="211"/>
        <v>0</v>
      </c>
      <c r="L482" s="208">
        <f t="shared" si="211"/>
        <v>0</v>
      </c>
      <c r="M482" s="208">
        <f t="shared" si="211"/>
        <v>0</v>
      </c>
      <c r="N482" s="208">
        <f t="shared" si="211"/>
        <v>0</v>
      </c>
      <c r="O482" s="208">
        <f t="shared" si="211"/>
        <v>0</v>
      </c>
      <c r="P482" s="208">
        <f t="shared" si="211"/>
        <v>0</v>
      </c>
      <c r="Q482" s="208">
        <f t="shared" si="211"/>
        <v>0</v>
      </c>
      <c r="R482" s="208">
        <f t="shared" si="211"/>
        <v>0</v>
      </c>
      <c r="S482" s="208">
        <f t="shared" si="211"/>
        <v>0</v>
      </c>
      <c r="T482" s="208">
        <f t="shared" si="211"/>
        <v>0</v>
      </c>
      <c r="U482" s="208">
        <f t="shared" si="211"/>
        <v>0</v>
      </c>
      <c r="V482" s="208">
        <f t="shared" si="211"/>
        <v>0</v>
      </c>
      <c r="W482" s="208">
        <f t="shared" si="211"/>
        <v>0</v>
      </c>
      <c r="X482" s="208">
        <f t="shared" si="211"/>
        <v>0</v>
      </c>
      <c r="Y482" s="208">
        <f t="shared" si="211"/>
        <v>0</v>
      </c>
      <c r="Z482" s="208">
        <f t="shared" si="211"/>
        <v>0</v>
      </c>
      <c r="AA482" s="208">
        <f t="shared" si="211"/>
        <v>0</v>
      </c>
      <c r="AB482" s="208">
        <f t="shared" si="211"/>
        <v>0</v>
      </c>
      <c r="AC482" s="208">
        <f t="shared" si="211"/>
        <v>0</v>
      </c>
      <c r="AD482" s="208">
        <f t="shared" si="211"/>
        <v>0</v>
      </c>
      <c r="AE482" s="208">
        <f t="shared" si="211"/>
        <v>0</v>
      </c>
      <c r="AF482" s="208">
        <f t="shared" si="211"/>
        <v>0</v>
      </c>
      <c r="AG482" s="208">
        <f t="shared" si="211"/>
        <v>0</v>
      </c>
      <c r="AH482" s="208">
        <f t="shared" si="211"/>
        <v>0</v>
      </c>
      <c r="AI482" s="208">
        <f t="shared" si="211"/>
        <v>0</v>
      </c>
      <c r="AJ482" s="208">
        <f t="shared" si="211"/>
        <v>0</v>
      </c>
      <c r="AK482" s="208">
        <f t="shared" si="211"/>
        <v>0</v>
      </c>
      <c r="AL482" s="208">
        <f t="shared" si="211"/>
        <v>0</v>
      </c>
      <c r="AM482" s="208">
        <f t="shared" si="211"/>
        <v>0</v>
      </c>
      <c r="AN482" s="208">
        <f t="shared" si="211"/>
        <v>0</v>
      </c>
      <c r="AO482" s="208">
        <f t="shared" si="211"/>
        <v>0</v>
      </c>
      <c r="AP482" s="208">
        <f t="shared" si="211"/>
        <v>0</v>
      </c>
    </row>
    <row r="483" spans="1:42" x14ac:dyDescent="0.2">
      <c r="A483" s="16">
        <f t="shared" si="209"/>
        <v>5</v>
      </c>
      <c r="C483" s="208">
        <f t="shared" ref="C483:AP483" si="212">C347</f>
        <v>0</v>
      </c>
      <c r="D483" s="208">
        <f t="shared" si="212"/>
        <v>0</v>
      </c>
      <c r="E483" s="208">
        <f t="shared" si="212"/>
        <v>0</v>
      </c>
      <c r="F483" s="208">
        <f t="shared" si="212"/>
        <v>0</v>
      </c>
      <c r="G483" s="208">
        <f t="shared" si="212"/>
        <v>0</v>
      </c>
      <c r="H483" s="208">
        <f t="shared" si="212"/>
        <v>0</v>
      </c>
      <c r="I483" s="208">
        <f t="shared" si="212"/>
        <v>0</v>
      </c>
      <c r="J483" s="208">
        <f t="shared" si="212"/>
        <v>0</v>
      </c>
      <c r="K483" s="208">
        <f t="shared" si="212"/>
        <v>0</v>
      </c>
      <c r="L483" s="208">
        <f t="shared" si="212"/>
        <v>0</v>
      </c>
      <c r="M483" s="208">
        <f t="shared" si="212"/>
        <v>0</v>
      </c>
      <c r="N483" s="208">
        <f t="shared" si="212"/>
        <v>0</v>
      </c>
      <c r="O483" s="208">
        <f t="shared" si="212"/>
        <v>0</v>
      </c>
      <c r="P483" s="208">
        <f t="shared" si="212"/>
        <v>0</v>
      </c>
      <c r="Q483" s="208">
        <f t="shared" si="212"/>
        <v>0</v>
      </c>
      <c r="R483" s="208">
        <f t="shared" si="212"/>
        <v>0</v>
      </c>
      <c r="S483" s="208">
        <f t="shared" si="212"/>
        <v>0</v>
      </c>
      <c r="T483" s="208">
        <f t="shared" si="212"/>
        <v>0</v>
      </c>
      <c r="U483" s="208">
        <f t="shared" si="212"/>
        <v>0</v>
      </c>
      <c r="V483" s="208">
        <f t="shared" si="212"/>
        <v>0</v>
      </c>
      <c r="W483" s="208">
        <f t="shared" si="212"/>
        <v>0</v>
      </c>
      <c r="X483" s="208">
        <f t="shared" si="212"/>
        <v>0</v>
      </c>
      <c r="Y483" s="208">
        <f t="shared" si="212"/>
        <v>0</v>
      </c>
      <c r="Z483" s="208">
        <f t="shared" si="212"/>
        <v>0</v>
      </c>
      <c r="AA483" s="208">
        <f t="shared" si="212"/>
        <v>0</v>
      </c>
      <c r="AB483" s="208">
        <f t="shared" si="212"/>
        <v>0</v>
      </c>
      <c r="AC483" s="208">
        <f t="shared" si="212"/>
        <v>0</v>
      </c>
      <c r="AD483" s="208">
        <f t="shared" si="212"/>
        <v>0</v>
      </c>
      <c r="AE483" s="208">
        <f t="shared" si="212"/>
        <v>0</v>
      </c>
      <c r="AF483" s="208">
        <f t="shared" si="212"/>
        <v>0</v>
      </c>
      <c r="AG483" s="208">
        <f t="shared" si="212"/>
        <v>0</v>
      </c>
      <c r="AH483" s="208">
        <f t="shared" si="212"/>
        <v>0</v>
      </c>
      <c r="AI483" s="208">
        <f t="shared" si="212"/>
        <v>0</v>
      </c>
      <c r="AJ483" s="208">
        <f t="shared" si="212"/>
        <v>0</v>
      </c>
      <c r="AK483" s="208">
        <f t="shared" si="212"/>
        <v>0</v>
      </c>
      <c r="AL483" s="208">
        <f t="shared" si="212"/>
        <v>0</v>
      </c>
      <c r="AM483" s="208">
        <f t="shared" si="212"/>
        <v>0</v>
      </c>
      <c r="AN483" s="208">
        <f t="shared" si="212"/>
        <v>0</v>
      </c>
      <c r="AO483" s="208">
        <f t="shared" si="212"/>
        <v>0</v>
      </c>
      <c r="AP483" s="208">
        <f t="shared" si="212"/>
        <v>0</v>
      </c>
    </row>
    <row r="484" spans="1:42" x14ac:dyDescent="0.2">
      <c r="A484" s="16">
        <f t="shared" si="209"/>
        <v>6</v>
      </c>
      <c r="C484" s="208">
        <f t="shared" ref="C484:AP484" si="213">C348</f>
        <v>0</v>
      </c>
      <c r="D484" s="208">
        <f t="shared" si="213"/>
        <v>0</v>
      </c>
      <c r="E484" s="208">
        <f t="shared" si="213"/>
        <v>0</v>
      </c>
      <c r="F484" s="208">
        <f t="shared" si="213"/>
        <v>0</v>
      </c>
      <c r="G484" s="208">
        <f t="shared" si="213"/>
        <v>0</v>
      </c>
      <c r="H484" s="208">
        <f t="shared" si="213"/>
        <v>0</v>
      </c>
      <c r="I484" s="208">
        <f t="shared" si="213"/>
        <v>0</v>
      </c>
      <c r="J484" s="208">
        <f t="shared" si="213"/>
        <v>0</v>
      </c>
      <c r="K484" s="208">
        <f t="shared" si="213"/>
        <v>0</v>
      </c>
      <c r="L484" s="208">
        <f t="shared" si="213"/>
        <v>0</v>
      </c>
      <c r="M484" s="208">
        <f t="shared" si="213"/>
        <v>0</v>
      </c>
      <c r="N484" s="208">
        <f t="shared" si="213"/>
        <v>0</v>
      </c>
      <c r="O484" s="208">
        <f t="shared" si="213"/>
        <v>0</v>
      </c>
      <c r="P484" s="208">
        <f t="shared" si="213"/>
        <v>0</v>
      </c>
      <c r="Q484" s="208">
        <f t="shared" si="213"/>
        <v>0</v>
      </c>
      <c r="R484" s="208">
        <f t="shared" si="213"/>
        <v>0</v>
      </c>
      <c r="S484" s="208">
        <f t="shared" si="213"/>
        <v>0</v>
      </c>
      <c r="T484" s="208">
        <f t="shared" si="213"/>
        <v>0</v>
      </c>
      <c r="U484" s="208">
        <f t="shared" si="213"/>
        <v>0</v>
      </c>
      <c r="V484" s="208">
        <f t="shared" si="213"/>
        <v>0</v>
      </c>
      <c r="W484" s="208">
        <f t="shared" si="213"/>
        <v>0</v>
      </c>
      <c r="X484" s="208">
        <f t="shared" si="213"/>
        <v>0</v>
      </c>
      <c r="Y484" s="208">
        <f t="shared" si="213"/>
        <v>0</v>
      </c>
      <c r="Z484" s="208">
        <f t="shared" si="213"/>
        <v>0</v>
      </c>
      <c r="AA484" s="208">
        <f t="shared" si="213"/>
        <v>0</v>
      </c>
      <c r="AB484" s="208">
        <f t="shared" si="213"/>
        <v>0</v>
      </c>
      <c r="AC484" s="208">
        <f t="shared" si="213"/>
        <v>0</v>
      </c>
      <c r="AD484" s="208">
        <f t="shared" si="213"/>
        <v>0</v>
      </c>
      <c r="AE484" s="208">
        <f t="shared" si="213"/>
        <v>0</v>
      </c>
      <c r="AF484" s="208">
        <f t="shared" si="213"/>
        <v>0</v>
      </c>
      <c r="AG484" s="208">
        <f t="shared" si="213"/>
        <v>0</v>
      </c>
      <c r="AH484" s="208">
        <f t="shared" si="213"/>
        <v>0</v>
      </c>
      <c r="AI484" s="208">
        <f t="shared" si="213"/>
        <v>0</v>
      </c>
      <c r="AJ484" s="208">
        <f t="shared" si="213"/>
        <v>0</v>
      </c>
      <c r="AK484" s="208">
        <f t="shared" si="213"/>
        <v>0</v>
      </c>
      <c r="AL484" s="208">
        <f t="shared" si="213"/>
        <v>0</v>
      </c>
      <c r="AM484" s="208">
        <f t="shared" si="213"/>
        <v>0</v>
      </c>
      <c r="AN484" s="208">
        <f t="shared" si="213"/>
        <v>0</v>
      </c>
      <c r="AO484" s="208">
        <f t="shared" si="213"/>
        <v>0</v>
      </c>
      <c r="AP484" s="208">
        <f t="shared" si="213"/>
        <v>0</v>
      </c>
    </row>
    <row r="485" spans="1:42" x14ac:dyDescent="0.2">
      <c r="A485" s="16">
        <f t="shared" si="209"/>
        <v>7</v>
      </c>
      <c r="C485" s="208">
        <f t="shared" ref="C485:AP485" si="214">C349</f>
        <v>0</v>
      </c>
      <c r="D485" s="208">
        <f t="shared" si="214"/>
        <v>0</v>
      </c>
      <c r="E485" s="208">
        <f t="shared" si="214"/>
        <v>0</v>
      </c>
      <c r="F485" s="208">
        <f t="shared" si="214"/>
        <v>0</v>
      </c>
      <c r="G485" s="208">
        <f t="shared" si="214"/>
        <v>0</v>
      </c>
      <c r="H485" s="208">
        <f t="shared" si="214"/>
        <v>0</v>
      </c>
      <c r="I485" s="208">
        <f t="shared" si="214"/>
        <v>0</v>
      </c>
      <c r="J485" s="208">
        <f t="shared" si="214"/>
        <v>0</v>
      </c>
      <c r="K485" s="208">
        <f t="shared" si="214"/>
        <v>0</v>
      </c>
      <c r="L485" s="208">
        <f t="shared" si="214"/>
        <v>0</v>
      </c>
      <c r="M485" s="208">
        <f t="shared" si="214"/>
        <v>0</v>
      </c>
      <c r="N485" s="208">
        <f t="shared" si="214"/>
        <v>0</v>
      </c>
      <c r="O485" s="208">
        <f t="shared" si="214"/>
        <v>0</v>
      </c>
      <c r="P485" s="208">
        <f t="shared" si="214"/>
        <v>0</v>
      </c>
      <c r="Q485" s="208">
        <f t="shared" si="214"/>
        <v>0</v>
      </c>
      <c r="R485" s="208">
        <f t="shared" si="214"/>
        <v>0</v>
      </c>
      <c r="S485" s="208">
        <f t="shared" si="214"/>
        <v>0</v>
      </c>
      <c r="T485" s="208">
        <f t="shared" si="214"/>
        <v>0</v>
      </c>
      <c r="U485" s="208">
        <f t="shared" si="214"/>
        <v>0</v>
      </c>
      <c r="V485" s="208">
        <f t="shared" si="214"/>
        <v>0</v>
      </c>
      <c r="W485" s="208">
        <f t="shared" si="214"/>
        <v>0</v>
      </c>
      <c r="X485" s="208">
        <f t="shared" si="214"/>
        <v>0</v>
      </c>
      <c r="Y485" s="208">
        <f t="shared" si="214"/>
        <v>0</v>
      </c>
      <c r="Z485" s="208">
        <f t="shared" si="214"/>
        <v>0</v>
      </c>
      <c r="AA485" s="208">
        <f t="shared" si="214"/>
        <v>0</v>
      </c>
      <c r="AB485" s="208">
        <f t="shared" si="214"/>
        <v>0</v>
      </c>
      <c r="AC485" s="208">
        <f t="shared" si="214"/>
        <v>0</v>
      </c>
      <c r="AD485" s="208">
        <f t="shared" si="214"/>
        <v>0</v>
      </c>
      <c r="AE485" s="208">
        <f t="shared" si="214"/>
        <v>0</v>
      </c>
      <c r="AF485" s="208">
        <f t="shared" si="214"/>
        <v>0</v>
      </c>
      <c r="AG485" s="208">
        <f t="shared" si="214"/>
        <v>0</v>
      </c>
      <c r="AH485" s="208">
        <f t="shared" si="214"/>
        <v>0</v>
      </c>
      <c r="AI485" s="208">
        <f t="shared" si="214"/>
        <v>0</v>
      </c>
      <c r="AJ485" s="208">
        <f t="shared" si="214"/>
        <v>0</v>
      </c>
      <c r="AK485" s="208">
        <f t="shared" si="214"/>
        <v>0</v>
      </c>
      <c r="AL485" s="208">
        <f t="shared" si="214"/>
        <v>0</v>
      </c>
      <c r="AM485" s="208">
        <f t="shared" si="214"/>
        <v>0</v>
      </c>
      <c r="AN485" s="208">
        <f t="shared" si="214"/>
        <v>0</v>
      </c>
      <c r="AO485" s="208">
        <f t="shared" si="214"/>
        <v>0</v>
      </c>
      <c r="AP485" s="208">
        <f t="shared" si="214"/>
        <v>0</v>
      </c>
    </row>
    <row r="486" spans="1:42" x14ac:dyDescent="0.2">
      <c r="A486" s="16">
        <f t="shared" si="209"/>
        <v>8</v>
      </c>
      <c r="C486" s="208">
        <f t="shared" ref="C486:AP486" si="215">C350</f>
        <v>0</v>
      </c>
      <c r="D486" s="208">
        <f t="shared" si="215"/>
        <v>0</v>
      </c>
      <c r="E486" s="208">
        <f t="shared" si="215"/>
        <v>0</v>
      </c>
      <c r="F486" s="208">
        <f t="shared" si="215"/>
        <v>0</v>
      </c>
      <c r="G486" s="208">
        <f t="shared" si="215"/>
        <v>0</v>
      </c>
      <c r="H486" s="208">
        <f t="shared" si="215"/>
        <v>0</v>
      </c>
      <c r="I486" s="208">
        <f t="shared" si="215"/>
        <v>0</v>
      </c>
      <c r="J486" s="208">
        <f t="shared" si="215"/>
        <v>0</v>
      </c>
      <c r="K486" s="208">
        <f t="shared" si="215"/>
        <v>0</v>
      </c>
      <c r="L486" s="208">
        <f t="shared" si="215"/>
        <v>0</v>
      </c>
      <c r="M486" s="208">
        <f t="shared" si="215"/>
        <v>0</v>
      </c>
      <c r="N486" s="208">
        <f t="shared" si="215"/>
        <v>0</v>
      </c>
      <c r="O486" s="208">
        <f t="shared" si="215"/>
        <v>0</v>
      </c>
      <c r="P486" s="208">
        <f t="shared" si="215"/>
        <v>0</v>
      </c>
      <c r="Q486" s="208">
        <f t="shared" si="215"/>
        <v>0</v>
      </c>
      <c r="R486" s="208">
        <f t="shared" si="215"/>
        <v>0</v>
      </c>
      <c r="S486" s="208">
        <f t="shared" si="215"/>
        <v>0</v>
      </c>
      <c r="T486" s="208">
        <f t="shared" si="215"/>
        <v>0</v>
      </c>
      <c r="U486" s="208">
        <f t="shared" si="215"/>
        <v>0</v>
      </c>
      <c r="V486" s="208">
        <f t="shared" si="215"/>
        <v>0</v>
      </c>
      <c r="W486" s="208">
        <f t="shared" si="215"/>
        <v>0</v>
      </c>
      <c r="X486" s="208">
        <f t="shared" si="215"/>
        <v>0</v>
      </c>
      <c r="Y486" s="208">
        <f t="shared" si="215"/>
        <v>0</v>
      </c>
      <c r="Z486" s="208">
        <f t="shared" si="215"/>
        <v>0</v>
      </c>
      <c r="AA486" s="208">
        <f t="shared" si="215"/>
        <v>0</v>
      </c>
      <c r="AB486" s="208">
        <f t="shared" si="215"/>
        <v>0</v>
      </c>
      <c r="AC486" s="208">
        <f t="shared" si="215"/>
        <v>0</v>
      </c>
      <c r="AD486" s="208">
        <f t="shared" si="215"/>
        <v>0</v>
      </c>
      <c r="AE486" s="208">
        <f t="shared" si="215"/>
        <v>0</v>
      </c>
      <c r="AF486" s="208">
        <f t="shared" si="215"/>
        <v>0</v>
      </c>
      <c r="AG486" s="208">
        <f t="shared" si="215"/>
        <v>0</v>
      </c>
      <c r="AH486" s="208">
        <f t="shared" si="215"/>
        <v>0</v>
      </c>
      <c r="AI486" s="208">
        <f t="shared" si="215"/>
        <v>0</v>
      </c>
      <c r="AJ486" s="208">
        <f t="shared" si="215"/>
        <v>0</v>
      </c>
      <c r="AK486" s="208">
        <f t="shared" si="215"/>
        <v>0</v>
      </c>
      <c r="AL486" s="208">
        <f t="shared" si="215"/>
        <v>0</v>
      </c>
      <c r="AM486" s="208">
        <f t="shared" si="215"/>
        <v>0</v>
      </c>
      <c r="AN486" s="208">
        <f t="shared" si="215"/>
        <v>0</v>
      </c>
      <c r="AO486" s="208">
        <f t="shared" si="215"/>
        <v>0</v>
      </c>
      <c r="AP486" s="208">
        <f t="shared" si="215"/>
        <v>0</v>
      </c>
    </row>
    <row r="487" spans="1:42" x14ac:dyDescent="0.2">
      <c r="A487" s="16">
        <f>A486+1</f>
        <v>9</v>
      </c>
      <c r="C487" s="208">
        <f t="shared" ref="C487:AP487" si="216">C351</f>
        <v>0</v>
      </c>
      <c r="D487" s="208">
        <f t="shared" si="216"/>
        <v>0</v>
      </c>
      <c r="E487" s="208">
        <f t="shared" si="216"/>
        <v>0</v>
      </c>
      <c r="F487" s="208">
        <f t="shared" si="216"/>
        <v>0</v>
      </c>
      <c r="G487" s="208">
        <f t="shared" si="216"/>
        <v>0</v>
      </c>
      <c r="H487" s="208">
        <f t="shared" si="216"/>
        <v>0</v>
      </c>
      <c r="I487" s="208">
        <f t="shared" si="216"/>
        <v>0</v>
      </c>
      <c r="J487" s="208">
        <f t="shared" si="216"/>
        <v>0</v>
      </c>
      <c r="K487" s="208">
        <f t="shared" si="216"/>
        <v>0</v>
      </c>
      <c r="L487" s="208">
        <f t="shared" si="216"/>
        <v>0</v>
      </c>
      <c r="M487" s="208">
        <f t="shared" si="216"/>
        <v>0</v>
      </c>
      <c r="N487" s="208">
        <f t="shared" si="216"/>
        <v>0</v>
      </c>
      <c r="O487" s="208">
        <f t="shared" si="216"/>
        <v>0</v>
      </c>
      <c r="P487" s="208">
        <f t="shared" si="216"/>
        <v>0</v>
      </c>
      <c r="Q487" s="208">
        <f t="shared" si="216"/>
        <v>0</v>
      </c>
      <c r="R487" s="208">
        <f t="shared" si="216"/>
        <v>0</v>
      </c>
      <c r="S487" s="208">
        <f t="shared" si="216"/>
        <v>0</v>
      </c>
      <c r="T487" s="208">
        <f t="shared" si="216"/>
        <v>0</v>
      </c>
      <c r="U487" s="208">
        <f t="shared" si="216"/>
        <v>0</v>
      </c>
      <c r="V487" s="208">
        <f t="shared" si="216"/>
        <v>0</v>
      </c>
      <c r="W487" s="208">
        <f t="shared" si="216"/>
        <v>0</v>
      </c>
      <c r="X487" s="208">
        <f t="shared" si="216"/>
        <v>0</v>
      </c>
      <c r="Y487" s="208">
        <f t="shared" si="216"/>
        <v>0</v>
      </c>
      <c r="Z487" s="208">
        <f t="shared" si="216"/>
        <v>0</v>
      </c>
      <c r="AA487" s="208">
        <f t="shared" si="216"/>
        <v>0</v>
      </c>
      <c r="AB487" s="208">
        <f t="shared" si="216"/>
        <v>0</v>
      </c>
      <c r="AC487" s="208">
        <f t="shared" si="216"/>
        <v>0</v>
      </c>
      <c r="AD487" s="208">
        <f t="shared" si="216"/>
        <v>0</v>
      </c>
      <c r="AE487" s="208">
        <f t="shared" si="216"/>
        <v>0</v>
      </c>
      <c r="AF487" s="208">
        <f t="shared" si="216"/>
        <v>0</v>
      </c>
      <c r="AG487" s="208">
        <f t="shared" si="216"/>
        <v>0</v>
      </c>
      <c r="AH487" s="208">
        <f t="shared" si="216"/>
        <v>0</v>
      </c>
      <c r="AI487" s="208">
        <f t="shared" si="216"/>
        <v>0</v>
      </c>
      <c r="AJ487" s="208">
        <f t="shared" si="216"/>
        <v>0</v>
      </c>
      <c r="AK487" s="208">
        <f t="shared" si="216"/>
        <v>0</v>
      </c>
      <c r="AL487" s="208">
        <f t="shared" si="216"/>
        <v>0</v>
      </c>
      <c r="AM487" s="208">
        <f t="shared" si="216"/>
        <v>0</v>
      </c>
      <c r="AN487" s="208">
        <f t="shared" si="216"/>
        <v>0</v>
      </c>
      <c r="AO487" s="208">
        <f t="shared" si="216"/>
        <v>0</v>
      </c>
      <c r="AP487" s="208">
        <f t="shared" si="216"/>
        <v>0</v>
      </c>
    </row>
    <row r="488" spans="1:42" x14ac:dyDescent="0.2">
      <c r="A488" s="16">
        <f t="shared" ref="A488" si="217">A487+1</f>
        <v>10</v>
      </c>
      <c r="C488" s="208">
        <f t="shared" ref="C488:AP488" si="218">C352</f>
        <v>0</v>
      </c>
      <c r="D488" s="208">
        <f t="shared" si="218"/>
        <v>0</v>
      </c>
      <c r="E488" s="208">
        <f t="shared" si="218"/>
        <v>0</v>
      </c>
      <c r="F488" s="208">
        <f t="shared" si="218"/>
        <v>0</v>
      </c>
      <c r="G488" s="208">
        <f t="shared" si="218"/>
        <v>0</v>
      </c>
      <c r="H488" s="208">
        <f t="shared" si="218"/>
        <v>0</v>
      </c>
      <c r="I488" s="208">
        <f t="shared" si="218"/>
        <v>0</v>
      </c>
      <c r="J488" s="208">
        <f t="shared" si="218"/>
        <v>0</v>
      </c>
      <c r="K488" s="208">
        <f t="shared" si="218"/>
        <v>0</v>
      </c>
      <c r="L488" s="208">
        <f t="shared" si="218"/>
        <v>0</v>
      </c>
      <c r="M488" s="208">
        <f t="shared" si="218"/>
        <v>0</v>
      </c>
      <c r="N488" s="208">
        <f t="shared" si="218"/>
        <v>0</v>
      </c>
      <c r="O488" s="208">
        <f t="shared" si="218"/>
        <v>0</v>
      </c>
      <c r="P488" s="208">
        <f t="shared" si="218"/>
        <v>0</v>
      </c>
      <c r="Q488" s="208">
        <f t="shared" si="218"/>
        <v>0</v>
      </c>
      <c r="R488" s="208">
        <f t="shared" si="218"/>
        <v>0</v>
      </c>
      <c r="S488" s="208">
        <f t="shared" si="218"/>
        <v>0</v>
      </c>
      <c r="T488" s="208">
        <f t="shared" si="218"/>
        <v>0</v>
      </c>
      <c r="U488" s="208">
        <f t="shared" si="218"/>
        <v>0</v>
      </c>
      <c r="V488" s="208">
        <f t="shared" si="218"/>
        <v>0</v>
      </c>
      <c r="W488" s="208">
        <f t="shared" si="218"/>
        <v>0</v>
      </c>
      <c r="X488" s="208">
        <f t="shared" si="218"/>
        <v>0</v>
      </c>
      <c r="Y488" s="208">
        <f t="shared" si="218"/>
        <v>0</v>
      </c>
      <c r="Z488" s="208">
        <f t="shared" si="218"/>
        <v>0</v>
      </c>
      <c r="AA488" s="208">
        <f t="shared" si="218"/>
        <v>0</v>
      </c>
      <c r="AB488" s="208">
        <f t="shared" si="218"/>
        <v>0</v>
      </c>
      <c r="AC488" s="208">
        <f t="shared" si="218"/>
        <v>0</v>
      </c>
      <c r="AD488" s="208">
        <f t="shared" si="218"/>
        <v>0</v>
      </c>
      <c r="AE488" s="208">
        <f t="shared" si="218"/>
        <v>0</v>
      </c>
      <c r="AF488" s="208">
        <f t="shared" si="218"/>
        <v>0</v>
      </c>
      <c r="AG488" s="208">
        <f t="shared" si="218"/>
        <v>0</v>
      </c>
      <c r="AH488" s="208">
        <f t="shared" si="218"/>
        <v>0</v>
      </c>
      <c r="AI488" s="208">
        <f t="shared" si="218"/>
        <v>0</v>
      </c>
      <c r="AJ488" s="208">
        <f t="shared" si="218"/>
        <v>0</v>
      </c>
      <c r="AK488" s="208">
        <f t="shared" si="218"/>
        <v>0</v>
      </c>
      <c r="AL488" s="208">
        <f t="shared" si="218"/>
        <v>0</v>
      </c>
      <c r="AM488" s="208">
        <f t="shared" si="218"/>
        <v>0</v>
      </c>
      <c r="AN488" s="208">
        <f t="shared" si="218"/>
        <v>0</v>
      </c>
      <c r="AO488" s="208">
        <f t="shared" si="218"/>
        <v>0</v>
      </c>
      <c r="AP488" s="208">
        <f t="shared" si="218"/>
        <v>0</v>
      </c>
    </row>
    <row r="489" spans="1:42" x14ac:dyDescent="0.2">
      <c r="A489" s="32"/>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c r="AA489" s="28"/>
      <c r="AB489" s="28"/>
      <c r="AC489" s="28"/>
      <c r="AD489" s="28"/>
      <c r="AE489" s="28"/>
      <c r="AF489" s="28"/>
      <c r="AG489" s="28"/>
      <c r="AH489" s="28"/>
      <c r="AI489" s="28"/>
      <c r="AJ489" s="28"/>
      <c r="AK489" s="28"/>
      <c r="AL489" s="28"/>
      <c r="AM489" s="28"/>
      <c r="AN489" s="28"/>
      <c r="AO489" s="28"/>
      <c r="AP489" s="28"/>
    </row>
    <row r="490" spans="1:42" x14ac:dyDescent="0.2">
      <c r="A490" s="32" t="s">
        <v>68</v>
      </c>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c r="AA490" s="28"/>
      <c r="AB490" s="28"/>
      <c r="AC490" s="28"/>
      <c r="AD490" s="28"/>
      <c r="AE490" s="28"/>
      <c r="AF490" s="28"/>
      <c r="AG490" s="28"/>
      <c r="AH490" s="28"/>
      <c r="AI490" s="28"/>
      <c r="AJ490" s="28"/>
      <c r="AK490" s="28"/>
      <c r="AL490" s="28"/>
      <c r="AM490" s="28"/>
      <c r="AN490" s="28"/>
      <c r="AO490" s="28"/>
      <c r="AP490" s="28"/>
    </row>
    <row r="491" spans="1:42" x14ac:dyDescent="0.2">
      <c r="A491" s="16">
        <v>1</v>
      </c>
      <c r="B491" s="227">
        <f t="shared" ref="B491:B500" si="219">SUM(C491:AP491)</f>
        <v>0</v>
      </c>
      <c r="C491" s="229">
        <f t="shared" ref="C491:AP491" si="220">LOOKUP(C479,$B$474:$AP$474,$B$475:$AP$475)*$B636/100</f>
        <v>0</v>
      </c>
      <c r="D491" s="208">
        <f t="shared" si="220"/>
        <v>0</v>
      </c>
      <c r="E491" s="208">
        <f t="shared" si="220"/>
        <v>0</v>
      </c>
      <c r="F491" s="208">
        <f t="shared" si="220"/>
        <v>0</v>
      </c>
      <c r="G491" s="208">
        <f t="shared" si="220"/>
        <v>0</v>
      </c>
      <c r="H491" s="208">
        <f t="shared" si="220"/>
        <v>0</v>
      </c>
      <c r="I491" s="208">
        <f t="shared" si="220"/>
        <v>0</v>
      </c>
      <c r="J491" s="208">
        <f t="shared" si="220"/>
        <v>0</v>
      </c>
      <c r="K491" s="208">
        <f t="shared" si="220"/>
        <v>0</v>
      </c>
      <c r="L491" s="208">
        <f t="shared" si="220"/>
        <v>0</v>
      </c>
      <c r="M491" s="208">
        <f t="shared" si="220"/>
        <v>0</v>
      </c>
      <c r="N491" s="208">
        <f t="shared" si="220"/>
        <v>0</v>
      </c>
      <c r="O491" s="208">
        <f t="shared" si="220"/>
        <v>0</v>
      </c>
      <c r="P491" s="208">
        <f t="shared" si="220"/>
        <v>0</v>
      </c>
      <c r="Q491" s="208">
        <f t="shared" si="220"/>
        <v>0</v>
      </c>
      <c r="R491" s="208">
        <f t="shared" si="220"/>
        <v>0</v>
      </c>
      <c r="S491" s="208">
        <f t="shared" si="220"/>
        <v>0</v>
      </c>
      <c r="T491" s="208">
        <f t="shared" si="220"/>
        <v>0</v>
      </c>
      <c r="U491" s="208">
        <f t="shared" si="220"/>
        <v>0</v>
      </c>
      <c r="V491" s="208">
        <f t="shared" si="220"/>
        <v>0</v>
      </c>
      <c r="W491" s="208">
        <f t="shared" si="220"/>
        <v>0</v>
      </c>
      <c r="X491" s="208">
        <f t="shared" si="220"/>
        <v>0</v>
      </c>
      <c r="Y491" s="208">
        <f t="shared" si="220"/>
        <v>0</v>
      </c>
      <c r="Z491" s="208">
        <f t="shared" si="220"/>
        <v>0</v>
      </c>
      <c r="AA491" s="208">
        <f t="shared" si="220"/>
        <v>0</v>
      </c>
      <c r="AB491" s="208">
        <f t="shared" si="220"/>
        <v>0</v>
      </c>
      <c r="AC491" s="208">
        <f t="shared" si="220"/>
        <v>0</v>
      </c>
      <c r="AD491" s="208">
        <f t="shared" si="220"/>
        <v>0</v>
      </c>
      <c r="AE491" s="208">
        <f t="shared" si="220"/>
        <v>0</v>
      </c>
      <c r="AF491" s="208">
        <f t="shared" si="220"/>
        <v>0</v>
      </c>
      <c r="AG491" s="208">
        <f t="shared" si="220"/>
        <v>0</v>
      </c>
      <c r="AH491" s="208">
        <f t="shared" si="220"/>
        <v>0</v>
      </c>
      <c r="AI491" s="208">
        <f t="shared" si="220"/>
        <v>0</v>
      </c>
      <c r="AJ491" s="208">
        <f t="shared" si="220"/>
        <v>0</v>
      </c>
      <c r="AK491" s="208">
        <f t="shared" si="220"/>
        <v>0</v>
      </c>
      <c r="AL491" s="208">
        <f t="shared" si="220"/>
        <v>0</v>
      </c>
      <c r="AM491" s="208">
        <f t="shared" si="220"/>
        <v>0</v>
      </c>
      <c r="AN491" s="208">
        <f t="shared" si="220"/>
        <v>0</v>
      </c>
      <c r="AO491" s="208">
        <f t="shared" si="220"/>
        <v>0</v>
      </c>
      <c r="AP491" s="208">
        <f t="shared" si="220"/>
        <v>0</v>
      </c>
    </row>
    <row r="492" spans="1:42" x14ac:dyDescent="0.2">
      <c r="A492" s="16">
        <f>A491+1</f>
        <v>2</v>
      </c>
      <c r="B492" s="227">
        <f t="shared" si="219"/>
        <v>0</v>
      </c>
      <c r="C492" s="229">
        <f t="shared" ref="C492:AP492" si="221">LOOKUP(C480,$B$474:$AP$474,$B$475:$AP$475)*$B637/100</f>
        <v>0</v>
      </c>
      <c r="D492" s="208">
        <f t="shared" si="221"/>
        <v>0</v>
      </c>
      <c r="E492" s="208">
        <f t="shared" si="221"/>
        <v>0</v>
      </c>
      <c r="F492" s="208">
        <f t="shared" si="221"/>
        <v>0</v>
      </c>
      <c r="G492" s="208">
        <f t="shared" si="221"/>
        <v>0</v>
      </c>
      <c r="H492" s="208">
        <f t="shared" si="221"/>
        <v>0</v>
      </c>
      <c r="I492" s="208">
        <f t="shared" si="221"/>
        <v>0</v>
      </c>
      <c r="J492" s="208">
        <f t="shared" si="221"/>
        <v>0</v>
      </c>
      <c r="K492" s="208">
        <f t="shared" si="221"/>
        <v>0</v>
      </c>
      <c r="L492" s="208">
        <f t="shared" si="221"/>
        <v>0</v>
      </c>
      <c r="M492" s="208">
        <f t="shared" si="221"/>
        <v>0</v>
      </c>
      <c r="N492" s="208">
        <f t="shared" si="221"/>
        <v>0</v>
      </c>
      <c r="O492" s="208">
        <f t="shared" si="221"/>
        <v>0</v>
      </c>
      <c r="P492" s="208">
        <f t="shared" si="221"/>
        <v>0</v>
      </c>
      <c r="Q492" s="208">
        <f t="shared" si="221"/>
        <v>0</v>
      </c>
      <c r="R492" s="208">
        <f t="shared" si="221"/>
        <v>0</v>
      </c>
      <c r="S492" s="208">
        <f t="shared" si="221"/>
        <v>0</v>
      </c>
      <c r="T492" s="208">
        <f t="shared" si="221"/>
        <v>0</v>
      </c>
      <c r="U492" s="208">
        <f t="shared" si="221"/>
        <v>0</v>
      </c>
      <c r="V492" s="208">
        <f t="shared" si="221"/>
        <v>0</v>
      </c>
      <c r="W492" s="208">
        <f t="shared" si="221"/>
        <v>0</v>
      </c>
      <c r="X492" s="208">
        <f t="shared" si="221"/>
        <v>0</v>
      </c>
      <c r="Y492" s="208">
        <f t="shared" si="221"/>
        <v>0</v>
      </c>
      <c r="Z492" s="208">
        <f t="shared" si="221"/>
        <v>0</v>
      </c>
      <c r="AA492" s="208">
        <f t="shared" si="221"/>
        <v>0</v>
      </c>
      <c r="AB492" s="208">
        <f t="shared" si="221"/>
        <v>0</v>
      </c>
      <c r="AC492" s="208">
        <f t="shared" si="221"/>
        <v>0</v>
      </c>
      <c r="AD492" s="208">
        <f t="shared" si="221"/>
        <v>0</v>
      </c>
      <c r="AE492" s="208">
        <f t="shared" si="221"/>
        <v>0</v>
      </c>
      <c r="AF492" s="208">
        <f t="shared" si="221"/>
        <v>0</v>
      </c>
      <c r="AG492" s="208">
        <f t="shared" si="221"/>
        <v>0</v>
      </c>
      <c r="AH492" s="208">
        <f t="shared" si="221"/>
        <v>0</v>
      </c>
      <c r="AI492" s="208">
        <f t="shared" si="221"/>
        <v>0</v>
      </c>
      <c r="AJ492" s="208">
        <f t="shared" si="221"/>
        <v>0</v>
      </c>
      <c r="AK492" s="208">
        <f t="shared" si="221"/>
        <v>0</v>
      </c>
      <c r="AL492" s="208">
        <f t="shared" si="221"/>
        <v>0</v>
      </c>
      <c r="AM492" s="208">
        <f t="shared" si="221"/>
        <v>0</v>
      </c>
      <c r="AN492" s="208">
        <f t="shared" si="221"/>
        <v>0</v>
      </c>
      <c r="AO492" s="208">
        <f t="shared" si="221"/>
        <v>0</v>
      </c>
      <c r="AP492" s="208">
        <f t="shared" si="221"/>
        <v>0</v>
      </c>
    </row>
    <row r="493" spans="1:42" x14ac:dyDescent="0.2">
      <c r="A493" s="16">
        <f t="shared" ref="A493:A498" si="222">A492+1</f>
        <v>3</v>
      </c>
      <c r="B493" s="227">
        <f t="shared" si="219"/>
        <v>0</v>
      </c>
      <c r="C493" s="229">
        <f t="shared" ref="C493:AP493" si="223">LOOKUP(C481,$B$474:$AP$474,$B$475:$AP$475)*$B638/100</f>
        <v>0</v>
      </c>
      <c r="D493" s="208">
        <f t="shared" si="223"/>
        <v>0</v>
      </c>
      <c r="E493" s="208">
        <f t="shared" si="223"/>
        <v>0</v>
      </c>
      <c r="F493" s="208">
        <f t="shared" si="223"/>
        <v>0</v>
      </c>
      <c r="G493" s="208">
        <f t="shared" si="223"/>
        <v>0</v>
      </c>
      <c r="H493" s="208">
        <f t="shared" si="223"/>
        <v>0</v>
      </c>
      <c r="I493" s="208">
        <f t="shared" si="223"/>
        <v>0</v>
      </c>
      <c r="J493" s="208">
        <f t="shared" si="223"/>
        <v>0</v>
      </c>
      <c r="K493" s="208">
        <f t="shared" si="223"/>
        <v>0</v>
      </c>
      <c r="L493" s="208">
        <f t="shared" si="223"/>
        <v>0</v>
      </c>
      <c r="M493" s="208">
        <f t="shared" si="223"/>
        <v>0</v>
      </c>
      <c r="N493" s="208">
        <f t="shared" si="223"/>
        <v>0</v>
      </c>
      <c r="O493" s="208">
        <f t="shared" si="223"/>
        <v>0</v>
      </c>
      <c r="P493" s="208">
        <f t="shared" si="223"/>
        <v>0</v>
      </c>
      <c r="Q493" s="208">
        <f t="shared" si="223"/>
        <v>0</v>
      </c>
      <c r="R493" s="208">
        <f t="shared" si="223"/>
        <v>0</v>
      </c>
      <c r="S493" s="208">
        <f t="shared" si="223"/>
        <v>0</v>
      </c>
      <c r="T493" s="208">
        <f t="shared" si="223"/>
        <v>0</v>
      </c>
      <c r="U493" s="208">
        <f t="shared" si="223"/>
        <v>0</v>
      </c>
      <c r="V493" s="208">
        <f t="shared" si="223"/>
        <v>0</v>
      </c>
      <c r="W493" s="208">
        <f t="shared" si="223"/>
        <v>0</v>
      </c>
      <c r="X493" s="208">
        <f t="shared" si="223"/>
        <v>0</v>
      </c>
      <c r="Y493" s="208">
        <f t="shared" si="223"/>
        <v>0</v>
      </c>
      <c r="Z493" s="208">
        <f t="shared" si="223"/>
        <v>0</v>
      </c>
      <c r="AA493" s="208">
        <f t="shared" si="223"/>
        <v>0</v>
      </c>
      <c r="AB493" s="208">
        <f t="shared" si="223"/>
        <v>0</v>
      </c>
      <c r="AC493" s="208">
        <f t="shared" si="223"/>
        <v>0</v>
      </c>
      <c r="AD493" s="208">
        <f t="shared" si="223"/>
        <v>0</v>
      </c>
      <c r="AE493" s="208">
        <f t="shared" si="223"/>
        <v>0</v>
      </c>
      <c r="AF493" s="208">
        <f t="shared" si="223"/>
        <v>0</v>
      </c>
      <c r="AG493" s="208">
        <f t="shared" si="223"/>
        <v>0</v>
      </c>
      <c r="AH493" s="208">
        <f t="shared" si="223"/>
        <v>0</v>
      </c>
      <c r="AI493" s="208">
        <f t="shared" si="223"/>
        <v>0</v>
      </c>
      <c r="AJ493" s="208">
        <f t="shared" si="223"/>
        <v>0</v>
      </c>
      <c r="AK493" s="208">
        <f t="shared" si="223"/>
        <v>0</v>
      </c>
      <c r="AL493" s="208">
        <f t="shared" si="223"/>
        <v>0</v>
      </c>
      <c r="AM493" s="208">
        <f t="shared" si="223"/>
        <v>0</v>
      </c>
      <c r="AN493" s="208">
        <f t="shared" si="223"/>
        <v>0</v>
      </c>
      <c r="AO493" s="208">
        <f t="shared" si="223"/>
        <v>0</v>
      </c>
      <c r="AP493" s="208">
        <f t="shared" si="223"/>
        <v>0</v>
      </c>
    </row>
    <row r="494" spans="1:42" x14ac:dyDescent="0.2">
      <c r="A494" s="16">
        <f t="shared" si="222"/>
        <v>4</v>
      </c>
      <c r="B494" s="227">
        <f t="shared" si="219"/>
        <v>0</v>
      </c>
      <c r="C494" s="229">
        <f t="shared" ref="C494:AP494" si="224">LOOKUP(C482,$B$474:$AP$474,$B$475:$AP$475)*$B639/100</f>
        <v>0</v>
      </c>
      <c r="D494" s="208">
        <f t="shared" si="224"/>
        <v>0</v>
      </c>
      <c r="E494" s="208">
        <f t="shared" si="224"/>
        <v>0</v>
      </c>
      <c r="F494" s="208">
        <f t="shared" si="224"/>
        <v>0</v>
      </c>
      <c r="G494" s="208">
        <f t="shared" si="224"/>
        <v>0</v>
      </c>
      <c r="H494" s="208">
        <f t="shared" si="224"/>
        <v>0</v>
      </c>
      <c r="I494" s="208">
        <f t="shared" si="224"/>
        <v>0</v>
      </c>
      <c r="J494" s="208">
        <f t="shared" si="224"/>
        <v>0</v>
      </c>
      <c r="K494" s="208">
        <f t="shared" si="224"/>
        <v>0</v>
      </c>
      <c r="L494" s="208">
        <f t="shared" si="224"/>
        <v>0</v>
      </c>
      <c r="M494" s="208">
        <f t="shared" si="224"/>
        <v>0</v>
      </c>
      <c r="N494" s="208">
        <f t="shared" si="224"/>
        <v>0</v>
      </c>
      <c r="O494" s="208">
        <f t="shared" si="224"/>
        <v>0</v>
      </c>
      <c r="P494" s="208">
        <f t="shared" si="224"/>
        <v>0</v>
      </c>
      <c r="Q494" s="208">
        <f t="shared" si="224"/>
        <v>0</v>
      </c>
      <c r="R494" s="208">
        <f t="shared" si="224"/>
        <v>0</v>
      </c>
      <c r="S494" s="208">
        <f t="shared" si="224"/>
        <v>0</v>
      </c>
      <c r="T494" s="208">
        <f t="shared" si="224"/>
        <v>0</v>
      </c>
      <c r="U494" s="208">
        <f t="shared" si="224"/>
        <v>0</v>
      </c>
      <c r="V494" s="208">
        <f t="shared" si="224"/>
        <v>0</v>
      </c>
      <c r="W494" s="208">
        <f t="shared" si="224"/>
        <v>0</v>
      </c>
      <c r="X494" s="208">
        <f t="shared" si="224"/>
        <v>0</v>
      </c>
      <c r="Y494" s="208">
        <f t="shared" si="224"/>
        <v>0</v>
      </c>
      <c r="Z494" s="208">
        <f t="shared" si="224"/>
        <v>0</v>
      </c>
      <c r="AA494" s="208">
        <f t="shared" si="224"/>
        <v>0</v>
      </c>
      <c r="AB494" s="208">
        <f t="shared" si="224"/>
        <v>0</v>
      </c>
      <c r="AC494" s="208">
        <f t="shared" si="224"/>
        <v>0</v>
      </c>
      <c r="AD494" s="208">
        <f t="shared" si="224"/>
        <v>0</v>
      </c>
      <c r="AE494" s="208">
        <f t="shared" si="224"/>
        <v>0</v>
      </c>
      <c r="AF494" s="208">
        <f t="shared" si="224"/>
        <v>0</v>
      </c>
      <c r="AG494" s="208">
        <f t="shared" si="224"/>
        <v>0</v>
      </c>
      <c r="AH494" s="208">
        <f t="shared" si="224"/>
        <v>0</v>
      </c>
      <c r="AI494" s="208">
        <f t="shared" si="224"/>
        <v>0</v>
      </c>
      <c r="AJ494" s="208">
        <f t="shared" si="224"/>
        <v>0</v>
      </c>
      <c r="AK494" s="208">
        <f t="shared" si="224"/>
        <v>0</v>
      </c>
      <c r="AL494" s="208">
        <f t="shared" si="224"/>
        <v>0</v>
      </c>
      <c r="AM494" s="208">
        <f t="shared" si="224"/>
        <v>0</v>
      </c>
      <c r="AN494" s="208">
        <f t="shared" si="224"/>
        <v>0</v>
      </c>
      <c r="AO494" s="208">
        <f t="shared" si="224"/>
        <v>0</v>
      </c>
      <c r="AP494" s="208">
        <f t="shared" si="224"/>
        <v>0</v>
      </c>
    </row>
    <row r="495" spans="1:42" x14ac:dyDescent="0.2">
      <c r="A495" s="16">
        <f t="shared" si="222"/>
        <v>5</v>
      </c>
      <c r="B495" s="227">
        <f t="shared" si="219"/>
        <v>0</v>
      </c>
      <c r="C495" s="229">
        <f t="shared" ref="C495:AP495" si="225">LOOKUP(C483,$B$474:$AP$474,$B$475:$AP$475)*$B640/100</f>
        <v>0</v>
      </c>
      <c r="D495" s="208">
        <f t="shared" si="225"/>
        <v>0</v>
      </c>
      <c r="E495" s="208">
        <f t="shared" si="225"/>
        <v>0</v>
      </c>
      <c r="F495" s="208">
        <f t="shared" si="225"/>
        <v>0</v>
      </c>
      <c r="G495" s="208">
        <f t="shared" si="225"/>
        <v>0</v>
      </c>
      <c r="H495" s="208">
        <f t="shared" si="225"/>
        <v>0</v>
      </c>
      <c r="I495" s="208">
        <f t="shared" si="225"/>
        <v>0</v>
      </c>
      <c r="J495" s="208">
        <f t="shared" si="225"/>
        <v>0</v>
      </c>
      <c r="K495" s="208">
        <f t="shared" si="225"/>
        <v>0</v>
      </c>
      <c r="L495" s="208">
        <f t="shared" si="225"/>
        <v>0</v>
      </c>
      <c r="M495" s="208">
        <f t="shared" si="225"/>
        <v>0</v>
      </c>
      <c r="N495" s="208">
        <f t="shared" si="225"/>
        <v>0</v>
      </c>
      <c r="O495" s="208">
        <f t="shared" si="225"/>
        <v>0</v>
      </c>
      <c r="P495" s="208">
        <f t="shared" si="225"/>
        <v>0</v>
      </c>
      <c r="Q495" s="208">
        <f t="shared" si="225"/>
        <v>0</v>
      </c>
      <c r="R495" s="208">
        <f t="shared" si="225"/>
        <v>0</v>
      </c>
      <c r="S495" s="208">
        <f t="shared" si="225"/>
        <v>0</v>
      </c>
      <c r="T495" s="208">
        <f t="shared" si="225"/>
        <v>0</v>
      </c>
      <c r="U495" s="208">
        <f t="shared" si="225"/>
        <v>0</v>
      </c>
      <c r="V495" s="208">
        <f t="shared" si="225"/>
        <v>0</v>
      </c>
      <c r="W495" s="208">
        <f t="shared" si="225"/>
        <v>0</v>
      </c>
      <c r="X495" s="208">
        <f t="shared" si="225"/>
        <v>0</v>
      </c>
      <c r="Y495" s="208">
        <f t="shared" si="225"/>
        <v>0</v>
      </c>
      <c r="Z495" s="208">
        <f t="shared" si="225"/>
        <v>0</v>
      </c>
      <c r="AA495" s="208">
        <f t="shared" si="225"/>
        <v>0</v>
      </c>
      <c r="AB495" s="208">
        <f t="shared" si="225"/>
        <v>0</v>
      </c>
      <c r="AC495" s="208">
        <f t="shared" si="225"/>
        <v>0</v>
      </c>
      <c r="AD495" s="208">
        <f t="shared" si="225"/>
        <v>0</v>
      </c>
      <c r="AE495" s="208">
        <f t="shared" si="225"/>
        <v>0</v>
      </c>
      <c r="AF495" s="208">
        <f t="shared" si="225"/>
        <v>0</v>
      </c>
      <c r="AG495" s="208">
        <f t="shared" si="225"/>
        <v>0</v>
      </c>
      <c r="AH495" s="208">
        <f t="shared" si="225"/>
        <v>0</v>
      </c>
      <c r="AI495" s="208">
        <f t="shared" si="225"/>
        <v>0</v>
      </c>
      <c r="AJ495" s="208">
        <f t="shared" si="225"/>
        <v>0</v>
      </c>
      <c r="AK495" s="208">
        <f t="shared" si="225"/>
        <v>0</v>
      </c>
      <c r="AL495" s="208">
        <f t="shared" si="225"/>
        <v>0</v>
      </c>
      <c r="AM495" s="208">
        <f t="shared" si="225"/>
        <v>0</v>
      </c>
      <c r="AN495" s="208">
        <f t="shared" si="225"/>
        <v>0</v>
      </c>
      <c r="AO495" s="208">
        <f t="shared" si="225"/>
        <v>0</v>
      </c>
      <c r="AP495" s="208">
        <f t="shared" si="225"/>
        <v>0</v>
      </c>
    </row>
    <row r="496" spans="1:42" x14ac:dyDescent="0.2">
      <c r="A496" s="16">
        <f t="shared" si="222"/>
        <v>6</v>
      </c>
      <c r="B496" s="227">
        <f>SUM(C496:AP496)</f>
        <v>0</v>
      </c>
      <c r="C496" s="229">
        <f t="shared" ref="C496:AP496" si="226">LOOKUP(C484,$B$474:$AP$474,$B$475:$AP$475)*$B641/100</f>
        <v>0</v>
      </c>
      <c r="D496" s="208">
        <f t="shared" si="226"/>
        <v>0</v>
      </c>
      <c r="E496" s="208">
        <f t="shared" si="226"/>
        <v>0</v>
      </c>
      <c r="F496" s="208">
        <f t="shared" si="226"/>
        <v>0</v>
      </c>
      <c r="G496" s="208">
        <f t="shared" si="226"/>
        <v>0</v>
      </c>
      <c r="H496" s="208">
        <f t="shared" si="226"/>
        <v>0</v>
      </c>
      <c r="I496" s="208">
        <f t="shared" si="226"/>
        <v>0</v>
      </c>
      <c r="J496" s="208">
        <f t="shared" si="226"/>
        <v>0</v>
      </c>
      <c r="K496" s="208">
        <f t="shared" si="226"/>
        <v>0</v>
      </c>
      <c r="L496" s="208">
        <f t="shared" si="226"/>
        <v>0</v>
      </c>
      <c r="M496" s="208">
        <f t="shared" si="226"/>
        <v>0</v>
      </c>
      <c r="N496" s="208">
        <f t="shared" si="226"/>
        <v>0</v>
      </c>
      <c r="O496" s="208">
        <f t="shared" si="226"/>
        <v>0</v>
      </c>
      <c r="P496" s="208">
        <f t="shared" si="226"/>
        <v>0</v>
      </c>
      <c r="Q496" s="208">
        <f t="shared" si="226"/>
        <v>0</v>
      </c>
      <c r="R496" s="208">
        <f t="shared" si="226"/>
        <v>0</v>
      </c>
      <c r="S496" s="208">
        <f t="shared" si="226"/>
        <v>0</v>
      </c>
      <c r="T496" s="208">
        <f t="shared" si="226"/>
        <v>0</v>
      </c>
      <c r="U496" s="208">
        <f t="shared" si="226"/>
        <v>0</v>
      </c>
      <c r="V496" s="208">
        <f t="shared" si="226"/>
        <v>0</v>
      </c>
      <c r="W496" s="208">
        <f t="shared" si="226"/>
        <v>0</v>
      </c>
      <c r="X496" s="208">
        <f t="shared" si="226"/>
        <v>0</v>
      </c>
      <c r="Y496" s="208">
        <f t="shared" si="226"/>
        <v>0</v>
      </c>
      <c r="Z496" s="208">
        <f t="shared" si="226"/>
        <v>0</v>
      </c>
      <c r="AA496" s="208">
        <f t="shared" si="226"/>
        <v>0</v>
      </c>
      <c r="AB496" s="208">
        <f t="shared" si="226"/>
        <v>0</v>
      </c>
      <c r="AC496" s="208">
        <f t="shared" si="226"/>
        <v>0</v>
      </c>
      <c r="AD496" s="208">
        <f t="shared" si="226"/>
        <v>0</v>
      </c>
      <c r="AE496" s="208">
        <f t="shared" si="226"/>
        <v>0</v>
      </c>
      <c r="AF496" s="208">
        <f t="shared" si="226"/>
        <v>0</v>
      </c>
      <c r="AG496" s="208">
        <f t="shared" si="226"/>
        <v>0</v>
      </c>
      <c r="AH496" s="208">
        <f t="shared" si="226"/>
        <v>0</v>
      </c>
      <c r="AI496" s="208">
        <f t="shared" si="226"/>
        <v>0</v>
      </c>
      <c r="AJ496" s="208">
        <f t="shared" si="226"/>
        <v>0</v>
      </c>
      <c r="AK496" s="208">
        <f t="shared" si="226"/>
        <v>0</v>
      </c>
      <c r="AL496" s="208">
        <f t="shared" si="226"/>
        <v>0</v>
      </c>
      <c r="AM496" s="208">
        <f t="shared" si="226"/>
        <v>0</v>
      </c>
      <c r="AN496" s="208">
        <f t="shared" si="226"/>
        <v>0</v>
      </c>
      <c r="AO496" s="208">
        <f t="shared" si="226"/>
        <v>0</v>
      </c>
      <c r="AP496" s="208">
        <f t="shared" si="226"/>
        <v>0</v>
      </c>
    </row>
    <row r="497" spans="1:42" x14ac:dyDescent="0.2">
      <c r="A497" s="16">
        <f t="shared" si="222"/>
        <v>7</v>
      </c>
      <c r="B497" s="227">
        <f t="shared" si="219"/>
        <v>0</v>
      </c>
      <c r="C497" s="229">
        <f t="shared" ref="C497:AP497" si="227">LOOKUP(C485,$B$474:$AP$474,$B$475:$AP$475)*$B642/100</f>
        <v>0</v>
      </c>
      <c r="D497" s="208">
        <f t="shared" si="227"/>
        <v>0</v>
      </c>
      <c r="E497" s="208">
        <f t="shared" si="227"/>
        <v>0</v>
      </c>
      <c r="F497" s="208">
        <f t="shared" si="227"/>
        <v>0</v>
      </c>
      <c r="G497" s="208">
        <f t="shared" si="227"/>
        <v>0</v>
      </c>
      <c r="H497" s="208">
        <f t="shared" si="227"/>
        <v>0</v>
      </c>
      <c r="I497" s="208">
        <f t="shared" si="227"/>
        <v>0</v>
      </c>
      <c r="J497" s="208">
        <f t="shared" si="227"/>
        <v>0</v>
      </c>
      <c r="K497" s="208">
        <f t="shared" si="227"/>
        <v>0</v>
      </c>
      <c r="L497" s="208">
        <f t="shared" si="227"/>
        <v>0</v>
      </c>
      <c r="M497" s="208">
        <f t="shared" si="227"/>
        <v>0</v>
      </c>
      <c r="N497" s="208">
        <f t="shared" si="227"/>
        <v>0</v>
      </c>
      <c r="O497" s="208">
        <f t="shared" si="227"/>
        <v>0</v>
      </c>
      <c r="P497" s="208">
        <f t="shared" si="227"/>
        <v>0</v>
      </c>
      <c r="Q497" s="208">
        <f t="shared" si="227"/>
        <v>0</v>
      </c>
      <c r="R497" s="208">
        <f t="shared" si="227"/>
        <v>0</v>
      </c>
      <c r="S497" s="208">
        <f t="shared" si="227"/>
        <v>0</v>
      </c>
      <c r="T497" s="208">
        <f t="shared" si="227"/>
        <v>0</v>
      </c>
      <c r="U497" s="208">
        <f t="shared" si="227"/>
        <v>0</v>
      </c>
      <c r="V497" s="208">
        <f t="shared" si="227"/>
        <v>0</v>
      </c>
      <c r="W497" s="208">
        <f t="shared" si="227"/>
        <v>0</v>
      </c>
      <c r="X497" s="208">
        <f t="shared" si="227"/>
        <v>0</v>
      </c>
      <c r="Y497" s="208">
        <f t="shared" si="227"/>
        <v>0</v>
      </c>
      <c r="Z497" s="208">
        <f t="shared" si="227"/>
        <v>0</v>
      </c>
      <c r="AA497" s="208">
        <f t="shared" si="227"/>
        <v>0</v>
      </c>
      <c r="AB497" s="208">
        <f t="shared" si="227"/>
        <v>0</v>
      </c>
      <c r="AC497" s="208">
        <f t="shared" si="227"/>
        <v>0</v>
      </c>
      <c r="AD497" s="208">
        <f t="shared" si="227"/>
        <v>0</v>
      </c>
      <c r="AE497" s="208">
        <f t="shared" si="227"/>
        <v>0</v>
      </c>
      <c r="AF497" s="208">
        <f t="shared" si="227"/>
        <v>0</v>
      </c>
      <c r="AG497" s="208">
        <f t="shared" si="227"/>
        <v>0</v>
      </c>
      <c r="AH497" s="208">
        <f t="shared" si="227"/>
        <v>0</v>
      </c>
      <c r="AI497" s="208">
        <f t="shared" si="227"/>
        <v>0</v>
      </c>
      <c r="AJ497" s="208">
        <f t="shared" si="227"/>
        <v>0</v>
      </c>
      <c r="AK497" s="208">
        <f t="shared" si="227"/>
        <v>0</v>
      </c>
      <c r="AL497" s="208">
        <f t="shared" si="227"/>
        <v>0</v>
      </c>
      <c r="AM497" s="208">
        <f t="shared" si="227"/>
        <v>0</v>
      </c>
      <c r="AN497" s="208">
        <f t="shared" si="227"/>
        <v>0</v>
      </c>
      <c r="AO497" s="208">
        <f t="shared" si="227"/>
        <v>0</v>
      </c>
      <c r="AP497" s="208">
        <f t="shared" si="227"/>
        <v>0</v>
      </c>
    </row>
    <row r="498" spans="1:42" x14ac:dyDescent="0.2">
      <c r="A498" s="16">
        <f t="shared" si="222"/>
        <v>8</v>
      </c>
      <c r="B498" s="227">
        <f t="shared" si="219"/>
        <v>0</v>
      </c>
      <c r="C498" s="229">
        <f t="shared" ref="C498:AP498" si="228">LOOKUP(C486,$B$474:$AP$474,$B$475:$AP$475)*$B643/100</f>
        <v>0</v>
      </c>
      <c r="D498" s="208">
        <f t="shared" si="228"/>
        <v>0</v>
      </c>
      <c r="E498" s="208">
        <f t="shared" si="228"/>
        <v>0</v>
      </c>
      <c r="F498" s="208">
        <f t="shared" si="228"/>
        <v>0</v>
      </c>
      <c r="G498" s="208">
        <f t="shared" si="228"/>
        <v>0</v>
      </c>
      <c r="H498" s="208">
        <f t="shared" si="228"/>
        <v>0</v>
      </c>
      <c r="I498" s="208">
        <f t="shared" si="228"/>
        <v>0</v>
      </c>
      <c r="J498" s="208">
        <f t="shared" si="228"/>
        <v>0</v>
      </c>
      <c r="K498" s="208">
        <f t="shared" si="228"/>
        <v>0</v>
      </c>
      <c r="L498" s="208">
        <f t="shared" si="228"/>
        <v>0</v>
      </c>
      <c r="M498" s="208">
        <f t="shared" si="228"/>
        <v>0</v>
      </c>
      <c r="N498" s="208">
        <f t="shared" si="228"/>
        <v>0</v>
      </c>
      <c r="O498" s="208">
        <f t="shared" si="228"/>
        <v>0</v>
      </c>
      <c r="P498" s="208">
        <f t="shared" si="228"/>
        <v>0</v>
      </c>
      <c r="Q498" s="208">
        <f t="shared" si="228"/>
        <v>0</v>
      </c>
      <c r="R498" s="208">
        <f t="shared" si="228"/>
        <v>0</v>
      </c>
      <c r="S498" s="208">
        <f t="shared" si="228"/>
        <v>0</v>
      </c>
      <c r="T498" s="208">
        <f t="shared" si="228"/>
        <v>0</v>
      </c>
      <c r="U498" s="208">
        <f t="shared" si="228"/>
        <v>0</v>
      </c>
      <c r="V498" s="208">
        <f t="shared" si="228"/>
        <v>0</v>
      </c>
      <c r="W498" s="208">
        <f t="shared" si="228"/>
        <v>0</v>
      </c>
      <c r="X498" s="208">
        <f t="shared" si="228"/>
        <v>0</v>
      </c>
      <c r="Y498" s="208">
        <f t="shared" si="228"/>
        <v>0</v>
      </c>
      <c r="Z498" s="208">
        <f t="shared" si="228"/>
        <v>0</v>
      </c>
      <c r="AA498" s="208">
        <f t="shared" si="228"/>
        <v>0</v>
      </c>
      <c r="AB498" s="208">
        <f t="shared" si="228"/>
        <v>0</v>
      </c>
      <c r="AC498" s="208">
        <f t="shared" si="228"/>
        <v>0</v>
      </c>
      <c r="AD498" s="208">
        <f t="shared" si="228"/>
        <v>0</v>
      </c>
      <c r="AE498" s="208">
        <f t="shared" si="228"/>
        <v>0</v>
      </c>
      <c r="AF498" s="208">
        <f t="shared" si="228"/>
        <v>0</v>
      </c>
      <c r="AG498" s="208">
        <f t="shared" si="228"/>
        <v>0</v>
      </c>
      <c r="AH498" s="208">
        <f t="shared" si="228"/>
        <v>0</v>
      </c>
      <c r="AI498" s="208">
        <f t="shared" si="228"/>
        <v>0</v>
      </c>
      <c r="AJ498" s="208">
        <f t="shared" si="228"/>
        <v>0</v>
      </c>
      <c r="AK498" s="208">
        <f t="shared" si="228"/>
        <v>0</v>
      </c>
      <c r="AL498" s="208">
        <f t="shared" si="228"/>
        <v>0</v>
      </c>
      <c r="AM498" s="208">
        <f t="shared" si="228"/>
        <v>0</v>
      </c>
      <c r="AN498" s="208">
        <f t="shared" si="228"/>
        <v>0</v>
      </c>
      <c r="AO498" s="208">
        <f t="shared" si="228"/>
        <v>0</v>
      </c>
      <c r="AP498" s="208">
        <f t="shared" si="228"/>
        <v>0</v>
      </c>
    </row>
    <row r="499" spans="1:42" x14ac:dyDescent="0.2">
      <c r="A499" s="16">
        <f>A498+1</f>
        <v>9</v>
      </c>
      <c r="B499" s="227">
        <f t="shared" si="219"/>
        <v>0</v>
      </c>
      <c r="C499" s="229">
        <f t="shared" ref="C499:AP499" si="229">LOOKUP(C487,$B$474:$AP$474,$B$475:$AP$475)*$B644/100</f>
        <v>0</v>
      </c>
      <c r="D499" s="208">
        <f t="shared" si="229"/>
        <v>0</v>
      </c>
      <c r="E499" s="208">
        <f t="shared" si="229"/>
        <v>0</v>
      </c>
      <c r="F499" s="208">
        <f t="shared" si="229"/>
        <v>0</v>
      </c>
      <c r="G499" s="208">
        <f t="shared" si="229"/>
        <v>0</v>
      </c>
      <c r="H499" s="208">
        <f t="shared" si="229"/>
        <v>0</v>
      </c>
      <c r="I499" s="208">
        <f t="shared" si="229"/>
        <v>0</v>
      </c>
      <c r="J499" s="208">
        <f t="shared" si="229"/>
        <v>0</v>
      </c>
      <c r="K499" s="208">
        <f t="shared" si="229"/>
        <v>0</v>
      </c>
      <c r="L499" s="208">
        <f t="shared" si="229"/>
        <v>0</v>
      </c>
      <c r="M499" s="208">
        <f t="shared" si="229"/>
        <v>0</v>
      </c>
      <c r="N499" s="208">
        <f t="shared" si="229"/>
        <v>0</v>
      </c>
      <c r="O499" s="208">
        <f t="shared" si="229"/>
        <v>0</v>
      </c>
      <c r="P499" s="208">
        <f t="shared" si="229"/>
        <v>0</v>
      </c>
      <c r="Q499" s="208">
        <f t="shared" si="229"/>
        <v>0</v>
      </c>
      <c r="R499" s="208">
        <f t="shared" si="229"/>
        <v>0</v>
      </c>
      <c r="S499" s="208">
        <f t="shared" si="229"/>
        <v>0</v>
      </c>
      <c r="T499" s="208">
        <f t="shared" si="229"/>
        <v>0</v>
      </c>
      <c r="U499" s="208">
        <f t="shared" si="229"/>
        <v>0</v>
      </c>
      <c r="V499" s="208">
        <f t="shared" si="229"/>
        <v>0</v>
      </c>
      <c r="W499" s="208">
        <f t="shared" si="229"/>
        <v>0</v>
      </c>
      <c r="X499" s="208">
        <f t="shared" si="229"/>
        <v>0</v>
      </c>
      <c r="Y499" s="208">
        <f t="shared" si="229"/>
        <v>0</v>
      </c>
      <c r="Z499" s="208">
        <f t="shared" si="229"/>
        <v>0</v>
      </c>
      <c r="AA499" s="208">
        <f t="shared" si="229"/>
        <v>0</v>
      </c>
      <c r="AB499" s="208">
        <f t="shared" si="229"/>
        <v>0</v>
      </c>
      <c r="AC499" s="208">
        <f t="shared" si="229"/>
        <v>0</v>
      </c>
      <c r="AD499" s="208">
        <f t="shared" si="229"/>
        <v>0</v>
      </c>
      <c r="AE499" s="208">
        <f t="shared" si="229"/>
        <v>0</v>
      </c>
      <c r="AF499" s="208">
        <f t="shared" si="229"/>
        <v>0</v>
      </c>
      <c r="AG499" s="208">
        <f t="shared" si="229"/>
        <v>0</v>
      </c>
      <c r="AH499" s="208">
        <f t="shared" si="229"/>
        <v>0</v>
      </c>
      <c r="AI499" s="208">
        <f t="shared" si="229"/>
        <v>0</v>
      </c>
      <c r="AJ499" s="208">
        <f t="shared" si="229"/>
        <v>0</v>
      </c>
      <c r="AK499" s="208">
        <f t="shared" si="229"/>
        <v>0</v>
      </c>
      <c r="AL499" s="208">
        <f t="shared" si="229"/>
        <v>0</v>
      </c>
      <c r="AM499" s="208">
        <f t="shared" si="229"/>
        <v>0</v>
      </c>
      <c r="AN499" s="208">
        <f t="shared" si="229"/>
        <v>0</v>
      </c>
      <c r="AO499" s="208">
        <f t="shared" si="229"/>
        <v>0</v>
      </c>
      <c r="AP499" s="208">
        <f t="shared" si="229"/>
        <v>0</v>
      </c>
    </row>
    <row r="500" spans="1:42" x14ac:dyDescent="0.2">
      <c r="A500" s="16">
        <f t="shared" ref="A500" si="230">A499+1</f>
        <v>10</v>
      </c>
      <c r="B500" s="227">
        <f t="shared" si="219"/>
        <v>0</v>
      </c>
      <c r="C500" s="228">
        <f t="shared" ref="C500:AP500" si="231">LOOKUP(C488,$B$474:$AP$474,$B$475:$AP$475)*$B645/100</f>
        <v>0</v>
      </c>
      <c r="D500" s="212">
        <f t="shared" si="231"/>
        <v>0</v>
      </c>
      <c r="E500" s="212">
        <f t="shared" si="231"/>
        <v>0</v>
      </c>
      <c r="F500" s="212">
        <f t="shared" si="231"/>
        <v>0</v>
      </c>
      <c r="G500" s="212">
        <f t="shared" si="231"/>
        <v>0</v>
      </c>
      <c r="H500" s="212">
        <f t="shared" si="231"/>
        <v>0</v>
      </c>
      <c r="I500" s="212">
        <f t="shared" si="231"/>
        <v>0</v>
      </c>
      <c r="J500" s="212">
        <f t="shared" si="231"/>
        <v>0</v>
      </c>
      <c r="K500" s="212">
        <f t="shared" si="231"/>
        <v>0</v>
      </c>
      <c r="L500" s="212">
        <f t="shared" si="231"/>
        <v>0</v>
      </c>
      <c r="M500" s="212">
        <f t="shared" si="231"/>
        <v>0</v>
      </c>
      <c r="N500" s="212">
        <f t="shared" si="231"/>
        <v>0</v>
      </c>
      <c r="O500" s="212">
        <f t="shared" si="231"/>
        <v>0</v>
      </c>
      <c r="P500" s="212">
        <f t="shared" si="231"/>
        <v>0</v>
      </c>
      <c r="Q500" s="212">
        <f t="shared" si="231"/>
        <v>0</v>
      </c>
      <c r="R500" s="212">
        <f t="shared" si="231"/>
        <v>0</v>
      </c>
      <c r="S500" s="212">
        <f t="shared" si="231"/>
        <v>0</v>
      </c>
      <c r="T500" s="212">
        <f t="shared" si="231"/>
        <v>0</v>
      </c>
      <c r="U500" s="212">
        <f t="shared" si="231"/>
        <v>0</v>
      </c>
      <c r="V500" s="212">
        <f t="shared" si="231"/>
        <v>0</v>
      </c>
      <c r="W500" s="212">
        <f t="shared" si="231"/>
        <v>0</v>
      </c>
      <c r="X500" s="212">
        <f t="shared" si="231"/>
        <v>0</v>
      </c>
      <c r="Y500" s="212">
        <f t="shared" si="231"/>
        <v>0</v>
      </c>
      <c r="Z500" s="212">
        <f t="shared" si="231"/>
        <v>0</v>
      </c>
      <c r="AA500" s="212">
        <f t="shared" si="231"/>
        <v>0</v>
      </c>
      <c r="AB500" s="212">
        <f t="shared" si="231"/>
        <v>0</v>
      </c>
      <c r="AC500" s="212">
        <f t="shared" si="231"/>
        <v>0</v>
      </c>
      <c r="AD500" s="212">
        <f t="shared" si="231"/>
        <v>0</v>
      </c>
      <c r="AE500" s="212">
        <f t="shared" si="231"/>
        <v>0</v>
      </c>
      <c r="AF500" s="212">
        <f t="shared" si="231"/>
        <v>0</v>
      </c>
      <c r="AG500" s="212">
        <f t="shared" si="231"/>
        <v>0</v>
      </c>
      <c r="AH500" s="212">
        <f t="shared" si="231"/>
        <v>0</v>
      </c>
      <c r="AI500" s="212">
        <f t="shared" si="231"/>
        <v>0</v>
      </c>
      <c r="AJ500" s="212">
        <f t="shared" si="231"/>
        <v>0</v>
      </c>
      <c r="AK500" s="212">
        <f t="shared" si="231"/>
        <v>0</v>
      </c>
      <c r="AL500" s="212">
        <f t="shared" si="231"/>
        <v>0</v>
      </c>
      <c r="AM500" s="212">
        <f t="shared" si="231"/>
        <v>0</v>
      </c>
      <c r="AN500" s="212">
        <f t="shared" si="231"/>
        <v>0</v>
      </c>
      <c r="AO500" s="212">
        <f t="shared" si="231"/>
        <v>0</v>
      </c>
      <c r="AP500" s="212">
        <f t="shared" si="231"/>
        <v>0</v>
      </c>
    </row>
    <row r="501" spans="1:42" s="16" customFormat="1" x14ac:dyDescent="0.2">
      <c r="A501" s="39" t="s">
        <v>13</v>
      </c>
      <c r="B501" s="19"/>
      <c r="C501" s="209">
        <f>SUM(C491:C500)</f>
        <v>0</v>
      </c>
      <c r="D501" s="209">
        <f t="shared" ref="D501:AP501" si="232">SUM(D491:D500)</f>
        <v>0</v>
      </c>
      <c r="E501" s="209">
        <f t="shared" si="232"/>
        <v>0</v>
      </c>
      <c r="F501" s="209">
        <f t="shared" si="232"/>
        <v>0</v>
      </c>
      <c r="G501" s="209">
        <f t="shared" si="232"/>
        <v>0</v>
      </c>
      <c r="H501" s="209">
        <f t="shared" si="232"/>
        <v>0</v>
      </c>
      <c r="I501" s="209">
        <f t="shared" si="232"/>
        <v>0</v>
      </c>
      <c r="J501" s="209">
        <f t="shared" si="232"/>
        <v>0</v>
      </c>
      <c r="K501" s="209">
        <f t="shared" si="232"/>
        <v>0</v>
      </c>
      <c r="L501" s="209">
        <f t="shared" si="232"/>
        <v>0</v>
      </c>
      <c r="M501" s="209">
        <f t="shared" si="232"/>
        <v>0</v>
      </c>
      <c r="N501" s="209">
        <f t="shared" si="232"/>
        <v>0</v>
      </c>
      <c r="O501" s="209">
        <f t="shared" si="232"/>
        <v>0</v>
      </c>
      <c r="P501" s="209">
        <f t="shared" si="232"/>
        <v>0</v>
      </c>
      <c r="Q501" s="209">
        <f t="shared" si="232"/>
        <v>0</v>
      </c>
      <c r="R501" s="209">
        <f t="shared" si="232"/>
        <v>0</v>
      </c>
      <c r="S501" s="209">
        <f t="shared" si="232"/>
        <v>0</v>
      </c>
      <c r="T501" s="209">
        <f t="shared" si="232"/>
        <v>0</v>
      </c>
      <c r="U501" s="209">
        <f t="shared" si="232"/>
        <v>0</v>
      </c>
      <c r="V501" s="209">
        <f t="shared" si="232"/>
        <v>0</v>
      </c>
      <c r="W501" s="209">
        <f t="shared" si="232"/>
        <v>0</v>
      </c>
      <c r="X501" s="209">
        <f t="shared" si="232"/>
        <v>0</v>
      </c>
      <c r="Y501" s="209">
        <f t="shared" si="232"/>
        <v>0</v>
      </c>
      <c r="Z501" s="209">
        <f t="shared" si="232"/>
        <v>0</v>
      </c>
      <c r="AA501" s="209">
        <f t="shared" si="232"/>
        <v>0</v>
      </c>
      <c r="AB501" s="209">
        <f t="shared" si="232"/>
        <v>0</v>
      </c>
      <c r="AC501" s="209">
        <f t="shared" si="232"/>
        <v>0</v>
      </c>
      <c r="AD501" s="209">
        <f t="shared" si="232"/>
        <v>0</v>
      </c>
      <c r="AE501" s="209">
        <f t="shared" si="232"/>
        <v>0</v>
      </c>
      <c r="AF501" s="209">
        <f t="shared" si="232"/>
        <v>0</v>
      </c>
      <c r="AG501" s="209">
        <f t="shared" si="232"/>
        <v>0</v>
      </c>
      <c r="AH501" s="209">
        <f t="shared" si="232"/>
        <v>0</v>
      </c>
      <c r="AI501" s="209">
        <f t="shared" si="232"/>
        <v>0</v>
      </c>
      <c r="AJ501" s="209">
        <f t="shared" si="232"/>
        <v>0</v>
      </c>
      <c r="AK501" s="209">
        <f t="shared" si="232"/>
        <v>0</v>
      </c>
      <c r="AL501" s="209">
        <f t="shared" si="232"/>
        <v>0</v>
      </c>
      <c r="AM501" s="209">
        <f t="shared" si="232"/>
        <v>0</v>
      </c>
      <c r="AN501" s="209">
        <f t="shared" si="232"/>
        <v>0</v>
      </c>
      <c r="AO501" s="209">
        <f t="shared" si="232"/>
        <v>0</v>
      </c>
      <c r="AP501" s="209">
        <f t="shared" si="232"/>
        <v>0</v>
      </c>
    </row>
    <row r="502" spans="1:42" s="16" customFormat="1" x14ac:dyDescent="0.2">
      <c r="A502" s="39"/>
      <c r="B502" s="19"/>
      <c r="C502" s="20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c r="AB502" s="19"/>
      <c r="AC502" s="19"/>
      <c r="AD502" s="19"/>
      <c r="AE502" s="19"/>
      <c r="AF502" s="19"/>
      <c r="AG502" s="19"/>
      <c r="AH502" s="19"/>
      <c r="AI502" s="19"/>
      <c r="AJ502" s="19"/>
      <c r="AK502" s="19"/>
      <c r="AL502" s="19"/>
      <c r="AM502" s="19"/>
      <c r="AN502" s="19"/>
      <c r="AO502" s="19"/>
      <c r="AP502" s="19"/>
    </row>
    <row r="503" spans="1:42" x14ac:dyDescent="0.2">
      <c r="A503" s="30" t="s">
        <v>80</v>
      </c>
      <c r="C503" s="209"/>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c r="AE503" s="28"/>
      <c r="AF503" s="28"/>
      <c r="AG503" s="28"/>
      <c r="AH503" s="28"/>
      <c r="AI503" s="28"/>
      <c r="AJ503" s="28"/>
      <c r="AK503" s="28"/>
      <c r="AL503" s="28"/>
      <c r="AM503" s="28"/>
      <c r="AN503" s="28"/>
      <c r="AO503" s="28"/>
      <c r="AP503" s="28"/>
    </row>
    <row r="504" spans="1:42" x14ac:dyDescent="0.2">
      <c r="A504" s="32" t="s">
        <v>64</v>
      </c>
      <c r="C504" s="209"/>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c r="AC504" s="28"/>
      <c r="AD504" s="28"/>
      <c r="AE504" s="28"/>
      <c r="AF504" s="28"/>
      <c r="AG504" s="28"/>
      <c r="AH504" s="28"/>
      <c r="AI504" s="28"/>
      <c r="AJ504" s="28"/>
      <c r="AK504" s="28"/>
      <c r="AL504" s="28"/>
      <c r="AM504" s="28"/>
      <c r="AN504" s="28"/>
      <c r="AO504" s="28"/>
      <c r="AP504" s="28"/>
    </row>
    <row r="505" spans="1:42" x14ac:dyDescent="0.2">
      <c r="A505" s="16">
        <v>1</v>
      </c>
      <c r="C505" s="209">
        <f t="shared" ref="C505:AP505" si="233">C368</f>
        <v>0</v>
      </c>
      <c r="D505" s="208">
        <f t="shared" si="233"/>
        <v>0</v>
      </c>
      <c r="E505" s="208">
        <f t="shared" si="233"/>
        <v>0</v>
      </c>
      <c r="F505" s="208">
        <f t="shared" si="233"/>
        <v>0</v>
      </c>
      <c r="G505" s="208">
        <f t="shared" si="233"/>
        <v>0</v>
      </c>
      <c r="H505" s="208">
        <f t="shared" si="233"/>
        <v>0</v>
      </c>
      <c r="I505" s="208">
        <f t="shared" si="233"/>
        <v>0</v>
      </c>
      <c r="J505" s="208">
        <f t="shared" si="233"/>
        <v>0</v>
      </c>
      <c r="K505" s="208">
        <f t="shared" si="233"/>
        <v>0</v>
      </c>
      <c r="L505" s="208">
        <f t="shared" si="233"/>
        <v>0</v>
      </c>
      <c r="M505" s="208">
        <f t="shared" si="233"/>
        <v>0</v>
      </c>
      <c r="N505" s="208">
        <f t="shared" si="233"/>
        <v>0</v>
      </c>
      <c r="O505" s="208">
        <f t="shared" si="233"/>
        <v>0</v>
      </c>
      <c r="P505" s="208">
        <f t="shared" si="233"/>
        <v>0</v>
      </c>
      <c r="Q505" s="208">
        <f t="shared" si="233"/>
        <v>0</v>
      </c>
      <c r="R505" s="208">
        <f t="shared" si="233"/>
        <v>0</v>
      </c>
      <c r="S505" s="208">
        <f t="shared" si="233"/>
        <v>0</v>
      </c>
      <c r="T505" s="208">
        <f t="shared" si="233"/>
        <v>0</v>
      </c>
      <c r="U505" s="208">
        <f t="shared" si="233"/>
        <v>0</v>
      </c>
      <c r="V505" s="208">
        <f t="shared" si="233"/>
        <v>0</v>
      </c>
      <c r="W505" s="208">
        <f t="shared" si="233"/>
        <v>0</v>
      </c>
      <c r="X505" s="208">
        <f t="shared" si="233"/>
        <v>0</v>
      </c>
      <c r="Y505" s="208">
        <f t="shared" si="233"/>
        <v>0</v>
      </c>
      <c r="Z505" s="208">
        <f t="shared" si="233"/>
        <v>0</v>
      </c>
      <c r="AA505" s="208">
        <f t="shared" si="233"/>
        <v>0</v>
      </c>
      <c r="AB505" s="208">
        <f t="shared" si="233"/>
        <v>0</v>
      </c>
      <c r="AC505" s="208">
        <f t="shared" si="233"/>
        <v>0</v>
      </c>
      <c r="AD505" s="208">
        <f t="shared" si="233"/>
        <v>0</v>
      </c>
      <c r="AE505" s="208">
        <f t="shared" si="233"/>
        <v>0</v>
      </c>
      <c r="AF505" s="208">
        <f t="shared" si="233"/>
        <v>0</v>
      </c>
      <c r="AG505" s="208">
        <f t="shared" si="233"/>
        <v>0</v>
      </c>
      <c r="AH505" s="208">
        <f t="shared" si="233"/>
        <v>0</v>
      </c>
      <c r="AI505" s="208">
        <f t="shared" si="233"/>
        <v>0</v>
      </c>
      <c r="AJ505" s="208">
        <f t="shared" si="233"/>
        <v>0</v>
      </c>
      <c r="AK505" s="208">
        <f t="shared" si="233"/>
        <v>0</v>
      </c>
      <c r="AL505" s="208">
        <f t="shared" si="233"/>
        <v>0</v>
      </c>
      <c r="AM505" s="208">
        <f t="shared" si="233"/>
        <v>0</v>
      </c>
      <c r="AN505" s="208">
        <f t="shared" si="233"/>
        <v>0</v>
      </c>
      <c r="AO505" s="208">
        <f t="shared" si="233"/>
        <v>0</v>
      </c>
      <c r="AP505" s="208">
        <f t="shared" si="233"/>
        <v>0</v>
      </c>
    </row>
    <row r="506" spans="1:42" x14ac:dyDescent="0.2">
      <c r="A506" s="16">
        <f>A505+1</f>
        <v>2</v>
      </c>
      <c r="C506" s="209">
        <f t="shared" ref="C506:AP506" si="234">C369</f>
        <v>0</v>
      </c>
      <c r="D506" s="208">
        <f t="shared" si="234"/>
        <v>0</v>
      </c>
      <c r="E506" s="208">
        <f t="shared" si="234"/>
        <v>0</v>
      </c>
      <c r="F506" s="208">
        <f t="shared" si="234"/>
        <v>0</v>
      </c>
      <c r="G506" s="208">
        <f t="shared" si="234"/>
        <v>0</v>
      </c>
      <c r="H506" s="208">
        <f t="shared" si="234"/>
        <v>0</v>
      </c>
      <c r="I506" s="208">
        <f t="shared" si="234"/>
        <v>0</v>
      </c>
      <c r="J506" s="208">
        <f t="shared" si="234"/>
        <v>0</v>
      </c>
      <c r="K506" s="208">
        <f t="shared" si="234"/>
        <v>0</v>
      </c>
      <c r="L506" s="208">
        <f t="shared" si="234"/>
        <v>0</v>
      </c>
      <c r="M506" s="208">
        <f t="shared" si="234"/>
        <v>0</v>
      </c>
      <c r="N506" s="208">
        <f t="shared" si="234"/>
        <v>0</v>
      </c>
      <c r="O506" s="208">
        <f t="shared" si="234"/>
        <v>0</v>
      </c>
      <c r="P506" s="208">
        <f t="shared" si="234"/>
        <v>0</v>
      </c>
      <c r="Q506" s="208">
        <f t="shared" si="234"/>
        <v>0</v>
      </c>
      <c r="R506" s="208">
        <f t="shared" si="234"/>
        <v>0</v>
      </c>
      <c r="S506" s="208">
        <f t="shared" si="234"/>
        <v>0</v>
      </c>
      <c r="T506" s="208">
        <f t="shared" si="234"/>
        <v>0</v>
      </c>
      <c r="U506" s="208">
        <f t="shared" si="234"/>
        <v>0</v>
      </c>
      <c r="V506" s="208">
        <f t="shared" si="234"/>
        <v>0</v>
      </c>
      <c r="W506" s="208">
        <f t="shared" si="234"/>
        <v>0</v>
      </c>
      <c r="X506" s="208">
        <f t="shared" si="234"/>
        <v>0</v>
      </c>
      <c r="Y506" s="208">
        <f t="shared" si="234"/>
        <v>0</v>
      </c>
      <c r="Z506" s="208">
        <f t="shared" si="234"/>
        <v>0</v>
      </c>
      <c r="AA506" s="208">
        <f t="shared" si="234"/>
        <v>0</v>
      </c>
      <c r="AB506" s="208">
        <f t="shared" si="234"/>
        <v>0</v>
      </c>
      <c r="AC506" s="208">
        <f t="shared" si="234"/>
        <v>0</v>
      </c>
      <c r="AD506" s="208">
        <f t="shared" si="234"/>
        <v>0</v>
      </c>
      <c r="AE506" s="208">
        <f t="shared" si="234"/>
        <v>0</v>
      </c>
      <c r="AF506" s="208">
        <f t="shared" si="234"/>
        <v>0</v>
      </c>
      <c r="AG506" s="208">
        <f t="shared" si="234"/>
        <v>0</v>
      </c>
      <c r="AH506" s="208">
        <f t="shared" si="234"/>
        <v>0</v>
      </c>
      <c r="AI506" s="208">
        <f t="shared" si="234"/>
        <v>0</v>
      </c>
      <c r="AJ506" s="208">
        <f t="shared" si="234"/>
        <v>0</v>
      </c>
      <c r="AK506" s="208">
        <f t="shared" si="234"/>
        <v>0</v>
      </c>
      <c r="AL506" s="208">
        <f t="shared" si="234"/>
        <v>0</v>
      </c>
      <c r="AM506" s="208">
        <f t="shared" si="234"/>
        <v>0</v>
      </c>
      <c r="AN506" s="208">
        <f t="shared" si="234"/>
        <v>0</v>
      </c>
      <c r="AO506" s="208">
        <f t="shared" si="234"/>
        <v>0</v>
      </c>
      <c r="AP506" s="208">
        <f t="shared" si="234"/>
        <v>0</v>
      </c>
    </row>
    <row r="507" spans="1:42" x14ac:dyDescent="0.2">
      <c r="A507" s="16">
        <f t="shared" ref="A507:A512" si="235">A506+1</f>
        <v>3</v>
      </c>
      <c r="C507" s="209">
        <f t="shared" ref="C507:AP507" si="236">C370</f>
        <v>0</v>
      </c>
      <c r="D507" s="208">
        <f t="shared" si="236"/>
        <v>0</v>
      </c>
      <c r="E507" s="208">
        <f t="shared" si="236"/>
        <v>0</v>
      </c>
      <c r="F507" s="208">
        <f t="shared" si="236"/>
        <v>0</v>
      </c>
      <c r="G507" s="208">
        <f t="shared" si="236"/>
        <v>0</v>
      </c>
      <c r="H507" s="208">
        <f t="shared" si="236"/>
        <v>0</v>
      </c>
      <c r="I507" s="208">
        <f t="shared" si="236"/>
        <v>0</v>
      </c>
      <c r="J507" s="208">
        <f t="shared" si="236"/>
        <v>0</v>
      </c>
      <c r="K507" s="208">
        <f t="shared" si="236"/>
        <v>0</v>
      </c>
      <c r="L507" s="208">
        <f t="shared" si="236"/>
        <v>0</v>
      </c>
      <c r="M507" s="208">
        <f t="shared" si="236"/>
        <v>0</v>
      </c>
      <c r="N507" s="208">
        <f t="shared" si="236"/>
        <v>0</v>
      </c>
      <c r="O507" s="208">
        <f t="shared" si="236"/>
        <v>0</v>
      </c>
      <c r="P507" s="208">
        <f t="shared" si="236"/>
        <v>0</v>
      </c>
      <c r="Q507" s="208">
        <f t="shared" si="236"/>
        <v>0</v>
      </c>
      <c r="R507" s="208">
        <f t="shared" si="236"/>
        <v>0</v>
      </c>
      <c r="S507" s="208">
        <f t="shared" si="236"/>
        <v>0</v>
      </c>
      <c r="T507" s="208">
        <f t="shared" si="236"/>
        <v>0</v>
      </c>
      <c r="U507" s="208">
        <f t="shared" si="236"/>
        <v>0</v>
      </c>
      <c r="V507" s="208">
        <f t="shared" si="236"/>
        <v>0</v>
      </c>
      <c r="W507" s="208">
        <f t="shared" si="236"/>
        <v>0</v>
      </c>
      <c r="X507" s="208">
        <f t="shared" si="236"/>
        <v>0</v>
      </c>
      <c r="Y507" s="208">
        <f t="shared" si="236"/>
        <v>0</v>
      </c>
      <c r="Z507" s="208">
        <f t="shared" si="236"/>
        <v>0</v>
      </c>
      <c r="AA507" s="208">
        <f t="shared" si="236"/>
        <v>0</v>
      </c>
      <c r="AB507" s="208">
        <f t="shared" si="236"/>
        <v>0</v>
      </c>
      <c r="AC507" s="208">
        <f t="shared" si="236"/>
        <v>0</v>
      </c>
      <c r="AD507" s="208">
        <f t="shared" si="236"/>
        <v>0</v>
      </c>
      <c r="AE507" s="208">
        <f t="shared" si="236"/>
        <v>0</v>
      </c>
      <c r="AF507" s="208">
        <f t="shared" si="236"/>
        <v>0</v>
      </c>
      <c r="AG507" s="208">
        <f t="shared" si="236"/>
        <v>0</v>
      </c>
      <c r="AH507" s="208">
        <f t="shared" si="236"/>
        <v>0</v>
      </c>
      <c r="AI507" s="208">
        <f t="shared" si="236"/>
        <v>0</v>
      </c>
      <c r="AJ507" s="208">
        <f t="shared" si="236"/>
        <v>0</v>
      </c>
      <c r="AK507" s="208">
        <f t="shared" si="236"/>
        <v>0</v>
      </c>
      <c r="AL507" s="208">
        <f t="shared" si="236"/>
        <v>0</v>
      </c>
      <c r="AM507" s="208">
        <f t="shared" si="236"/>
        <v>0</v>
      </c>
      <c r="AN507" s="208">
        <f t="shared" si="236"/>
        <v>0</v>
      </c>
      <c r="AO507" s="208">
        <f t="shared" si="236"/>
        <v>0</v>
      </c>
      <c r="AP507" s="208">
        <f t="shared" si="236"/>
        <v>0</v>
      </c>
    </row>
    <row r="508" spans="1:42" x14ac:dyDescent="0.2">
      <c r="A508" s="16">
        <f t="shared" si="235"/>
        <v>4</v>
      </c>
      <c r="C508" s="209">
        <f t="shared" ref="C508:AP508" si="237">C371</f>
        <v>0</v>
      </c>
      <c r="D508" s="208">
        <f t="shared" si="237"/>
        <v>0</v>
      </c>
      <c r="E508" s="208">
        <f t="shared" si="237"/>
        <v>0</v>
      </c>
      <c r="F508" s="208">
        <f t="shared" si="237"/>
        <v>0</v>
      </c>
      <c r="G508" s="208">
        <f t="shared" si="237"/>
        <v>0</v>
      </c>
      <c r="H508" s="208">
        <f t="shared" si="237"/>
        <v>0</v>
      </c>
      <c r="I508" s="208">
        <f t="shared" si="237"/>
        <v>0</v>
      </c>
      <c r="J508" s="208">
        <f t="shared" si="237"/>
        <v>0</v>
      </c>
      <c r="K508" s="208">
        <f t="shared" si="237"/>
        <v>0</v>
      </c>
      <c r="L508" s="208">
        <f t="shared" si="237"/>
        <v>0</v>
      </c>
      <c r="M508" s="208">
        <f t="shared" si="237"/>
        <v>0</v>
      </c>
      <c r="N508" s="208">
        <f t="shared" si="237"/>
        <v>0</v>
      </c>
      <c r="O508" s="208">
        <f t="shared" si="237"/>
        <v>0</v>
      </c>
      <c r="P508" s="208">
        <f t="shared" si="237"/>
        <v>0</v>
      </c>
      <c r="Q508" s="208">
        <f t="shared" si="237"/>
        <v>0</v>
      </c>
      <c r="R508" s="208">
        <f t="shared" si="237"/>
        <v>0</v>
      </c>
      <c r="S508" s="208">
        <f t="shared" si="237"/>
        <v>0</v>
      </c>
      <c r="T508" s="208">
        <f t="shared" si="237"/>
        <v>0</v>
      </c>
      <c r="U508" s="208">
        <f t="shared" si="237"/>
        <v>0</v>
      </c>
      <c r="V508" s="208">
        <f t="shared" si="237"/>
        <v>0</v>
      </c>
      <c r="W508" s="208">
        <f t="shared" si="237"/>
        <v>0</v>
      </c>
      <c r="X508" s="208">
        <f t="shared" si="237"/>
        <v>0</v>
      </c>
      <c r="Y508" s="208">
        <f t="shared" si="237"/>
        <v>0</v>
      </c>
      <c r="Z508" s="208">
        <f t="shared" si="237"/>
        <v>0</v>
      </c>
      <c r="AA508" s="208">
        <f t="shared" si="237"/>
        <v>0</v>
      </c>
      <c r="AB508" s="208">
        <f t="shared" si="237"/>
        <v>0</v>
      </c>
      <c r="AC508" s="208">
        <f t="shared" si="237"/>
        <v>0</v>
      </c>
      <c r="AD508" s="208">
        <f t="shared" si="237"/>
        <v>0</v>
      </c>
      <c r="AE508" s="208">
        <f t="shared" si="237"/>
        <v>0</v>
      </c>
      <c r="AF508" s="208">
        <f t="shared" si="237"/>
        <v>0</v>
      </c>
      <c r="AG508" s="208">
        <f t="shared" si="237"/>
        <v>0</v>
      </c>
      <c r="AH508" s="208">
        <f t="shared" si="237"/>
        <v>0</v>
      </c>
      <c r="AI508" s="208">
        <f t="shared" si="237"/>
        <v>0</v>
      </c>
      <c r="AJ508" s="208">
        <f t="shared" si="237"/>
        <v>0</v>
      </c>
      <c r="AK508" s="208">
        <f t="shared" si="237"/>
        <v>0</v>
      </c>
      <c r="AL508" s="208">
        <f t="shared" si="237"/>
        <v>0</v>
      </c>
      <c r="AM508" s="208">
        <f t="shared" si="237"/>
        <v>0</v>
      </c>
      <c r="AN508" s="208">
        <f t="shared" si="237"/>
        <v>0</v>
      </c>
      <c r="AO508" s="208">
        <f t="shared" si="237"/>
        <v>0</v>
      </c>
      <c r="AP508" s="208">
        <f t="shared" si="237"/>
        <v>0</v>
      </c>
    </row>
    <row r="509" spans="1:42" x14ac:dyDescent="0.2">
      <c r="A509" s="16">
        <f t="shared" si="235"/>
        <v>5</v>
      </c>
      <c r="C509" s="209">
        <f t="shared" ref="C509:AP509" si="238">C372</f>
        <v>0</v>
      </c>
      <c r="D509" s="208">
        <f t="shared" si="238"/>
        <v>0</v>
      </c>
      <c r="E509" s="208">
        <f t="shared" si="238"/>
        <v>0</v>
      </c>
      <c r="F509" s="208">
        <f t="shared" si="238"/>
        <v>0</v>
      </c>
      <c r="G509" s="208">
        <f t="shared" si="238"/>
        <v>0</v>
      </c>
      <c r="H509" s="208">
        <f t="shared" si="238"/>
        <v>0</v>
      </c>
      <c r="I509" s="208">
        <f t="shared" si="238"/>
        <v>0</v>
      </c>
      <c r="J509" s="208">
        <f t="shared" si="238"/>
        <v>0</v>
      </c>
      <c r="K509" s="208">
        <f t="shared" si="238"/>
        <v>0</v>
      </c>
      <c r="L509" s="208">
        <f t="shared" si="238"/>
        <v>0</v>
      </c>
      <c r="M509" s="208">
        <f t="shared" si="238"/>
        <v>0</v>
      </c>
      <c r="N509" s="208">
        <f t="shared" si="238"/>
        <v>0</v>
      </c>
      <c r="O509" s="208">
        <f t="shared" si="238"/>
        <v>0</v>
      </c>
      <c r="P509" s="208">
        <f t="shared" si="238"/>
        <v>0</v>
      </c>
      <c r="Q509" s="208">
        <f t="shared" si="238"/>
        <v>0</v>
      </c>
      <c r="R509" s="208">
        <f t="shared" si="238"/>
        <v>0</v>
      </c>
      <c r="S509" s="208">
        <f t="shared" si="238"/>
        <v>0</v>
      </c>
      <c r="T509" s="208">
        <f t="shared" si="238"/>
        <v>0</v>
      </c>
      <c r="U509" s="208">
        <f t="shared" si="238"/>
        <v>0</v>
      </c>
      <c r="V509" s="208">
        <f t="shared" si="238"/>
        <v>0</v>
      </c>
      <c r="W509" s="208">
        <f t="shared" si="238"/>
        <v>0</v>
      </c>
      <c r="X509" s="208">
        <f t="shared" si="238"/>
        <v>0</v>
      </c>
      <c r="Y509" s="208">
        <f t="shared" si="238"/>
        <v>0</v>
      </c>
      <c r="Z509" s="208">
        <f t="shared" si="238"/>
        <v>0</v>
      </c>
      <c r="AA509" s="208">
        <f t="shared" si="238"/>
        <v>0</v>
      </c>
      <c r="AB509" s="208">
        <f t="shared" si="238"/>
        <v>0</v>
      </c>
      <c r="AC509" s="208">
        <f t="shared" si="238"/>
        <v>0</v>
      </c>
      <c r="AD509" s="208">
        <f t="shared" si="238"/>
        <v>0</v>
      </c>
      <c r="AE509" s="208">
        <f t="shared" si="238"/>
        <v>0</v>
      </c>
      <c r="AF509" s="208">
        <f t="shared" si="238"/>
        <v>0</v>
      </c>
      <c r="AG509" s="208">
        <f t="shared" si="238"/>
        <v>0</v>
      </c>
      <c r="AH509" s="208">
        <f t="shared" si="238"/>
        <v>0</v>
      </c>
      <c r="AI509" s="208">
        <f t="shared" si="238"/>
        <v>0</v>
      </c>
      <c r="AJ509" s="208">
        <f t="shared" si="238"/>
        <v>0</v>
      </c>
      <c r="AK509" s="208">
        <f t="shared" si="238"/>
        <v>0</v>
      </c>
      <c r="AL509" s="208">
        <f t="shared" si="238"/>
        <v>0</v>
      </c>
      <c r="AM509" s="208">
        <f t="shared" si="238"/>
        <v>0</v>
      </c>
      <c r="AN509" s="208">
        <f t="shared" si="238"/>
        <v>0</v>
      </c>
      <c r="AO509" s="208">
        <f t="shared" si="238"/>
        <v>0</v>
      </c>
      <c r="AP509" s="208">
        <f t="shared" si="238"/>
        <v>0</v>
      </c>
    </row>
    <row r="510" spans="1:42" x14ac:dyDescent="0.2">
      <c r="A510" s="16">
        <f t="shared" si="235"/>
        <v>6</v>
      </c>
      <c r="C510" s="209">
        <f t="shared" ref="C510:AP510" si="239">C373</f>
        <v>0</v>
      </c>
      <c r="D510" s="208">
        <f t="shared" si="239"/>
        <v>0</v>
      </c>
      <c r="E510" s="208">
        <f t="shared" si="239"/>
        <v>0</v>
      </c>
      <c r="F510" s="208">
        <f t="shared" si="239"/>
        <v>0</v>
      </c>
      <c r="G510" s="208">
        <f t="shared" si="239"/>
        <v>0</v>
      </c>
      <c r="H510" s="208">
        <f t="shared" si="239"/>
        <v>0</v>
      </c>
      <c r="I510" s="208">
        <f t="shared" si="239"/>
        <v>0</v>
      </c>
      <c r="J510" s="208">
        <f t="shared" si="239"/>
        <v>0</v>
      </c>
      <c r="K510" s="208">
        <f t="shared" si="239"/>
        <v>0</v>
      </c>
      <c r="L510" s="208">
        <f t="shared" si="239"/>
        <v>0</v>
      </c>
      <c r="M510" s="208">
        <f t="shared" si="239"/>
        <v>0</v>
      </c>
      <c r="N510" s="208">
        <f t="shared" si="239"/>
        <v>0</v>
      </c>
      <c r="O510" s="208">
        <f t="shared" si="239"/>
        <v>0</v>
      </c>
      <c r="P510" s="208">
        <f t="shared" si="239"/>
        <v>0</v>
      </c>
      <c r="Q510" s="208">
        <f t="shared" si="239"/>
        <v>0</v>
      </c>
      <c r="R510" s="208">
        <f t="shared" si="239"/>
        <v>0</v>
      </c>
      <c r="S510" s="208">
        <f t="shared" si="239"/>
        <v>0</v>
      </c>
      <c r="T510" s="208">
        <f t="shared" si="239"/>
        <v>0</v>
      </c>
      <c r="U510" s="208">
        <f t="shared" si="239"/>
        <v>0</v>
      </c>
      <c r="V510" s="208">
        <f t="shared" si="239"/>
        <v>0</v>
      </c>
      <c r="W510" s="208">
        <f t="shared" si="239"/>
        <v>0</v>
      </c>
      <c r="X510" s="208">
        <f t="shared" si="239"/>
        <v>0</v>
      </c>
      <c r="Y510" s="208">
        <f t="shared" si="239"/>
        <v>0</v>
      </c>
      <c r="Z510" s="208">
        <f t="shared" si="239"/>
        <v>0</v>
      </c>
      <c r="AA510" s="208">
        <f t="shared" si="239"/>
        <v>0</v>
      </c>
      <c r="AB510" s="208">
        <f t="shared" si="239"/>
        <v>0</v>
      </c>
      <c r="AC510" s="208">
        <f t="shared" si="239"/>
        <v>0</v>
      </c>
      <c r="AD510" s="208">
        <f t="shared" si="239"/>
        <v>0</v>
      </c>
      <c r="AE510" s="208">
        <f t="shared" si="239"/>
        <v>0</v>
      </c>
      <c r="AF510" s="208">
        <f t="shared" si="239"/>
        <v>0</v>
      </c>
      <c r="AG510" s="208">
        <f t="shared" si="239"/>
        <v>0</v>
      </c>
      <c r="AH510" s="208">
        <f t="shared" si="239"/>
        <v>0</v>
      </c>
      <c r="AI510" s="208">
        <f t="shared" si="239"/>
        <v>0</v>
      </c>
      <c r="AJ510" s="208">
        <f t="shared" si="239"/>
        <v>0</v>
      </c>
      <c r="AK510" s="208">
        <f t="shared" si="239"/>
        <v>0</v>
      </c>
      <c r="AL510" s="208">
        <f t="shared" si="239"/>
        <v>0</v>
      </c>
      <c r="AM510" s="208">
        <f t="shared" si="239"/>
        <v>0</v>
      </c>
      <c r="AN510" s="208">
        <f t="shared" si="239"/>
        <v>0</v>
      </c>
      <c r="AO510" s="208">
        <f t="shared" si="239"/>
        <v>0</v>
      </c>
      <c r="AP510" s="208">
        <f t="shared" si="239"/>
        <v>0</v>
      </c>
    </row>
    <row r="511" spans="1:42" x14ac:dyDescent="0.2">
      <c r="A511" s="16">
        <f t="shared" si="235"/>
        <v>7</v>
      </c>
      <c r="C511" s="209">
        <f t="shared" ref="C511:AP511" si="240">C374</f>
        <v>0</v>
      </c>
      <c r="D511" s="208">
        <f t="shared" si="240"/>
        <v>0</v>
      </c>
      <c r="E511" s="208">
        <f t="shared" si="240"/>
        <v>0</v>
      </c>
      <c r="F511" s="208">
        <f t="shared" si="240"/>
        <v>0</v>
      </c>
      <c r="G511" s="208">
        <f t="shared" si="240"/>
        <v>0</v>
      </c>
      <c r="H511" s="208">
        <f t="shared" si="240"/>
        <v>0</v>
      </c>
      <c r="I511" s="208">
        <f t="shared" si="240"/>
        <v>0</v>
      </c>
      <c r="J511" s="208">
        <f t="shared" si="240"/>
        <v>0</v>
      </c>
      <c r="K511" s="208">
        <f t="shared" si="240"/>
        <v>0</v>
      </c>
      <c r="L511" s="208">
        <f t="shared" si="240"/>
        <v>0</v>
      </c>
      <c r="M511" s="208">
        <f t="shared" si="240"/>
        <v>0</v>
      </c>
      <c r="N511" s="208">
        <f t="shared" si="240"/>
        <v>0</v>
      </c>
      <c r="O511" s="208">
        <f t="shared" si="240"/>
        <v>0</v>
      </c>
      <c r="P511" s="208">
        <f t="shared" si="240"/>
        <v>0</v>
      </c>
      <c r="Q511" s="208">
        <f t="shared" si="240"/>
        <v>0</v>
      </c>
      <c r="R511" s="208">
        <f t="shared" si="240"/>
        <v>0</v>
      </c>
      <c r="S511" s="208">
        <f t="shared" si="240"/>
        <v>0</v>
      </c>
      <c r="T511" s="208">
        <f t="shared" si="240"/>
        <v>0</v>
      </c>
      <c r="U511" s="208">
        <f t="shared" si="240"/>
        <v>0</v>
      </c>
      <c r="V511" s="208">
        <f t="shared" si="240"/>
        <v>0</v>
      </c>
      <c r="W511" s="208">
        <f t="shared" si="240"/>
        <v>0</v>
      </c>
      <c r="X511" s="208">
        <f t="shared" si="240"/>
        <v>0</v>
      </c>
      <c r="Y511" s="208">
        <f t="shared" si="240"/>
        <v>0</v>
      </c>
      <c r="Z511" s="208">
        <f t="shared" si="240"/>
        <v>0</v>
      </c>
      <c r="AA511" s="208">
        <f t="shared" si="240"/>
        <v>0</v>
      </c>
      <c r="AB511" s="208">
        <f t="shared" si="240"/>
        <v>0</v>
      </c>
      <c r="AC511" s="208">
        <f t="shared" si="240"/>
        <v>0</v>
      </c>
      <c r="AD511" s="208">
        <f t="shared" si="240"/>
        <v>0</v>
      </c>
      <c r="AE511" s="208">
        <f t="shared" si="240"/>
        <v>0</v>
      </c>
      <c r="AF511" s="208">
        <f t="shared" si="240"/>
        <v>0</v>
      </c>
      <c r="AG511" s="208">
        <f t="shared" si="240"/>
        <v>0</v>
      </c>
      <c r="AH511" s="208">
        <f t="shared" si="240"/>
        <v>0</v>
      </c>
      <c r="AI511" s="208">
        <f t="shared" si="240"/>
        <v>0</v>
      </c>
      <c r="AJ511" s="208">
        <f t="shared" si="240"/>
        <v>0</v>
      </c>
      <c r="AK511" s="208">
        <f t="shared" si="240"/>
        <v>0</v>
      </c>
      <c r="AL511" s="208">
        <f t="shared" si="240"/>
        <v>0</v>
      </c>
      <c r="AM511" s="208">
        <f t="shared" si="240"/>
        <v>0</v>
      </c>
      <c r="AN511" s="208">
        <f t="shared" si="240"/>
        <v>0</v>
      </c>
      <c r="AO511" s="208">
        <f t="shared" si="240"/>
        <v>0</v>
      </c>
      <c r="AP511" s="208">
        <f t="shared" si="240"/>
        <v>0</v>
      </c>
    </row>
    <row r="512" spans="1:42" x14ac:dyDescent="0.2">
      <c r="A512" s="16">
        <f t="shared" si="235"/>
        <v>8</v>
      </c>
      <c r="C512" s="209">
        <f t="shared" ref="C512:AP512" si="241">C375</f>
        <v>0</v>
      </c>
      <c r="D512" s="208">
        <f t="shared" si="241"/>
        <v>0</v>
      </c>
      <c r="E512" s="208">
        <f t="shared" si="241"/>
        <v>0</v>
      </c>
      <c r="F512" s="208">
        <f t="shared" si="241"/>
        <v>0</v>
      </c>
      <c r="G512" s="208">
        <f t="shared" si="241"/>
        <v>0</v>
      </c>
      <c r="H512" s="208">
        <f t="shared" si="241"/>
        <v>0</v>
      </c>
      <c r="I512" s="208">
        <f t="shared" si="241"/>
        <v>0</v>
      </c>
      <c r="J512" s="208">
        <f t="shared" si="241"/>
        <v>0</v>
      </c>
      <c r="K512" s="208">
        <f t="shared" si="241"/>
        <v>0</v>
      </c>
      <c r="L512" s="208">
        <f t="shared" si="241"/>
        <v>0</v>
      </c>
      <c r="M512" s="208">
        <f t="shared" si="241"/>
        <v>0</v>
      </c>
      <c r="N512" s="208">
        <f t="shared" si="241"/>
        <v>0</v>
      </c>
      <c r="O512" s="208">
        <f t="shared" si="241"/>
        <v>0</v>
      </c>
      <c r="P512" s="208">
        <f t="shared" si="241"/>
        <v>0</v>
      </c>
      <c r="Q512" s="208">
        <f t="shared" si="241"/>
        <v>0</v>
      </c>
      <c r="R512" s="208">
        <f t="shared" si="241"/>
        <v>0</v>
      </c>
      <c r="S512" s="208">
        <f t="shared" si="241"/>
        <v>0</v>
      </c>
      <c r="T512" s="208">
        <f t="shared" si="241"/>
        <v>0</v>
      </c>
      <c r="U512" s="208">
        <f t="shared" si="241"/>
        <v>0</v>
      </c>
      <c r="V512" s="208">
        <f t="shared" si="241"/>
        <v>0</v>
      </c>
      <c r="W512" s="208">
        <f t="shared" si="241"/>
        <v>0</v>
      </c>
      <c r="X512" s="208">
        <f t="shared" si="241"/>
        <v>0</v>
      </c>
      <c r="Y512" s="208">
        <f t="shared" si="241"/>
        <v>0</v>
      </c>
      <c r="Z512" s="208">
        <f t="shared" si="241"/>
        <v>0</v>
      </c>
      <c r="AA512" s="208">
        <f t="shared" si="241"/>
        <v>0</v>
      </c>
      <c r="AB512" s="208">
        <f t="shared" si="241"/>
        <v>0</v>
      </c>
      <c r="AC512" s="208">
        <f t="shared" si="241"/>
        <v>0</v>
      </c>
      <c r="AD512" s="208">
        <f t="shared" si="241"/>
        <v>0</v>
      </c>
      <c r="AE512" s="208">
        <f t="shared" si="241"/>
        <v>0</v>
      </c>
      <c r="AF512" s="208">
        <f t="shared" si="241"/>
        <v>0</v>
      </c>
      <c r="AG512" s="208">
        <f t="shared" si="241"/>
        <v>0</v>
      </c>
      <c r="AH512" s="208">
        <f t="shared" si="241"/>
        <v>0</v>
      </c>
      <c r="AI512" s="208">
        <f t="shared" si="241"/>
        <v>0</v>
      </c>
      <c r="AJ512" s="208">
        <f t="shared" si="241"/>
        <v>0</v>
      </c>
      <c r="AK512" s="208">
        <f t="shared" si="241"/>
        <v>0</v>
      </c>
      <c r="AL512" s="208">
        <f t="shared" si="241"/>
        <v>0</v>
      </c>
      <c r="AM512" s="208">
        <f t="shared" si="241"/>
        <v>0</v>
      </c>
      <c r="AN512" s="208">
        <f t="shared" si="241"/>
        <v>0</v>
      </c>
      <c r="AO512" s="208">
        <f t="shared" si="241"/>
        <v>0</v>
      </c>
      <c r="AP512" s="208">
        <f t="shared" si="241"/>
        <v>0</v>
      </c>
    </row>
    <row r="513" spans="1:42" x14ac:dyDescent="0.2">
      <c r="A513" s="16">
        <f>A512+1</f>
        <v>9</v>
      </c>
      <c r="C513" s="209">
        <f t="shared" ref="C513:AP513" si="242">C376</f>
        <v>0</v>
      </c>
      <c r="D513" s="208">
        <f t="shared" si="242"/>
        <v>0</v>
      </c>
      <c r="E513" s="208">
        <f t="shared" si="242"/>
        <v>0</v>
      </c>
      <c r="F513" s="208">
        <f t="shared" si="242"/>
        <v>0</v>
      </c>
      <c r="G513" s="208">
        <f t="shared" si="242"/>
        <v>0</v>
      </c>
      <c r="H513" s="208">
        <f t="shared" si="242"/>
        <v>0</v>
      </c>
      <c r="I513" s="208">
        <f t="shared" si="242"/>
        <v>0</v>
      </c>
      <c r="J513" s="208">
        <f t="shared" si="242"/>
        <v>0</v>
      </c>
      <c r="K513" s="208">
        <f t="shared" si="242"/>
        <v>0</v>
      </c>
      <c r="L513" s="208">
        <f t="shared" si="242"/>
        <v>0</v>
      </c>
      <c r="M513" s="208">
        <f t="shared" si="242"/>
        <v>0</v>
      </c>
      <c r="N513" s="208">
        <f t="shared" si="242"/>
        <v>0</v>
      </c>
      <c r="O513" s="208">
        <f t="shared" si="242"/>
        <v>0</v>
      </c>
      <c r="P513" s="208">
        <f t="shared" si="242"/>
        <v>0</v>
      </c>
      <c r="Q513" s="208">
        <f t="shared" si="242"/>
        <v>0</v>
      </c>
      <c r="R513" s="208">
        <f t="shared" si="242"/>
        <v>0</v>
      </c>
      <c r="S513" s="208">
        <f t="shared" si="242"/>
        <v>0</v>
      </c>
      <c r="T513" s="208">
        <f t="shared" si="242"/>
        <v>0</v>
      </c>
      <c r="U513" s="208">
        <f t="shared" si="242"/>
        <v>0</v>
      </c>
      <c r="V513" s="208">
        <f t="shared" si="242"/>
        <v>0</v>
      </c>
      <c r="W513" s="208">
        <f t="shared" si="242"/>
        <v>0</v>
      </c>
      <c r="X513" s="208">
        <f t="shared" si="242"/>
        <v>0</v>
      </c>
      <c r="Y513" s="208">
        <f t="shared" si="242"/>
        <v>0</v>
      </c>
      <c r="Z513" s="208">
        <f t="shared" si="242"/>
        <v>0</v>
      </c>
      <c r="AA513" s="208">
        <f t="shared" si="242"/>
        <v>0</v>
      </c>
      <c r="AB513" s="208">
        <f t="shared" si="242"/>
        <v>0</v>
      </c>
      <c r="AC513" s="208">
        <f t="shared" si="242"/>
        <v>0</v>
      </c>
      <c r="AD513" s="208">
        <f t="shared" si="242"/>
        <v>0</v>
      </c>
      <c r="AE513" s="208">
        <f t="shared" si="242"/>
        <v>0</v>
      </c>
      <c r="AF513" s="208">
        <f t="shared" si="242"/>
        <v>0</v>
      </c>
      <c r="AG513" s="208">
        <f t="shared" si="242"/>
        <v>0</v>
      </c>
      <c r="AH513" s="208">
        <f t="shared" si="242"/>
        <v>0</v>
      </c>
      <c r="AI513" s="208">
        <f t="shared" si="242"/>
        <v>0</v>
      </c>
      <c r="AJ513" s="208">
        <f t="shared" si="242"/>
        <v>0</v>
      </c>
      <c r="AK513" s="208">
        <f t="shared" si="242"/>
        <v>0</v>
      </c>
      <c r="AL513" s="208">
        <f t="shared" si="242"/>
        <v>0</v>
      </c>
      <c r="AM513" s="208">
        <f t="shared" si="242"/>
        <v>0</v>
      </c>
      <c r="AN513" s="208">
        <f t="shared" si="242"/>
        <v>0</v>
      </c>
      <c r="AO513" s="208">
        <f t="shared" si="242"/>
        <v>0</v>
      </c>
      <c r="AP513" s="208">
        <f t="shared" si="242"/>
        <v>0</v>
      </c>
    </row>
    <row r="514" spans="1:42" x14ac:dyDescent="0.2">
      <c r="A514" s="16">
        <f t="shared" ref="A514" si="243">A513+1</f>
        <v>10</v>
      </c>
      <c r="C514" s="209">
        <f t="shared" ref="C514:AP514" si="244">C377</f>
        <v>0</v>
      </c>
      <c r="D514" s="208">
        <f t="shared" si="244"/>
        <v>0</v>
      </c>
      <c r="E514" s="208">
        <f t="shared" si="244"/>
        <v>0</v>
      </c>
      <c r="F514" s="208">
        <f t="shared" si="244"/>
        <v>0</v>
      </c>
      <c r="G514" s="208">
        <f t="shared" si="244"/>
        <v>0</v>
      </c>
      <c r="H514" s="208">
        <f t="shared" si="244"/>
        <v>0</v>
      </c>
      <c r="I514" s="208">
        <f t="shared" si="244"/>
        <v>0</v>
      </c>
      <c r="J514" s="208">
        <f t="shared" si="244"/>
        <v>0</v>
      </c>
      <c r="K514" s="208">
        <f t="shared" si="244"/>
        <v>0</v>
      </c>
      <c r="L514" s="208">
        <f t="shared" si="244"/>
        <v>0</v>
      </c>
      <c r="M514" s="208">
        <f t="shared" si="244"/>
        <v>0</v>
      </c>
      <c r="N514" s="208">
        <f t="shared" si="244"/>
        <v>0</v>
      </c>
      <c r="O514" s="208">
        <f t="shared" si="244"/>
        <v>0</v>
      </c>
      <c r="P514" s="208">
        <f t="shared" si="244"/>
        <v>0</v>
      </c>
      <c r="Q514" s="208">
        <f t="shared" si="244"/>
        <v>0</v>
      </c>
      <c r="R514" s="208">
        <f t="shared" si="244"/>
        <v>0</v>
      </c>
      <c r="S514" s="208">
        <f t="shared" si="244"/>
        <v>0</v>
      </c>
      <c r="T514" s="208">
        <f t="shared" si="244"/>
        <v>0</v>
      </c>
      <c r="U514" s="208">
        <f t="shared" si="244"/>
        <v>0</v>
      </c>
      <c r="V514" s="208">
        <f t="shared" si="244"/>
        <v>0</v>
      </c>
      <c r="W514" s="208">
        <f t="shared" si="244"/>
        <v>0</v>
      </c>
      <c r="X514" s="208">
        <f t="shared" si="244"/>
        <v>0</v>
      </c>
      <c r="Y514" s="208">
        <f t="shared" si="244"/>
        <v>0</v>
      </c>
      <c r="Z514" s="208">
        <f t="shared" si="244"/>
        <v>0</v>
      </c>
      <c r="AA514" s="208">
        <f t="shared" si="244"/>
        <v>0</v>
      </c>
      <c r="AB514" s="208">
        <f t="shared" si="244"/>
        <v>0</v>
      </c>
      <c r="AC514" s="208">
        <f t="shared" si="244"/>
        <v>0</v>
      </c>
      <c r="AD514" s="208">
        <f t="shared" si="244"/>
        <v>0</v>
      </c>
      <c r="AE514" s="208">
        <f t="shared" si="244"/>
        <v>0</v>
      </c>
      <c r="AF514" s="208">
        <f t="shared" si="244"/>
        <v>0</v>
      </c>
      <c r="AG514" s="208">
        <f t="shared" si="244"/>
        <v>0</v>
      </c>
      <c r="AH514" s="208">
        <f t="shared" si="244"/>
        <v>0</v>
      </c>
      <c r="AI514" s="208">
        <f t="shared" si="244"/>
        <v>0</v>
      </c>
      <c r="AJ514" s="208">
        <f t="shared" si="244"/>
        <v>0</v>
      </c>
      <c r="AK514" s="208">
        <f t="shared" si="244"/>
        <v>0</v>
      </c>
      <c r="AL514" s="208">
        <f t="shared" si="244"/>
        <v>0</v>
      </c>
      <c r="AM514" s="208">
        <f t="shared" si="244"/>
        <v>0</v>
      </c>
      <c r="AN514" s="208">
        <f t="shared" si="244"/>
        <v>0</v>
      </c>
      <c r="AO514" s="208">
        <f t="shared" si="244"/>
        <v>0</v>
      </c>
      <c r="AP514" s="208">
        <f t="shared" si="244"/>
        <v>0</v>
      </c>
    </row>
    <row r="515" spans="1:42" x14ac:dyDescent="0.2">
      <c r="A515" s="32"/>
      <c r="C515" s="209"/>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c r="AE515" s="28"/>
      <c r="AF515" s="28"/>
      <c r="AG515" s="28"/>
      <c r="AH515" s="28"/>
      <c r="AI515" s="28"/>
      <c r="AJ515" s="28"/>
      <c r="AK515" s="28"/>
      <c r="AL515" s="28"/>
      <c r="AM515" s="28"/>
      <c r="AN515" s="28"/>
      <c r="AO515" s="28"/>
      <c r="AP515" s="28"/>
    </row>
    <row r="516" spans="1:42" x14ac:dyDescent="0.2">
      <c r="A516" s="32" t="s">
        <v>68</v>
      </c>
      <c r="C516" s="209"/>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28"/>
      <c r="AB516" s="28"/>
      <c r="AC516" s="28"/>
      <c r="AD516" s="28"/>
      <c r="AE516" s="28"/>
      <c r="AF516" s="28"/>
      <c r="AG516" s="28"/>
      <c r="AH516" s="28"/>
      <c r="AI516" s="28"/>
      <c r="AJ516" s="28"/>
      <c r="AK516" s="28"/>
      <c r="AL516" s="28"/>
      <c r="AM516" s="28"/>
      <c r="AN516" s="28"/>
      <c r="AO516" s="28"/>
      <c r="AP516" s="28"/>
    </row>
    <row r="517" spans="1:42" x14ac:dyDescent="0.2">
      <c r="A517" s="16">
        <v>1</v>
      </c>
      <c r="B517" s="191">
        <f t="shared" ref="B517:B526" si="245">SUM(C517:AP517)</f>
        <v>0</v>
      </c>
      <c r="C517" s="209">
        <f t="shared" ref="C517:AP517" si="246">LOOKUP(C505,$B$474:$AP$474,$B$475:$AP$475)*$B668/100</f>
        <v>0</v>
      </c>
      <c r="D517" s="209">
        <f t="shared" si="246"/>
        <v>0</v>
      </c>
      <c r="E517" s="209">
        <f t="shared" si="246"/>
        <v>0</v>
      </c>
      <c r="F517" s="209">
        <f t="shared" si="246"/>
        <v>0</v>
      </c>
      <c r="G517" s="209">
        <f t="shared" si="246"/>
        <v>0</v>
      </c>
      <c r="H517" s="209">
        <f t="shared" si="246"/>
        <v>0</v>
      </c>
      <c r="I517" s="209">
        <f t="shared" si="246"/>
        <v>0</v>
      </c>
      <c r="J517" s="209">
        <f t="shared" si="246"/>
        <v>0</v>
      </c>
      <c r="K517" s="209">
        <f t="shared" si="246"/>
        <v>0</v>
      </c>
      <c r="L517" s="209">
        <f t="shared" si="246"/>
        <v>0</v>
      </c>
      <c r="M517" s="209">
        <f t="shared" si="246"/>
        <v>0</v>
      </c>
      <c r="N517" s="209">
        <f t="shared" si="246"/>
        <v>0</v>
      </c>
      <c r="O517" s="209">
        <f t="shared" si="246"/>
        <v>0</v>
      </c>
      <c r="P517" s="209">
        <f t="shared" si="246"/>
        <v>0</v>
      </c>
      <c r="Q517" s="209">
        <f t="shared" si="246"/>
        <v>0</v>
      </c>
      <c r="R517" s="209">
        <f t="shared" si="246"/>
        <v>0</v>
      </c>
      <c r="S517" s="209">
        <f t="shared" si="246"/>
        <v>0</v>
      </c>
      <c r="T517" s="209">
        <f t="shared" si="246"/>
        <v>0</v>
      </c>
      <c r="U517" s="209">
        <f t="shared" si="246"/>
        <v>0</v>
      </c>
      <c r="V517" s="209">
        <f t="shared" si="246"/>
        <v>0</v>
      </c>
      <c r="W517" s="209">
        <f t="shared" si="246"/>
        <v>0</v>
      </c>
      <c r="X517" s="209">
        <f t="shared" si="246"/>
        <v>0</v>
      </c>
      <c r="Y517" s="209">
        <f t="shared" si="246"/>
        <v>0</v>
      </c>
      <c r="Z517" s="209">
        <f t="shared" si="246"/>
        <v>0</v>
      </c>
      <c r="AA517" s="209">
        <f t="shared" si="246"/>
        <v>0</v>
      </c>
      <c r="AB517" s="209">
        <f t="shared" si="246"/>
        <v>0</v>
      </c>
      <c r="AC517" s="209">
        <f t="shared" si="246"/>
        <v>0</v>
      </c>
      <c r="AD517" s="209">
        <f t="shared" si="246"/>
        <v>0</v>
      </c>
      <c r="AE517" s="209">
        <f t="shared" si="246"/>
        <v>0</v>
      </c>
      <c r="AF517" s="209">
        <f t="shared" si="246"/>
        <v>0</v>
      </c>
      <c r="AG517" s="209">
        <f t="shared" si="246"/>
        <v>0</v>
      </c>
      <c r="AH517" s="209">
        <f t="shared" si="246"/>
        <v>0</v>
      </c>
      <c r="AI517" s="209">
        <f t="shared" si="246"/>
        <v>0</v>
      </c>
      <c r="AJ517" s="209">
        <f t="shared" si="246"/>
        <v>0</v>
      </c>
      <c r="AK517" s="209">
        <f t="shared" si="246"/>
        <v>0</v>
      </c>
      <c r="AL517" s="209">
        <f t="shared" si="246"/>
        <v>0</v>
      </c>
      <c r="AM517" s="209">
        <f t="shared" si="246"/>
        <v>0</v>
      </c>
      <c r="AN517" s="209">
        <f t="shared" si="246"/>
        <v>0</v>
      </c>
      <c r="AO517" s="209">
        <f t="shared" si="246"/>
        <v>0</v>
      </c>
      <c r="AP517" s="209">
        <f t="shared" si="246"/>
        <v>0</v>
      </c>
    </row>
    <row r="518" spans="1:42" x14ac:dyDescent="0.2">
      <c r="A518" s="16">
        <f>A517+1</f>
        <v>2</v>
      </c>
      <c r="B518" s="191">
        <f t="shared" si="245"/>
        <v>0</v>
      </c>
      <c r="C518" s="209">
        <f t="shared" ref="C518:AP518" si="247">LOOKUP(C506,$B$474:$AP$474,$B$475:$AP$475)*$B669/100</f>
        <v>0</v>
      </c>
      <c r="D518" s="209">
        <f t="shared" si="247"/>
        <v>0</v>
      </c>
      <c r="E518" s="209">
        <f t="shared" si="247"/>
        <v>0</v>
      </c>
      <c r="F518" s="209">
        <f t="shared" si="247"/>
        <v>0</v>
      </c>
      <c r="G518" s="209">
        <f t="shared" si="247"/>
        <v>0</v>
      </c>
      <c r="H518" s="209">
        <f t="shared" si="247"/>
        <v>0</v>
      </c>
      <c r="I518" s="209">
        <f t="shared" si="247"/>
        <v>0</v>
      </c>
      <c r="J518" s="209">
        <f t="shared" si="247"/>
        <v>0</v>
      </c>
      <c r="K518" s="209">
        <f t="shared" si="247"/>
        <v>0</v>
      </c>
      <c r="L518" s="209">
        <f t="shared" si="247"/>
        <v>0</v>
      </c>
      <c r="M518" s="209">
        <f t="shared" si="247"/>
        <v>0</v>
      </c>
      <c r="N518" s="209">
        <f t="shared" si="247"/>
        <v>0</v>
      </c>
      <c r="O518" s="209">
        <f t="shared" si="247"/>
        <v>0</v>
      </c>
      <c r="P518" s="209">
        <f t="shared" si="247"/>
        <v>0</v>
      </c>
      <c r="Q518" s="209">
        <f t="shared" si="247"/>
        <v>0</v>
      </c>
      <c r="R518" s="209">
        <f t="shared" si="247"/>
        <v>0</v>
      </c>
      <c r="S518" s="209">
        <f t="shared" si="247"/>
        <v>0</v>
      </c>
      <c r="T518" s="209">
        <f t="shared" si="247"/>
        <v>0</v>
      </c>
      <c r="U518" s="209">
        <f t="shared" si="247"/>
        <v>0</v>
      </c>
      <c r="V518" s="209">
        <f t="shared" si="247"/>
        <v>0</v>
      </c>
      <c r="W518" s="209">
        <f t="shared" si="247"/>
        <v>0</v>
      </c>
      <c r="X518" s="209">
        <f t="shared" si="247"/>
        <v>0</v>
      </c>
      <c r="Y518" s="209">
        <f t="shared" si="247"/>
        <v>0</v>
      </c>
      <c r="Z518" s="209">
        <f t="shared" si="247"/>
        <v>0</v>
      </c>
      <c r="AA518" s="209">
        <f t="shared" si="247"/>
        <v>0</v>
      </c>
      <c r="AB518" s="209">
        <f t="shared" si="247"/>
        <v>0</v>
      </c>
      <c r="AC518" s="209">
        <f t="shared" si="247"/>
        <v>0</v>
      </c>
      <c r="AD518" s="209">
        <f t="shared" si="247"/>
        <v>0</v>
      </c>
      <c r="AE518" s="209">
        <f t="shared" si="247"/>
        <v>0</v>
      </c>
      <c r="AF518" s="209">
        <f t="shared" si="247"/>
        <v>0</v>
      </c>
      <c r="AG518" s="209">
        <f t="shared" si="247"/>
        <v>0</v>
      </c>
      <c r="AH518" s="209">
        <f t="shared" si="247"/>
        <v>0</v>
      </c>
      <c r="AI518" s="209">
        <f t="shared" si="247"/>
        <v>0</v>
      </c>
      <c r="AJ518" s="209">
        <f t="shared" si="247"/>
        <v>0</v>
      </c>
      <c r="AK518" s="209">
        <f t="shared" si="247"/>
        <v>0</v>
      </c>
      <c r="AL518" s="209">
        <f t="shared" si="247"/>
        <v>0</v>
      </c>
      <c r="AM518" s="209">
        <f t="shared" si="247"/>
        <v>0</v>
      </c>
      <c r="AN518" s="209">
        <f t="shared" si="247"/>
        <v>0</v>
      </c>
      <c r="AO518" s="209">
        <f t="shared" si="247"/>
        <v>0</v>
      </c>
      <c r="AP518" s="209">
        <f t="shared" si="247"/>
        <v>0</v>
      </c>
    </row>
    <row r="519" spans="1:42" x14ac:dyDescent="0.2">
      <c r="A519" s="16">
        <f t="shared" ref="A519:A524" si="248">A518+1</f>
        <v>3</v>
      </c>
      <c r="B519" s="191">
        <f t="shared" si="245"/>
        <v>0</v>
      </c>
      <c r="C519" s="209">
        <f t="shared" ref="C519:AP519" si="249">LOOKUP(C507,$B$474:$AP$474,$B$475:$AP$475)*$B670/100</f>
        <v>0</v>
      </c>
      <c r="D519" s="209">
        <f t="shared" si="249"/>
        <v>0</v>
      </c>
      <c r="E519" s="209">
        <f t="shared" si="249"/>
        <v>0</v>
      </c>
      <c r="F519" s="209">
        <f t="shared" si="249"/>
        <v>0</v>
      </c>
      <c r="G519" s="209">
        <f t="shared" si="249"/>
        <v>0</v>
      </c>
      <c r="H519" s="209">
        <f t="shared" si="249"/>
        <v>0</v>
      </c>
      <c r="I519" s="209">
        <f t="shared" si="249"/>
        <v>0</v>
      </c>
      <c r="J519" s="209">
        <f t="shared" si="249"/>
        <v>0</v>
      </c>
      <c r="K519" s="209">
        <f t="shared" si="249"/>
        <v>0</v>
      </c>
      <c r="L519" s="209">
        <f t="shared" si="249"/>
        <v>0</v>
      </c>
      <c r="M519" s="209">
        <f t="shared" si="249"/>
        <v>0</v>
      </c>
      <c r="N519" s="209">
        <f t="shared" si="249"/>
        <v>0</v>
      </c>
      <c r="O519" s="209">
        <f t="shared" si="249"/>
        <v>0</v>
      </c>
      <c r="P519" s="209">
        <f t="shared" si="249"/>
        <v>0</v>
      </c>
      <c r="Q519" s="209">
        <f t="shared" si="249"/>
        <v>0</v>
      </c>
      <c r="R519" s="209">
        <f t="shared" si="249"/>
        <v>0</v>
      </c>
      <c r="S519" s="209">
        <f t="shared" si="249"/>
        <v>0</v>
      </c>
      <c r="T519" s="209">
        <f t="shared" si="249"/>
        <v>0</v>
      </c>
      <c r="U519" s="209">
        <f t="shared" si="249"/>
        <v>0</v>
      </c>
      <c r="V519" s="209">
        <f t="shared" si="249"/>
        <v>0</v>
      </c>
      <c r="W519" s="209">
        <f t="shared" si="249"/>
        <v>0</v>
      </c>
      <c r="X519" s="209">
        <f t="shared" si="249"/>
        <v>0</v>
      </c>
      <c r="Y519" s="209">
        <f t="shared" si="249"/>
        <v>0</v>
      </c>
      <c r="Z519" s="209">
        <f t="shared" si="249"/>
        <v>0</v>
      </c>
      <c r="AA519" s="209">
        <f t="shared" si="249"/>
        <v>0</v>
      </c>
      <c r="AB519" s="209">
        <f t="shared" si="249"/>
        <v>0</v>
      </c>
      <c r="AC519" s="209">
        <f t="shared" si="249"/>
        <v>0</v>
      </c>
      <c r="AD519" s="209">
        <f t="shared" si="249"/>
        <v>0</v>
      </c>
      <c r="AE519" s="209">
        <f t="shared" si="249"/>
        <v>0</v>
      </c>
      <c r="AF519" s="209">
        <f t="shared" si="249"/>
        <v>0</v>
      </c>
      <c r="AG519" s="209">
        <f t="shared" si="249"/>
        <v>0</v>
      </c>
      <c r="AH519" s="209">
        <f t="shared" si="249"/>
        <v>0</v>
      </c>
      <c r="AI519" s="209">
        <f t="shared" si="249"/>
        <v>0</v>
      </c>
      <c r="AJ519" s="209">
        <f t="shared" si="249"/>
        <v>0</v>
      </c>
      <c r="AK519" s="209">
        <f t="shared" si="249"/>
        <v>0</v>
      </c>
      <c r="AL519" s="209">
        <f t="shared" si="249"/>
        <v>0</v>
      </c>
      <c r="AM519" s="209">
        <f t="shared" si="249"/>
        <v>0</v>
      </c>
      <c r="AN519" s="209">
        <f t="shared" si="249"/>
        <v>0</v>
      </c>
      <c r="AO519" s="209">
        <f t="shared" si="249"/>
        <v>0</v>
      </c>
      <c r="AP519" s="209">
        <f t="shared" si="249"/>
        <v>0</v>
      </c>
    </row>
    <row r="520" spans="1:42" x14ac:dyDescent="0.2">
      <c r="A520" s="16">
        <f t="shared" si="248"/>
        <v>4</v>
      </c>
      <c r="B520" s="191">
        <f t="shared" si="245"/>
        <v>0</v>
      </c>
      <c r="C520" s="209">
        <f t="shared" ref="C520:AP520" si="250">LOOKUP(C508,$B$474:$AP$474,$B$475:$AP$475)*$B671/100</f>
        <v>0</v>
      </c>
      <c r="D520" s="209">
        <f t="shared" si="250"/>
        <v>0</v>
      </c>
      <c r="E520" s="209">
        <f t="shared" si="250"/>
        <v>0</v>
      </c>
      <c r="F520" s="209">
        <f t="shared" si="250"/>
        <v>0</v>
      </c>
      <c r="G520" s="209">
        <f t="shared" si="250"/>
        <v>0</v>
      </c>
      <c r="H520" s="209">
        <f t="shared" si="250"/>
        <v>0</v>
      </c>
      <c r="I520" s="209">
        <f t="shared" si="250"/>
        <v>0</v>
      </c>
      <c r="J520" s="209">
        <f t="shared" si="250"/>
        <v>0</v>
      </c>
      <c r="K520" s="209">
        <f t="shared" si="250"/>
        <v>0</v>
      </c>
      <c r="L520" s="209">
        <f t="shared" si="250"/>
        <v>0</v>
      </c>
      <c r="M520" s="209">
        <f t="shared" si="250"/>
        <v>0</v>
      </c>
      <c r="N520" s="209">
        <f t="shared" si="250"/>
        <v>0</v>
      </c>
      <c r="O520" s="209">
        <f t="shared" si="250"/>
        <v>0</v>
      </c>
      <c r="P520" s="209">
        <f t="shared" si="250"/>
        <v>0</v>
      </c>
      <c r="Q520" s="209">
        <f t="shared" si="250"/>
        <v>0</v>
      </c>
      <c r="R520" s="209">
        <f t="shared" si="250"/>
        <v>0</v>
      </c>
      <c r="S520" s="209">
        <f t="shared" si="250"/>
        <v>0</v>
      </c>
      <c r="T520" s="209">
        <f t="shared" si="250"/>
        <v>0</v>
      </c>
      <c r="U520" s="209">
        <f t="shared" si="250"/>
        <v>0</v>
      </c>
      <c r="V520" s="209">
        <f t="shared" si="250"/>
        <v>0</v>
      </c>
      <c r="W520" s="209">
        <f t="shared" si="250"/>
        <v>0</v>
      </c>
      <c r="X520" s="209">
        <f t="shared" si="250"/>
        <v>0</v>
      </c>
      <c r="Y520" s="209">
        <f t="shared" si="250"/>
        <v>0</v>
      </c>
      <c r="Z520" s="209">
        <f t="shared" si="250"/>
        <v>0</v>
      </c>
      <c r="AA520" s="209">
        <f t="shared" si="250"/>
        <v>0</v>
      </c>
      <c r="AB520" s="209">
        <f t="shared" si="250"/>
        <v>0</v>
      </c>
      <c r="AC520" s="209">
        <f t="shared" si="250"/>
        <v>0</v>
      </c>
      <c r="AD520" s="209">
        <f t="shared" si="250"/>
        <v>0</v>
      </c>
      <c r="AE520" s="209">
        <f t="shared" si="250"/>
        <v>0</v>
      </c>
      <c r="AF520" s="209">
        <f t="shared" si="250"/>
        <v>0</v>
      </c>
      <c r="AG520" s="209">
        <f t="shared" si="250"/>
        <v>0</v>
      </c>
      <c r="AH520" s="209">
        <f t="shared" si="250"/>
        <v>0</v>
      </c>
      <c r="AI520" s="209">
        <f t="shared" si="250"/>
        <v>0</v>
      </c>
      <c r="AJ520" s="209">
        <f t="shared" si="250"/>
        <v>0</v>
      </c>
      <c r="AK520" s="209">
        <f t="shared" si="250"/>
        <v>0</v>
      </c>
      <c r="AL520" s="209">
        <f t="shared" si="250"/>
        <v>0</v>
      </c>
      <c r="AM520" s="209">
        <f t="shared" si="250"/>
        <v>0</v>
      </c>
      <c r="AN520" s="209">
        <f t="shared" si="250"/>
        <v>0</v>
      </c>
      <c r="AO520" s="209">
        <f t="shared" si="250"/>
        <v>0</v>
      </c>
      <c r="AP520" s="209">
        <f t="shared" si="250"/>
        <v>0</v>
      </c>
    </row>
    <row r="521" spans="1:42" x14ac:dyDescent="0.2">
      <c r="A521" s="16">
        <f t="shared" si="248"/>
        <v>5</v>
      </c>
      <c r="B521" s="191">
        <f t="shared" si="245"/>
        <v>0</v>
      </c>
      <c r="C521" s="209">
        <f t="shared" ref="C521:AP521" si="251">LOOKUP(C509,$B$474:$AP$474,$B$475:$AP$475)*$B672/100</f>
        <v>0</v>
      </c>
      <c r="D521" s="209">
        <f t="shared" si="251"/>
        <v>0</v>
      </c>
      <c r="E521" s="209">
        <f t="shared" si="251"/>
        <v>0</v>
      </c>
      <c r="F521" s="209">
        <f t="shared" si="251"/>
        <v>0</v>
      </c>
      <c r="G521" s="209">
        <f t="shared" si="251"/>
        <v>0</v>
      </c>
      <c r="H521" s="209">
        <f t="shared" si="251"/>
        <v>0</v>
      </c>
      <c r="I521" s="209">
        <f t="shared" si="251"/>
        <v>0</v>
      </c>
      <c r="J521" s="209">
        <f t="shared" si="251"/>
        <v>0</v>
      </c>
      <c r="K521" s="209">
        <f t="shared" si="251"/>
        <v>0</v>
      </c>
      <c r="L521" s="209">
        <f t="shared" si="251"/>
        <v>0</v>
      </c>
      <c r="M521" s="209">
        <f t="shared" si="251"/>
        <v>0</v>
      </c>
      <c r="N521" s="209">
        <f t="shared" si="251"/>
        <v>0</v>
      </c>
      <c r="O521" s="209">
        <f t="shared" si="251"/>
        <v>0</v>
      </c>
      <c r="P521" s="209">
        <f t="shared" si="251"/>
        <v>0</v>
      </c>
      <c r="Q521" s="209">
        <f t="shared" si="251"/>
        <v>0</v>
      </c>
      <c r="R521" s="209">
        <f t="shared" si="251"/>
        <v>0</v>
      </c>
      <c r="S521" s="209">
        <f t="shared" si="251"/>
        <v>0</v>
      </c>
      <c r="T521" s="209">
        <f t="shared" si="251"/>
        <v>0</v>
      </c>
      <c r="U521" s="209">
        <f t="shared" si="251"/>
        <v>0</v>
      </c>
      <c r="V521" s="209">
        <f t="shared" si="251"/>
        <v>0</v>
      </c>
      <c r="W521" s="209">
        <f t="shared" si="251"/>
        <v>0</v>
      </c>
      <c r="X521" s="209">
        <f t="shared" si="251"/>
        <v>0</v>
      </c>
      <c r="Y521" s="209">
        <f t="shared" si="251"/>
        <v>0</v>
      </c>
      <c r="Z521" s="209">
        <f t="shared" si="251"/>
        <v>0</v>
      </c>
      <c r="AA521" s="209">
        <f t="shared" si="251"/>
        <v>0</v>
      </c>
      <c r="AB521" s="209">
        <f t="shared" si="251"/>
        <v>0</v>
      </c>
      <c r="AC521" s="209">
        <f t="shared" si="251"/>
        <v>0</v>
      </c>
      <c r="AD521" s="209">
        <f t="shared" si="251"/>
        <v>0</v>
      </c>
      <c r="AE521" s="209">
        <f t="shared" si="251"/>
        <v>0</v>
      </c>
      <c r="AF521" s="209">
        <f t="shared" si="251"/>
        <v>0</v>
      </c>
      <c r="AG521" s="209">
        <f t="shared" si="251"/>
        <v>0</v>
      </c>
      <c r="AH521" s="209">
        <f t="shared" si="251"/>
        <v>0</v>
      </c>
      <c r="AI521" s="209">
        <f t="shared" si="251"/>
        <v>0</v>
      </c>
      <c r="AJ521" s="209">
        <f t="shared" si="251"/>
        <v>0</v>
      </c>
      <c r="AK521" s="209">
        <f t="shared" si="251"/>
        <v>0</v>
      </c>
      <c r="AL521" s="209">
        <f t="shared" si="251"/>
        <v>0</v>
      </c>
      <c r="AM521" s="209">
        <f t="shared" si="251"/>
        <v>0</v>
      </c>
      <c r="AN521" s="209">
        <f t="shared" si="251"/>
        <v>0</v>
      </c>
      <c r="AO521" s="209">
        <f t="shared" si="251"/>
        <v>0</v>
      </c>
      <c r="AP521" s="209">
        <f t="shared" si="251"/>
        <v>0</v>
      </c>
    </row>
    <row r="522" spans="1:42" x14ac:dyDescent="0.2">
      <c r="A522" s="16">
        <f t="shared" si="248"/>
        <v>6</v>
      </c>
      <c r="B522" s="191">
        <f t="shared" si="245"/>
        <v>0</v>
      </c>
      <c r="C522" s="209">
        <f t="shared" ref="C522:AP522" si="252">LOOKUP(C510,$B$474:$AP$474,$B$475:$AP$475)*$B673/100</f>
        <v>0</v>
      </c>
      <c r="D522" s="209">
        <f t="shared" si="252"/>
        <v>0</v>
      </c>
      <c r="E522" s="209">
        <f t="shared" si="252"/>
        <v>0</v>
      </c>
      <c r="F522" s="209">
        <f t="shared" si="252"/>
        <v>0</v>
      </c>
      <c r="G522" s="209">
        <f t="shared" si="252"/>
        <v>0</v>
      </c>
      <c r="H522" s="209">
        <f t="shared" si="252"/>
        <v>0</v>
      </c>
      <c r="I522" s="209">
        <f t="shared" si="252"/>
        <v>0</v>
      </c>
      <c r="J522" s="209">
        <f t="shared" si="252"/>
        <v>0</v>
      </c>
      <c r="K522" s="209">
        <f t="shared" si="252"/>
        <v>0</v>
      </c>
      <c r="L522" s="209">
        <f t="shared" si="252"/>
        <v>0</v>
      </c>
      <c r="M522" s="209">
        <f t="shared" si="252"/>
        <v>0</v>
      </c>
      <c r="N522" s="209">
        <f t="shared" si="252"/>
        <v>0</v>
      </c>
      <c r="O522" s="209">
        <f t="shared" si="252"/>
        <v>0</v>
      </c>
      <c r="P522" s="209">
        <f t="shared" si="252"/>
        <v>0</v>
      </c>
      <c r="Q522" s="209">
        <f t="shared" si="252"/>
        <v>0</v>
      </c>
      <c r="R522" s="209">
        <f t="shared" si="252"/>
        <v>0</v>
      </c>
      <c r="S522" s="209">
        <f t="shared" si="252"/>
        <v>0</v>
      </c>
      <c r="T522" s="209">
        <f t="shared" si="252"/>
        <v>0</v>
      </c>
      <c r="U522" s="209">
        <f t="shared" si="252"/>
        <v>0</v>
      </c>
      <c r="V522" s="209">
        <f t="shared" si="252"/>
        <v>0</v>
      </c>
      <c r="W522" s="209">
        <f t="shared" si="252"/>
        <v>0</v>
      </c>
      <c r="X522" s="209">
        <f t="shared" si="252"/>
        <v>0</v>
      </c>
      <c r="Y522" s="209">
        <f t="shared" si="252"/>
        <v>0</v>
      </c>
      <c r="Z522" s="209">
        <f t="shared" si="252"/>
        <v>0</v>
      </c>
      <c r="AA522" s="209">
        <f t="shared" si="252"/>
        <v>0</v>
      </c>
      <c r="AB522" s="209">
        <f t="shared" si="252"/>
        <v>0</v>
      </c>
      <c r="AC522" s="209">
        <f t="shared" si="252"/>
        <v>0</v>
      </c>
      <c r="AD522" s="209">
        <f t="shared" si="252"/>
        <v>0</v>
      </c>
      <c r="AE522" s="209">
        <f t="shared" si="252"/>
        <v>0</v>
      </c>
      <c r="AF522" s="209">
        <f t="shared" si="252"/>
        <v>0</v>
      </c>
      <c r="AG522" s="209">
        <f t="shared" si="252"/>
        <v>0</v>
      </c>
      <c r="AH522" s="209">
        <f t="shared" si="252"/>
        <v>0</v>
      </c>
      <c r="AI522" s="209">
        <f t="shared" si="252"/>
        <v>0</v>
      </c>
      <c r="AJ522" s="209">
        <f t="shared" si="252"/>
        <v>0</v>
      </c>
      <c r="AK522" s="209">
        <f t="shared" si="252"/>
        <v>0</v>
      </c>
      <c r="AL522" s="209">
        <f t="shared" si="252"/>
        <v>0</v>
      </c>
      <c r="AM522" s="209">
        <f t="shared" si="252"/>
        <v>0</v>
      </c>
      <c r="AN522" s="209">
        <f t="shared" si="252"/>
        <v>0</v>
      </c>
      <c r="AO522" s="209">
        <f t="shared" si="252"/>
        <v>0</v>
      </c>
      <c r="AP522" s="209">
        <f t="shared" si="252"/>
        <v>0</v>
      </c>
    </row>
    <row r="523" spans="1:42" x14ac:dyDescent="0.2">
      <c r="A523" s="16">
        <f t="shared" si="248"/>
        <v>7</v>
      </c>
      <c r="B523" s="191">
        <f t="shared" si="245"/>
        <v>0</v>
      </c>
      <c r="C523" s="209">
        <f t="shared" ref="C523:AP523" si="253">LOOKUP(C511,$B$474:$AP$474,$B$475:$AP$475)*$B674/100</f>
        <v>0</v>
      </c>
      <c r="D523" s="209">
        <f t="shared" si="253"/>
        <v>0</v>
      </c>
      <c r="E523" s="209">
        <f t="shared" si="253"/>
        <v>0</v>
      </c>
      <c r="F523" s="209">
        <f t="shared" si="253"/>
        <v>0</v>
      </c>
      <c r="G523" s="209">
        <f t="shared" si="253"/>
        <v>0</v>
      </c>
      <c r="H523" s="209">
        <f t="shared" si="253"/>
        <v>0</v>
      </c>
      <c r="I523" s="209">
        <f t="shared" si="253"/>
        <v>0</v>
      </c>
      <c r="J523" s="209">
        <f t="shared" si="253"/>
        <v>0</v>
      </c>
      <c r="K523" s="209">
        <f t="shared" si="253"/>
        <v>0</v>
      </c>
      <c r="L523" s="209">
        <f t="shared" si="253"/>
        <v>0</v>
      </c>
      <c r="M523" s="209">
        <f t="shared" si="253"/>
        <v>0</v>
      </c>
      <c r="N523" s="209">
        <f t="shared" si="253"/>
        <v>0</v>
      </c>
      <c r="O523" s="209">
        <f t="shared" si="253"/>
        <v>0</v>
      </c>
      <c r="P523" s="209">
        <f t="shared" si="253"/>
        <v>0</v>
      </c>
      <c r="Q523" s="209">
        <f t="shared" si="253"/>
        <v>0</v>
      </c>
      <c r="R523" s="209">
        <f t="shared" si="253"/>
        <v>0</v>
      </c>
      <c r="S523" s="209">
        <f t="shared" si="253"/>
        <v>0</v>
      </c>
      <c r="T523" s="209">
        <f t="shared" si="253"/>
        <v>0</v>
      </c>
      <c r="U523" s="209">
        <f t="shared" si="253"/>
        <v>0</v>
      </c>
      <c r="V523" s="209">
        <f t="shared" si="253"/>
        <v>0</v>
      </c>
      <c r="W523" s="209">
        <f t="shared" si="253"/>
        <v>0</v>
      </c>
      <c r="X523" s="209">
        <f t="shared" si="253"/>
        <v>0</v>
      </c>
      <c r="Y523" s="209">
        <f t="shared" si="253"/>
        <v>0</v>
      </c>
      <c r="Z523" s="209">
        <f t="shared" si="253"/>
        <v>0</v>
      </c>
      <c r="AA523" s="209">
        <f t="shared" si="253"/>
        <v>0</v>
      </c>
      <c r="AB523" s="209">
        <f t="shared" si="253"/>
        <v>0</v>
      </c>
      <c r="AC523" s="209">
        <f t="shared" si="253"/>
        <v>0</v>
      </c>
      <c r="AD523" s="209">
        <f t="shared" si="253"/>
        <v>0</v>
      </c>
      <c r="AE523" s="209">
        <f t="shared" si="253"/>
        <v>0</v>
      </c>
      <c r="AF523" s="209">
        <f t="shared" si="253"/>
        <v>0</v>
      </c>
      <c r="AG523" s="209">
        <f t="shared" si="253"/>
        <v>0</v>
      </c>
      <c r="AH523" s="209">
        <f t="shared" si="253"/>
        <v>0</v>
      </c>
      <c r="AI523" s="209">
        <f t="shared" si="253"/>
        <v>0</v>
      </c>
      <c r="AJ523" s="209">
        <f t="shared" si="253"/>
        <v>0</v>
      </c>
      <c r="AK523" s="209">
        <f t="shared" si="253"/>
        <v>0</v>
      </c>
      <c r="AL523" s="209">
        <f t="shared" si="253"/>
        <v>0</v>
      </c>
      <c r="AM523" s="209">
        <f t="shared" si="253"/>
        <v>0</v>
      </c>
      <c r="AN523" s="209">
        <f t="shared" si="253"/>
        <v>0</v>
      </c>
      <c r="AO523" s="209">
        <f t="shared" si="253"/>
        <v>0</v>
      </c>
      <c r="AP523" s="209">
        <f t="shared" si="253"/>
        <v>0</v>
      </c>
    </row>
    <row r="524" spans="1:42" x14ac:dyDescent="0.2">
      <c r="A524" s="16">
        <f t="shared" si="248"/>
        <v>8</v>
      </c>
      <c r="B524" s="191">
        <f t="shared" si="245"/>
        <v>0</v>
      </c>
      <c r="C524" s="209">
        <f t="shared" ref="C524:AP524" si="254">LOOKUP(C512,$B$474:$AP$474,$B$475:$AP$475)*$B675/100</f>
        <v>0</v>
      </c>
      <c r="D524" s="209">
        <f t="shared" si="254"/>
        <v>0</v>
      </c>
      <c r="E524" s="209">
        <f t="shared" si="254"/>
        <v>0</v>
      </c>
      <c r="F524" s="209">
        <f t="shared" si="254"/>
        <v>0</v>
      </c>
      <c r="G524" s="209">
        <f t="shared" si="254"/>
        <v>0</v>
      </c>
      <c r="H524" s="209">
        <f t="shared" si="254"/>
        <v>0</v>
      </c>
      <c r="I524" s="209">
        <f t="shared" si="254"/>
        <v>0</v>
      </c>
      <c r="J524" s="209">
        <f t="shared" si="254"/>
        <v>0</v>
      </c>
      <c r="K524" s="209">
        <f t="shared" si="254"/>
        <v>0</v>
      </c>
      <c r="L524" s="209">
        <f t="shared" si="254"/>
        <v>0</v>
      </c>
      <c r="M524" s="209">
        <f t="shared" si="254"/>
        <v>0</v>
      </c>
      <c r="N524" s="209">
        <f t="shared" si="254"/>
        <v>0</v>
      </c>
      <c r="O524" s="209">
        <f t="shared" si="254"/>
        <v>0</v>
      </c>
      <c r="P524" s="209">
        <f t="shared" si="254"/>
        <v>0</v>
      </c>
      <c r="Q524" s="209">
        <f t="shared" si="254"/>
        <v>0</v>
      </c>
      <c r="R524" s="209">
        <f t="shared" si="254"/>
        <v>0</v>
      </c>
      <c r="S524" s="209">
        <f t="shared" si="254"/>
        <v>0</v>
      </c>
      <c r="T524" s="209">
        <f t="shared" si="254"/>
        <v>0</v>
      </c>
      <c r="U524" s="209">
        <f t="shared" si="254"/>
        <v>0</v>
      </c>
      <c r="V524" s="209">
        <f t="shared" si="254"/>
        <v>0</v>
      </c>
      <c r="W524" s="209">
        <f t="shared" si="254"/>
        <v>0</v>
      </c>
      <c r="X524" s="209">
        <f t="shared" si="254"/>
        <v>0</v>
      </c>
      <c r="Y524" s="209">
        <f t="shared" si="254"/>
        <v>0</v>
      </c>
      <c r="Z524" s="209">
        <f t="shared" si="254"/>
        <v>0</v>
      </c>
      <c r="AA524" s="209">
        <f t="shared" si="254"/>
        <v>0</v>
      </c>
      <c r="AB524" s="209">
        <f t="shared" si="254"/>
        <v>0</v>
      </c>
      <c r="AC524" s="209">
        <f t="shared" si="254"/>
        <v>0</v>
      </c>
      <c r="AD524" s="209">
        <f t="shared" si="254"/>
        <v>0</v>
      </c>
      <c r="AE524" s="209">
        <f t="shared" si="254"/>
        <v>0</v>
      </c>
      <c r="AF524" s="209">
        <f t="shared" si="254"/>
        <v>0</v>
      </c>
      <c r="AG524" s="209">
        <f t="shared" si="254"/>
        <v>0</v>
      </c>
      <c r="AH524" s="209">
        <f t="shared" si="254"/>
        <v>0</v>
      </c>
      <c r="AI524" s="209">
        <f t="shared" si="254"/>
        <v>0</v>
      </c>
      <c r="AJ524" s="209">
        <f t="shared" si="254"/>
        <v>0</v>
      </c>
      <c r="AK524" s="209">
        <f t="shared" si="254"/>
        <v>0</v>
      </c>
      <c r="AL524" s="209">
        <f t="shared" si="254"/>
        <v>0</v>
      </c>
      <c r="AM524" s="209">
        <f t="shared" si="254"/>
        <v>0</v>
      </c>
      <c r="AN524" s="209">
        <f t="shared" si="254"/>
        <v>0</v>
      </c>
      <c r="AO524" s="209">
        <f t="shared" si="254"/>
        <v>0</v>
      </c>
      <c r="AP524" s="209">
        <f t="shared" si="254"/>
        <v>0</v>
      </c>
    </row>
    <row r="525" spans="1:42" x14ac:dyDescent="0.2">
      <c r="A525" s="16">
        <f>A524+1</f>
        <v>9</v>
      </c>
      <c r="B525" s="191">
        <f t="shared" si="245"/>
        <v>0</v>
      </c>
      <c r="C525" s="209">
        <f t="shared" ref="C525:AP525" si="255">LOOKUP(C513,$B$474:$AP$474,$B$475:$AP$475)*$B676/100</f>
        <v>0</v>
      </c>
      <c r="D525" s="209">
        <f t="shared" si="255"/>
        <v>0</v>
      </c>
      <c r="E525" s="209">
        <f t="shared" si="255"/>
        <v>0</v>
      </c>
      <c r="F525" s="209">
        <f t="shared" si="255"/>
        <v>0</v>
      </c>
      <c r="G525" s="209">
        <f t="shared" si="255"/>
        <v>0</v>
      </c>
      <c r="H525" s="209">
        <f t="shared" si="255"/>
        <v>0</v>
      </c>
      <c r="I525" s="209">
        <f t="shared" si="255"/>
        <v>0</v>
      </c>
      <c r="J525" s="209">
        <f t="shared" si="255"/>
        <v>0</v>
      </c>
      <c r="K525" s="209">
        <f t="shared" si="255"/>
        <v>0</v>
      </c>
      <c r="L525" s="209">
        <f t="shared" si="255"/>
        <v>0</v>
      </c>
      <c r="M525" s="209">
        <f t="shared" si="255"/>
        <v>0</v>
      </c>
      <c r="N525" s="209">
        <f t="shared" si="255"/>
        <v>0</v>
      </c>
      <c r="O525" s="209">
        <f t="shared" si="255"/>
        <v>0</v>
      </c>
      <c r="P525" s="209">
        <f t="shared" si="255"/>
        <v>0</v>
      </c>
      <c r="Q525" s="209">
        <f t="shared" si="255"/>
        <v>0</v>
      </c>
      <c r="R525" s="209">
        <f t="shared" si="255"/>
        <v>0</v>
      </c>
      <c r="S525" s="209">
        <f t="shared" si="255"/>
        <v>0</v>
      </c>
      <c r="T525" s="209">
        <f t="shared" si="255"/>
        <v>0</v>
      </c>
      <c r="U525" s="209">
        <f t="shared" si="255"/>
        <v>0</v>
      </c>
      <c r="V525" s="209">
        <f t="shared" si="255"/>
        <v>0</v>
      </c>
      <c r="W525" s="209">
        <f t="shared" si="255"/>
        <v>0</v>
      </c>
      <c r="X525" s="209">
        <f t="shared" si="255"/>
        <v>0</v>
      </c>
      <c r="Y525" s="209">
        <f t="shared" si="255"/>
        <v>0</v>
      </c>
      <c r="Z525" s="209">
        <f t="shared" si="255"/>
        <v>0</v>
      </c>
      <c r="AA525" s="209">
        <f t="shared" si="255"/>
        <v>0</v>
      </c>
      <c r="AB525" s="209">
        <f t="shared" si="255"/>
        <v>0</v>
      </c>
      <c r="AC525" s="209">
        <f t="shared" si="255"/>
        <v>0</v>
      </c>
      <c r="AD525" s="209">
        <f t="shared" si="255"/>
        <v>0</v>
      </c>
      <c r="AE525" s="209">
        <f t="shared" si="255"/>
        <v>0</v>
      </c>
      <c r="AF525" s="209">
        <f t="shared" si="255"/>
        <v>0</v>
      </c>
      <c r="AG525" s="209">
        <f t="shared" si="255"/>
        <v>0</v>
      </c>
      <c r="AH525" s="209">
        <f t="shared" si="255"/>
        <v>0</v>
      </c>
      <c r="AI525" s="209">
        <f t="shared" si="255"/>
        <v>0</v>
      </c>
      <c r="AJ525" s="209">
        <f t="shared" si="255"/>
        <v>0</v>
      </c>
      <c r="AK525" s="209">
        <f t="shared" si="255"/>
        <v>0</v>
      </c>
      <c r="AL525" s="209">
        <f t="shared" si="255"/>
        <v>0</v>
      </c>
      <c r="AM525" s="209">
        <f t="shared" si="255"/>
        <v>0</v>
      </c>
      <c r="AN525" s="209">
        <f t="shared" si="255"/>
        <v>0</v>
      </c>
      <c r="AO525" s="209">
        <f t="shared" si="255"/>
        <v>0</v>
      </c>
      <c r="AP525" s="209">
        <f t="shared" si="255"/>
        <v>0</v>
      </c>
    </row>
    <row r="526" spans="1:42" x14ac:dyDescent="0.2">
      <c r="A526" s="16">
        <f t="shared" ref="A526" si="256">A525+1</f>
        <v>10</v>
      </c>
      <c r="B526" s="191">
        <f t="shared" si="245"/>
        <v>0</v>
      </c>
      <c r="C526" s="405">
        <f t="shared" ref="C526:AP526" si="257">LOOKUP(C514,$B$474:$AP$474,$B$475:$AP$475)*$B677/100</f>
        <v>0</v>
      </c>
      <c r="D526" s="207">
        <f t="shared" si="257"/>
        <v>0</v>
      </c>
      <c r="E526" s="207">
        <f t="shared" si="257"/>
        <v>0</v>
      </c>
      <c r="F526" s="207">
        <f t="shared" si="257"/>
        <v>0</v>
      </c>
      <c r="G526" s="207">
        <f t="shared" si="257"/>
        <v>0</v>
      </c>
      <c r="H526" s="207">
        <f t="shared" si="257"/>
        <v>0</v>
      </c>
      <c r="I526" s="207">
        <f t="shared" si="257"/>
        <v>0</v>
      </c>
      <c r="J526" s="207">
        <f t="shared" si="257"/>
        <v>0</v>
      </c>
      <c r="K526" s="207">
        <f t="shared" si="257"/>
        <v>0</v>
      </c>
      <c r="L526" s="207">
        <f t="shared" si="257"/>
        <v>0</v>
      </c>
      <c r="M526" s="207">
        <f t="shared" si="257"/>
        <v>0</v>
      </c>
      <c r="N526" s="207">
        <f t="shared" si="257"/>
        <v>0</v>
      </c>
      <c r="O526" s="207">
        <f t="shared" si="257"/>
        <v>0</v>
      </c>
      <c r="P526" s="207">
        <f t="shared" si="257"/>
        <v>0</v>
      </c>
      <c r="Q526" s="207">
        <f t="shared" si="257"/>
        <v>0</v>
      </c>
      <c r="R526" s="207">
        <f t="shared" si="257"/>
        <v>0</v>
      </c>
      <c r="S526" s="207">
        <f t="shared" si="257"/>
        <v>0</v>
      </c>
      <c r="T526" s="207">
        <f t="shared" si="257"/>
        <v>0</v>
      </c>
      <c r="U526" s="207">
        <f t="shared" si="257"/>
        <v>0</v>
      </c>
      <c r="V526" s="207">
        <f t="shared" si="257"/>
        <v>0</v>
      </c>
      <c r="W526" s="207">
        <f t="shared" si="257"/>
        <v>0</v>
      </c>
      <c r="X526" s="207">
        <f t="shared" si="257"/>
        <v>0</v>
      </c>
      <c r="Y526" s="207">
        <f t="shared" si="257"/>
        <v>0</v>
      </c>
      <c r="Z526" s="207">
        <f t="shared" si="257"/>
        <v>0</v>
      </c>
      <c r="AA526" s="207">
        <f t="shared" si="257"/>
        <v>0</v>
      </c>
      <c r="AB526" s="207">
        <f t="shared" si="257"/>
        <v>0</v>
      </c>
      <c r="AC526" s="207">
        <f t="shared" si="257"/>
        <v>0</v>
      </c>
      <c r="AD526" s="207">
        <f t="shared" si="257"/>
        <v>0</v>
      </c>
      <c r="AE526" s="207">
        <f t="shared" si="257"/>
        <v>0</v>
      </c>
      <c r="AF526" s="207">
        <f t="shared" si="257"/>
        <v>0</v>
      </c>
      <c r="AG526" s="207">
        <f t="shared" si="257"/>
        <v>0</v>
      </c>
      <c r="AH526" s="207">
        <f t="shared" si="257"/>
        <v>0</v>
      </c>
      <c r="AI526" s="207">
        <f t="shared" si="257"/>
        <v>0</v>
      </c>
      <c r="AJ526" s="207">
        <f t="shared" si="257"/>
        <v>0</v>
      </c>
      <c r="AK526" s="207">
        <f t="shared" si="257"/>
        <v>0</v>
      </c>
      <c r="AL526" s="207">
        <f t="shared" si="257"/>
        <v>0</v>
      </c>
      <c r="AM526" s="207">
        <f t="shared" si="257"/>
        <v>0</v>
      </c>
      <c r="AN526" s="207">
        <f t="shared" si="257"/>
        <v>0</v>
      </c>
      <c r="AO526" s="207">
        <f t="shared" si="257"/>
        <v>0</v>
      </c>
      <c r="AP526" s="207">
        <f t="shared" si="257"/>
        <v>0</v>
      </c>
    </row>
    <row r="527" spans="1:42" s="16" customFormat="1" x14ac:dyDescent="0.2">
      <c r="A527" s="39" t="s">
        <v>13</v>
      </c>
      <c r="B527" s="19"/>
      <c r="C527" s="209">
        <f>SUM(C517:C526)</f>
        <v>0</v>
      </c>
      <c r="D527" s="209">
        <f t="shared" ref="D527:AP527" si="258">SUM(D517:D526)</f>
        <v>0</v>
      </c>
      <c r="E527" s="209">
        <f t="shared" si="258"/>
        <v>0</v>
      </c>
      <c r="F527" s="209">
        <f t="shared" si="258"/>
        <v>0</v>
      </c>
      <c r="G527" s="209">
        <f t="shared" si="258"/>
        <v>0</v>
      </c>
      <c r="H527" s="209">
        <f t="shared" si="258"/>
        <v>0</v>
      </c>
      <c r="I527" s="209">
        <f t="shared" si="258"/>
        <v>0</v>
      </c>
      <c r="J527" s="209">
        <f t="shared" si="258"/>
        <v>0</v>
      </c>
      <c r="K527" s="209">
        <f t="shared" si="258"/>
        <v>0</v>
      </c>
      <c r="L527" s="209">
        <f t="shared" si="258"/>
        <v>0</v>
      </c>
      <c r="M527" s="209">
        <f t="shared" si="258"/>
        <v>0</v>
      </c>
      <c r="N527" s="209">
        <f t="shared" si="258"/>
        <v>0</v>
      </c>
      <c r="O527" s="209">
        <f t="shared" si="258"/>
        <v>0</v>
      </c>
      <c r="P527" s="209">
        <f t="shared" si="258"/>
        <v>0</v>
      </c>
      <c r="Q527" s="209">
        <f t="shared" si="258"/>
        <v>0</v>
      </c>
      <c r="R527" s="209">
        <f t="shared" si="258"/>
        <v>0</v>
      </c>
      <c r="S527" s="209">
        <f t="shared" si="258"/>
        <v>0</v>
      </c>
      <c r="T527" s="209">
        <f t="shared" si="258"/>
        <v>0</v>
      </c>
      <c r="U527" s="209">
        <f t="shared" si="258"/>
        <v>0</v>
      </c>
      <c r="V527" s="209">
        <f t="shared" si="258"/>
        <v>0</v>
      </c>
      <c r="W527" s="209">
        <f t="shared" si="258"/>
        <v>0</v>
      </c>
      <c r="X527" s="209">
        <f t="shared" si="258"/>
        <v>0</v>
      </c>
      <c r="Y527" s="209">
        <f t="shared" si="258"/>
        <v>0</v>
      </c>
      <c r="Z527" s="209">
        <f t="shared" si="258"/>
        <v>0</v>
      </c>
      <c r="AA527" s="209">
        <f t="shared" si="258"/>
        <v>0</v>
      </c>
      <c r="AB527" s="209">
        <f t="shared" si="258"/>
        <v>0</v>
      </c>
      <c r="AC527" s="209">
        <f t="shared" si="258"/>
        <v>0</v>
      </c>
      <c r="AD527" s="209">
        <f t="shared" si="258"/>
        <v>0</v>
      </c>
      <c r="AE527" s="209">
        <f t="shared" si="258"/>
        <v>0</v>
      </c>
      <c r="AF527" s="209">
        <f t="shared" si="258"/>
        <v>0</v>
      </c>
      <c r="AG527" s="209">
        <f t="shared" si="258"/>
        <v>0</v>
      </c>
      <c r="AH527" s="209">
        <f t="shared" si="258"/>
        <v>0</v>
      </c>
      <c r="AI527" s="209">
        <f t="shared" si="258"/>
        <v>0</v>
      </c>
      <c r="AJ527" s="209">
        <f t="shared" si="258"/>
        <v>0</v>
      </c>
      <c r="AK527" s="209">
        <f t="shared" si="258"/>
        <v>0</v>
      </c>
      <c r="AL527" s="209">
        <f t="shared" si="258"/>
        <v>0</v>
      </c>
      <c r="AM527" s="209">
        <f t="shared" si="258"/>
        <v>0</v>
      </c>
      <c r="AN527" s="209">
        <f t="shared" si="258"/>
        <v>0</v>
      </c>
      <c r="AO527" s="209">
        <f t="shared" si="258"/>
        <v>0</v>
      </c>
      <c r="AP527" s="209">
        <f t="shared" si="258"/>
        <v>0</v>
      </c>
    </row>
    <row r="528" spans="1:42" s="16" customFormat="1" x14ac:dyDescent="0.2">
      <c r="A528" s="39"/>
      <c r="B528" s="19"/>
      <c r="C528" s="20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c r="AB528" s="19"/>
      <c r="AC528" s="19"/>
      <c r="AD528" s="19"/>
      <c r="AE528" s="19"/>
      <c r="AF528" s="19"/>
      <c r="AG528" s="19"/>
      <c r="AH528" s="19"/>
      <c r="AI528" s="19"/>
      <c r="AJ528" s="19"/>
      <c r="AK528" s="19"/>
      <c r="AL528" s="19"/>
      <c r="AM528" s="19"/>
      <c r="AN528" s="19"/>
      <c r="AO528" s="19"/>
      <c r="AP528" s="19"/>
    </row>
    <row r="529" spans="1:42" x14ac:dyDescent="0.2">
      <c r="A529" s="30" t="s">
        <v>81</v>
      </c>
      <c r="C529" s="209"/>
      <c r="D529" s="28"/>
      <c r="E529" s="28"/>
      <c r="F529" s="28"/>
      <c r="G529" s="28"/>
      <c r="H529" s="28"/>
      <c r="I529" s="28"/>
      <c r="J529" s="28"/>
      <c r="K529" s="28"/>
      <c r="L529" s="28"/>
      <c r="M529" s="28"/>
      <c r="N529" s="28"/>
      <c r="O529" s="28"/>
      <c r="P529" s="28"/>
      <c r="Q529" s="28"/>
      <c r="R529" s="28"/>
      <c r="S529" s="28"/>
      <c r="T529" s="28"/>
      <c r="U529" s="28"/>
      <c r="V529" s="28"/>
      <c r="W529" s="28"/>
      <c r="X529" s="28"/>
      <c r="Y529" s="28"/>
      <c r="Z529" s="28"/>
      <c r="AA529" s="28"/>
      <c r="AB529" s="28"/>
      <c r="AC529" s="28"/>
      <c r="AD529" s="28"/>
      <c r="AE529" s="28"/>
      <c r="AF529" s="28"/>
      <c r="AG529" s="28"/>
      <c r="AH529" s="28"/>
      <c r="AI529" s="28"/>
      <c r="AJ529" s="28"/>
      <c r="AK529" s="28"/>
      <c r="AL529" s="28"/>
      <c r="AM529" s="28"/>
      <c r="AN529" s="28"/>
      <c r="AO529" s="28"/>
      <c r="AP529" s="28"/>
    </row>
    <row r="530" spans="1:42" x14ac:dyDescent="0.2">
      <c r="A530" s="32" t="s">
        <v>64</v>
      </c>
      <c r="C530" s="209"/>
      <c r="D530" s="28"/>
      <c r="E530" s="28"/>
      <c r="F530" s="28"/>
      <c r="G530" s="28"/>
      <c r="H530" s="28"/>
      <c r="I530" s="28"/>
      <c r="J530" s="28"/>
      <c r="K530" s="28"/>
      <c r="L530" s="28"/>
      <c r="M530" s="28"/>
      <c r="N530" s="28"/>
      <c r="O530" s="28"/>
      <c r="P530" s="28"/>
      <c r="Q530" s="28"/>
      <c r="R530" s="28"/>
      <c r="S530" s="28"/>
      <c r="T530" s="28"/>
      <c r="U530" s="28"/>
      <c r="V530" s="28"/>
      <c r="W530" s="28"/>
      <c r="X530" s="28"/>
      <c r="Y530" s="28"/>
      <c r="Z530" s="28"/>
      <c r="AA530" s="28"/>
      <c r="AB530" s="28"/>
      <c r="AC530" s="28"/>
      <c r="AD530" s="28"/>
      <c r="AE530" s="28"/>
      <c r="AF530" s="28"/>
      <c r="AG530" s="28"/>
      <c r="AH530" s="28"/>
      <c r="AI530" s="28"/>
      <c r="AJ530" s="28"/>
      <c r="AK530" s="28"/>
      <c r="AL530" s="28"/>
      <c r="AM530" s="28"/>
      <c r="AN530" s="28"/>
      <c r="AO530" s="28"/>
      <c r="AP530" s="28"/>
    </row>
    <row r="531" spans="1:42" x14ac:dyDescent="0.2">
      <c r="A531" s="4">
        <v>1</v>
      </c>
      <c r="C531" s="208">
        <f t="shared" ref="C531:AP531" si="259">C394</f>
        <v>0</v>
      </c>
      <c r="D531" s="208">
        <f t="shared" si="259"/>
        <v>0</v>
      </c>
      <c r="E531" s="208">
        <f t="shared" si="259"/>
        <v>0</v>
      </c>
      <c r="F531" s="208">
        <f t="shared" si="259"/>
        <v>0</v>
      </c>
      <c r="G531" s="208">
        <f t="shared" si="259"/>
        <v>0</v>
      </c>
      <c r="H531" s="208">
        <f t="shared" si="259"/>
        <v>0</v>
      </c>
      <c r="I531" s="208">
        <f t="shared" si="259"/>
        <v>0</v>
      </c>
      <c r="J531" s="208">
        <f t="shared" si="259"/>
        <v>0</v>
      </c>
      <c r="K531" s="208">
        <f t="shared" si="259"/>
        <v>0</v>
      </c>
      <c r="L531" s="208">
        <f t="shared" si="259"/>
        <v>0</v>
      </c>
      <c r="M531" s="208">
        <f t="shared" si="259"/>
        <v>0</v>
      </c>
      <c r="N531" s="208">
        <f t="shared" si="259"/>
        <v>0</v>
      </c>
      <c r="O531" s="208">
        <f t="shared" si="259"/>
        <v>0</v>
      </c>
      <c r="P531" s="208">
        <f t="shared" si="259"/>
        <v>0</v>
      </c>
      <c r="Q531" s="208">
        <f t="shared" si="259"/>
        <v>0</v>
      </c>
      <c r="R531" s="208">
        <f t="shared" si="259"/>
        <v>0</v>
      </c>
      <c r="S531" s="208">
        <f t="shared" si="259"/>
        <v>0</v>
      </c>
      <c r="T531" s="208">
        <f t="shared" si="259"/>
        <v>0</v>
      </c>
      <c r="U531" s="208">
        <f t="shared" si="259"/>
        <v>0</v>
      </c>
      <c r="V531" s="208">
        <f t="shared" si="259"/>
        <v>0</v>
      </c>
      <c r="W531" s="208">
        <f t="shared" si="259"/>
        <v>0</v>
      </c>
      <c r="X531" s="208">
        <f t="shared" si="259"/>
        <v>0</v>
      </c>
      <c r="Y531" s="208">
        <f t="shared" si="259"/>
        <v>0</v>
      </c>
      <c r="Z531" s="208">
        <f t="shared" si="259"/>
        <v>0</v>
      </c>
      <c r="AA531" s="208">
        <f t="shared" si="259"/>
        <v>0</v>
      </c>
      <c r="AB531" s="208">
        <f t="shared" si="259"/>
        <v>0</v>
      </c>
      <c r="AC531" s="208">
        <f t="shared" si="259"/>
        <v>0</v>
      </c>
      <c r="AD531" s="208">
        <f t="shared" si="259"/>
        <v>0</v>
      </c>
      <c r="AE531" s="208">
        <f t="shared" si="259"/>
        <v>0</v>
      </c>
      <c r="AF531" s="208">
        <f t="shared" si="259"/>
        <v>0</v>
      </c>
      <c r="AG531" s="208">
        <f t="shared" si="259"/>
        <v>0</v>
      </c>
      <c r="AH531" s="208">
        <f t="shared" si="259"/>
        <v>0</v>
      </c>
      <c r="AI531" s="208">
        <f t="shared" si="259"/>
        <v>0</v>
      </c>
      <c r="AJ531" s="208">
        <f t="shared" si="259"/>
        <v>0</v>
      </c>
      <c r="AK531" s="208">
        <f t="shared" si="259"/>
        <v>0</v>
      </c>
      <c r="AL531" s="208">
        <f t="shared" si="259"/>
        <v>0</v>
      </c>
      <c r="AM531" s="208">
        <f t="shared" si="259"/>
        <v>0</v>
      </c>
      <c r="AN531" s="208">
        <f t="shared" si="259"/>
        <v>0</v>
      </c>
      <c r="AO531" s="208">
        <f t="shared" si="259"/>
        <v>0</v>
      </c>
      <c r="AP531" s="208">
        <f t="shared" si="259"/>
        <v>0</v>
      </c>
    </row>
    <row r="532" spans="1:42" x14ac:dyDescent="0.2">
      <c r="A532" s="4">
        <f>A531+1</f>
        <v>2</v>
      </c>
      <c r="C532" s="208">
        <f t="shared" ref="C532:AP532" si="260">C395</f>
        <v>0</v>
      </c>
      <c r="D532" s="208">
        <f t="shared" si="260"/>
        <v>0</v>
      </c>
      <c r="E532" s="208">
        <f t="shared" si="260"/>
        <v>0</v>
      </c>
      <c r="F532" s="208">
        <f t="shared" si="260"/>
        <v>0</v>
      </c>
      <c r="G532" s="208">
        <f t="shared" si="260"/>
        <v>0</v>
      </c>
      <c r="H532" s="208">
        <f t="shared" si="260"/>
        <v>0</v>
      </c>
      <c r="I532" s="208">
        <f t="shared" si="260"/>
        <v>0</v>
      </c>
      <c r="J532" s="208">
        <f t="shared" si="260"/>
        <v>0</v>
      </c>
      <c r="K532" s="208">
        <f t="shared" si="260"/>
        <v>0</v>
      </c>
      <c r="L532" s="208">
        <f t="shared" si="260"/>
        <v>0</v>
      </c>
      <c r="M532" s="208">
        <f t="shared" si="260"/>
        <v>0</v>
      </c>
      <c r="N532" s="208">
        <f t="shared" si="260"/>
        <v>0</v>
      </c>
      <c r="O532" s="208">
        <f t="shared" si="260"/>
        <v>0</v>
      </c>
      <c r="P532" s="208">
        <f t="shared" si="260"/>
        <v>0</v>
      </c>
      <c r="Q532" s="208">
        <f t="shared" si="260"/>
        <v>0</v>
      </c>
      <c r="R532" s="208">
        <f t="shared" si="260"/>
        <v>0</v>
      </c>
      <c r="S532" s="208">
        <f t="shared" si="260"/>
        <v>0</v>
      </c>
      <c r="T532" s="208">
        <f t="shared" si="260"/>
        <v>0</v>
      </c>
      <c r="U532" s="208">
        <f t="shared" si="260"/>
        <v>0</v>
      </c>
      <c r="V532" s="208">
        <f t="shared" si="260"/>
        <v>0</v>
      </c>
      <c r="W532" s="208">
        <f t="shared" si="260"/>
        <v>0</v>
      </c>
      <c r="X532" s="208">
        <f t="shared" si="260"/>
        <v>0</v>
      </c>
      <c r="Y532" s="208">
        <f t="shared" si="260"/>
        <v>0</v>
      </c>
      <c r="Z532" s="208">
        <f t="shared" si="260"/>
        <v>0</v>
      </c>
      <c r="AA532" s="208">
        <f t="shared" si="260"/>
        <v>0</v>
      </c>
      <c r="AB532" s="208">
        <f t="shared" si="260"/>
        <v>0</v>
      </c>
      <c r="AC532" s="208">
        <f t="shared" si="260"/>
        <v>0</v>
      </c>
      <c r="AD532" s="208">
        <f t="shared" si="260"/>
        <v>0</v>
      </c>
      <c r="AE532" s="208">
        <f t="shared" si="260"/>
        <v>0</v>
      </c>
      <c r="AF532" s="208">
        <f t="shared" si="260"/>
        <v>0</v>
      </c>
      <c r="AG532" s="208">
        <f t="shared" si="260"/>
        <v>0</v>
      </c>
      <c r="AH532" s="208">
        <f t="shared" si="260"/>
        <v>0</v>
      </c>
      <c r="AI532" s="208">
        <f t="shared" si="260"/>
        <v>0</v>
      </c>
      <c r="AJ532" s="208">
        <f t="shared" si="260"/>
        <v>0</v>
      </c>
      <c r="AK532" s="208">
        <f t="shared" si="260"/>
        <v>0</v>
      </c>
      <c r="AL532" s="208">
        <f t="shared" si="260"/>
        <v>0</v>
      </c>
      <c r="AM532" s="208">
        <f t="shared" si="260"/>
        <v>0</v>
      </c>
      <c r="AN532" s="208">
        <f t="shared" si="260"/>
        <v>0</v>
      </c>
      <c r="AO532" s="208">
        <f t="shared" si="260"/>
        <v>0</v>
      </c>
      <c r="AP532" s="208">
        <f t="shared" si="260"/>
        <v>0</v>
      </c>
    </row>
    <row r="533" spans="1:42" x14ac:dyDescent="0.2">
      <c r="A533" s="4">
        <f t="shared" ref="A533:A538" si="261">A532+1</f>
        <v>3</v>
      </c>
      <c r="C533" s="208">
        <f t="shared" ref="C533:AP533" si="262">C396</f>
        <v>0</v>
      </c>
      <c r="D533" s="208">
        <f t="shared" si="262"/>
        <v>0</v>
      </c>
      <c r="E533" s="208">
        <f t="shared" si="262"/>
        <v>0</v>
      </c>
      <c r="F533" s="208">
        <f t="shared" si="262"/>
        <v>0</v>
      </c>
      <c r="G533" s="208">
        <f t="shared" si="262"/>
        <v>0</v>
      </c>
      <c r="H533" s="208">
        <f t="shared" si="262"/>
        <v>0</v>
      </c>
      <c r="I533" s="208">
        <f t="shared" si="262"/>
        <v>0</v>
      </c>
      <c r="J533" s="208">
        <f t="shared" si="262"/>
        <v>0</v>
      </c>
      <c r="K533" s="208">
        <f t="shared" si="262"/>
        <v>0</v>
      </c>
      <c r="L533" s="208">
        <f t="shared" si="262"/>
        <v>0</v>
      </c>
      <c r="M533" s="208">
        <f t="shared" si="262"/>
        <v>0</v>
      </c>
      <c r="N533" s="208">
        <f t="shared" si="262"/>
        <v>0</v>
      </c>
      <c r="O533" s="208">
        <f t="shared" si="262"/>
        <v>0</v>
      </c>
      <c r="P533" s="208">
        <f t="shared" si="262"/>
        <v>0</v>
      </c>
      <c r="Q533" s="208">
        <f t="shared" si="262"/>
        <v>0</v>
      </c>
      <c r="R533" s="208">
        <f t="shared" si="262"/>
        <v>0</v>
      </c>
      <c r="S533" s="208">
        <f t="shared" si="262"/>
        <v>0</v>
      </c>
      <c r="T533" s="208">
        <f t="shared" si="262"/>
        <v>0</v>
      </c>
      <c r="U533" s="208">
        <f t="shared" si="262"/>
        <v>0</v>
      </c>
      <c r="V533" s="208">
        <f t="shared" si="262"/>
        <v>0</v>
      </c>
      <c r="W533" s="208">
        <f t="shared" si="262"/>
        <v>0</v>
      </c>
      <c r="X533" s="208">
        <f t="shared" si="262"/>
        <v>0</v>
      </c>
      <c r="Y533" s="208">
        <f t="shared" si="262"/>
        <v>0</v>
      </c>
      <c r="Z533" s="208">
        <f t="shared" si="262"/>
        <v>0</v>
      </c>
      <c r="AA533" s="208">
        <f t="shared" si="262"/>
        <v>0</v>
      </c>
      <c r="AB533" s="208">
        <f t="shared" si="262"/>
        <v>0</v>
      </c>
      <c r="AC533" s="208">
        <f t="shared" si="262"/>
        <v>0</v>
      </c>
      <c r="AD533" s="208">
        <f t="shared" si="262"/>
        <v>0</v>
      </c>
      <c r="AE533" s="208">
        <f t="shared" si="262"/>
        <v>0</v>
      </c>
      <c r="AF533" s="208">
        <f t="shared" si="262"/>
        <v>0</v>
      </c>
      <c r="AG533" s="208">
        <f t="shared" si="262"/>
        <v>0</v>
      </c>
      <c r="AH533" s="208">
        <f t="shared" si="262"/>
        <v>0</v>
      </c>
      <c r="AI533" s="208">
        <f t="shared" si="262"/>
        <v>0</v>
      </c>
      <c r="AJ533" s="208">
        <f t="shared" si="262"/>
        <v>0</v>
      </c>
      <c r="AK533" s="208">
        <f t="shared" si="262"/>
        <v>0</v>
      </c>
      <c r="AL533" s="208">
        <f t="shared" si="262"/>
        <v>0</v>
      </c>
      <c r="AM533" s="208">
        <f t="shared" si="262"/>
        <v>0</v>
      </c>
      <c r="AN533" s="208">
        <f t="shared" si="262"/>
        <v>0</v>
      </c>
      <c r="AO533" s="208">
        <f t="shared" si="262"/>
        <v>0</v>
      </c>
      <c r="AP533" s="208">
        <f t="shared" si="262"/>
        <v>0</v>
      </c>
    </row>
    <row r="534" spans="1:42" x14ac:dyDescent="0.2">
      <c r="A534" s="4">
        <f t="shared" si="261"/>
        <v>4</v>
      </c>
      <c r="C534" s="208">
        <f t="shared" ref="C534:AP534" si="263">C397</f>
        <v>0</v>
      </c>
      <c r="D534" s="208">
        <f t="shared" si="263"/>
        <v>0</v>
      </c>
      <c r="E534" s="208">
        <f t="shared" si="263"/>
        <v>0</v>
      </c>
      <c r="F534" s="208">
        <f t="shared" si="263"/>
        <v>0</v>
      </c>
      <c r="G534" s="208">
        <f t="shared" si="263"/>
        <v>0</v>
      </c>
      <c r="H534" s="208">
        <f t="shared" si="263"/>
        <v>0</v>
      </c>
      <c r="I534" s="208">
        <f t="shared" si="263"/>
        <v>0</v>
      </c>
      <c r="J534" s="208">
        <f t="shared" si="263"/>
        <v>0</v>
      </c>
      <c r="K534" s="208">
        <f t="shared" si="263"/>
        <v>0</v>
      </c>
      <c r="L534" s="208">
        <f t="shared" si="263"/>
        <v>0</v>
      </c>
      <c r="M534" s="208">
        <f t="shared" si="263"/>
        <v>0</v>
      </c>
      <c r="N534" s="208">
        <f t="shared" si="263"/>
        <v>0</v>
      </c>
      <c r="O534" s="208">
        <f t="shared" si="263"/>
        <v>0</v>
      </c>
      <c r="P534" s="208">
        <f t="shared" si="263"/>
        <v>0</v>
      </c>
      <c r="Q534" s="208">
        <f t="shared" si="263"/>
        <v>0</v>
      </c>
      <c r="R534" s="208">
        <f t="shared" si="263"/>
        <v>0</v>
      </c>
      <c r="S534" s="208">
        <f t="shared" si="263"/>
        <v>0</v>
      </c>
      <c r="T534" s="208">
        <f t="shared" si="263"/>
        <v>0</v>
      </c>
      <c r="U534" s="208">
        <f t="shared" si="263"/>
        <v>0</v>
      </c>
      <c r="V534" s="208">
        <f t="shared" si="263"/>
        <v>0</v>
      </c>
      <c r="W534" s="208">
        <f t="shared" si="263"/>
        <v>0</v>
      </c>
      <c r="X534" s="208">
        <f t="shared" si="263"/>
        <v>0</v>
      </c>
      <c r="Y534" s="208">
        <f t="shared" si="263"/>
        <v>0</v>
      </c>
      <c r="Z534" s="208">
        <f t="shared" si="263"/>
        <v>0</v>
      </c>
      <c r="AA534" s="208">
        <f t="shared" si="263"/>
        <v>0</v>
      </c>
      <c r="AB534" s="208">
        <f t="shared" si="263"/>
        <v>0</v>
      </c>
      <c r="AC534" s="208">
        <f t="shared" si="263"/>
        <v>0</v>
      </c>
      <c r="AD534" s="208">
        <f t="shared" si="263"/>
        <v>0</v>
      </c>
      <c r="AE534" s="208">
        <f t="shared" si="263"/>
        <v>0</v>
      </c>
      <c r="AF534" s="208">
        <f t="shared" si="263"/>
        <v>0</v>
      </c>
      <c r="AG534" s="208">
        <f t="shared" si="263"/>
        <v>0</v>
      </c>
      <c r="AH534" s="208">
        <f t="shared" si="263"/>
        <v>0</v>
      </c>
      <c r="AI534" s="208">
        <f t="shared" si="263"/>
        <v>0</v>
      </c>
      <c r="AJ534" s="208">
        <f t="shared" si="263"/>
        <v>0</v>
      </c>
      <c r="AK534" s="208">
        <f t="shared" si="263"/>
        <v>0</v>
      </c>
      <c r="AL534" s="208">
        <f t="shared" si="263"/>
        <v>0</v>
      </c>
      <c r="AM534" s="208">
        <f t="shared" si="263"/>
        <v>0</v>
      </c>
      <c r="AN534" s="208">
        <f t="shared" si="263"/>
        <v>0</v>
      </c>
      <c r="AO534" s="208">
        <f t="shared" si="263"/>
        <v>0</v>
      </c>
      <c r="AP534" s="208">
        <f t="shared" si="263"/>
        <v>0</v>
      </c>
    </row>
    <row r="535" spans="1:42" x14ac:dyDescent="0.2">
      <c r="A535" s="4">
        <f t="shared" si="261"/>
        <v>5</v>
      </c>
      <c r="C535" s="208">
        <f t="shared" ref="C535:AP535" si="264">C398</f>
        <v>0</v>
      </c>
      <c r="D535" s="208">
        <f t="shared" si="264"/>
        <v>0</v>
      </c>
      <c r="E535" s="208">
        <f t="shared" si="264"/>
        <v>0</v>
      </c>
      <c r="F535" s="208">
        <f t="shared" si="264"/>
        <v>0</v>
      </c>
      <c r="G535" s="208">
        <f t="shared" si="264"/>
        <v>0</v>
      </c>
      <c r="H535" s="208">
        <f t="shared" si="264"/>
        <v>0</v>
      </c>
      <c r="I535" s="208">
        <f t="shared" si="264"/>
        <v>0</v>
      </c>
      <c r="J535" s="208">
        <f t="shared" si="264"/>
        <v>0</v>
      </c>
      <c r="K535" s="208">
        <f t="shared" si="264"/>
        <v>0</v>
      </c>
      <c r="L535" s="208">
        <f t="shared" si="264"/>
        <v>0</v>
      </c>
      <c r="M535" s="208">
        <f t="shared" si="264"/>
        <v>0</v>
      </c>
      <c r="N535" s="208">
        <f t="shared" si="264"/>
        <v>0</v>
      </c>
      <c r="O535" s="208">
        <f t="shared" si="264"/>
        <v>0</v>
      </c>
      <c r="P535" s="208">
        <f t="shared" si="264"/>
        <v>0</v>
      </c>
      <c r="Q535" s="208">
        <f t="shared" si="264"/>
        <v>0</v>
      </c>
      <c r="R535" s="208">
        <f t="shared" si="264"/>
        <v>0</v>
      </c>
      <c r="S535" s="208">
        <f t="shared" si="264"/>
        <v>0</v>
      </c>
      <c r="T535" s="208">
        <f t="shared" si="264"/>
        <v>0</v>
      </c>
      <c r="U535" s="208">
        <f t="shared" si="264"/>
        <v>0</v>
      </c>
      <c r="V535" s="208">
        <f t="shared" si="264"/>
        <v>0</v>
      </c>
      <c r="W535" s="208">
        <f t="shared" si="264"/>
        <v>0</v>
      </c>
      <c r="X535" s="208">
        <f t="shared" si="264"/>
        <v>0</v>
      </c>
      <c r="Y535" s="208">
        <f t="shared" si="264"/>
        <v>0</v>
      </c>
      <c r="Z535" s="208">
        <f t="shared" si="264"/>
        <v>0</v>
      </c>
      <c r="AA535" s="208">
        <f t="shared" si="264"/>
        <v>0</v>
      </c>
      <c r="AB535" s="208">
        <f t="shared" si="264"/>
        <v>0</v>
      </c>
      <c r="AC535" s="208">
        <f t="shared" si="264"/>
        <v>0</v>
      </c>
      <c r="AD535" s="208">
        <f t="shared" si="264"/>
        <v>0</v>
      </c>
      <c r="AE535" s="208">
        <f t="shared" si="264"/>
        <v>0</v>
      </c>
      <c r="AF535" s="208">
        <f t="shared" si="264"/>
        <v>0</v>
      </c>
      <c r="AG535" s="208">
        <f t="shared" si="264"/>
        <v>0</v>
      </c>
      <c r="AH535" s="208">
        <f t="shared" si="264"/>
        <v>0</v>
      </c>
      <c r="AI535" s="208">
        <f t="shared" si="264"/>
        <v>0</v>
      </c>
      <c r="AJ535" s="208">
        <f t="shared" si="264"/>
        <v>0</v>
      </c>
      <c r="AK535" s="208">
        <f t="shared" si="264"/>
        <v>0</v>
      </c>
      <c r="AL535" s="208">
        <f t="shared" si="264"/>
        <v>0</v>
      </c>
      <c r="AM535" s="208">
        <f t="shared" si="264"/>
        <v>0</v>
      </c>
      <c r="AN535" s="208">
        <f t="shared" si="264"/>
        <v>0</v>
      </c>
      <c r="AO535" s="208">
        <f t="shared" si="264"/>
        <v>0</v>
      </c>
      <c r="AP535" s="208">
        <f t="shared" si="264"/>
        <v>0</v>
      </c>
    </row>
    <row r="536" spans="1:42" x14ac:dyDescent="0.2">
      <c r="A536" s="4">
        <f t="shared" si="261"/>
        <v>6</v>
      </c>
      <c r="C536" s="208">
        <f t="shared" ref="C536:AP536" si="265">C399</f>
        <v>0</v>
      </c>
      <c r="D536" s="208">
        <f t="shared" si="265"/>
        <v>0</v>
      </c>
      <c r="E536" s="208">
        <f t="shared" si="265"/>
        <v>0</v>
      </c>
      <c r="F536" s="208">
        <f t="shared" si="265"/>
        <v>0</v>
      </c>
      <c r="G536" s="208">
        <f t="shared" si="265"/>
        <v>0</v>
      </c>
      <c r="H536" s="208">
        <f t="shared" si="265"/>
        <v>0</v>
      </c>
      <c r="I536" s="208">
        <f t="shared" si="265"/>
        <v>0</v>
      </c>
      <c r="J536" s="208">
        <f t="shared" si="265"/>
        <v>0</v>
      </c>
      <c r="K536" s="208">
        <f t="shared" si="265"/>
        <v>0</v>
      </c>
      <c r="L536" s="208">
        <f t="shared" si="265"/>
        <v>0</v>
      </c>
      <c r="M536" s="208">
        <f t="shared" si="265"/>
        <v>0</v>
      </c>
      <c r="N536" s="208">
        <f t="shared" si="265"/>
        <v>0</v>
      </c>
      <c r="O536" s="208">
        <f t="shared" si="265"/>
        <v>0</v>
      </c>
      <c r="P536" s="208">
        <f t="shared" si="265"/>
        <v>0</v>
      </c>
      <c r="Q536" s="208">
        <f t="shared" si="265"/>
        <v>0</v>
      </c>
      <c r="R536" s="208">
        <f t="shared" si="265"/>
        <v>0</v>
      </c>
      <c r="S536" s="208">
        <f t="shared" si="265"/>
        <v>0</v>
      </c>
      <c r="T536" s="208">
        <f t="shared" si="265"/>
        <v>0</v>
      </c>
      <c r="U536" s="208">
        <f t="shared" si="265"/>
        <v>0</v>
      </c>
      <c r="V536" s="208">
        <f t="shared" si="265"/>
        <v>0</v>
      </c>
      <c r="W536" s="208">
        <f t="shared" si="265"/>
        <v>0</v>
      </c>
      <c r="X536" s="208">
        <f t="shared" si="265"/>
        <v>0</v>
      </c>
      <c r="Y536" s="208">
        <f t="shared" si="265"/>
        <v>0</v>
      </c>
      <c r="Z536" s="208">
        <f t="shared" si="265"/>
        <v>0</v>
      </c>
      <c r="AA536" s="208">
        <f t="shared" si="265"/>
        <v>0</v>
      </c>
      <c r="AB536" s="208">
        <f t="shared" si="265"/>
        <v>0</v>
      </c>
      <c r="AC536" s="208">
        <f t="shared" si="265"/>
        <v>0</v>
      </c>
      <c r="AD536" s="208">
        <f t="shared" si="265"/>
        <v>0</v>
      </c>
      <c r="AE536" s="208">
        <f t="shared" si="265"/>
        <v>0</v>
      </c>
      <c r="AF536" s="208">
        <f t="shared" si="265"/>
        <v>0</v>
      </c>
      <c r="AG536" s="208">
        <f t="shared" si="265"/>
        <v>0</v>
      </c>
      <c r="AH536" s="208">
        <f t="shared" si="265"/>
        <v>0</v>
      </c>
      <c r="AI536" s="208">
        <f t="shared" si="265"/>
        <v>0</v>
      </c>
      <c r="AJ536" s="208">
        <f t="shared" si="265"/>
        <v>0</v>
      </c>
      <c r="AK536" s="208">
        <f t="shared" si="265"/>
        <v>0</v>
      </c>
      <c r="AL536" s="208">
        <f t="shared" si="265"/>
        <v>0</v>
      </c>
      <c r="AM536" s="208">
        <f t="shared" si="265"/>
        <v>0</v>
      </c>
      <c r="AN536" s="208">
        <f t="shared" si="265"/>
        <v>0</v>
      </c>
      <c r="AO536" s="208">
        <f t="shared" si="265"/>
        <v>0</v>
      </c>
      <c r="AP536" s="208">
        <f t="shared" si="265"/>
        <v>0</v>
      </c>
    </row>
    <row r="537" spans="1:42" x14ac:dyDescent="0.2">
      <c r="A537" s="4">
        <f t="shared" si="261"/>
        <v>7</v>
      </c>
      <c r="C537" s="208">
        <f t="shared" ref="C537:AP537" si="266">C400</f>
        <v>0</v>
      </c>
      <c r="D537" s="208">
        <f t="shared" si="266"/>
        <v>0</v>
      </c>
      <c r="E537" s="208">
        <f t="shared" si="266"/>
        <v>0</v>
      </c>
      <c r="F537" s="208">
        <f t="shared" si="266"/>
        <v>0</v>
      </c>
      <c r="G537" s="208">
        <f t="shared" si="266"/>
        <v>0</v>
      </c>
      <c r="H537" s="208">
        <f t="shared" si="266"/>
        <v>0</v>
      </c>
      <c r="I537" s="208">
        <f t="shared" si="266"/>
        <v>0</v>
      </c>
      <c r="J537" s="208">
        <f t="shared" si="266"/>
        <v>0</v>
      </c>
      <c r="K537" s="208">
        <f t="shared" si="266"/>
        <v>0</v>
      </c>
      <c r="L537" s="208">
        <f t="shared" si="266"/>
        <v>0</v>
      </c>
      <c r="M537" s="208">
        <f t="shared" si="266"/>
        <v>0</v>
      </c>
      <c r="N537" s="208">
        <f t="shared" si="266"/>
        <v>0</v>
      </c>
      <c r="O537" s="208">
        <f t="shared" si="266"/>
        <v>0</v>
      </c>
      <c r="P537" s="208">
        <f t="shared" si="266"/>
        <v>0</v>
      </c>
      <c r="Q537" s="208">
        <f t="shared" si="266"/>
        <v>0</v>
      </c>
      <c r="R537" s="208">
        <f t="shared" si="266"/>
        <v>0</v>
      </c>
      <c r="S537" s="208">
        <f t="shared" si="266"/>
        <v>0</v>
      </c>
      <c r="T537" s="208">
        <f t="shared" si="266"/>
        <v>0</v>
      </c>
      <c r="U537" s="208">
        <f t="shared" si="266"/>
        <v>0</v>
      </c>
      <c r="V537" s="208">
        <f t="shared" si="266"/>
        <v>0</v>
      </c>
      <c r="W537" s="208">
        <f t="shared" si="266"/>
        <v>0</v>
      </c>
      <c r="X537" s="208">
        <f t="shared" si="266"/>
        <v>0</v>
      </c>
      <c r="Y537" s="208">
        <f t="shared" si="266"/>
        <v>0</v>
      </c>
      <c r="Z537" s="208">
        <f t="shared" si="266"/>
        <v>0</v>
      </c>
      <c r="AA537" s="208">
        <f t="shared" si="266"/>
        <v>0</v>
      </c>
      <c r="AB537" s="208">
        <f t="shared" si="266"/>
        <v>0</v>
      </c>
      <c r="AC537" s="208">
        <f t="shared" si="266"/>
        <v>0</v>
      </c>
      <c r="AD537" s="208">
        <f t="shared" si="266"/>
        <v>0</v>
      </c>
      <c r="AE537" s="208">
        <f t="shared" si="266"/>
        <v>0</v>
      </c>
      <c r="AF537" s="208">
        <f t="shared" si="266"/>
        <v>0</v>
      </c>
      <c r="AG537" s="208">
        <f t="shared" si="266"/>
        <v>0</v>
      </c>
      <c r="AH537" s="208">
        <f t="shared" si="266"/>
        <v>0</v>
      </c>
      <c r="AI537" s="208">
        <f t="shared" si="266"/>
        <v>0</v>
      </c>
      <c r="AJ537" s="208">
        <f t="shared" si="266"/>
        <v>0</v>
      </c>
      <c r="AK537" s="208">
        <f t="shared" si="266"/>
        <v>0</v>
      </c>
      <c r="AL537" s="208">
        <f t="shared" si="266"/>
        <v>0</v>
      </c>
      <c r="AM537" s="208">
        <f t="shared" si="266"/>
        <v>0</v>
      </c>
      <c r="AN537" s="208">
        <f t="shared" si="266"/>
        <v>0</v>
      </c>
      <c r="AO537" s="208">
        <f t="shared" si="266"/>
        <v>0</v>
      </c>
      <c r="AP537" s="208">
        <f t="shared" si="266"/>
        <v>0</v>
      </c>
    </row>
    <row r="538" spans="1:42" x14ac:dyDescent="0.2">
      <c r="A538" s="4">
        <f t="shared" si="261"/>
        <v>8</v>
      </c>
      <c r="C538" s="208">
        <f t="shared" ref="C538:AP538" si="267">C401</f>
        <v>0</v>
      </c>
      <c r="D538" s="208">
        <f t="shared" si="267"/>
        <v>0</v>
      </c>
      <c r="E538" s="208">
        <f t="shared" si="267"/>
        <v>0</v>
      </c>
      <c r="F538" s="208">
        <f t="shared" si="267"/>
        <v>0</v>
      </c>
      <c r="G538" s="208">
        <f t="shared" si="267"/>
        <v>0</v>
      </c>
      <c r="H538" s="208">
        <f t="shared" si="267"/>
        <v>0</v>
      </c>
      <c r="I538" s="208">
        <f t="shared" si="267"/>
        <v>0</v>
      </c>
      <c r="J538" s="208">
        <f t="shared" si="267"/>
        <v>0</v>
      </c>
      <c r="K538" s="208">
        <f t="shared" si="267"/>
        <v>0</v>
      </c>
      <c r="L538" s="208">
        <f t="shared" si="267"/>
        <v>0</v>
      </c>
      <c r="M538" s="208">
        <f t="shared" si="267"/>
        <v>0</v>
      </c>
      <c r="N538" s="208">
        <f t="shared" si="267"/>
        <v>0</v>
      </c>
      <c r="O538" s="208">
        <f t="shared" si="267"/>
        <v>0</v>
      </c>
      <c r="P538" s="208">
        <f t="shared" si="267"/>
        <v>0</v>
      </c>
      <c r="Q538" s="208">
        <f t="shared" si="267"/>
        <v>0</v>
      </c>
      <c r="R538" s="208">
        <f t="shared" si="267"/>
        <v>0</v>
      </c>
      <c r="S538" s="208">
        <f t="shared" si="267"/>
        <v>0</v>
      </c>
      <c r="T538" s="208">
        <f t="shared" si="267"/>
        <v>0</v>
      </c>
      <c r="U538" s="208">
        <f t="shared" si="267"/>
        <v>0</v>
      </c>
      <c r="V538" s="208">
        <f t="shared" si="267"/>
        <v>0</v>
      </c>
      <c r="W538" s="208">
        <f t="shared" si="267"/>
        <v>0</v>
      </c>
      <c r="X538" s="208">
        <f t="shared" si="267"/>
        <v>0</v>
      </c>
      <c r="Y538" s="208">
        <f t="shared" si="267"/>
        <v>0</v>
      </c>
      <c r="Z538" s="208">
        <f t="shared" si="267"/>
        <v>0</v>
      </c>
      <c r="AA538" s="208">
        <f t="shared" si="267"/>
        <v>0</v>
      </c>
      <c r="AB538" s="208">
        <f t="shared" si="267"/>
        <v>0</v>
      </c>
      <c r="AC538" s="208">
        <f t="shared" si="267"/>
        <v>0</v>
      </c>
      <c r="AD538" s="208">
        <f t="shared" si="267"/>
        <v>0</v>
      </c>
      <c r="AE538" s="208">
        <f t="shared" si="267"/>
        <v>0</v>
      </c>
      <c r="AF538" s="208">
        <f t="shared" si="267"/>
        <v>0</v>
      </c>
      <c r="AG538" s="208">
        <f t="shared" si="267"/>
        <v>0</v>
      </c>
      <c r="AH538" s="208">
        <f t="shared" si="267"/>
        <v>0</v>
      </c>
      <c r="AI538" s="208">
        <f t="shared" si="267"/>
        <v>0</v>
      </c>
      <c r="AJ538" s="208">
        <f t="shared" si="267"/>
        <v>0</v>
      </c>
      <c r="AK538" s="208">
        <f t="shared" si="267"/>
        <v>0</v>
      </c>
      <c r="AL538" s="208">
        <f t="shared" si="267"/>
        <v>0</v>
      </c>
      <c r="AM538" s="208">
        <f t="shared" si="267"/>
        <v>0</v>
      </c>
      <c r="AN538" s="208">
        <f t="shared" si="267"/>
        <v>0</v>
      </c>
      <c r="AO538" s="208">
        <f t="shared" si="267"/>
        <v>0</v>
      </c>
      <c r="AP538" s="208">
        <f t="shared" si="267"/>
        <v>0</v>
      </c>
    </row>
    <row r="539" spans="1:42" x14ac:dyDescent="0.2">
      <c r="A539" s="4">
        <f>A538+1</f>
        <v>9</v>
      </c>
      <c r="C539" s="208">
        <f t="shared" ref="C539:AP539" si="268">C402</f>
        <v>0</v>
      </c>
      <c r="D539" s="208">
        <f t="shared" si="268"/>
        <v>0</v>
      </c>
      <c r="E539" s="208">
        <f t="shared" si="268"/>
        <v>0</v>
      </c>
      <c r="F539" s="208">
        <f t="shared" si="268"/>
        <v>0</v>
      </c>
      <c r="G539" s="208">
        <f t="shared" si="268"/>
        <v>0</v>
      </c>
      <c r="H539" s="208">
        <f t="shared" si="268"/>
        <v>0</v>
      </c>
      <c r="I539" s="208">
        <f t="shared" si="268"/>
        <v>0</v>
      </c>
      <c r="J539" s="208">
        <f t="shared" si="268"/>
        <v>0</v>
      </c>
      <c r="K539" s="208">
        <f t="shared" si="268"/>
        <v>0</v>
      </c>
      <c r="L539" s="208">
        <f t="shared" si="268"/>
        <v>0</v>
      </c>
      <c r="M539" s="208">
        <f t="shared" si="268"/>
        <v>0</v>
      </c>
      <c r="N539" s="208">
        <f t="shared" si="268"/>
        <v>0</v>
      </c>
      <c r="O539" s="208">
        <f t="shared" si="268"/>
        <v>0</v>
      </c>
      <c r="P539" s="208">
        <f t="shared" si="268"/>
        <v>0</v>
      </c>
      <c r="Q539" s="208">
        <f t="shared" si="268"/>
        <v>0</v>
      </c>
      <c r="R539" s="208">
        <f t="shared" si="268"/>
        <v>0</v>
      </c>
      <c r="S539" s="208">
        <f t="shared" si="268"/>
        <v>0</v>
      </c>
      <c r="T539" s="208">
        <f t="shared" si="268"/>
        <v>0</v>
      </c>
      <c r="U539" s="208">
        <f t="shared" si="268"/>
        <v>0</v>
      </c>
      <c r="V539" s="208">
        <f t="shared" si="268"/>
        <v>0</v>
      </c>
      <c r="W539" s="208">
        <f t="shared" si="268"/>
        <v>0</v>
      </c>
      <c r="X539" s="208">
        <f t="shared" si="268"/>
        <v>0</v>
      </c>
      <c r="Y539" s="208">
        <f t="shared" si="268"/>
        <v>0</v>
      </c>
      <c r="Z539" s="208">
        <f t="shared" si="268"/>
        <v>0</v>
      </c>
      <c r="AA539" s="208">
        <f t="shared" si="268"/>
        <v>0</v>
      </c>
      <c r="AB539" s="208">
        <f t="shared" si="268"/>
        <v>0</v>
      </c>
      <c r="AC539" s="208">
        <f t="shared" si="268"/>
        <v>0</v>
      </c>
      <c r="AD539" s="208">
        <f t="shared" si="268"/>
        <v>0</v>
      </c>
      <c r="AE539" s="208">
        <f t="shared" si="268"/>
        <v>0</v>
      </c>
      <c r="AF539" s="208">
        <f t="shared" si="268"/>
        <v>0</v>
      </c>
      <c r="AG539" s="208">
        <f t="shared" si="268"/>
        <v>0</v>
      </c>
      <c r="AH539" s="208">
        <f t="shared" si="268"/>
        <v>0</v>
      </c>
      <c r="AI539" s="208">
        <f t="shared" si="268"/>
        <v>0</v>
      </c>
      <c r="AJ539" s="208">
        <f t="shared" si="268"/>
        <v>0</v>
      </c>
      <c r="AK539" s="208">
        <f t="shared" si="268"/>
        <v>0</v>
      </c>
      <c r="AL539" s="208">
        <f t="shared" si="268"/>
        <v>0</v>
      </c>
      <c r="AM539" s="208">
        <f t="shared" si="268"/>
        <v>0</v>
      </c>
      <c r="AN539" s="208">
        <f t="shared" si="268"/>
        <v>0</v>
      </c>
      <c r="AO539" s="208">
        <f t="shared" si="268"/>
        <v>0</v>
      </c>
      <c r="AP539" s="208">
        <f t="shared" si="268"/>
        <v>0</v>
      </c>
    </row>
    <row r="540" spans="1:42" x14ac:dyDescent="0.2">
      <c r="A540" s="4">
        <f t="shared" ref="A540" si="269">A539+1</f>
        <v>10</v>
      </c>
      <c r="C540" s="208">
        <f t="shared" ref="C540:AP540" si="270">C403</f>
        <v>0</v>
      </c>
      <c r="D540" s="208">
        <f t="shared" si="270"/>
        <v>0</v>
      </c>
      <c r="E540" s="208">
        <f t="shared" si="270"/>
        <v>0</v>
      </c>
      <c r="F540" s="208">
        <f t="shared" si="270"/>
        <v>0</v>
      </c>
      <c r="G540" s="208">
        <f t="shared" si="270"/>
        <v>0</v>
      </c>
      <c r="H540" s="208">
        <f t="shared" si="270"/>
        <v>0</v>
      </c>
      <c r="I540" s="208">
        <f t="shared" si="270"/>
        <v>0</v>
      </c>
      <c r="J540" s="208">
        <f t="shared" si="270"/>
        <v>0</v>
      </c>
      <c r="K540" s="208">
        <f t="shared" si="270"/>
        <v>0</v>
      </c>
      <c r="L540" s="208">
        <f t="shared" si="270"/>
        <v>0</v>
      </c>
      <c r="M540" s="208">
        <f t="shared" si="270"/>
        <v>0</v>
      </c>
      <c r="N540" s="208">
        <f t="shared" si="270"/>
        <v>0</v>
      </c>
      <c r="O540" s="208">
        <f t="shared" si="270"/>
        <v>0</v>
      </c>
      <c r="P540" s="208">
        <f t="shared" si="270"/>
        <v>0</v>
      </c>
      <c r="Q540" s="208">
        <f t="shared" si="270"/>
        <v>0</v>
      </c>
      <c r="R540" s="208">
        <f t="shared" si="270"/>
        <v>0</v>
      </c>
      <c r="S540" s="208">
        <f t="shared" si="270"/>
        <v>0</v>
      </c>
      <c r="T540" s="208">
        <f t="shared" si="270"/>
        <v>0</v>
      </c>
      <c r="U540" s="208">
        <f t="shared" si="270"/>
        <v>0</v>
      </c>
      <c r="V540" s="208">
        <f t="shared" si="270"/>
        <v>0</v>
      </c>
      <c r="W540" s="208">
        <f t="shared" si="270"/>
        <v>0</v>
      </c>
      <c r="X540" s="208">
        <f t="shared" si="270"/>
        <v>0</v>
      </c>
      <c r="Y540" s="208">
        <f t="shared" si="270"/>
        <v>0</v>
      </c>
      <c r="Z540" s="208">
        <f t="shared" si="270"/>
        <v>0</v>
      </c>
      <c r="AA540" s="208">
        <f t="shared" si="270"/>
        <v>0</v>
      </c>
      <c r="AB540" s="208">
        <f t="shared" si="270"/>
        <v>0</v>
      </c>
      <c r="AC540" s="208">
        <f t="shared" si="270"/>
        <v>0</v>
      </c>
      <c r="AD540" s="208">
        <f t="shared" si="270"/>
        <v>0</v>
      </c>
      <c r="AE540" s="208">
        <f t="shared" si="270"/>
        <v>0</v>
      </c>
      <c r="AF540" s="208">
        <f t="shared" si="270"/>
        <v>0</v>
      </c>
      <c r="AG540" s="208">
        <f t="shared" si="270"/>
        <v>0</v>
      </c>
      <c r="AH540" s="208">
        <f t="shared" si="270"/>
        <v>0</v>
      </c>
      <c r="AI540" s="208">
        <f t="shared" si="270"/>
        <v>0</v>
      </c>
      <c r="AJ540" s="208">
        <f t="shared" si="270"/>
        <v>0</v>
      </c>
      <c r="AK540" s="208">
        <f t="shared" si="270"/>
        <v>0</v>
      </c>
      <c r="AL540" s="208">
        <f t="shared" si="270"/>
        <v>0</v>
      </c>
      <c r="AM540" s="208">
        <f t="shared" si="270"/>
        <v>0</v>
      </c>
      <c r="AN540" s="208">
        <f t="shared" si="270"/>
        <v>0</v>
      </c>
      <c r="AO540" s="208">
        <f t="shared" si="270"/>
        <v>0</v>
      </c>
      <c r="AP540" s="208">
        <f t="shared" si="270"/>
        <v>0</v>
      </c>
    </row>
    <row r="541" spans="1:42" x14ac:dyDescent="0.2">
      <c r="A541" s="32"/>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c r="AD541" s="28"/>
      <c r="AE541" s="28"/>
      <c r="AF541" s="28"/>
      <c r="AG541" s="28"/>
      <c r="AH541" s="28"/>
      <c r="AI541" s="28"/>
      <c r="AJ541" s="28"/>
      <c r="AK541" s="28"/>
      <c r="AL541" s="28"/>
      <c r="AM541" s="28"/>
      <c r="AN541" s="28"/>
      <c r="AO541" s="28"/>
      <c r="AP541" s="28"/>
    </row>
    <row r="542" spans="1:42" x14ac:dyDescent="0.2">
      <c r="A542" s="32" t="s">
        <v>68</v>
      </c>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c r="AC542" s="28"/>
      <c r="AD542" s="28"/>
      <c r="AE542" s="28"/>
      <c r="AF542" s="28"/>
      <c r="AG542" s="28"/>
      <c r="AH542" s="28"/>
      <c r="AI542" s="28"/>
      <c r="AJ542" s="28"/>
      <c r="AK542" s="28"/>
      <c r="AL542" s="28"/>
      <c r="AM542" s="28"/>
      <c r="AN542" s="28"/>
      <c r="AO542" s="28"/>
      <c r="AP542" s="28"/>
    </row>
    <row r="543" spans="1:42" x14ac:dyDescent="0.2">
      <c r="A543" s="4">
        <v>1</v>
      </c>
      <c r="B543" s="227">
        <f t="shared" ref="B543:B552" si="271">SUM(C543:AP543)</f>
        <v>0</v>
      </c>
      <c r="C543" s="229">
        <f t="shared" ref="C543:AP543" si="272">LOOKUP(C531,$B$474:$AP$474,$B$475:$AP$475)*$B700/100</f>
        <v>0</v>
      </c>
      <c r="D543" s="208">
        <f t="shared" si="272"/>
        <v>0</v>
      </c>
      <c r="E543" s="208">
        <f t="shared" si="272"/>
        <v>0</v>
      </c>
      <c r="F543" s="208">
        <f t="shared" si="272"/>
        <v>0</v>
      </c>
      <c r="G543" s="208">
        <f t="shared" si="272"/>
        <v>0</v>
      </c>
      <c r="H543" s="208">
        <f t="shared" si="272"/>
        <v>0</v>
      </c>
      <c r="I543" s="208">
        <f t="shared" si="272"/>
        <v>0</v>
      </c>
      <c r="J543" s="208">
        <f t="shared" si="272"/>
        <v>0</v>
      </c>
      <c r="K543" s="208">
        <f t="shared" si="272"/>
        <v>0</v>
      </c>
      <c r="L543" s="208">
        <f t="shared" si="272"/>
        <v>0</v>
      </c>
      <c r="M543" s="208">
        <f t="shared" si="272"/>
        <v>0</v>
      </c>
      <c r="N543" s="208">
        <f t="shared" si="272"/>
        <v>0</v>
      </c>
      <c r="O543" s="208">
        <f t="shared" si="272"/>
        <v>0</v>
      </c>
      <c r="P543" s="208">
        <f t="shared" si="272"/>
        <v>0</v>
      </c>
      <c r="Q543" s="208">
        <f t="shared" si="272"/>
        <v>0</v>
      </c>
      <c r="R543" s="208">
        <f t="shared" si="272"/>
        <v>0</v>
      </c>
      <c r="S543" s="208">
        <f t="shared" si="272"/>
        <v>0</v>
      </c>
      <c r="T543" s="208">
        <f t="shared" si="272"/>
        <v>0</v>
      </c>
      <c r="U543" s="208">
        <f t="shared" si="272"/>
        <v>0</v>
      </c>
      <c r="V543" s="208">
        <f t="shared" si="272"/>
        <v>0</v>
      </c>
      <c r="W543" s="208">
        <f t="shared" si="272"/>
        <v>0</v>
      </c>
      <c r="X543" s="208">
        <f t="shared" si="272"/>
        <v>0</v>
      </c>
      <c r="Y543" s="208">
        <f t="shared" si="272"/>
        <v>0</v>
      </c>
      <c r="Z543" s="208">
        <f t="shared" si="272"/>
        <v>0</v>
      </c>
      <c r="AA543" s="208">
        <f t="shared" si="272"/>
        <v>0</v>
      </c>
      <c r="AB543" s="208">
        <f t="shared" si="272"/>
        <v>0</v>
      </c>
      <c r="AC543" s="208">
        <f t="shared" si="272"/>
        <v>0</v>
      </c>
      <c r="AD543" s="208">
        <f t="shared" si="272"/>
        <v>0</v>
      </c>
      <c r="AE543" s="208">
        <f t="shared" si="272"/>
        <v>0</v>
      </c>
      <c r="AF543" s="208">
        <f t="shared" si="272"/>
        <v>0</v>
      </c>
      <c r="AG543" s="208">
        <f t="shared" si="272"/>
        <v>0</v>
      </c>
      <c r="AH543" s="208">
        <f t="shared" si="272"/>
        <v>0</v>
      </c>
      <c r="AI543" s="208">
        <f t="shared" si="272"/>
        <v>0</v>
      </c>
      <c r="AJ543" s="208">
        <f t="shared" si="272"/>
        <v>0</v>
      </c>
      <c r="AK543" s="208">
        <f t="shared" si="272"/>
        <v>0</v>
      </c>
      <c r="AL543" s="208">
        <f t="shared" si="272"/>
        <v>0</v>
      </c>
      <c r="AM543" s="208">
        <f t="shared" si="272"/>
        <v>0</v>
      </c>
      <c r="AN543" s="208">
        <f t="shared" si="272"/>
        <v>0</v>
      </c>
      <c r="AO543" s="208">
        <f t="shared" si="272"/>
        <v>0</v>
      </c>
      <c r="AP543" s="208">
        <f t="shared" si="272"/>
        <v>0</v>
      </c>
    </row>
    <row r="544" spans="1:42" x14ac:dyDescent="0.2">
      <c r="A544" s="4">
        <f>A543+1</f>
        <v>2</v>
      </c>
      <c r="B544" s="227">
        <f t="shared" si="271"/>
        <v>0</v>
      </c>
      <c r="C544" s="229">
        <f t="shared" ref="C544:AP544" si="273">LOOKUP(C532,$B$474:$AP$474,$B$475:$AP$475)*$B701/100</f>
        <v>0</v>
      </c>
      <c r="D544" s="208">
        <f t="shared" si="273"/>
        <v>0</v>
      </c>
      <c r="E544" s="208">
        <f t="shared" si="273"/>
        <v>0</v>
      </c>
      <c r="F544" s="208">
        <f t="shared" si="273"/>
        <v>0</v>
      </c>
      <c r="G544" s="208">
        <f t="shared" si="273"/>
        <v>0</v>
      </c>
      <c r="H544" s="208">
        <f t="shared" si="273"/>
        <v>0</v>
      </c>
      <c r="I544" s="208">
        <f t="shared" si="273"/>
        <v>0</v>
      </c>
      <c r="J544" s="208">
        <f t="shared" si="273"/>
        <v>0</v>
      </c>
      <c r="K544" s="208">
        <f t="shared" si="273"/>
        <v>0</v>
      </c>
      <c r="L544" s="208">
        <f t="shared" si="273"/>
        <v>0</v>
      </c>
      <c r="M544" s="208">
        <f t="shared" si="273"/>
        <v>0</v>
      </c>
      <c r="N544" s="208">
        <f t="shared" si="273"/>
        <v>0</v>
      </c>
      <c r="O544" s="208">
        <f t="shared" si="273"/>
        <v>0</v>
      </c>
      <c r="P544" s="208">
        <f t="shared" si="273"/>
        <v>0</v>
      </c>
      <c r="Q544" s="208">
        <f t="shared" si="273"/>
        <v>0</v>
      </c>
      <c r="R544" s="208">
        <f t="shared" si="273"/>
        <v>0</v>
      </c>
      <c r="S544" s="208">
        <f t="shared" si="273"/>
        <v>0</v>
      </c>
      <c r="T544" s="208">
        <f t="shared" si="273"/>
        <v>0</v>
      </c>
      <c r="U544" s="208">
        <f t="shared" si="273"/>
        <v>0</v>
      </c>
      <c r="V544" s="208">
        <f t="shared" si="273"/>
        <v>0</v>
      </c>
      <c r="W544" s="208">
        <f t="shared" si="273"/>
        <v>0</v>
      </c>
      <c r="X544" s="208">
        <f t="shared" si="273"/>
        <v>0</v>
      </c>
      <c r="Y544" s="208">
        <f t="shared" si="273"/>
        <v>0</v>
      </c>
      <c r="Z544" s="208">
        <f t="shared" si="273"/>
        <v>0</v>
      </c>
      <c r="AA544" s="208">
        <f t="shared" si="273"/>
        <v>0</v>
      </c>
      <c r="AB544" s="208">
        <f t="shared" si="273"/>
        <v>0</v>
      </c>
      <c r="AC544" s="208">
        <f t="shared" si="273"/>
        <v>0</v>
      </c>
      <c r="AD544" s="208">
        <f t="shared" si="273"/>
        <v>0</v>
      </c>
      <c r="AE544" s="208">
        <f t="shared" si="273"/>
        <v>0</v>
      </c>
      <c r="AF544" s="208">
        <f t="shared" si="273"/>
        <v>0</v>
      </c>
      <c r="AG544" s="208">
        <f t="shared" si="273"/>
        <v>0</v>
      </c>
      <c r="AH544" s="208">
        <f t="shared" si="273"/>
        <v>0</v>
      </c>
      <c r="AI544" s="208">
        <f t="shared" si="273"/>
        <v>0</v>
      </c>
      <c r="AJ544" s="208">
        <f t="shared" si="273"/>
        <v>0</v>
      </c>
      <c r="AK544" s="208">
        <f t="shared" si="273"/>
        <v>0</v>
      </c>
      <c r="AL544" s="208">
        <f t="shared" si="273"/>
        <v>0</v>
      </c>
      <c r="AM544" s="208">
        <f t="shared" si="273"/>
        <v>0</v>
      </c>
      <c r="AN544" s="208">
        <f t="shared" si="273"/>
        <v>0</v>
      </c>
      <c r="AO544" s="208">
        <f t="shared" si="273"/>
        <v>0</v>
      </c>
      <c r="AP544" s="208">
        <f t="shared" si="273"/>
        <v>0</v>
      </c>
    </row>
    <row r="545" spans="1:42" x14ac:dyDescent="0.2">
      <c r="A545" s="4">
        <f t="shared" ref="A545:A550" si="274">A544+1</f>
        <v>3</v>
      </c>
      <c r="B545" s="227">
        <f t="shared" si="271"/>
        <v>0</v>
      </c>
      <c r="C545" s="229">
        <f t="shared" ref="C545:AP545" si="275">LOOKUP(C533,$B$474:$AP$474,$B$475:$AP$475)*$B702/100</f>
        <v>0</v>
      </c>
      <c r="D545" s="208">
        <f t="shared" si="275"/>
        <v>0</v>
      </c>
      <c r="E545" s="208">
        <f t="shared" si="275"/>
        <v>0</v>
      </c>
      <c r="F545" s="208">
        <f t="shared" si="275"/>
        <v>0</v>
      </c>
      <c r="G545" s="208">
        <f t="shared" si="275"/>
        <v>0</v>
      </c>
      <c r="H545" s="208">
        <f t="shared" si="275"/>
        <v>0</v>
      </c>
      <c r="I545" s="208">
        <f t="shared" si="275"/>
        <v>0</v>
      </c>
      <c r="J545" s="208">
        <f t="shared" si="275"/>
        <v>0</v>
      </c>
      <c r="K545" s="208">
        <f t="shared" si="275"/>
        <v>0</v>
      </c>
      <c r="L545" s="208">
        <f t="shared" si="275"/>
        <v>0</v>
      </c>
      <c r="M545" s="208">
        <f t="shared" si="275"/>
        <v>0</v>
      </c>
      <c r="N545" s="208">
        <f t="shared" si="275"/>
        <v>0</v>
      </c>
      <c r="O545" s="208">
        <f t="shared" si="275"/>
        <v>0</v>
      </c>
      <c r="P545" s="208">
        <f t="shared" si="275"/>
        <v>0</v>
      </c>
      <c r="Q545" s="208">
        <f t="shared" si="275"/>
        <v>0</v>
      </c>
      <c r="R545" s="208">
        <f t="shared" si="275"/>
        <v>0</v>
      </c>
      <c r="S545" s="208">
        <f t="shared" si="275"/>
        <v>0</v>
      </c>
      <c r="T545" s="208">
        <f t="shared" si="275"/>
        <v>0</v>
      </c>
      <c r="U545" s="208">
        <f t="shared" si="275"/>
        <v>0</v>
      </c>
      <c r="V545" s="208">
        <f t="shared" si="275"/>
        <v>0</v>
      </c>
      <c r="W545" s="208">
        <f t="shared" si="275"/>
        <v>0</v>
      </c>
      <c r="X545" s="208">
        <f t="shared" si="275"/>
        <v>0</v>
      </c>
      <c r="Y545" s="208">
        <f t="shared" si="275"/>
        <v>0</v>
      </c>
      <c r="Z545" s="208">
        <f t="shared" si="275"/>
        <v>0</v>
      </c>
      <c r="AA545" s="208">
        <f t="shared" si="275"/>
        <v>0</v>
      </c>
      <c r="AB545" s="208">
        <f t="shared" si="275"/>
        <v>0</v>
      </c>
      <c r="AC545" s="208">
        <f t="shared" si="275"/>
        <v>0</v>
      </c>
      <c r="AD545" s="208">
        <f t="shared" si="275"/>
        <v>0</v>
      </c>
      <c r="AE545" s="208">
        <f t="shared" si="275"/>
        <v>0</v>
      </c>
      <c r="AF545" s="208">
        <f t="shared" si="275"/>
        <v>0</v>
      </c>
      <c r="AG545" s="208">
        <f t="shared" si="275"/>
        <v>0</v>
      </c>
      <c r="AH545" s="208">
        <f t="shared" si="275"/>
        <v>0</v>
      </c>
      <c r="AI545" s="208">
        <f t="shared" si="275"/>
        <v>0</v>
      </c>
      <c r="AJ545" s="208">
        <f t="shared" si="275"/>
        <v>0</v>
      </c>
      <c r="AK545" s="208">
        <f t="shared" si="275"/>
        <v>0</v>
      </c>
      <c r="AL545" s="208">
        <f t="shared" si="275"/>
        <v>0</v>
      </c>
      <c r="AM545" s="208">
        <f t="shared" si="275"/>
        <v>0</v>
      </c>
      <c r="AN545" s="208">
        <f t="shared" si="275"/>
        <v>0</v>
      </c>
      <c r="AO545" s="208">
        <f t="shared" si="275"/>
        <v>0</v>
      </c>
      <c r="AP545" s="208">
        <f t="shared" si="275"/>
        <v>0</v>
      </c>
    </row>
    <row r="546" spans="1:42" x14ac:dyDescent="0.2">
      <c r="A546" s="4">
        <f t="shared" si="274"/>
        <v>4</v>
      </c>
      <c r="B546" s="227">
        <f t="shared" si="271"/>
        <v>0</v>
      </c>
      <c r="C546" s="229">
        <f t="shared" ref="C546:AP546" si="276">LOOKUP(C534,$B$474:$AP$474,$B$475:$AP$475)*$B703/100</f>
        <v>0</v>
      </c>
      <c r="D546" s="208">
        <f t="shared" si="276"/>
        <v>0</v>
      </c>
      <c r="E546" s="208">
        <f t="shared" si="276"/>
        <v>0</v>
      </c>
      <c r="F546" s="208">
        <f t="shared" si="276"/>
        <v>0</v>
      </c>
      <c r="G546" s="208">
        <f t="shared" si="276"/>
        <v>0</v>
      </c>
      <c r="H546" s="208">
        <f t="shared" si="276"/>
        <v>0</v>
      </c>
      <c r="I546" s="208">
        <f t="shared" si="276"/>
        <v>0</v>
      </c>
      <c r="J546" s="208">
        <f t="shared" si="276"/>
        <v>0</v>
      </c>
      <c r="K546" s="208">
        <f t="shared" si="276"/>
        <v>0</v>
      </c>
      <c r="L546" s="208">
        <f t="shared" si="276"/>
        <v>0</v>
      </c>
      <c r="M546" s="208">
        <f t="shared" si="276"/>
        <v>0</v>
      </c>
      <c r="N546" s="208">
        <f t="shared" si="276"/>
        <v>0</v>
      </c>
      <c r="O546" s="208">
        <f t="shared" si="276"/>
        <v>0</v>
      </c>
      <c r="P546" s="208">
        <f t="shared" si="276"/>
        <v>0</v>
      </c>
      <c r="Q546" s="208">
        <f t="shared" si="276"/>
        <v>0</v>
      </c>
      <c r="R546" s="208">
        <f t="shared" si="276"/>
        <v>0</v>
      </c>
      <c r="S546" s="208">
        <f t="shared" si="276"/>
        <v>0</v>
      </c>
      <c r="T546" s="208">
        <f t="shared" si="276"/>
        <v>0</v>
      </c>
      <c r="U546" s="208">
        <f t="shared" si="276"/>
        <v>0</v>
      </c>
      <c r="V546" s="208">
        <f t="shared" si="276"/>
        <v>0</v>
      </c>
      <c r="W546" s="208">
        <f t="shared" si="276"/>
        <v>0</v>
      </c>
      <c r="X546" s="208">
        <f t="shared" si="276"/>
        <v>0</v>
      </c>
      <c r="Y546" s="208">
        <f t="shared" si="276"/>
        <v>0</v>
      </c>
      <c r="Z546" s="208">
        <f t="shared" si="276"/>
        <v>0</v>
      </c>
      <c r="AA546" s="208">
        <f t="shared" si="276"/>
        <v>0</v>
      </c>
      <c r="AB546" s="208">
        <f t="shared" si="276"/>
        <v>0</v>
      </c>
      <c r="AC546" s="208">
        <f t="shared" si="276"/>
        <v>0</v>
      </c>
      <c r="AD546" s="208">
        <f t="shared" si="276"/>
        <v>0</v>
      </c>
      <c r="AE546" s="208">
        <f t="shared" si="276"/>
        <v>0</v>
      </c>
      <c r="AF546" s="208">
        <f t="shared" si="276"/>
        <v>0</v>
      </c>
      <c r="AG546" s="208">
        <f t="shared" si="276"/>
        <v>0</v>
      </c>
      <c r="AH546" s="208">
        <f t="shared" si="276"/>
        <v>0</v>
      </c>
      <c r="AI546" s="208">
        <f t="shared" si="276"/>
        <v>0</v>
      </c>
      <c r="AJ546" s="208">
        <f t="shared" si="276"/>
        <v>0</v>
      </c>
      <c r="AK546" s="208">
        <f t="shared" si="276"/>
        <v>0</v>
      </c>
      <c r="AL546" s="208">
        <f t="shared" si="276"/>
        <v>0</v>
      </c>
      <c r="AM546" s="208">
        <f t="shared" si="276"/>
        <v>0</v>
      </c>
      <c r="AN546" s="208">
        <f t="shared" si="276"/>
        <v>0</v>
      </c>
      <c r="AO546" s="208">
        <f t="shared" si="276"/>
        <v>0</v>
      </c>
      <c r="AP546" s="208">
        <f t="shared" si="276"/>
        <v>0</v>
      </c>
    </row>
    <row r="547" spans="1:42" x14ac:dyDescent="0.2">
      <c r="A547" s="4">
        <f t="shared" si="274"/>
        <v>5</v>
      </c>
      <c r="B547" s="227">
        <f t="shared" si="271"/>
        <v>0</v>
      </c>
      <c r="C547" s="229">
        <f t="shared" ref="C547:AP547" si="277">LOOKUP(C535,$B$474:$AP$474,$B$475:$AP$475)*$B704/100</f>
        <v>0</v>
      </c>
      <c r="D547" s="208">
        <f t="shared" si="277"/>
        <v>0</v>
      </c>
      <c r="E547" s="208">
        <f t="shared" si="277"/>
        <v>0</v>
      </c>
      <c r="F547" s="208">
        <f t="shared" si="277"/>
        <v>0</v>
      </c>
      <c r="G547" s="208">
        <f t="shared" si="277"/>
        <v>0</v>
      </c>
      <c r="H547" s="208">
        <f t="shared" si="277"/>
        <v>0</v>
      </c>
      <c r="I547" s="208">
        <f t="shared" si="277"/>
        <v>0</v>
      </c>
      <c r="J547" s="208">
        <f t="shared" si="277"/>
        <v>0</v>
      </c>
      <c r="K547" s="208">
        <f t="shared" si="277"/>
        <v>0</v>
      </c>
      <c r="L547" s="208">
        <f t="shared" si="277"/>
        <v>0</v>
      </c>
      <c r="M547" s="208">
        <f t="shared" si="277"/>
        <v>0</v>
      </c>
      <c r="N547" s="208">
        <f t="shared" si="277"/>
        <v>0</v>
      </c>
      <c r="O547" s="208">
        <f t="shared" si="277"/>
        <v>0</v>
      </c>
      <c r="P547" s="208">
        <f t="shared" si="277"/>
        <v>0</v>
      </c>
      <c r="Q547" s="208">
        <f t="shared" si="277"/>
        <v>0</v>
      </c>
      <c r="R547" s="208">
        <f t="shared" si="277"/>
        <v>0</v>
      </c>
      <c r="S547" s="208">
        <f t="shared" si="277"/>
        <v>0</v>
      </c>
      <c r="T547" s="208">
        <f t="shared" si="277"/>
        <v>0</v>
      </c>
      <c r="U547" s="208">
        <f t="shared" si="277"/>
        <v>0</v>
      </c>
      <c r="V547" s="208">
        <f t="shared" si="277"/>
        <v>0</v>
      </c>
      <c r="W547" s="208">
        <f t="shared" si="277"/>
        <v>0</v>
      </c>
      <c r="X547" s="208">
        <f t="shared" si="277"/>
        <v>0</v>
      </c>
      <c r="Y547" s="208">
        <f t="shared" si="277"/>
        <v>0</v>
      </c>
      <c r="Z547" s="208">
        <f t="shared" si="277"/>
        <v>0</v>
      </c>
      <c r="AA547" s="208">
        <f t="shared" si="277"/>
        <v>0</v>
      </c>
      <c r="AB547" s="208">
        <f t="shared" si="277"/>
        <v>0</v>
      </c>
      <c r="AC547" s="208">
        <f t="shared" si="277"/>
        <v>0</v>
      </c>
      <c r="AD547" s="208">
        <f t="shared" si="277"/>
        <v>0</v>
      </c>
      <c r="AE547" s="208">
        <f t="shared" si="277"/>
        <v>0</v>
      </c>
      <c r="AF547" s="208">
        <f t="shared" si="277"/>
        <v>0</v>
      </c>
      <c r="AG547" s="208">
        <f t="shared" si="277"/>
        <v>0</v>
      </c>
      <c r="AH547" s="208">
        <f t="shared" si="277"/>
        <v>0</v>
      </c>
      <c r="AI547" s="208">
        <f t="shared" si="277"/>
        <v>0</v>
      </c>
      <c r="AJ547" s="208">
        <f t="shared" si="277"/>
        <v>0</v>
      </c>
      <c r="AK547" s="208">
        <f t="shared" si="277"/>
        <v>0</v>
      </c>
      <c r="AL547" s="208">
        <f t="shared" si="277"/>
        <v>0</v>
      </c>
      <c r="AM547" s="208">
        <f t="shared" si="277"/>
        <v>0</v>
      </c>
      <c r="AN547" s="208">
        <f t="shared" si="277"/>
        <v>0</v>
      </c>
      <c r="AO547" s="208">
        <f t="shared" si="277"/>
        <v>0</v>
      </c>
      <c r="AP547" s="208">
        <f t="shared" si="277"/>
        <v>0</v>
      </c>
    </row>
    <row r="548" spans="1:42" x14ac:dyDescent="0.2">
      <c r="A548" s="4">
        <f t="shared" si="274"/>
        <v>6</v>
      </c>
      <c r="B548" s="227">
        <f t="shared" si="271"/>
        <v>0</v>
      </c>
      <c r="C548" s="229">
        <f t="shared" ref="C548:AP548" si="278">LOOKUP(C536,$B$474:$AP$474,$B$475:$AP$475)*$B705/100</f>
        <v>0</v>
      </c>
      <c r="D548" s="208">
        <f t="shared" si="278"/>
        <v>0</v>
      </c>
      <c r="E548" s="208">
        <f t="shared" si="278"/>
        <v>0</v>
      </c>
      <c r="F548" s="208">
        <f t="shared" si="278"/>
        <v>0</v>
      </c>
      <c r="G548" s="208">
        <f t="shared" si="278"/>
        <v>0</v>
      </c>
      <c r="H548" s="208">
        <f t="shared" si="278"/>
        <v>0</v>
      </c>
      <c r="I548" s="208">
        <f t="shared" si="278"/>
        <v>0</v>
      </c>
      <c r="J548" s="208">
        <f t="shared" si="278"/>
        <v>0</v>
      </c>
      <c r="K548" s="208">
        <f t="shared" si="278"/>
        <v>0</v>
      </c>
      <c r="L548" s="208">
        <f t="shared" si="278"/>
        <v>0</v>
      </c>
      <c r="M548" s="208">
        <f t="shared" si="278"/>
        <v>0</v>
      </c>
      <c r="N548" s="208">
        <f t="shared" si="278"/>
        <v>0</v>
      </c>
      <c r="O548" s="208">
        <f t="shared" si="278"/>
        <v>0</v>
      </c>
      <c r="P548" s="208">
        <f t="shared" si="278"/>
        <v>0</v>
      </c>
      <c r="Q548" s="208">
        <f t="shared" si="278"/>
        <v>0</v>
      </c>
      <c r="R548" s="208">
        <f t="shared" si="278"/>
        <v>0</v>
      </c>
      <c r="S548" s="208">
        <f t="shared" si="278"/>
        <v>0</v>
      </c>
      <c r="T548" s="208">
        <f t="shared" si="278"/>
        <v>0</v>
      </c>
      <c r="U548" s="208">
        <f t="shared" si="278"/>
        <v>0</v>
      </c>
      <c r="V548" s="208">
        <f t="shared" si="278"/>
        <v>0</v>
      </c>
      <c r="W548" s="208">
        <f t="shared" si="278"/>
        <v>0</v>
      </c>
      <c r="X548" s="208">
        <f t="shared" si="278"/>
        <v>0</v>
      </c>
      <c r="Y548" s="208">
        <f t="shared" si="278"/>
        <v>0</v>
      </c>
      <c r="Z548" s="208">
        <f t="shared" si="278"/>
        <v>0</v>
      </c>
      <c r="AA548" s="208">
        <f t="shared" si="278"/>
        <v>0</v>
      </c>
      <c r="AB548" s="208">
        <f t="shared" si="278"/>
        <v>0</v>
      </c>
      <c r="AC548" s="208">
        <f t="shared" si="278"/>
        <v>0</v>
      </c>
      <c r="AD548" s="208">
        <f t="shared" si="278"/>
        <v>0</v>
      </c>
      <c r="AE548" s="208">
        <f t="shared" si="278"/>
        <v>0</v>
      </c>
      <c r="AF548" s="208">
        <f t="shared" si="278"/>
        <v>0</v>
      </c>
      <c r="AG548" s="208">
        <f t="shared" si="278"/>
        <v>0</v>
      </c>
      <c r="AH548" s="208">
        <f t="shared" si="278"/>
        <v>0</v>
      </c>
      <c r="AI548" s="208">
        <f t="shared" si="278"/>
        <v>0</v>
      </c>
      <c r="AJ548" s="208">
        <f t="shared" si="278"/>
        <v>0</v>
      </c>
      <c r="AK548" s="208">
        <f t="shared" si="278"/>
        <v>0</v>
      </c>
      <c r="AL548" s="208">
        <f t="shared" si="278"/>
        <v>0</v>
      </c>
      <c r="AM548" s="208">
        <f t="shared" si="278"/>
        <v>0</v>
      </c>
      <c r="AN548" s="208">
        <f t="shared" si="278"/>
        <v>0</v>
      </c>
      <c r="AO548" s="208">
        <f t="shared" si="278"/>
        <v>0</v>
      </c>
      <c r="AP548" s="208">
        <f t="shared" si="278"/>
        <v>0</v>
      </c>
    </row>
    <row r="549" spans="1:42" x14ac:dyDescent="0.2">
      <c r="A549" s="4">
        <f t="shared" si="274"/>
        <v>7</v>
      </c>
      <c r="B549" s="227">
        <f t="shared" si="271"/>
        <v>0</v>
      </c>
      <c r="C549" s="229">
        <f t="shared" ref="C549:AP549" si="279">LOOKUP(C537,$B$474:$AP$474,$B$475:$AP$475)*$B706/100</f>
        <v>0</v>
      </c>
      <c r="D549" s="208">
        <f t="shared" si="279"/>
        <v>0</v>
      </c>
      <c r="E549" s="208">
        <f t="shared" si="279"/>
        <v>0</v>
      </c>
      <c r="F549" s="208">
        <f t="shared" si="279"/>
        <v>0</v>
      </c>
      <c r="G549" s="208">
        <f t="shared" si="279"/>
        <v>0</v>
      </c>
      <c r="H549" s="208">
        <f t="shared" si="279"/>
        <v>0</v>
      </c>
      <c r="I549" s="208">
        <f t="shared" si="279"/>
        <v>0</v>
      </c>
      <c r="J549" s="208">
        <f t="shared" si="279"/>
        <v>0</v>
      </c>
      <c r="K549" s="208">
        <f t="shared" si="279"/>
        <v>0</v>
      </c>
      <c r="L549" s="208">
        <f t="shared" si="279"/>
        <v>0</v>
      </c>
      <c r="M549" s="208">
        <f t="shared" si="279"/>
        <v>0</v>
      </c>
      <c r="N549" s="208">
        <f t="shared" si="279"/>
        <v>0</v>
      </c>
      <c r="O549" s="208">
        <f t="shared" si="279"/>
        <v>0</v>
      </c>
      <c r="P549" s="208">
        <f t="shared" si="279"/>
        <v>0</v>
      </c>
      <c r="Q549" s="208">
        <f t="shared" si="279"/>
        <v>0</v>
      </c>
      <c r="R549" s="208">
        <f t="shared" si="279"/>
        <v>0</v>
      </c>
      <c r="S549" s="208">
        <f t="shared" si="279"/>
        <v>0</v>
      </c>
      <c r="T549" s="208">
        <f t="shared" si="279"/>
        <v>0</v>
      </c>
      <c r="U549" s="208">
        <f t="shared" si="279"/>
        <v>0</v>
      </c>
      <c r="V549" s="208">
        <f t="shared" si="279"/>
        <v>0</v>
      </c>
      <c r="W549" s="208">
        <f t="shared" si="279"/>
        <v>0</v>
      </c>
      <c r="X549" s="208">
        <f t="shared" si="279"/>
        <v>0</v>
      </c>
      <c r="Y549" s="208">
        <f t="shared" si="279"/>
        <v>0</v>
      </c>
      <c r="Z549" s="208">
        <f t="shared" si="279"/>
        <v>0</v>
      </c>
      <c r="AA549" s="208">
        <f t="shared" si="279"/>
        <v>0</v>
      </c>
      <c r="AB549" s="208">
        <f t="shared" si="279"/>
        <v>0</v>
      </c>
      <c r="AC549" s="208">
        <f t="shared" si="279"/>
        <v>0</v>
      </c>
      <c r="AD549" s="208">
        <f t="shared" si="279"/>
        <v>0</v>
      </c>
      <c r="AE549" s="208">
        <f t="shared" si="279"/>
        <v>0</v>
      </c>
      <c r="AF549" s="208">
        <f t="shared" si="279"/>
        <v>0</v>
      </c>
      <c r="AG549" s="208">
        <f t="shared" si="279"/>
        <v>0</v>
      </c>
      <c r="AH549" s="208">
        <f t="shared" si="279"/>
        <v>0</v>
      </c>
      <c r="AI549" s="208">
        <f t="shared" si="279"/>
        <v>0</v>
      </c>
      <c r="AJ549" s="208">
        <f t="shared" si="279"/>
        <v>0</v>
      </c>
      <c r="AK549" s="208">
        <f t="shared" si="279"/>
        <v>0</v>
      </c>
      <c r="AL549" s="208">
        <f t="shared" si="279"/>
        <v>0</v>
      </c>
      <c r="AM549" s="208">
        <f t="shared" si="279"/>
        <v>0</v>
      </c>
      <c r="AN549" s="208">
        <f t="shared" si="279"/>
        <v>0</v>
      </c>
      <c r="AO549" s="208">
        <f t="shared" si="279"/>
        <v>0</v>
      </c>
      <c r="AP549" s="208">
        <f t="shared" si="279"/>
        <v>0</v>
      </c>
    </row>
    <row r="550" spans="1:42" x14ac:dyDescent="0.2">
      <c r="A550" s="4">
        <f t="shared" si="274"/>
        <v>8</v>
      </c>
      <c r="B550" s="227">
        <f t="shared" si="271"/>
        <v>0</v>
      </c>
      <c r="C550" s="229">
        <f t="shared" ref="C550:AP550" si="280">LOOKUP(C538,$B$474:$AP$474,$B$475:$AP$475)*$B707/100</f>
        <v>0</v>
      </c>
      <c r="D550" s="208">
        <f t="shared" si="280"/>
        <v>0</v>
      </c>
      <c r="E550" s="208">
        <f t="shared" si="280"/>
        <v>0</v>
      </c>
      <c r="F550" s="208">
        <f t="shared" si="280"/>
        <v>0</v>
      </c>
      <c r="G550" s="208">
        <f t="shared" si="280"/>
        <v>0</v>
      </c>
      <c r="H550" s="208">
        <f t="shared" si="280"/>
        <v>0</v>
      </c>
      <c r="I550" s="208">
        <f t="shared" si="280"/>
        <v>0</v>
      </c>
      <c r="J550" s="208">
        <f t="shared" si="280"/>
        <v>0</v>
      </c>
      <c r="K550" s="208">
        <f t="shared" si="280"/>
        <v>0</v>
      </c>
      <c r="L550" s="208">
        <f t="shared" si="280"/>
        <v>0</v>
      </c>
      <c r="M550" s="208">
        <f t="shared" si="280"/>
        <v>0</v>
      </c>
      <c r="N550" s="208">
        <f t="shared" si="280"/>
        <v>0</v>
      </c>
      <c r="O550" s="208">
        <f t="shared" si="280"/>
        <v>0</v>
      </c>
      <c r="P550" s="208">
        <f t="shared" si="280"/>
        <v>0</v>
      </c>
      <c r="Q550" s="208">
        <f t="shared" si="280"/>
        <v>0</v>
      </c>
      <c r="R550" s="208">
        <f t="shared" si="280"/>
        <v>0</v>
      </c>
      <c r="S550" s="208">
        <f t="shared" si="280"/>
        <v>0</v>
      </c>
      <c r="T550" s="208">
        <f t="shared" si="280"/>
        <v>0</v>
      </c>
      <c r="U550" s="208">
        <f t="shared" si="280"/>
        <v>0</v>
      </c>
      <c r="V550" s="208">
        <f t="shared" si="280"/>
        <v>0</v>
      </c>
      <c r="W550" s="208">
        <f t="shared" si="280"/>
        <v>0</v>
      </c>
      <c r="X550" s="208">
        <f t="shared" si="280"/>
        <v>0</v>
      </c>
      <c r="Y550" s="208">
        <f t="shared" si="280"/>
        <v>0</v>
      </c>
      <c r="Z550" s="208">
        <f t="shared" si="280"/>
        <v>0</v>
      </c>
      <c r="AA550" s="208">
        <f t="shared" si="280"/>
        <v>0</v>
      </c>
      <c r="AB550" s="208">
        <f t="shared" si="280"/>
        <v>0</v>
      </c>
      <c r="AC550" s="208">
        <f t="shared" si="280"/>
        <v>0</v>
      </c>
      <c r="AD550" s="208">
        <f t="shared" si="280"/>
        <v>0</v>
      </c>
      <c r="AE550" s="208">
        <f t="shared" si="280"/>
        <v>0</v>
      </c>
      <c r="AF550" s="208">
        <f t="shared" si="280"/>
        <v>0</v>
      </c>
      <c r="AG550" s="208">
        <f t="shared" si="280"/>
        <v>0</v>
      </c>
      <c r="AH550" s="208">
        <f t="shared" si="280"/>
        <v>0</v>
      </c>
      <c r="AI550" s="208">
        <f t="shared" si="280"/>
        <v>0</v>
      </c>
      <c r="AJ550" s="208">
        <f t="shared" si="280"/>
        <v>0</v>
      </c>
      <c r="AK550" s="208">
        <f t="shared" si="280"/>
        <v>0</v>
      </c>
      <c r="AL550" s="208">
        <f t="shared" si="280"/>
        <v>0</v>
      </c>
      <c r="AM550" s="208">
        <f t="shared" si="280"/>
        <v>0</v>
      </c>
      <c r="AN550" s="208">
        <f t="shared" si="280"/>
        <v>0</v>
      </c>
      <c r="AO550" s="208">
        <f t="shared" si="280"/>
        <v>0</v>
      </c>
      <c r="AP550" s="208">
        <f t="shared" si="280"/>
        <v>0</v>
      </c>
    </row>
    <row r="551" spans="1:42" x14ac:dyDescent="0.2">
      <c r="A551" s="4">
        <f>A550+1</f>
        <v>9</v>
      </c>
      <c r="B551" s="227">
        <f t="shared" si="271"/>
        <v>0</v>
      </c>
      <c r="C551" s="229">
        <f t="shared" ref="C551:AP551" si="281">LOOKUP(C539,$B$474:$AP$474,$B$475:$AP$475)*$B708/100</f>
        <v>0</v>
      </c>
      <c r="D551" s="208">
        <f t="shared" si="281"/>
        <v>0</v>
      </c>
      <c r="E551" s="208">
        <f t="shared" si="281"/>
        <v>0</v>
      </c>
      <c r="F551" s="208">
        <f t="shared" si="281"/>
        <v>0</v>
      </c>
      <c r="G551" s="208">
        <f t="shared" si="281"/>
        <v>0</v>
      </c>
      <c r="H551" s="208">
        <f t="shared" si="281"/>
        <v>0</v>
      </c>
      <c r="I551" s="208">
        <f t="shared" si="281"/>
        <v>0</v>
      </c>
      <c r="J551" s="208">
        <f t="shared" si="281"/>
        <v>0</v>
      </c>
      <c r="K551" s="208">
        <f t="shared" si="281"/>
        <v>0</v>
      </c>
      <c r="L551" s="208">
        <f t="shared" si="281"/>
        <v>0</v>
      </c>
      <c r="M551" s="208">
        <f t="shared" si="281"/>
        <v>0</v>
      </c>
      <c r="N551" s="208">
        <f t="shared" si="281"/>
        <v>0</v>
      </c>
      <c r="O551" s="208">
        <f t="shared" si="281"/>
        <v>0</v>
      </c>
      <c r="P551" s="208">
        <f t="shared" si="281"/>
        <v>0</v>
      </c>
      <c r="Q551" s="208">
        <f t="shared" si="281"/>
        <v>0</v>
      </c>
      <c r="R551" s="208">
        <f t="shared" si="281"/>
        <v>0</v>
      </c>
      <c r="S551" s="208">
        <f t="shared" si="281"/>
        <v>0</v>
      </c>
      <c r="T551" s="208">
        <f t="shared" si="281"/>
        <v>0</v>
      </c>
      <c r="U551" s="208">
        <f t="shared" si="281"/>
        <v>0</v>
      </c>
      <c r="V551" s="208">
        <f t="shared" si="281"/>
        <v>0</v>
      </c>
      <c r="W551" s="208">
        <f t="shared" si="281"/>
        <v>0</v>
      </c>
      <c r="X551" s="208">
        <f t="shared" si="281"/>
        <v>0</v>
      </c>
      <c r="Y551" s="208">
        <f t="shared" si="281"/>
        <v>0</v>
      </c>
      <c r="Z551" s="208">
        <f t="shared" si="281"/>
        <v>0</v>
      </c>
      <c r="AA551" s="208">
        <f t="shared" si="281"/>
        <v>0</v>
      </c>
      <c r="AB551" s="208">
        <f t="shared" si="281"/>
        <v>0</v>
      </c>
      <c r="AC551" s="208">
        <f t="shared" si="281"/>
        <v>0</v>
      </c>
      <c r="AD551" s="208">
        <f t="shared" si="281"/>
        <v>0</v>
      </c>
      <c r="AE551" s="208">
        <f t="shared" si="281"/>
        <v>0</v>
      </c>
      <c r="AF551" s="208">
        <f t="shared" si="281"/>
        <v>0</v>
      </c>
      <c r="AG551" s="208">
        <f t="shared" si="281"/>
        <v>0</v>
      </c>
      <c r="AH551" s="208">
        <f t="shared" si="281"/>
        <v>0</v>
      </c>
      <c r="AI551" s="208">
        <f t="shared" si="281"/>
        <v>0</v>
      </c>
      <c r="AJ551" s="208">
        <f t="shared" si="281"/>
        <v>0</v>
      </c>
      <c r="AK551" s="208">
        <f t="shared" si="281"/>
        <v>0</v>
      </c>
      <c r="AL551" s="208">
        <f t="shared" si="281"/>
        <v>0</v>
      </c>
      <c r="AM551" s="208">
        <f t="shared" si="281"/>
        <v>0</v>
      </c>
      <c r="AN551" s="208">
        <f t="shared" si="281"/>
        <v>0</v>
      </c>
      <c r="AO551" s="208">
        <f t="shared" si="281"/>
        <v>0</v>
      </c>
      <c r="AP551" s="208">
        <f t="shared" si="281"/>
        <v>0</v>
      </c>
    </row>
    <row r="552" spans="1:42" x14ac:dyDescent="0.2">
      <c r="A552" s="4">
        <f t="shared" ref="A552" si="282">A551+1</f>
        <v>10</v>
      </c>
      <c r="B552" s="227">
        <f t="shared" si="271"/>
        <v>0</v>
      </c>
      <c r="C552" s="228">
        <f t="shared" ref="C552:AP552" si="283">LOOKUP(C540,$B$474:$AP$474,$B$475:$AP$475)*$B709/100</f>
        <v>0</v>
      </c>
      <c r="D552" s="212">
        <f t="shared" si="283"/>
        <v>0</v>
      </c>
      <c r="E552" s="212">
        <f t="shared" si="283"/>
        <v>0</v>
      </c>
      <c r="F552" s="212">
        <f t="shared" si="283"/>
        <v>0</v>
      </c>
      <c r="G552" s="212">
        <f t="shared" si="283"/>
        <v>0</v>
      </c>
      <c r="H552" s="212">
        <f t="shared" si="283"/>
        <v>0</v>
      </c>
      <c r="I552" s="212">
        <f t="shared" si="283"/>
        <v>0</v>
      </c>
      <c r="J552" s="212">
        <f t="shared" si="283"/>
        <v>0</v>
      </c>
      <c r="K552" s="212">
        <f t="shared" si="283"/>
        <v>0</v>
      </c>
      <c r="L552" s="212">
        <f t="shared" si="283"/>
        <v>0</v>
      </c>
      <c r="M552" s="212">
        <f t="shared" si="283"/>
        <v>0</v>
      </c>
      <c r="N552" s="212">
        <f t="shared" si="283"/>
        <v>0</v>
      </c>
      <c r="O552" s="212">
        <f t="shared" si="283"/>
        <v>0</v>
      </c>
      <c r="P552" s="212">
        <f t="shared" si="283"/>
        <v>0</v>
      </c>
      <c r="Q552" s="212">
        <f t="shared" si="283"/>
        <v>0</v>
      </c>
      <c r="R552" s="212">
        <f t="shared" si="283"/>
        <v>0</v>
      </c>
      <c r="S552" s="212">
        <f t="shared" si="283"/>
        <v>0</v>
      </c>
      <c r="T552" s="212">
        <f t="shared" si="283"/>
        <v>0</v>
      </c>
      <c r="U552" s="212">
        <f t="shared" si="283"/>
        <v>0</v>
      </c>
      <c r="V552" s="212">
        <f t="shared" si="283"/>
        <v>0</v>
      </c>
      <c r="W552" s="212">
        <f t="shared" si="283"/>
        <v>0</v>
      </c>
      <c r="X552" s="212">
        <f t="shared" si="283"/>
        <v>0</v>
      </c>
      <c r="Y552" s="212">
        <f t="shared" si="283"/>
        <v>0</v>
      </c>
      <c r="Z552" s="212">
        <f t="shared" si="283"/>
        <v>0</v>
      </c>
      <c r="AA552" s="212">
        <f t="shared" si="283"/>
        <v>0</v>
      </c>
      <c r="AB552" s="212">
        <f t="shared" si="283"/>
        <v>0</v>
      </c>
      <c r="AC552" s="212">
        <f t="shared" si="283"/>
        <v>0</v>
      </c>
      <c r="AD552" s="212">
        <f t="shared" si="283"/>
        <v>0</v>
      </c>
      <c r="AE552" s="212">
        <f t="shared" si="283"/>
        <v>0</v>
      </c>
      <c r="AF552" s="212">
        <f t="shared" si="283"/>
        <v>0</v>
      </c>
      <c r="AG552" s="212">
        <f t="shared" si="283"/>
        <v>0</v>
      </c>
      <c r="AH552" s="212">
        <f t="shared" si="283"/>
        <v>0</v>
      </c>
      <c r="AI552" s="212">
        <f t="shared" si="283"/>
        <v>0</v>
      </c>
      <c r="AJ552" s="212">
        <f t="shared" si="283"/>
        <v>0</v>
      </c>
      <c r="AK552" s="212">
        <f t="shared" si="283"/>
        <v>0</v>
      </c>
      <c r="AL552" s="212">
        <f t="shared" si="283"/>
        <v>0</v>
      </c>
      <c r="AM552" s="212">
        <f t="shared" si="283"/>
        <v>0</v>
      </c>
      <c r="AN552" s="212">
        <f t="shared" si="283"/>
        <v>0</v>
      </c>
      <c r="AO552" s="212">
        <f t="shared" si="283"/>
        <v>0</v>
      </c>
      <c r="AP552" s="212">
        <f t="shared" si="283"/>
        <v>0</v>
      </c>
    </row>
    <row r="553" spans="1:42" s="16" customFormat="1" x14ac:dyDescent="0.2">
      <c r="A553" s="39" t="s">
        <v>13</v>
      </c>
      <c r="B553" s="19"/>
      <c r="C553" s="209">
        <f>SUM(C543:C552)</f>
        <v>0</v>
      </c>
      <c r="D553" s="209">
        <f t="shared" ref="D553:AP553" si="284">SUM(D543:D552)</f>
        <v>0</v>
      </c>
      <c r="E553" s="209">
        <f t="shared" si="284"/>
        <v>0</v>
      </c>
      <c r="F553" s="209">
        <f t="shared" si="284"/>
        <v>0</v>
      </c>
      <c r="G553" s="209">
        <f t="shared" si="284"/>
        <v>0</v>
      </c>
      <c r="H553" s="209">
        <f t="shared" si="284"/>
        <v>0</v>
      </c>
      <c r="I553" s="209">
        <f t="shared" si="284"/>
        <v>0</v>
      </c>
      <c r="J553" s="209">
        <f t="shared" si="284"/>
        <v>0</v>
      </c>
      <c r="K553" s="209">
        <f t="shared" si="284"/>
        <v>0</v>
      </c>
      <c r="L553" s="209">
        <f t="shared" si="284"/>
        <v>0</v>
      </c>
      <c r="M553" s="209">
        <f t="shared" si="284"/>
        <v>0</v>
      </c>
      <c r="N553" s="209">
        <f t="shared" si="284"/>
        <v>0</v>
      </c>
      <c r="O553" s="209">
        <f t="shared" si="284"/>
        <v>0</v>
      </c>
      <c r="P553" s="209">
        <f t="shared" si="284"/>
        <v>0</v>
      </c>
      <c r="Q553" s="209">
        <f t="shared" si="284"/>
        <v>0</v>
      </c>
      <c r="R553" s="209">
        <f t="shared" si="284"/>
        <v>0</v>
      </c>
      <c r="S553" s="209">
        <f t="shared" si="284"/>
        <v>0</v>
      </c>
      <c r="T553" s="209">
        <f t="shared" si="284"/>
        <v>0</v>
      </c>
      <c r="U553" s="209">
        <f t="shared" si="284"/>
        <v>0</v>
      </c>
      <c r="V553" s="209">
        <f t="shared" si="284"/>
        <v>0</v>
      </c>
      <c r="W553" s="209">
        <f t="shared" si="284"/>
        <v>0</v>
      </c>
      <c r="X553" s="209">
        <f t="shared" si="284"/>
        <v>0</v>
      </c>
      <c r="Y553" s="209">
        <f t="shared" si="284"/>
        <v>0</v>
      </c>
      <c r="Z553" s="209">
        <f t="shared" si="284"/>
        <v>0</v>
      </c>
      <c r="AA553" s="209">
        <f t="shared" si="284"/>
        <v>0</v>
      </c>
      <c r="AB553" s="209">
        <f t="shared" si="284"/>
        <v>0</v>
      </c>
      <c r="AC553" s="209">
        <f t="shared" si="284"/>
        <v>0</v>
      </c>
      <c r="AD553" s="209">
        <f t="shared" si="284"/>
        <v>0</v>
      </c>
      <c r="AE553" s="209">
        <f t="shared" si="284"/>
        <v>0</v>
      </c>
      <c r="AF553" s="209">
        <f t="shared" si="284"/>
        <v>0</v>
      </c>
      <c r="AG553" s="209">
        <f t="shared" si="284"/>
        <v>0</v>
      </c>
      <c r="AH553" s="209">
        <f t="shared" si="284"/>
        <v>0</v>
      </c>
      <c r="AI553" s="209">
        <f t="shared" si="284"/>
        <v>0</v>
      </c>
      <c r="AJ553" s="209">
        <f t="shared" si="284"/>
        <v>0</v>
      </c>
      <c r="AK553" s="209">
        <f t="shared" si="284"/>
        <v>0</v>
      </c>
      <c r="AL553" s="209">
        <f t="shared" si="284"/>
        <v>0</v>
      </c>
      <c r="AM553" s="209">
        <f t="shared" si="284"/>
        <v>0</v>
      </c>
      <c r="AN553" s="209">
        <f t="shared" si="284"/>
        <v>0</v>
      </c>
      <c r="AO553" s="209">
        <f t="shared" si="284"/>
        <v>0</v>
      </c>
      <c r="AP553" s="209">
        <f t="shared" si="284"/>
        <v>0</v>
      </c>
    </row>
    <row r="554" spans="1:42" s="16" customFormat="1" x14ac:dyDescent="0.2">
      <c r="A554" s="39"/>
      <c r="B554" s="19"/>
      <c r="C554" s="209"/>
      <c r="D554" s="209"/>
      <c r="E554" s="209"/>
      <c r="F554" s="209"/>
      <c r="G554" s="209"/>
      <c r="H554" s="209"/>
      <c r="I554" s="209"/>
      <c r="J554" s="209"/>
      <c r="K554" s="209"/>
      <c r="L554" s="209"/>
      <c r="M554" s="209"/>
      <c r="N554" s="209"/>
      <c r="O554" s="209"/>
      <c r="P554" s="209"/>
      <c r="Q554" s="209"/>
      <c r="R554" s="209"/>
      <c r="S554" s="209"/>
      <c r="T554" s="209"/>
      <c r="U554" s="209"/>
      <c r="V554" s="209"/>
      <c r="W554" s="209"/>
      <c r="X554" s="209"/>
      <c r="Y554" s="209"/>
      <c r="Z554" s="209"/>
      <c r="AA554" s="209"/>
      <c r="AB554" s="209"/>
      <c r="AC554" s="209"/>
      <c r="AD554" s="209"/>
      <c r="AE554" s="209"/>
      <c r="AF554" s="209"/>
      <c r="AG554" s="209"/>
      <c r="AH554" s="209"/>
      <c r="AI554" s="209"/>
      <c r="AJ554" s="209"/>
      <c r="AK554" s="209"/>
      <c r="AL554" s="209"/>
      <c r="AM554" s="209"/>
      <c r="AN554" s="209"/>
      <c r="AO554" s="209"/>
      <c r="AP554" s="209"/>
    </row>
    <row r="555" spans="1:42" s="16" customFormat="1" x14ac:dyDescent="0.2">
      <c r="A555" s="280" t="s">
        <v>184</v>
      </c>
      <c r="B555" s="281"/>
      <c r="C555" s="281"/>
      <c r="D555" s="281"/>
      <c r="E555" s="281"/>
      <c r="F555" s="281"/>
      <c r="G555" s="281"/>
      <c r="H555" s="281"/>
      <c r="I555" s="281"/>
      <c r="J555" s="281"/>
      <c r="K555" s="281"/>
      <c r="L555" s="281"/>
      <c r="M555" s="281"/>
      <c r="N555" s="281"/>
      <c r="O555" s="281"/>
      <c r="P555" s="281"/>
      <c r="Q555" s="281"/>
      <c r="R555" s="281"/>
      <c r="S555" s="281"/>
      <c r="T555" s="281"/>
      <c r="U555" s="281"/>
      <c r="V555" s="281"/>
      <c r="W555" s="281"/>
      <c r="X555" s="281"/>
      <c r="Y555" s="281"/>
      <c r="Z555" s="281"/>
      <c r="AA555" s="281"/>
      <c r="AB555" s="281"/>
      <c r="AC555" s="281"/>
      <c r="AD555" s="281"/>
      <c r="AE555" s="281"/>
      <c r="AF555" s="281"/>
      <c r="AG555" s="281"/>
      <c r="AH555" s="281"/>
      <c r="AI555" s="281"/>
      <c r="AJ555" s="281"/>
      <c r="AK555" s="281"/>
      <c r="AL555" s="281"/>
      <c r="AM555" s="281"/>
      <c r="AN555" s="281"/>
      <c r="AO555" s="281"/>
      <c r="AP555" s="281"/>
    </row>
    <row r="556" spans="1:42" s="16" customFormat="1" x14ac:dyDescent="0.2">
      <c r="A556" s="282" t="s">
        <v>57</v>
      </c>
      <c r="B556" s="252"/>
      <c r="C556" s="283"/>
      <c r="D556" s="283"/>
      <c r="E556" s="283"/>
      <c r="F556" s="283"/>
      <c r="G556" s="283"/>
      <c r="H556" s="283"/>
      <c r="I556" s="283"/>
      <c r="J556" s="283"/>
      <c r="K556" s="283"/>
      <c r="L556" s="283"/>
      <c r="M556" s="283"/>
      <c r="N556" s="283"/>
      <c r="O556" s="283"/>
      <c r="P556" s="283"/>
      <c r="Q556" s="283"/>
      <c r="R556" s="283"/>
      <c r="S556" s="283"/>
      <c r="T556" s="283"/>
      <c r="U556" s="283"/>
      <c r="V556" s="283"/>
      <c r="W556" s="283"/>
      <c r="X556" s="283"/>
      <c r="Y556" s="283"/>
      <c r="Z556" s="283"/>
      <c r="AA556" s="283"/>
      <c r="AB556" s="283"/>
      <c r="AC556" s="283"/>
      <c r="AD556" s="283"/>
      <c r="AE556" s="283"/>
      <c r="AF556" s="283"/>
      <c r="AG556" s="283"/>
      <c r="AH556" s="283"/>
      <c r="AI556" s="283"/>
      <c r="AJ556" s="283"/>
      <c r="AK556" s="283"/>
      <c r="AL556" s="283"/>
      <c r="AM556" s="283"/>
      <c r="AN556" s="283"/>
      <c r="AO556" s="283"/>
      <c r="AP556" s="283"/>
    </row>
    <row r="557" spans="1:42" s="16" customFormat="1" x14ac:dyDescent="0.2">
      <c r="A557" s="30" t="s">
        <v>5</v>
      </c>
      <c r="C557" s="157"/>
      <c r="D557" s="157"/>
      <c r="E557" s="157"/>
      <c r="F557" s="157"/>
      <c r="G557" s="157"/>
      <c r="H557" s="157"/>
      <c r="I557" s="157"/>
      <c r="J557" s="157"/>
      <c r="K557" s="157"/>
      <c r="L557" s="157"/>
      <c r="M557" s="157"/>
      <c r="N557" s="157"/>
      <c r="O557" s="157"/>
      <c r="P557" s="157"/>
      <c r="Q557" s="157"/>
      <c r="R557" s="157"/>
      <c r="S557" s="157"/>
      <c r="T557" s="157"/>
      <c r="U557" s="157"/>
      <c r="V557" s="157"/>
      <c r="W557" s="157"/>
      <c r="X557" s="157"/>
      <c r="Y557" s="157"/>
      <c r="Z557" s="157"/>
      <c r="AA557" s="157"/>
      <c r="AB557" s="157"/>
      <c r="AC557" s="157"/>
      <c r="AD557" s="157"/>
      <c r="AE557" s="157"/>
      <c r="AF557" s="157"/>
      <c r="AG557" s="157"/>
      <c r="AH557" s="157"/>
      <c r="AI557" s="157"/>
      <c r="AJ557" s="157"/>
      <c r="AK557" s="157"/>
      <c r="AL557" s="157"/>
      <c r="AM557" s="157"/>
      <c r="AN557" s="157"/>
      <c r="AO557" s="157"/>
      <c r="AP557" s="157"/>
    </row>
    <row r="558" spans="1:42" s="16" customFormat="1" x14ac:dyDescent="0.2">
      <c r="A558" s="32" t="s">
        <v>239</v>
      </c>
      <c r="C558" s="147">
        <f>IF(ptc_sta_amount="n/a",Inputs!D160,IF(C$2&lt;=ptc_sta_term,ptc_sta_amount*(1+ptc_sta_escal/100)^B$2,0))</f>
        <v>0</v>
      </c>
      <c r="D558" s="147">
        <f>IF(ptc_sta_amount="n/a",Inputs!E160,IF(D$2&lt;=ptc_sta_term,ptc_sta_amount*(1+ptc_sta_escal/100)^C$2,0))</f>
        <v>0</v>
      </c>
      <c r="E558" s="147">
        <f>IF(ptc_sta_amount="n/a",Inputs!F160,IF(E$2&lt;=ptc_sta_term,ptc_sta_amount*(1+ptc_sta_escal/100)^D$2,0))</f>
        <v>0</v>
      </c>
      <c r="F558" s="147">
        <f>IF(ptc_sta_amount="n/a",Inputs!G160,IF(F$2&lt;=ptc_sta_term,ptc_sta_amount*(1+ptc_sta_escal/100)^E$2,0))</f>
        <v>0</v>
      </c>
      <c r="G558" s="147">
        <f>IF(ptc_sta_amount="n/a",Inputs!H160,IF(G$2&lt;=ptc_sta_term,ptc_sta_amount*(1+ptc_sta_escal/100)^F$2,0))</f>
        <v>0</v>
      </c>
      <c r="H558" s="147">
        <f>IF(ptc_sta_amount="n/a",Inputs!I160,IF(H$2&lt;=ptc_sta_term,ptc_sta_amount*(1+ptc_sta_escal/100)^G$2,0))</f>
        <v>0</v>
      </c>
      <c r="I558" s="147">
        <f>IF(ptc_sta_amount="n/a",Inputs!J160,IF(I$2&lt;=ptc_sta_term,ptc_sta_amount*(1+ptc_sta_escal/100)^H$2,0))</f>
        <v>0</v>
      </c>
      <c r="J558" s="147">
        <f>IF(ptc_sta_amount="n/a",Inputs!K160,IF(J$2&lt;=ptc_sta_term,ptc_sta_amount*(1+ptc_sta_escal/100)^I$2,0))</f>
        <v>0</v>
      </c>
      <c r="K558" s="147">
        <f>IF(ptc_sta_amount="n/a",Inputs!L160,IF(K$2&lt;=ptc_sta_term,ptc_sta_amount*(1+ptc_sta_escal/100)^J$2,0))</f>
        <v>0</v>
      </c>
      <c r="L558" s="147">
        <f>IF(ptc_sta_amount="n/a",Inputs!M160,IF(L$2&lt;=ptc_sta_term,ptc_sta_amount*(1+ptc_sta_escal/100)^K$2,0))</f>
        <v>0</v>
      </c>
      <c r="M558" s="147">
        <f>IF(ptc_sta_amount="n/a",Inputs!N160,IF(M$2&lt;=ptc_sta_term,ptc_sta_amount*(1+ptc_sta_escal/100)^L$2,0))</f>
        <v>0</v>
      </c>
      <c r="N558" s="147">
        <f>IF(ptc_sta_amount="n/a",Inputs!O160,IF(N$2&lt;=ptc_sta_term,ptc_sta_amount*(1+ptc_sta_escal/100)^M$2,0))</f>
        <v>0</v>
      </c>
      <c r="O558" s="147">
        <f>IF(ptc_sta_amount="n/a",Inputs!P160,IF(O$2&lt;=ptc_sta_term,ptc_sta_amount*(1+ptc_sta_escal/100)^N$2,0))</f>
        <v>0</v>
      </c>
      <c r="P558" s="147">
        <f>IF(ptc_sta_amount="n/a",Inputs!Q160,IF(P$2&lt;=ptc_sta_term,ptc_sta_amount*(1+ptc_sta_escal/100)^O$2,0))</f>
        <v>0</v>
      </c>
      <c r="Q558" s="147">
        <f>IF(ptc_sta_amount="n/a",Inputs!R160,IF(Q$2&lt;=ptc_sta_term,ptc_sta_amount*(1+ptc_sta_escal/100)^P$2,0))</f>
        <v>0</v>
      </c>
      <c r="R558" s="147">
        <f>IF(ptc_sta_amount="n/a",Inputs!S160,IF(R$2&lt;=ptc_sta_term,ptc_sta_amount*(1+ptc_sta_escal/100)^Q$2,0))</f>
        <v>0</v>
      </c>
      <c r="S558" s="147">
        <f>IF(ptc_sta_amount="n/a",Inputs!T160,IF(S$2&lt;=ptc_sta_term,ptc_sta_amount*(1+ptc_sta_escal/100)^R$2,0))</f>
        <v>0</v>
      </c>
      <c r="T558" s="147">
        <f>IF(ptc_sta_amount="n/a",Inputs!U160,IF(T$2&lt;=ptc_sta_term,ptc_sta_amount*(1+ptc_sta_escal/100)^S$2,0))</f>
        <v>0</v>
      </c>
      <c r="U558" s="147">
        <f>IF(ptc_sta_amount="n/a",Inputs!V160,IF(U$2&lt;=ptc_sta_term,ptc_sta_amount*(1+ptc_sta_escal/100)^T$2,0))</f>
        <v>0</v>
      </c>
      <c r="V558" s="147">
        <f>IF(ptc_sta_amount="n/a",Inputs!W160,IF(V$2&lt;=ptc_sta_term,ptc_sta_amount*(1+ptc_sta_escal/100)^U$2,0))</f>
        <v>0</v>
      </c>
      <c r="W558" s="147">
        <f>IF(ptc_sta_amount="n/a",Inputs!X160,IF(W$2&lt;=ptc_sta_term,ptc_sta_amount*(1+ptc_sta_escal/100)^V$2,0))</f>
        <v>0</v>
      </c>
      <c r="X558" s="147">
        <f>IF(ptc_sta_amount="n/a",Inputs!Y160,IF(X$2&lt;=ptc_sta_term,ptc_sta_amount*(1+ptc_sta_escal/100)^W$2,0))</f>
        <v>0</v>
      </c>
      <c r="Y558" s="147">
        <f>IF(ptc_sta_amount="n/a",Inputs!Z160,IF(Y$2&lt;=ptc_sta_term,ptc_sta_amount*(1+ptc_sta_escal/100)^X$2,0))</f>
        <v>0</v>
      </c>
      <c r="Z558" s="147">
        <f>IF(ptc_sta_amount="n/a",Inputs!AA160,IF(Z$2&lt;=ptc_sta_term,ptc_sta_amount*(1+ptc_sta_escal/100)^Y$2,0))</f>
        <v>0</v>
      </c>
      <c r="AA558" s="147">
        <f>IF(ptc_sta_amount="n/a",Inputs!AB160,IF(AA$2&lt;=ptc_sta_term,ptc_sta_amount*(1+ptc_sta_escal/100)^Z$2,0))</f>
        <v>0</v>
      </c>
      <c r="AB558" s="147">
        <f>IF(ptc_sta_amount="n/a",Inputs!AC160,IF(AB$2&lt;=ptc_sta_term,ptc_sta_amount*(1+ptc_sta_escal/100)^AA$2,0))</f>
        <v>0</v>
      </c>
      <c r="AC558" s="147">
        <f>IF(ptc_sta_amount="n/a",Inputs!AD160,IF(AC$2&lt;=ptc_sta_term,ptc_sta_amount*(1+ptc_sta_escal/100)^AB$2,0))</f>
        <v>0</v>
      </c>
      <c r="AD558" s="147">
        <f>IF(ptc_sta_amount="n/a",Inputs!AE160,IF(AD$2&lt;=ptc_sta_term,ptc_sta_amount*(1+ptc_sta_escal/100)^AC$2,0))</f>
        <v>0</v>
      </c>
      <c r="AE558" s="147">
        <f>IF(ptc_sta_amount="n/a",Inputs!AF160,IF(AE$2&lt;=ptc_sta_term,ptc_sta_amount*(1+ptc_sta_escal/100)^AD$2,0))</f>
        <v>0</v>
      </c>
      <c r="AF558" s="147">
        <f>IF(ptc_sta_amount="n/a",Inputs!AG160,IF(AF$2&lt;=ptc_sta_term,ptc_sta_amount*(1+ptc_sta_escal/100)^AE$2,0))</f>
        <v>0</v>
      </c>
      <c r="AG558" s="147">
        <f>IF(ptc_sta_amount="n/a",Inputs!AH160,IF(AG$2&lt;=ptc_sta_term,ptc_sta_amount*(1+ptc_sta_escal/100)^AF$2,0))</f>
        <v>0</v>
      </c>
      <c r="AH558" s="147">
        <f>IF(ptc_sta_amount="n/a",Inputs!AI160,IF(AH$2&lt;=ptc_sta_term,ptc_sta_amount*(1+ptc_sta_escal/100)^AG$2,0))</f>
        <v>0</v>
      </c>
      <c r="AI558" s="147">
        <f>IF(ptc_sta_amount="n/a",Inputs!AJ160,IF(AI$2&lt;=ptc_sta_term,ptc_sta_amount*(1+ptc_sta_escal/100)^AH$2,0))</f>
        <v>0</v>
      </c>
      <c r="AJ558" s="147">
        <f>IF(ptc_sta_amount="n/a",Inputs!AK160,IF(AJ$2&lt;=ptc_sta_term,ptc_sta_amount*(1+ptc_sta_escal/100)^AI$2,0))</f>
        <v>0</v>
      </c>
      <c r="AK558" s="147">
        <f>IF(ptc_sta_amount="n/a",Inputs!AL160,IF(AK$2&lt;=ptc_sta_term,ptc_sta_amount*(1+ptc_sta_escal/100)^AJ$2,0))</f>
        <v>0</v>
      </c>
      <c r="AL558" s="147">
        <f>IF(ptc_sta_amount="n/a",Inputs!AM160,IF(AL$2&lt;=ptc_sta_term,ptc_sta_amount*(1+ptc_sta_escal/100)^AK$2,0))</f>
        <v>0</v>
      </c>
      <c r="AM558" s="147">
        <f>IF(ptc_sta_amount="n/a",Inputs!AN160,IF(AM$2&lt;=ptc_sta_term,ptc_sta_amount*(1+ptc_sta_escal/100)^AL$2,0))</f>
        <v>0</v>
      </c>
      <c r="AN558" s="147">
        <f>IF(ptc_sta_amount="n/a",Inputs!AO160,IF(AN$2&lt;=ptc_sta_term,ptc_sta_amount*(1+ptc_sta_escal/100)^AM$2,0))</f>
        <v>0</v>
      </c>
      <c r="AO558" s="147">
        <f>IF(ptc_sta_amount="n/a",Inputs!AP160,IF(AO$2&lt;=ptc_sta_term,ptc_sta_amount*(1+ptc_sta_escal/100)^AN$2,0))</f>
        <v>0</v>
      </c>
      <c r="AP558" s="147">
        <f>IF(ptc_sta_amount="n/a",Inputs!AQ160,IF(AP$2&lt;=ptc_sta_term,ptc_sta_amount*(1+ptc_sta_escal/100)^AO$2,0))</f>
        <v>0</v>
      </c>
    </row>
    <row r="559" spans="1:42" s="16" customFormat="1" x14ac:dyDescent="0.2">
      <c r="A559" s="32" t="s">
        <v>240</v>
      </c>
      <c r="C559" s="147">
        <f>ROUND(C558*1000,0)</f>
        <v>0</v>
      </c>
      <c r="D559" s="147">
        <f>ROUND(D558*1000,0)</f>
        <v>0</v>
      </c>
      <c r="E559" s="147">
        <f t="shared" ref="E559:AP559" si="285">ROUND(E558*1000,0)</f>
        <v>0</v>
      </c>
      <c r="F559" s="147">
        <f t="shared" si="285"/>
        <v>0</v>
      </c>
      <c r="G559" s="147">
        <f t="shared" si="285"/>
        <v>0</v>
      </c>
      <c r="H559" s="147">
        <f t="shared" si="285"/>
        <v>0</v>
      </c>
      <c r="I559" s="147">
        <f t="shared" si="285"/>
        <v>0</v>
      </c>
      <c r="J559" s="147">
        <f t="shared" si="285"/>
        <v>0</v>
      </c>
      <c r="K559" s="147">
        <f t="shared" si="285"/>
        <v>0</v>
      </c>
      <c r="L559" s="147">
        <f t="shared" si="285"/>
        <v>0</v>
      </c>
      <c r="M559" s="147">
        <f t="shared" si="285"/>
        <v>0</v>
      </c>
      <c r="N559" s="147">
        <f t="shared" si="285"/>
        <v>0</v>
      </c>
      <c r="O559" s="147">
        <f t="shared" si="285"/>
        <v>0</v>
      </c>
      <c r="P559" s="147">
        <f t="shared" si="285"/>
        <v>0</v>
      </c>
      <c r="Q559" s="147">
        <f t="shared" si="285"/>
        <v>0</v>
      </c>
      <c r="R559" s="147">
        <f t="shared" si="285"/>
        <v>0</v>
      </c>
      <c r="S559" s="147">
        <f t="shared" si="285"/>
        <v>0</v>
      </c>
      <c r="T559" s="147">
        <f t="shared" si="285"/>
        <v>0</v>
      </c>
      <c r="U559" s="147">
        <f t="shared" si="285"/>
        <v>0</v>
      </c>
      <c r="V559" s="147">
        <f t="shared" si="285"/>
        <v>0</v>
      </c>
      <c r="W559" s="147">
        <f t="shared" si="285"/>
        <v>0</v>
      </c>
      <c r="X559" s="147">
        <f t="shared" si="285"/>
        <v>0</v>
      </c>
      <c r="Y559" s="147">
        <f t="shared" si="285"/>
        <v>0</v>
      </c>
      <c r="Z559" s="147">
        <f t="shared" si="285"/>
        <v>0</v>
      </c>
      <c r="AA559" s="147">
        <f t="shared" si="285"/>
        <v>0</v>
      </c>
      <c r="AB559" s="147">
        <f t="shared" si="285"/>
        <v>0</v>
      </c>
      <c r="AC559" s="147">
        <f t="shared" si="285"/>
        <v>0</v>
      </c>
      <c r="AD559" s="147">
        <f t="shared" si="285"/>
        <v>0</v>
      </c>
      <c r="AE559" s="147">
        <f t="shared" si="285"/>
        <v>0</v>
      </c>
      <c r="AF559" s="147">
        <f t="shared" si="285"/>
        <v>0</v>
      </c>
      <c r="AG559" s="147">
        <f t="shared" si="285"/>
        <v>0</v>
      </c>
      <c r="AH559" s="147">
        <f t="shared" si="285"/>
        <v>0</v>
      </c>
      <c r="AI559" s="147">
        <f t="shared" si="285"/>
        <v>0</v>
      </c>
      <c r="AJ559" s="147">
        <f t="shared" si="285"/>
        <v>0</v>
      </c>
      <c r="AK559" s="147">
        <f t="shared" si="285"/>
        <v>0</v>
      </c>
      <c r="AL559" s="147">
        <f t="shared" si="285"/>
        <v>0</v>
      </c>
      <c r="AM559" s="147">
        <f t="shared" si="285"/>
        <v>0</v>
      </c>
      <c r="AN559" s="147">
        <f t="shared" si="285"/>
        <v>0</v>
      </c>
      <c r="AO559" s="147">
        <f t="shared" si="285"/>
        <v>0</v>
      </c>
      <c r="AP559" s="147">
        <f t="shared" si="285"/>
        <v>0</v>
      </c>
    </row>
    <row r="560" spans="1:42" s="16" customFormat="1" x14ac:dyDescent="0.2">
      <c r="A560" s="32" t="s">
        <v>58</v>
      </c>
      <c r="C560" s="158">
        <f>C$5/1000</f>
        <v>0</v>
      </c>
      <c r="D560" s="158">
        <f>D$5/1000</f>
        <v>0</v>
      </c>
      <c r="E560" s="158">
        <f t="shared" ref="E560:AP560" si="286">E$5/1000</f>
        <v>0</v>
      </c>
      <c r="F560" s="158">
        <f t="shared" si="286"/>
        <v>0</v>
      </c>
      <c r="G560" s="158">
        <f t="shared" si="286"/>
        <v>0</v>
      </c>
      <c r="H560" s="158">
        <f t="shared" si="286"/>
        <v>0</v>
      </c>
      <c r="I560" s="158">
        <f t="shared" si="286"/>
        <v>0</v>
      </c>
      <c r="J560" s="158">
        <f t="shared" si="286"/>
        <v>0</v>
      </c>
      <c r="K560" s="158">
        <f t="shared" si="286"/>
        <v>0</v>
      </c>
      <c r="L560" s="158">
        <f t="shared" si="286"/>
        <v>0</v>
      </c>
      <c r="M560" s="158">
        <f t="shared" si="286"/>
        <v>0</v>
      </c>
      <c r="N560" s="158">
        <f t="shared" si="286"/>
        <v>0</v>
      </c>
      <c r="O560" s="158">
        <f t="shared" si="286"/>
        <v>0</v>
      </c>
      <c r="P560" s="158">
        <f t="shared" si="286"/>
        <v>0</v>
      </c>
      <c r="Q560" s="158">
        <f t="shared" si="286"/>
        <v>0</v>
      </c>
      <c r="R560" s="158">
        <f t="shared" si="286"/>
        <v>0</v>
      </c>
      <c r="S560" s="158">
        <f t="shared" si="286"/>
        <v>0</v>
      </c>
      <c r="T560" s="158">
        <f t="shared" si="286"/>
        <v>0</v>
      </c>
      <c r="U560" s="158">
        <f t="shared" si="286"/>
        <v>0</v>
      </c>
      <c r="V560" s="158">
        <f t="shared" si="286"/>
        <v>0</v>
      </c>
      <c r="W560" s="158">
        <f t="shared" si="286"/>
        <v>0</v>
      </c>
      <c r="X560" s="158">
        <f t="shared" si="286"/>
        <v>0</v>
      </c>
      <c r="Y560" s="158">
        <f t="shared" si="286"/>
        <v>0</v>
      </c>
      <c r="Z560" s="158">
        <f t="shared" si="286"/>
        <v>0</v>
      </c>
      <c r="AA560" s="158">
        <f t="shared" si="286"/>
        <v>0</v>
      </c>
      <c r="AB560" s="158">
        <f t="shared" si="286"/>
        <v>0</v>
      </c>
      <c r="AC560" s="158">
        <f t="shared" si="286"/>
        <v>0</v>
      </c>
      <c r="AD560" s="158">
        <f t="shared" si="286"/>
        <v>0</v>
      </c>
      <c r="AE560" s="158">
        <f t="shared" si="286"/>
        <v>0</v>
      </c>
      <c r="AF560" s="158">
        <f t="shared" si="286"/>
        <v>0</v>
      </c>
      <c r="AG560" s="158">
        <f t="shared" si="286"/>
        <v>0</v>
      </c>
      <c r="AH560" s="158">
        <f t="shared" si="286"/>
        <v>0</v>
      </c>
      <c r="AI560" s="158">
        <f t="shared" si="286"/>
        <v>0</v>
      </c>
      <c r="AJ560" s="158">
        <f t="shared" si="286"/>
        <v>0</v>
      </c>
      <c r="AK560" s="158">
        <f t="shared" si="286"/>
        <v>0</v>
      </c>
      <c r="AL560" s="158">
        <f t="shared" si="286"/>
        <v>0</v>
      </c>
      <c r="AM560" s="158">
        <f t="shared" si="286"/>
        <v>0</v>
      </c>
      <c r="AN560" s="158">
        <f t="shared" si="286"/>
        <v>0</v>
      </c>
      <c r="AO560" s="158">
        <f t="shared" si="286"/>
        <v>0</v>
      </c>
      <c r="AP560" s="158">
        <f t="shared" si="286"/>
        <v>0</v>
      </c>
    </row>
    <row r="561" spans="1:42" s="16" customFormat="1" x14ac:dyDescent="0.2">
      <c r="A561" s="32" t="s">
        <v>13</v>
      </c>
      <c r="C561" s="157">
        <f>C559*C560</f>
        <v>0</v>
      </c>
      <c r="D561" s="157">
        <f>D559*D560</f>
        <v>0</v>
      </c>
      <c r="E561" s="157">
        <f t="shared" ref="E561:AP561" si="287">E559*E560</f>
        <v>0</v>
      </c>
      <c r="F561" s="157">
        <f t="shared" si="287"/>
        <v>0</v>
      </c>
      <c r="G561" s="157">
        <f t="shared" si="287"/>
        <v>0</v>
      </c>
      <c r="H561" s="157">
        <f t="shared" si="287"/>
        <v>0</v>
      </c>
      <c r="I561" s="157">
        <f t="shared" si="287"/>
        <v>0</v>
      </c>
      <c r="J561" s="157">
        <f t="shared" si="287"/>
        <v>0</v>
      </c>
      <c r="K561" s="157">
        <f t="shared" si="287"/>
        <v>0</v>
      </c>
      <c r="L561" s="157">
        <f t="shared" si="287"/>
        <v>0</v>
      </c>
      <c r="M561" s="157">
        <f t="shared" si="287"/>
        <v>0</v>
      </c>
      <c r="N561" s="157">
        <f t="shared" si="287"/>
        <v>0</v>
      </c>
      <c r="O561" s="157">
        <f t="shared" si="287"/>
        <v>0</v>
      </c>
      <c r="P561" s="157">
        <f t="shared" si="287"/>
        <v>0</v>
      </c>
      <c r="Q561" s="157">
        <f t="shared" si="287"/>
        <v>0</v>
      </c>
      <c r="R561" s="157">
        <f t="shared" si="287"/>
        <v>0</v>
      </c>
      <c r="S561" s="157">
        <f t="shared" si="287"/>
        <v>0</v>
      </c>
      <c r="T561" s="157">
        <f t="shared" si="287"/>
        <v>0</v>
      </c>
      <c r="U561" s="157">
        <f t="shared" si="287"/>
        <v>0</v>
      </c>
      <c r="V561" s="157">
        <f t="shared" si="287"/>
        <v>0</v>
      </c>
      <c r="W561" s="157">
        <f t="shared" si="287"/>
        <v>0</v>
      </c>
      <c r="X561" s="157">
        <f t="shared" si="287"/>
        <v>0</v>
      </c>
      <c r="Y561" s="157">
        <f t="shared" si="287"/>
        <v>0</v>
      </c>
      <c r="Z561" s="157">
        <f t="shared" si="287"/>
        <v>0</v>
      </c>
      <c r="AA561" s="157">
        <f t="shared" si="287"/>
        <v>0</v>
      </c>
      <c r="AB561" s="157">
        <f t="shared" si="287"/>
        <v>0</v>
      </c>
      <c r="AC561" s="157">
        <f t="shared" si="287"/>
        <v>0</v>
      </c>
      <c r="AD561" s="157">
        <f t="shared" si="287"/>
        <v>0</v>
      </c>
      <c r="AE561" s="157">
        <f t="shared" si="287"/>
        <v>0</v>
      </c>
      <c r="AF561" s="157">
        <f t="shared" si="287"/>
        <v>0</v>
      </c>
      <c r="AG561" s="157">
        <f t="shared" si="287"/>
        <v>0</v>
      </c>
      <c r="AH561" s="157">
        <f t="shared" si="287"/>
        <v>0</v>
      </c>
      <c r="AI561" s="157">
        <f t="shared" si="287"/>
        <v>0</v>
      </c>
      <c r="AJ561" s="157">
        <f t="shared" si="287"/>
        <v>0</v>
      </c>
      <c r="AK561" s="157">
        <f t="shared" si="287"/>
        <v>0</v>
      </c>
      <c r="AL561" s="157">
        <f t="shared" si="287"/>
        <v>0</v>
      </c>
      <c r="AM561" s="157">
        <f t="shared" si="287"/>
        <v>0</v>
      </c>
      <c r="AN561" s="157">
        <f t="shared" si="287"/>
        <v>0</v>
      </c>
      <c r="AO561" s="157">
        <f t="shared" si="287"/>
        <v>0</v>
      </c>
      <c r="AP561" s="157">
        <f t="shared" si="287"/>
        <v>0</v>
      </c>
    </row>
    <row r="562" spans="1:42" s="16" customFormat="1" x14ac:dyDescent="0.2">
      <c r="A562" s="30" t="s">
        <v>4</v>
      </c>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c r="AB562" s="19"/>
      <c r="AC562" s="19"/>
      <c r="AD562" s="19"/>
      <c r="AE562" s="19"/>
      <c r="AF562" s="19"/>
      <c r="AG562" s="19"/>
      <c r="AH562" s="19"/>
      <c r="AI562" s="19"/>
      <c r="AJ562" s="19"/>
      <c r="AK562" s="19"/>
      <c r="AL562" s="19"/>
      <c r="AM562" s="19"/>
      <c r="AN562" s="19"/>
      <c r="AO562" s="19"/>
      <c r="AP562" s="19"/>
    </row>
    <row r="563" spans="1:42" s="16" customFormat="1" x14ac:dyDescent="0.2">
      <c r="A563" s="32" t="s">
        <v>239</v>
      </c>
      <c r="C563" s="147">
        <f>IF(ptc_fed_amount="n/a",Inputs!D159,IF(C$2&lt;=ptc_fed_term,ptc_fed_amount*(1+ptc_fed_escal/100)^B$2,0))</f>
        <v>0</v>
      </c>
      <c r="D563" s="147">
        <f>IF(ptc_fed_amount="n/a",Inputs!E159,IF(D$2&lt;=ptc_fed_term,ptc_fed_amount*(1+ptc_fed_escal/100)^C$2,0))</f>
        <v>0</v>
      </c>
      <c r="E563" s="147">
        <f>IF(ptc_fed_amount="n/a",Inputs!F159,IF(E$2&lt;=ptc_fed_term,ptc_fed_amount*(1+ptc_fed_escal/100)^D$2,0))</f>
        <v>0</v>
      </c>
      <c r="F563" s="147">
        <f>IF(ptc_fed_amount="n/a",Inputs!G159,IF(F$2&lt;=ptc_fed_term,ptc_fed_amount*(1+ptc_fed_escal/100)^E$2,0))</f>
        <v>0</v>
      </c>
      <c r="G563" s="147">
        <f>IF(ptc_fed_amount="n/a",Inputs!H159,IF(G$2&lt;=ptc_fed_term,ptc_fed_amount*(1+ptc_fed_escal/100)^F$2,0))</f>
        <v>0</v>
      </c>
      <c r="H563" s="147">
        <f>IF(ptc_fed_amount="n/a",Inputs!I159,IF(H$2&lt;=ptc_fed_term,ptc_fed_amount*(1+ptc_fed_escal/100)^G$2,0))</f>
        <v>0</v>
      </c>
      <c r="I563" s="147">
        <f>IF(ptc_fed_amount="n/a",Inputs!J159,IF(I$2&lt;=ptc_fed_term,ptc_fed_amount*(1+ptc_fed_escal/100)^H$2,0))</f>
        <v>0</v>
      </c>
      <c r="J563" s="147">
        <f>IF(ptc_fed_amount="n/a",Inputs!K159,IF(J$2&lt;=ptc_fed_term,ptc_fed_amount*(1+ptc_fed_escal/100)^I$2,0))</f>
        <v>0</v>
      </c>
      <c r="K563" s="147">
        <f>IF(ptc_fed_amount="n/a",Inputs!L159,IF(K$2&lt;=ptc_fed_term,ptc_fed_amount*(1+ptc_fed_escal/100)^J$2,0))</f>
        <v>0</v>
      </c>
      <c r="L563" s="147">
        <f>IF(ptc_fed_amount="n/a",Inputs!M159,IF(L$2&lt;=ptc_fed_term,ptc_fed_amount*(1+ptc_fed_escal/100)^K$2,0))</f>
        <v>0</v>
      </c>
      <c r="M563" s="147">
        <f>IF(ptc_fed_amount="n/a",Inputs!N159,IF(M$2&lt;=ptc_fed_term,ptc_fed_amount*(1+ptc_fed_escal/100)^L$2,0))</f>
        <v>0</v>
      </c>
      <c r="N563" s="147">
        <f>IF(ptc_fed_amount="n/a",Inputs!O159,IF(N$2&lt;=ptc_fed_term,ptc_fed_amount*(1+ptc_fed_escal/100)^M$2,0))</f>
        <v>0</v>
      </c>
      <c r="O563" s="147">
        <f>IF(ptc_fed_amount="n/a",Inputs!P159,IF(O$2&lt;=ptc_fed_term,ptc_fed_amount*(1+ptc_fed_escal/100)^N$2,0))</f>
        <v>0</v>
      </c>
      <c r="P563" s="147">
        <f>IF(ptc_fed_amount="n/a",Inputs!Q159,IF(P$2&lt;=ptc_fed_term,ptc_fed_amount*(1+ptc_fed_escal/100)^O$2,0))</f>
        <v>0</v>
      </c>
      <c r="Q563" s="147">
        <f>IF(ptc_fed_amount="n/a",Inputs!R159,IF(Q$2&lt;=ptc_fed_term,ptc_fed_amount*(1+ptc_fed_escal/100)^P$2,0))</f>
        <v>0</v>
      </c>
      <c r="R563" s="147">
        <f>IF(ptc_fed_amount="n/a",Inputs!S159,IF(R$2&lt;=ptc_fed_term,ptc_fed_amount*(1+ptc_fed_escal/100)^Q$2,0))</f>
        <v>0</v>
      </c>
      <c r="S563" s="147">
        <f>IF(ptc_fed_amount="n/a",Inputs!T159,IF(S$2&lt;=ptc_fed_term,ptc_fed_amount*(1+ptc_fed_escal/100)^R$2,0))</f>
        <v>0</v>
      </c>
      <c r="T563" s="147">
        <f>IF(ptc_fed_amount="n/a",Inputs!U159,IF(T$2&lt;=ptc_fed_term,ptc_fed_amount*(1+ptc_fed_escal/100)^S$2,0))</f>
        <v>0</v>
      </c>
      <c r="U563" s="147">
        <f>IF(ptc_fed_amount="n/a",Inputs!V159,IF(U$2&lt;=ptc_fed_term,ptc_fed_amount*(1+ptc_fed_escal/100)^T$2,0))</f>
        <v>0</v>
      </c>
      <c r="V563" s="147">
        <f>IF(ptc_fed_amount="n/a",Inputs!W159,IF(V$2&lt;=ptc_fed_term,ptc_fed_amount*(1+ptc_fed_escal/100)^U$2,0))</f>
        <v>0</v>
      </c>
      <c r="W563" s="147">
        <f>IF(ptc_fed_amount="n/a",Inputs!X159,IF(W$2&lt;=ptc_fed_term,ptc_fed_amount*(1+ptc_fed_escal/100)^V$2,0))</f>
        <v>0</v>
      </c>
      <c r="X563" s="147">
        <f>IF(ptc_fed_amount="n/a",Inputs!Y159,IF(X$2&lt;=ptc_fed_term,ptc_fed_amount*(1+ptc_fed_escal/100)^W$2,0))</f>
        <v>0</v>
      </c>
      <c r="Y563" s="147">
        <f>IF(ptc_fed_amount="n/a",Inputs!Z159,IF(Y$2&lt;=ptc_fed_term,ptc_fed_amount*(1+ptc_fed_escal/100)^X$2,0))</f>
        <v>0</v>
      </c>
      <c r="Z563" s="147">
        <f>IF(ptc_fed_amount="n/a",Inputs!AA159,IF(Z$2&lt;=ptc_fed_term,ptc_fed_amount*(1+ptc_fed_escal/100)^Y$2,0))</f>
        <v>0</v>
      </c>
      <c r="AA563" s="147">
        <f>IF(ptc_fed_amount="n/a",Inputs!AB159,IF(AA$2&lt;=ptc_fed_term,ptc_fed_amount*(1+ptc_fed_escal/100)^Z$2,0))</f>
        <v>0</v>
      </c>
      <c r="AB563" s="147">
        <f>IF(ptc_fed_amount="n/a",Inputs!AC159,IF(AB$2&lt;=ptc_fed_term,ptc_fed_amount*(1+ptc_fed_escal/100)^AA$2,0))</f>
        <v>0</v>
      </c>
      <c r="AC563" s="147">
        <f>IF(ptc_fed_amount="n/a",Inputs!AD159,IF(AC$2&lt;=ptc_fed_term,ptc_fed_amount*(1+ptc_fed_escal/100)^AB$2,0))</f>
        <v>0</v>
      </c>
      <c r="AD563" s="147">
        <f>IF(ptc_fed_amount="n/a",Inputs!AE159,IF(AD$2&lt;=ptc_fed_term,ptc_fed_amount*(1+ptc_fed_escal/100)^AC$2,0))</f>
        <v>0</v>
      </c>
      <c r="AE563" s="147">
        <f>IF(ptc_fed_amount="n/a",Inputs!AF159,IF(AE$2&lt;=ptc_fed_term,ptc_fed_amount*(1+ptc_fed_escal/100)^AD$2,0))</f>
        <v>0</v>
      </c>
      <c r="AF563" s="147">
        <f>IF(ptc_fed_amount="n/a",Inputs!AG159,IF(AF$2&lt;=ptc_fed_term,ptc_fed_amount*(1+ptc_fed_escal/100)^AE$2,0))</f>
        <v>0</v>
      </c>
      <c r="AG563" s="147">
        <f>IF(ptc_fed_amount="n/a",Inputs!AH159,IF(AG$2&lt;=ptc_fed_term,ptc_fed_amount*(1+ptc_fed_escal/100)^AF$2,0))</f>
        <v>0</v>
      </c>
      <c r="AH563" s="147">
        <f>IF(ptc_fed_amount="n/a",Inputs!AI159,IF(AH$2&lt;=ptc_fed_term,ptc_fed_amount*(1+ptc_fed_escal/100)^AG$2,0))</f>
        <v>0</v>
      </c>
      <c r="AI563" s="147">
        <f>IF(ptc_fed_amount="n/a",Inputs!AJ159,IF(AI$2&lt;=ptc_fed_term,ptc_fed_amount*(1+ptc_fed_escal/100)^AH$2,0))</f>
        <v>0</v>
      </c>
      <c r="AJ563" s="147">
        <f>IF(ptc_fed_amount="n/a",Inputs!AK159,IF(AJ$2&lt;=ptc_fed_term,ptc_fed_amount*(1+ptc_fed_escal/100)^AI$2,0))</f>
        <v>0</v>
      </c>
      <c r="AK563" s="147">
        <f>IF(ptc_fed_amount="n/a",Inputs!AL159,IF(AK$2&lt;=ptc_fed_term,ptc_fed_amount*(1+ptc_fed_escal/100)^AJ$2,0))</f>
        <v>0</v>
      </c>
      <c r="AL563" s="147">
        <f>IF(ptc_fed_amount="n/a",Inputs!AM159,IF(AL$2&lt;=ptc_fed_term,ptc_fed_amount*(1+ptc_fed_escal/100)^AK$2,0))</f>
        <v>0</v>
      </c>
      <c r="AM563" s="147">
        <f>IF(ptc_fed_amount="n/a",Inputs!AN159,IF(AM$2&lt;=ptc_fed_term,ptc_fed_amount*(1+ptc_fed_escal/100)^AL$2,0))</f>
        <v>0</v>
      </c>
      <c r="AN563" s="147">
        <f>IF(ptc_fed_amount="n/a",Inputs!AO159,IF(AN$2&lt;=ptc_fed_term,ptc_fed_amount*(1+ptc_fed_escal/100)^AM$2,0))</f>
        <v>0</v>
      </c>
      <c r="AO563" s="147">
        <f>IF(ptc_fed_amount="n/a",Inputs!AP159,IF(AO$2&lt;=ptc_fed_term,ptc_fed_amount*(1+ptc_fed_escal/100)^AN$2,0))</f>
        <v>0</v>
      </c>
      <c r="AP563" s="147">
        <f>IF(ptc_fed_amount="n/a",Inputs!AQ159,IF(AP$2&lt;=ptc_fed_term,ptc_fed_amount*(1+ptc_fed_escal/100)^AO$2,0))</f>
        <v>0</v>
      </c>
    </row>
    <row r="564" spans="1:42" s="16" customFormat="1" x14ac:dyDescent="0.2">
      <c r="A564" s="32" t="s">
        <v>240</v>
      </c>
      <c r="C564" s="147">
        <f>ROUND(C563*1000,0)</f>
        <v>0</v>
      </c>
      <c r="D564" s="147">
        <f>ROUND(D563*1000,0)</f>
        <v>0</v>
      </c>
      <c r="E564" s="147">
        <f t="shared" ref="E564:AP564" si="288">ROUND(E563*1000,0)</f>
        <v>0</v>
      </c>
      <c r="F564" s="147">
        <f t="shared" si="288"/>
        <v>0</v>
      </c>
      <c r="G564" s="147">
        <f t="shared" si="288"/>
        <v>0</v>
      </c>
      <c r="H564" s="147">
        <f t="shared" si="288"/>
        <v>0</v>
      </c>
      <c r="I564" s="147">
        <f t="shared" si="288"/>
        <v>0</v>
      </c>
      <c r="J564" s="147">
        <f t="shared" si="288"/>
        <v>0</v>
      </c>
      <c r="K564" s="147">
        <f t="shared" si="288"/>
        <v>0</v>
      </c>
      <c r="L564" s="147">
        <f t="shared" si="288"/>
        <v>0</v>
      </c>
      <c r="M564" s="147">
        <f t="shared" si="288"/>
        <v>0</v>
      </c>
      <c r="N564" s="147">
        <f t="shared" si="288"/>
        <v>0</v>
      </c>
      <c r="O564" s="147">
        <f t="shared" si="288"/>
        <v>0</v>
      </c>
      <c r="P564" s="147">
        <f t="shared" si="288"/>
        <v>0</v>
      </c>
      <c r="Q564" s="147">
        <f t="shared" si="288"/>
        <v>0</v>
      </c>
      <c r="R564" s="147">
        <f t="shared" si="288"/>
        <v>0</v>
      </c>
      <c r="S564" s="147">
        <f t="shared" si="288"/>
        <v>0</v>
      </c>
      <c r="T564" s="147">
        <f t="shared" si="288"/>
        <v>0</v>
      </c>
      <c r="U564" s="147">
        <f t="shared" si="288"/>
        <v>0</v>
      </c>
      <c r="V564" s="147">
        <f t="shared" si="288"/>
        <v>0</v>
      </c>
      <c r="W564" s="147">
        <f t="shared" si="288"/>
        <v>0</v>
      </c>
      <c r="X564" s="147">
        <f t="shared" si="288"/>
        <v>0</v>
      </c>
      <c r="Y564" s="147">
        <f t="shared" si="288"/>
        <v>0</v>
      </c>
      <c r="Z564" s="147">
        <f t="shared" si="288"/>
        <v>0</v>
      </c>
      <c r="AA564" s="147">
        <f t="shared" si="288"/>
        <v>0</v>
      </c>
      <c r="AB564" s="147">
        <f t="shared" si="288"/>
        <v>0</v>
      </c>
      <c r="AC564" s="147">
        <f t="shared" si="288"/>
        <v>0</v>
      </c>
      <c r="AD564" s="147">
        <f t="shared" si="288"/>
        <v>0</v>
      </c>
      <c r="AE564" s="147">
        <f t="shared" si="288"/>
        <v>0</v>
      </c>
      <c r="AF564" s="147">
        <f t="shared" si="288"/>
        <v>0</v>
      </c>
      <c r="AG564" s="147">
        <f t="shared" si="288"/>
        <v>0</v>
      </c>
      <c r="AH564" s="147">
        <f t="shared" si="288"/>
        <v>0</v>
      </c>
      <c r="AI564" s="147">
        <f t="shared" si="288"/>
        <v>0</v>
      </c>
      <c r="AJ564" s="147">
        <f t="shared" si="288"/>
        <v>0</v>
      </c>
      <c r="AK564" s="147">
        <f t="shared" si="288"/>
        <v>0</v>
      </c>
      <c r="AL564" s="147">
        <f t="shared" si="288"/>
        <v>0</v>
      </c>
      <c r="AM564" s="147">
        <f t="shared" si="288"/>
        <v>0</v>
      </c>
      <c r="AN564" s="147">
        <f t="shared" si="288"/>
        <v>0</v>
      </c>
      <c r="AO564" s="147">
        <f t="shared" si="288"/>
        <v>0</v>
      </c>
      <c r="AP564" s="147">
        <f t="shared" si="288"/>
        <v>0</v>
      </c>
    </row>
    <row r="565" spans="1:42" s="16" customFormat="1" x14ac:dyDescent="0.2">
      <c r="A565" s="32" t="s">
        <v>58</v>
      </c>
      <c r="C565" s="158">
        <f>C$5/1000</f>
        <v>0</v>
      </c>
      <c r="D565" s="158">
        <f>D$5/1000</f>
        <v>0</v>
      </c>
      <c r="E565" s="158">
        <f t="shared" ref="E565:AP565" si="289">E$5/1000</f>
        <v>0</v>
      </c>
      <c r="F565" s="158">
        <f t="shared" si="289"/>
        <v>0</v>
      </c>
      <c r="G565" s="158">
        <f t="shared" si="289"/>
        <v>0</v>
      </c>
      <c r="H565" s="158">
        <f t="shared" si="289"/>
        <v>0</v>
      </c>
      <c r="I565" s="158">
        <f t="shared" si="289"/>
        <v>0</v>
      </c>
      <c r="J565" s="158">
        <f t="shared" si="289"/>
        <v>0</v>
      </c>
      <c r="K565" s="158">
        <f t="shared" si="289"/>
        <v>0</v>
      </c>
      <c r="L565" s="158">
        <f t="shared" si="289"/>
        <v>0</v>
      </c>
      <c r="M565" s="158">
        <f t="shared" si="289"/>
        <v>0</v>
      </c>
      <c r="N565" s="158">
        <f t="shared" si="289"/>
        <v>0</v>
      </c>
      <c r="O565" s="158">
        <f t="shared" si="289"/>
        <v>0</v>
      </c>
      <c r="P565" s="158">
        <f t="shared" si="289"/>
        <v>0</v>
      </c>
      <c r="Q565" s="158">
        <f t="shared" si="289"/>
        <v>0</v>
      </c>
      <c r="R565" s="158">
        <f t="shared" si="289"/>
        <v>0</v>
      </c>
      <c r="S565" s="158">
        <f t="shared" si="289"/>
        <v>0</v>
      </c>
      <c r="T565" s="158">
        <f t="shared" si="289"/>
        <v>0</v>
      </c>
      <c r="U565" s="158">
        <f t="shared" si="289"/>
        <v>0</v>
      </c>
      <c r="V565" s="158">
        <f t="shared" si="289"/>
        <v>0</v>
      </c>
      <c r="W565" s="158">
        <f t="shared" si="289"/>
        <v>0</v>
      </c>
      <c r="X565" s="158">
        <f t="shared" si="289"/>
        <v>0</v>
      </c>
      <c r="Y565" s="158">
        <f t="shared" si="289"/>
        <v>0</v>
      </c>
      <c r="Z565" s="158">
        <f t="shared" si="289"/>
        <v>0</v>
      </c>
      <c r="AA565" s="158">
        <f t="shared" si="289"/>
        <v>0</v>
      </c>
      <c r="AB565" s="158">
        <f t="shared" si="289"/>
        <v>0</v>
      </c>
      <c r="AC565" s="158">
        <f t="shared" si="289"/>
        <v>0</v>
      </c>
      <c r="AD565" s="158">
        <f t="shared" si="289"/>
        <v>0</v>
      </c>
      <c r="AE565" s="158">
        <f t="shared" si="289"/>
        <v>0</v>
      </c>
      <c r="AF565" s="158">
        <f t="shared" si="289"/>
        <v>0</v>
      </c>
      <c r="AG565" s="158">
        <f t="shared" si="289"/>
        <v>0</v>
      </c>
      <c r="AH565" s="158">
        <f t="shared" si="289"/>
        <v>0</v>
      </c>
      <c r="AI565" s="158">
        <f t="shared" si="289"/>
        <v>0</v>
      </c>
      <c r="AJ565" s="158">
        <f t="shared" si="289"/>
        <v>0</v>
      </c>
      <c r="AK565" s="158">
        <f t="shared" si="289"/>
        <v>0</v>
      </c>
      <c r="AL565" s="158">
        <f t="shared" si="289"/>
        <v>0</v>
      </c>
      <c r="AM565" s="158">
        <f t="shared" si="289"/>
        <v>0</v>
      </c>
      <c r="AN565" s="158">
        <f t="shared" si="289"/>
        <v>0</v>
      </c>
      <c r="AO565" s="158">
        <f t="shared" si="289"/>
        <v>0</v>
      </c>
      <c r="AP565" s="158">
        <f t="shared" si="289"/>
        <v>0</v>
      </c>
    </row>
    <row r="566" spans="1:42" s="16" customFormat="1" x14ac:dyDescent="0.2">
      <c r="A566" s="32" t="s">
        <v>13</v>
      </c>
      <c r="C566" s="157">
        <f>C564*C565</f>
        <v>0</v>
      </c>
      <c r="D566" s="157">
        <f>D564*D565</f>
        <v>0</v>
      </c>
      <c r="E566" s="157">
        <f t="shared" ref="E566:AP566" si="290">E564*E565</f>
        <v>0</v>
      </c>
      <c r="F566" s="157">
        <f t="shared" si="290"/>
        <v>0</v>
      </c>
      <c r="G566" s="157">
        <f t="shared" si="290"/>
        <v>0</v>
      </c>
      <c r="H566" s="157">
        <f t="shared" si="290"/>
        <v>0</v>
      </c>
      <c r="I566" s="157">
        <f t="shared" si="290"/>
        <v>0</v>
      </c>
      <c r="J566" s="157">
        <f t="shared" si="290"/>
        <v>0</v>
      </c>
      <c r="K566" s="157">
        <f t="shared" si="290"/>
        <v>0</v>
      </c>
      <c r="L566" s="157">
        <f t="shared" si="290"/>
        <v>0</v>
      </c>
      <c r="M566" s="157">
        <f t="shared" si="290"/>
        <v>0</v>
      </c>
      <c r="N566" s="157">
        <f t="shared" si="290"/>
        <v>0</v>
      </c>
      <c r="O566" s="157">
        <f t="shared" si="290"/>
        <v>0</v>
      </c>
      <c r="P566" s="157">
        <f t="shared" si="290"/>
        <v>0</v>
      </c>
      <c r="Q566" s="157">
        <f t="shared" si="290"/>
        <v>0</v>
      </c>
      <c r="R566" s="157">
        <f t="shared" si="290"/>
        <v>0</v>
      </c>
      <c r="S566" s="157">
        <f t="shared" si="290"/>
        <v>0</v>
      </c>
      <c r="T566" s="157">
        <f t="shared" si="290"/>
        <v>0</v>
      </c>
      <c r="U566" s="157">
        <f t="shared" si="290"/>
        <v>0</v>
      </c>
      <c r="V566" s="157">
        <f t="shared" si="290"/>
        <v>0</v>
      </c>
      <c r="W566" s="157">
        <f t="shared" si="290"/>
        <v>0</v>
      </c>
      <c r="X566" s="157">
        <f t="shared" si="290"/>
        <v>0</v>
      </c>
      <c r="Y566" s="157">
        <f t="shared" si="290"/>
        <v>0</v>
      </c>
      <c r="Z566" s="157">
        <f t="shared" si="290"/>
        <v>0</v>
      </c>
      <c r="AA566" s="157">
        <f t="shared" si="290"/>
        <v>0</v>
      </c>
      <c r="AB566" s="157">
        <f t="shared" si="290"/>
        <v>0</v>
      </c>
      <c r="AC566" s="157">
        <f t="shared" si="290"/>
        <v>0</v>
      </c>
      <c r="AD566" s="157">
        <f t="shared" si="290"/>
        <v>0</v>
      </c>
      <c r="AE566" s="157">
        <f t="shared" si="290"/>
        <v>0</v>
      </c>
      <c r="AF566" s="157">
        <f t="shared" si="290"/>
        <v>0</v>
      </c>
      <c r="AG566" s="157">
        <f t="shared" si="290"/>
        <v>0</v>
      </c>
      <c r="AH566" s="157">
        <f t="shared" si="290"/>
        <v>0</v>
      </c>
      <c r="AI566" s="157">
        <f t="shared" si="290"/>
        <v>0</v>
      </c>
      <c r="AJ566" s="157">
        <f t="shared" si="290"/>
        <v>0</v>
      </c>
      <c r="AK566" s="157">
        <f t="shared" si="290"/>
        <v>0</v>
      </c>
      <c r="AL566" s="157">
        <f t="shared" si="290"/>
        <v>0</v>
      </c>
      <c r="AM566" s="157">
        <f t="shared" si="290"/>
        <v>0</v>
      </c>
      <c r="AN566" s="157">
        <f t="shared" si="290"/>
        <v>0</v>
      </c>
      <c r="AO566" s="157">
        <f t="shared" si="290"/>
        <v>0</v>
      </c>
      <c r="AP566" s="157">
        <f t="shared" si="290"/>
        <v>0</v>
      </c>
    </row>
    <row r="567" spans="1:42" s="16" customFormat="1" x14ac:dyDescent="0.2">
      <c r="A567" s="32"/>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c r="AB567" s="19"/>
      <c r="AC567" s="19"/>
      <c r="AD567" s="19"/>
      <c r="AE567" s="19"/>
      <c r="AF567" s="19"/>
      <c r="AG567" s="19"/>
      <c r="AH567" s="19"/>
      <c r="AI567" s="19"/>
      <c r="AJ567" s="19"/>
      <c r="AK567" s="19"/>
      <c r="AL567" s="19"/>
      <c r="AM567" s="19"/>
      <c r="AN567" s="19"/>
      <c r="AO567" s="19"/>
      <c r="AP567" s="19"/>
    </row>
    <row r="568" spans="1:42" x14ac:dyDescent="0.2">
      <c r="A568" s="29" t="s">
        <v>16</v>
      </c>
      <c r="B568" s="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c r="AB568" s="19"/>
      <c r="AC568" s="19"/>
      <c r="AD568" s="19"/>
      <c r="AE568" s="19"/>
      <c r="AF568" s="19"/>
      <c r="AG568" s="19"/>
      <c r="AH568" s="19"/>
      <c r="AI568" s="19"/>
      <c r="AJ568" s="19"/>
      <c r="AK568" s="19"/>
      <c r="AL568" s="19"/>
      <c r="AM568" s="19"/>
      <c r="AN568" s="19"/>
      <c r="AO568" s="19"/>
      <c r="AP568" s="19"/>
    </row>
    <row r="569" spans="1:42" x14ac:dyDescent="0.2">
      <c r="A569" s="30" t="str">
        <f>Inputs!B109</f>
        <v>As fixed amount</v>
      </c>
      <c r="B569" s="16"/>
      <c r="C569" s="16"/>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28"/>
      <c r="AB569" s="28"/>
      <c r="AC569" s="28"/>
      <c r="AD569" s="28"/>
      <c r="AE569" s="28"/>
      <c r="AF569" s="28"/>
      <c r="AG569" s="28"/>
      <c r="AH569" s="28"/>
      <c r="AI569" s="28"/>
      <c r="AJ569" s="28"/>
      <c r="AK569" s="28"/>
      <c r="AL569" s="28"/>
      <c r="AM569" s="28"/>
      <c r="AN569" s="28"/>
      <c r="AO569" s="28"/>
      <c r="AP569" s="28"/>
    </row>
    <row r="570" spans="1:42" x14ac:dyDescent="0.2">
      <c r="A570" s="32" t="str">
        <f>Inputs!B110</f>
        <v>Federal ($)</v>
      </c>
      <c r="B570" s="16"/>
      <c r="C570" s="183">
        <f>ibi_fed_amount</f>
        <v>0</v>
      </c>
      <c r="D570" s="28"/>
      <c r="E570" s="28"/>
      <c r="F570" s="28"/>
      <c r="G570" s="28"/>
      <c r="H570" s="28"/>
      <c r="I570" s="28"/>
      <c r="J570" s="28"/>
      <c r="K570" s="28"/>
      <c r="L570" s="28"/>
      <c r="M570" s="28"/>
      <c r="N570" s="28"/>
      <c r="O570" s="28"/>
      <c r="P570" s="28"/>
      <c r="Q570" s="28"/>
      <c r="R570" s="28"/>
      <c r="S570" s="28"/>
      <c r="T570" s="28"/>
      <c r="U570" s="28"/>
      <c r="V570" s="28"/>
      <c r="W570" s="28"/>
      <c r="X570" s="28"/>
      <c r="Y570" s="28"/>
      <c r="Z570" s="28"/>
      <c r="AA570" s="28"/>
      <c r="AB570" s="28"/>
      <c r="AC570" s="28"/>
      <c r="AD570" s="28"/>
      <c r="AE570" s="28"/>
      <c r="AF570" s="28"/>
      <c r="AG570" s="28"/>
      <c r="AH570" s="28"/>
      <c r="AI570" s="28"/>
      <c r="AJ570" s="28"/>
      <c r="AK570" s="28"/>
      <c r="AL570" s="28"/>
      <c r="AM570" s="28"/>
      <c r="AN570" s="28"/>
      <c r="AO570" s="28"/>
      <c r="AP570" s="28"/>
    </row>
    <row r="571" spans="1:42" x14ac:dyDescent="0.2">
      <c r="A571" s="32" t="str">
        <f>Inputs!B111</f>
        <v>State ($)</v>
      </c>
      <c r="B571" s="16"/>
      <c r="C571" s="183">
        <f>ibi_sta_amount</f>
        <v>0</v>
      </c>
      <c r="D571" s="28"/>
      <c r="E571" s="28"/>
      <c r="F571" s="28"/>
      <c r="G571" s="28"/>
      <c r="H571" s="28"/>
      <c r="I571" s="28"/>
      <c r="J571" s="28"/>
      <c r="K571" s="28"/>
      <c r="L571" s="28"/>
      <c r="M571" s="28"/>
      <c r="N571" s="28"/>
      <c r="O571" s="28"/>
      <c r="P571" s="28"/>
      <c r="Q571" s="28"/>
      <c r="R571" s="28"/>
      <c r="S571" s="28"/>
      <c r="T571" s="28"/>
      <c r="U571" s="28"/>
      <c r="V571" s="28"/>
      <c r="W571" s="28"/>
      <c r="X571" s="28"/>
      <c r="Y571" s="28"/>
      <c r="Z571" s="28"/>
      <c r="AA571" s="28"/>
      <c r="AB571" s="28"/>
      <c r="AC571" s="28"/>
      <c r="AD571" s="28"/>
      <c r="AE571" s="28"/>
      <c r="AF571" s="28"/>
      <c r="AG571" s="28"/>
      <c r="AH571" s="28"/>
      <c r="AI571" s="28"/>
      <c r="AJ571" s="28"/>
      <c r="AK571" s="28"/>
      <c r="AL571" s="28"/>
      <c r="AM571" s="28"/>
      <c r="AN571" s="28"/>
      <c r="AO571" s="28"/>
      <c r="AP571" s="28"/>
    </row>
    <row r="572" spans="1:42" x14ac:dyDescent="0.2">
      <c r="A572" s="32" t="str">
        <f>Inputs!B112</f>
        <v>Utility ($)</v>
      </c>
      <c r="B572" s="16"/>
      <c r="C572" s="183">
        <f>ibi_uti_amount</f>
        <v>0</v>
      </c>
      <c r="D572" s="28"/>
      <c r="E572" s="28"/>
      <c r="F572" s="28"/>
      <c r="G572" s="28"/>
      <c r="H572" s="28"/>
      <c r="I572" s="28"/>
      <c r="J572" s="28"/>
      <c r="K572" s="28"/>
      <c r="L572" s="28"/>
      <c r="M572" s="28"/>
      <c r="N572" s="28"/>
      <c r="O572" s="28"/>
      <c r="P572" s="28"/>
      <c r="Q572" s="28"/>
      <c r="R572" s="28"/>
      <c r="S572" s="28"/>
      <c r="T572" s="28"/>
      <c r="U572" s="28"/>
      <c r="V572" s="28"/>
      <c r="W572" s="28"/>
      <c r="X572" s="28"/>
      <c r="Y572" s="28"/>
      <c r="Z572" s="28"/>
      <c r="AA572" s="28"/>
      <c r="AB572" s="28"/>
      <c r="AC572" s="28"/>
      <c r="AD572" s="28"/>
      <c r="AE572" s="28"/>
      <c r="AF572" s="28"/>
      <c r="AG572" s="28"/>
      <c r="AH572" s="28"/>
      <c r="AI572" s="28"/>
      <c r="AJ572" s="28"/>
      <c r="AK572" s="28"/>
      <c r="AL572" s="28"/>
      <c r="AM572" s="28"/>
      <c r="AN572" s="28"/>
      <c r="AO572" s="28"/>
      <c r="AP572" s="28"/>
    </row>
    <row r="573" spans="1:42" x14ac:dyDescent="0.2">
      <c r="A573" s="32" t="str">
        <f>Inputs!B113</f>
        <v>Other ($)</v>
      </c>
      <c r="C573" s="158">
        <f>ibi_oth_amount</f>
        <v>0</v>
      </c>
      <c r="D573" s="28"/>
      <c r="E573" s="28"/>
      <c r="F573" s="28"/>
      <c r="G573" s="28"/>
      <c r="H573" s="28"/>
      <c r="I573" s="28"/>
      <c r="J573" s="28"/>
      <c r="K573" s="28"/>
      <c r="L573" s="28"/>
      <c r="M573" s="28"/>
      <c r="N573" s="28"/>
      <c r="O573" s="28"/>
      <c r="P573" s="28"/>
      <c r="Q573" s="28"/>
      <c r="R573" s="28"/>
      <c r="S573" s="28"/>
      <c r="T573" s="28"/>
      <c r="U573" s="28"/>
      <c r="V573" s="28"/>
      <c r="W573" s="28"/>
      <c r="X573" s="28"/>
      <c r="Y573" s="28"/>
      <c r="Z573" s="28"/>
      <c r="AA573" s="28"/>
      <c r="AB573" s="28"/>
      <c r="AC573" s="28"/>
      <c r="AD573" s="28"/>
      <c r="AE573" s="28"/>
      <c r="AF573" s="28"/>
      <c r="AG573" s="28"/>
      <c r="AH573" s="28"/>
      <c r="AI573" s="28"/>
      <c r="AJ573" s="28"/>
      <c r="AK573" s="28"/>
      <c r="AL573" s="28"/>
      <c r="AM573" s="28"/>
      <c r="AN573" s="28"/>
      <c r="AO573" s="28"/>
      <c r="AP573" s="28"/>
    </row>
    <row r="574" spans="1:42" x14ac:dyDescent="0.2">
      <c r="A574" s="27" t="s">
        <v>13</v>
      </c>
      <c r="C574" s="184">
        <f>SUM(C570:C573)</f>
        <v>0</v>
      </c>
      <c r="D574" s="28"/>
      <c r="E574" s="28"/>
      <c r="F574" s="28"/>
      <c r="G574" s="28"/>
      <c r="H574" s="28"/>
      <c r="I574" s="28"/>
      <c r="J574" s="28"/>
      <c r="K574" s="28"/>
      <c r="L574" s="28"/>
      <c r="M574" s="28"/>
      <c r="N574" s="28"/>
      <c r="O574" s="28"/>
      <c r="P574" s="28"/>
      <c r="Q574" s="28"/>
      <c r="R574" s="28"/>
      <c r="S574" s="28"/>
      <c r="T574" s="28"/>
      <c r="U574" s="28"/>
      <c r="V574" s="28"/>
      <c r="W574" s="28"/>
      <c r="X574" s="28"/>
      <c r="Y574" s="28"/>
      <c r="Z574" s="28"/>
      <c r="AA574" s="28"/>
      <c r="AB574" s="28"/>
      <c r="AC574" s="28"/>
      <c r="AD574" s="28"/>
      <c r="AE574" s="28"/>
      <c r="AF574" s="28"/>
      <c r="AG574" s="28"/>
      <c r="AH574" s="28"/>
      <c r="AI574" s="28"/>
      <c r="AJ574" s="28"/>
      <c r="AK574" s="28"/>
      <c r="AL574" s="28"/>
      <c r="AM574" s="28"/>
      <c r="AN574" s="28"/>
      <c r="AO574" s="28"/>
      <c r="AP574" s="28"/>
    </row>
    <row r="575" spans="1:42" x14ac:dyDescent="0.2">
      <c r="A575" s="30" t="str">
        <f>Inputs!B114</f>
        <v>As percentage</v>
      </c>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c r="AA575" s="28"/>
      <c r="AB575" s="28"/>
      <c r="AC575" s="28"/>
      <c r="AD575" s="28"/>
      <c r="AE575" s="28"/>
      <c r="AF575" s="28"/>
      <c r="AG575" s="28"/>
      <c r="AH575" s="28"/>
      <c r="AI575" s="28"/>
      <c r="AJ575" s="28"/>
      <c r="AK575" s="28"/>
      <c r="AL575" s="28"/>
      <c r="AM575" s="28"/>
      <c r="AN575" s="28"/>
      <c r="AO575" s="28"/>
      <c r="AP575" s="28"/>
    </row>
    <row r="576" spans="1:42" x14ac:dyDescent="0.2">
      <c r="A576" s="32" t="str">
        <f>Inputs!B115</f>
        <v>Federal (% of total installed cost)</v>
      </c>
      <c r="C576" s="204">
        <f>MIN(ibi_fed_percent/100*total_installed_cost,Inputs!D115)</f>
        <v>0</v>
      </c>
      <c r="D576" s="28"/>
      <c r="E576" s="28"/>
      <c r="F576" s="28"/>
      <c r="G576" s="28"/>
      <c r="H576" s="28"/>
      <c r="I576" s="28"/>
      <c r="J576" s="28"/>
      <c r="K576" s="28"/>
      <c r="L576" s="28"/>
      <c r="M576" s="28"/>
      <c r="N576" s="28"/>
      <c r="O576" s="28"/>
      <c r="P576" s="28"/>
      <c r="Q576" s="28"/>
      <c r="R576" s="28"/>
      <c r="S576" s="28"/>
      <c r="T576" s="28"/>
      <c r="U576" s="28"/>
      <c r="V576" s="28"/>
      <c r="W576" s="28"/>
      <c r="X576" s="28"/>
      <c r="Y576" s="28"/>
      <c r="Z576" s="28"/>
      <c r="AA576" s="28"/>
      <c r="AB576" s="28"/>
      <c r="AC576" s="28"/>
      <c r="AD576" s="28"/>
      <c r="AE576" s="28"/>
      <c r="AF576" s="28"/>
      <c r="AG576" s="28"/>
      <c r="AH576" s="28"/>
      <c r="AI576" s="28"/>
      <c r="AJ576" s="28"/>
      <c r="AK576" s="28"/>
      <c r="AL576" s="28"/>
      <c r="AM576" s="28"/>
      <c r="AN576" s="28"/>
      <c r="AO576" s="28"/>
      <c r="AP576" s="28"/>
    </row>
    <row r="577" spans="1:42" x14ac:dyDescent="0.2">
      <c r="A577" s="32" t="str">
        <f>Inputs!B116</f>
        <v>State (% of total installed cost)</v>
      </c>
      <c r="C577" s="204">
        <f>MIN(ibi_sta_percent/100*total_installed_cost,Inputs!D116)</f>
        <v>0</v>
      </c>
      <c r="D577" s="28"/>
      <c r="E577" s="28"/>
      <c r="F577" s="28"/>
      <c r="G577" s="28"/>
      <c r="H577" s="28"/>
      <c r="I577" s="28"/>
      <c r="J577" s="28"/>
      <c r="K577" s="28"/>
      <c r="L577" s="28"/>
      <c r="M577" s="28"/>
      <c r="N577" s="28"/>
      <c r="O577" s="28"/>
      <c r="P577" s="28"/>
      <c r="Q577" s="28"/>
      <c r="R577" s="28"/>
      <c r="S577" s="28"/>
      <c r="T577" s="28"/>
      <c r="U577" s="28"/>
      <c r="V577" s="28"/>
      <c r="W577" s="28"/>
      <c r="X577" s="28"/>
      <c r="Y577" s="28"/>
      <c r="Z577" s="28"/>
      <c r="AA577" s="28"/>
      <c r="AB577" s="28"/>
      <c r="AC577" s="28"/>
      <c r="AD577" s="28"/>
      <c r="AE577" s="28"/>
      <c r="AF577" s="28"/>
      <c r="AG577" s="28"/>
      <c r="AH577" s="28"/>
      <c r="AI577" s="28"/>
      <c r="AJ577" s="28"/>
      <c r="AK577" s="28"/>
      <c r="AL577" s="28"/>
      <c r="AM577" s="28"/>
      <c r="AN577" s="28"/>
      <c r="AO577" s="28"/>
      <c r="AP577" s="28"/>
    </row>
    <row r="578" spans="1:42" x14ac:dyDescent="0.2">
      <c r="A578" s="32" t="str">
        <f>Inputs!B117</f>
        <v>Utility (% of total installed cost)</v>
      </c>
      <c r="C578" s="204">
        <f>MIN(ibi_uti_percent/100*total_installed_cost,Inputs!D117)</f>
        <v>0</v>
      </c>
      <c r="D578" s="28"/>
      <c r="E578" s="28"/>
      <c r="F578" s="28"/>
      <c r="G578" s="28"/>
      <c r="H578" s="28"/>
      <c r="I578" s="28"/>
      <c r="J578" s="28"/>
      <c r="K578" s="28"/>
      <c r="L578" s="28"/>
      <c r="M578" s="28"/>
      <c r="N578" s="28"/>
      <c r="O578" s="28"/>
      <c r="P578" s="28"/>
      <c r="Q578" s="28"/>
      <c r="R578" s="28"/>
      <c r="S578" s="28"/>
      <c r="T578" s="28"/>
      <c r="U578" s="28"/>
      <c r="V578" s="28"/>
      <c r="W578" s="28"/>
      <c r="X578" s="28"/>
      <c r="Y578" s="28"/>
      <c r="Z578" s="28"/>
      <c r="AA578" s="28"/>
      <c r="AB578" s="28"/>
      <c r="AC578" s="28"/>
      <c r="AD578" s="28"/>
      <c r="AE578" s="28"/>
      <c r="AF578" s="28"/>
      <c r="AG578" s="28"/>
      <c r="AH578" s="28"/>
      <c r="AI578" s="28"/>
      <c r="AJ578" s="28"/>
      <c r="AK578" s="28"/>
      <c r="AL578" s="28"/>
      <c r="AM578" s="28"/>
      <c r="AN578" s="28"/>
      <c r="AO578" s="28"/>
      <c r="AP578" s="28"/>
    </row>
    <row r="579" spans="1:42" x14ac:dyDescent="0.2">
      <c r="A579" s="32" t="str">
        <f>Inputs!B118</f>
        <v>Other (% of total installed cost)</v>
      </c>
      <c r="C579" s="204">
        <f>MIN(ibi_oth_percent/100*total_installed_cost,Inputs!D118)</f>
        <v>0</v>
      </c>
      <c r="D579" s="28"/>
      <c r="E579" s="28"/>
      <c r="F579" s="28"/>
      <c r="G579" s="28"/>
      <c r="H579" s="28"/>
      <c r="I579" s="28"/>
      <c r="J579" s="28"/>
      <c r="K579" s="28"/>
      <c r="L579" s="28"/>
      <c r="M579" s="28"/>
      <c r="N579" s="28"/>
      <c r="O579" s="28"/>
      <c r="P579" s="28"/>
      <c r="Q579" s="28"/>
      <c r="R579" s="28"/>
      <c r="S579" s="28"/>
      <c r="T579" s="28"/>
      <c r="U579" s="28"/>
      <c r="V579" s="28"/>
      <c r="W579" s="28"/>
      <c r="X579" s="28"/>
      <c r="Y579" s="28"/>
      <c r="Z579" s="28"/>
      <c r="AA579" s="28"/>
      <c r="AB579" s="28"/>
      <c r="AC579" s="28"/>
      <c r="AD579" s="28"/>
      <c r="AE579" s="28"/>
      <c r="AF579" s="28"/>
      <c r="AG579" s="28"/>
      <c r="AH579" s="28"/>
      <c r="AI579" s="28"/>
      <c r="AJ579" s="28"/>
      <c r="AK579" s="28"/>
      <c r="AL579" s="28"/>
      <c r="AM579" s="28"/>
      <c r="AN579" s="28"/>
      <c r="AO579" s="28"/>
      <c r="AP579" s="28"/>
    </row>
    <row r="580" spans="1:42" x14ac:dyDescent="0.2">
      <c r="A580" s="32" t="s">
        <v>13</v>
      </c>
      <c r="C580" s="163">
        <f>SUM(C576:C579)</f>
        <v>0</v>
      </c>
      <c r="D580" s="28"/>
      <c r="E580" s="28"/>
      <c r="F580" s="28"/>
      <c r="G580" s="28"/>
      <c r="H580" s="28"/>
      <c r="I580" s="28"/>
      <c r="J580" s="28"/>
      <c r="K580" s="28"/>
      <c r="L580" s="28"/>
      <c r="M580" s="28"/>
      <c r="N580" s="28"/>
      <c r="O580" s="28"/>
      <c r="P580" s="28"/>
      <c r="Q580" s="28"/>
      <c r="R580" s="28"/>
      <c r="S580" s="28"/>
      <c r="T580" s="28"/>
      <c r="U580" s="28"/>
      <c r="V580" s="28"/>
      <c r="W580" s="28"/>
      <c r="X580" s="28"/>
      <c r="Y580" s="28"/>
      <c r="Z580" s="28"/>
      <c r="AA580" s="28"/>
      <c r="AB580" s="28"/>
      <c r="AC580" s="28"/>
      <c r="AD580" s="28"/>
      <c r="AE580" s="28"/>
      <c r="AF580" s="28"/>
      <c r="AG580" s="28"/>
      <c r="AH580" s="28"/>
      <c r="AI580" s="28"/>
      <c r="AJ580" s="28"/>
      <c r="AK580" s="28"/>
      <c r="AL580" s="28"/>
      <c r="AM580" s="28"/>
      <c r="AN580" s="28"/>
      <c r="AO580" s="28"/>
      <c r="AP580" s="28"/>
    </row>
    <row r="581" spans="1:42" x14ac:dyDescent="0.2">
      <c r="A581" s="416" t="s">
        <v>381</v>
      </c>
      <c r="B581" s="417"/>
      <c r="C581" s="418">
        <f>C574+C580</f>
        <v>0</v>
      </c>
      <c r="D581" s="28"/>
      <c r="E581" s="28"/>
      <c r="F581" s="28"/>
      <c r="G581" s="28"/>
      <c r="H581" s="28"/>
      <c r="I581" s="28"/>
      <c r="J581" s="28"/>
      <c r="K581" s="28"/>
      <c r="L581" s="28"/>
      <c r="M581" s="28"/>
      <c r="N581" s="28"/>
      <c r="O581" s="28"/>
      <c r="P581" s="28"/>
      <c r="Q581" s="28"/>
      <c r="R581" s="28"/>
      <c r="S581" s="28"/>
      <c r="T581" s="28"/>
      <c r="U581" s="28"/>
      <c r="V581" s="28"/>
      <c r="W581" s="28"/>
      <c r="X581" s="28"/>
      <c r="Y581" s="28"/>
      <c r="Z581" s="28"/>
      <c r="AA581" s="28"/>
      <c r="AB581" s="28"/>
      <c r="AC581" s="28"/>
      <c r="AD581" s="28"/>
      <c r="AE581" s="28"/>
      <c r="AF581" s="28"/>
      <c r="AG581" s="28"/>
      <c r="AH581" s="28"/>
      <c r="AI581" s="28"/>
      <c r="AJ581" s="28"/>
      <c r="AK581" s="28"/>
      <c r="AL581" s="28"/>
      <c r="AM581" s="28"/>
      <c r="AN581" s="28"/>
      <c r="AO581" s="28"/>
      <c r="AP581" s="28"/>
    </row>
    <row r="582" spans="1:42" x14ac:dyDescent="0.2">
      <c r="A582" s="32"/>
      <c r="C582" s="157"/>
      <c r="D582" s="28"/>
      <c r="E582" s="28"/>
      <c r="F582" s="28"/>
      <c r="G582" s="28"/>
      <c r="H582" s="28"/>
      <c r="I582" s="28"/>
      <c r="J582" s="28"/>
      <c r="K582" s="28"/>
      <c r="L582" s="28"/>
      <c r="M582" s="28"/>
      <c r="N582" s="28"/>
      <c r="O582" s="28"/>
      <c r="P582" s="28"/>
      <c r="Q582" s="28"/>
      <c r="R582" s="28"/>
      <c r="S582" s="28"/>
      <c r="T582" s="28"/>
      <c r="U582" s="28"/>
      <c r="V582" s="28"/>
      <c r="W582" s="28"/>
      <c r="X582" s="28"/>
      <c r="Y582" s="28"/>
      <c r="Z582" s="28"/>
      <c r="AA582" s="28"/>
      <c r="AB582" s="28"/>
      <c r="AC582" s="28"/>
      <c r="AD582" s="28"/>
      <c r="AE582" s="28"/>
      <c r="AF582" s="28"/>
      <c r="AG582" s="28"/>
      <c r="AH582" s="28"/>
      <c r="AI582" s="28"/>
      <c r="AJ582" s="28"/>
      <c r="AK582" s="28"/>
      <c r="AL582" s="28"/>
      <c r="AM582" s="28"/>
      <c r="AN582" s="28"/>
      <c r="AO582" s="28"/>
      <c r="AP582" s="28"/>
    </row>
    <row r="583" spans="1:42" x14ac:dyDescent="0.2">
      <c r="A583" s="29" t="s">
        <v>30</v>
      </c>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c r="AA583" s="28"/>
      <c r="AB583" s="28"/>
      <c r="AC583" s="28"/>
      <c r="AD583" s="28"/>
      <c r="AE583" s="28"/>
      <c r="AF583" s="28"/>
      <c r="AG583" s="28"/>
      <c r="AH583" s="28"/>
      <c r="AI583" s="28"/>
      <c r="AJ583" s="28"/>
      <c r="AK583" s="28"/>
      <c r="AL583" s="28"/>
      <c r="AM583" s="28"/>
      <c r="AN583" s="28"/>
      <c r="AO583" s="28"/>
      <c r="AP583" s="28"/>
    </row>
    <row r="584" spans="1:42" x14ac:dyDescent="0.2">
      <c r="A584" s="30" t="str">
        <f>Inputs!B120</f>
        <v>Federal ($/W)</v>
      </c>
      <c r="B584" s="16"/>
      <c r="C584" s="204">
        <f>MIN(cbi_fed_amount*system_capacity*1000,cbi_fed_maxvalue)</f>
        <v>0</v>
      </c>
      <c r="D584" s="28"/>
      <c r="E584" s="28"/>
      <c r="F584" s="28"/>
      <c r="G584" s="28"/>
      <c r="H584" s="28"/>
      <c r="I584" s="28"/>
      <c r="J584" s="28"/>
      <c r="K584" s="28"/>
      <c r="L584" s="28"/>
      <c r="M584" s="28"/>
      <c r="N584" s="28"/>
      <c r="O584" s="28"/>
      <c r="P584" s="28"/>
      <c r="Q584" s="28"/>
      <c r="R584" s="28"/>
      <c r="S584" s="28"/>
      <c r="T584" s="28"/>
      <c r="U584" s="28"/>
      <c r="V584" s="28"/>
      <c r="W584" s="28"/>
      <c r="X584" s="28"/>
      <c r="Y584" s="28"/>
      <c r="Z584" s="28"/>
      <c r="AA584" s="28"/>
      <c r="AB584" s="28"/>
      <c r="AC584" s="28"/>
      <c r="AD584" s="28"/>
      <c r="AE584" s="28"/>
      <c r="AF584" s="28"/>
      <c r="AG584" s="28"/>
      <c r="AH584" s="28"/>
      <c r="AI584" s="28"/>
      <c r="AJ584" s="28"/>
      <c r="AK584" s="28"/>
      <c r="AL584" s="28"/>
      <c r="AM584" s="28"/>
      <c r="AN584" s="28"/>
      <c r="AO584" s="28"/>
      <c r="AP584" s="28"/>
    </row>
    <row r="585" spans="1:42" x14ac:dyDescent="0.2">
      <c r="A585" s="30" t="str">
        <f>Inputs!B121</f>
        <v>State ($/W)</v>
      </c>
      <c r="B585" s="16"/>
      <c r="C585" s="204">
        <f>MIN(cbi_sta_amount*system_capacity*1000,cbi_sta_maxvalue)</f>
        <v>0</v>
      </c>
      <c r="D585" s="28"/>
      <c r="E585" s="28"/>
      <c r="F585" s="28"/>
      <c r="G585" s="28"/>
      <c r="H585" s="28"/>
      <c r="I585" s="28"/>
      <c r="J585" s="28"/>
      <c r="K585" s="28"/>
      <c r="L585" s="28"/>
      <c r="M585" s="28"/>
      <c r="N585" s="28"/>
      <c r="O585" s="28"/>
      <c r="P585" s="28"/>
      <c r="Q585" s="28"/>
      <c r="R585" s="28"/>
      <c r="S585" s="28"/>
      <c r="T585" s="28"/>
      <c r="U585" s="28"/>
      <c r="V585" s="28"/>
      <c r="W585" s="28"/>
      <c r="X585" s="28"/>
      <c r="Y585" s="28"/>
      <c r="Z585" s="28"/>
      <c r="AA585" s="28"/>
      <c r="AB585" s="28"/>
      <c r="AC585" s="28"/>
      <c r="AD585" s="28"/>
      <c r="AE585" s="28"/>
      <c r="AF585" s="28"/>
      <c r="AG585" s="28"/>
      <c r="AH585" s="28"/>
      <c r="AI585" s="28"/>
      <c r="AJ585" s="28"/>
      <c r="AK585" s="28"/>
      <c r="AL585" s="28"/>
      <c r="AM585" s="28"/>
      <c r="AN585" s="28"/>
      <c r="AO585" s="28"/>
      <c r="AP585" s="28"/>
    </row>
    <row r="586" spans="1:42" x14ac:dyDescent="0.2">
      <c r="A586" s="30" t="str">
        <f>Inputs!B122</f>
        <v>Utility ($/W)</v>
      </c>
      <c r="B586" s="16"/>
      <c r="C586" s="204">
        <f>MIN(cbi_uti_amount*system_capacity*1000,cbi_uti_maxvalue)</f>
        <v>0</v>
      </c>
      <c r="D586" s="28"/>
      <c r="E586" s="28"/>
      <c r="F586" s="28"/>
      <c r="G586" s="28"/>
      <c r="H586" s="28"/>
      <c r="I586" s="28"/>
      <c r="J586" s="28"/>
      <c r="K586" s="28"/>
      <c r="L586" s="28"/>
      <c r="M586" s="28"/>
      <c r="N586" s="28"/>
      <c r="O586" s="28"/>
      <c r="P586" s="28"/>
      <c r="Q586" s="28"/>
      <c r="R586" s="28"/>
      <c r="S586" s="28"/>
      <c r="T586" s="28"/>
      <c r="U586" s="28"/>
      <c r="V586" s="28"/>
      <c r="W586" s="28"/>
      <c r="X586" s="28"/>
      <c r="Y586" s="28"/>
      <c r="Z586" s="28"/>
      <c r="AA586" s="28"/>
      <c r="AB586" s="28"/>
      <c r="AC586" s="28"/>
      <c r="AD586" s="28"/>
      <c r="AE586" s="28"/>
      <c r="AF586" s="28"/>
      <c r="AG586" s="28"/>
      <c r="AH586" s="28"/>
      <c r="AI586" s="28"/>
      <c r="AJ586" s="28"/>
      <c r="AK586" s="28"/>
      <c r="AL586" s="28"/>
      <c r="AM586" s="28"/>
      <c r="AN586" s="28"/>
      <c r="AO586" s="28"/>
      <c r="AP586" s="28"/>
    </row>
    <row r="587" spans="1:42" x14ac:dyDescent="0.2">
      <c r="A587" s="30" t="str">
        <f>Inputs!B123</f>
        <v>Other ($/W)</v>
      </c>
      <c r="C587" s="204">
        <f>MIN(cbi_oth_amount*system_capacity*1000,cbi_oth_maxvalue)</f>
        <v>0</v>
      </c>
      <c r="D587" s="28"/>
      <c r="E587" s="28"/>
      <c r="F587" s="28"/>
      <c r="G587" s="28"/>
      <c r="H587" s="28"/>
      <c r="I587" s="28"/>
      <c r="J587" s="28"/>
      <c r="K587" s="28"/>
      <c r="L587" s="28"/>
      <c r="M587" s="28"/>
      <c r="N587" s="28"/>
      <c r="O587" s="28"/>
      <c r="P587" s="28"/>
      <c r="Q587" s="28"/>
      <c r="R587" s="28"/>
      <c r="S587" s="28"/>
      <c r="T587" s="28"/>
      <c r="U587" s="28"/>
      <c r="V587" s="28"/>
      <c r="W587" s="28"/>
      <c r="X587" s="28"/>
      <c r="Y587" s="28"/>
      <c r="Z587" s="28"/>
      <c r="AA587" s="28"/>
      <c r="AB587" s="28"/>
      <c r="AC587" s="28"/>
      <c r="AD587" s="28"/>
      <c r="AE587" s="28"/>
      <c r="AF587" s="28"/>
      <c r="AG587" s="28"/>
      <c r="AH587" s="28"/>
      <c r="AI587" s="28"/>
      <c r="AJ587" s="28"/>
      <c r="AK587" s="28"/>
      <c r="AL587" s="28"/>
      <c r="AM587" s="28"/>
      <c r="AN587" s="28"/>
      <c r="AO587" s="28"/>
      <c r="AP587" s="28"/>
    </row>
    <row r="588" spans="1:42" x14ac:dyDescent="0.2">
      <c r="A588" s="419" t="s">
        <v>373</v>
      </c>
      <c r="B588" s="417"/>
      <c r="C588" s="418">
        <f>SUM(C584:C587)</f>
        <v>0</v>
      </c>
      <c r="D588" s="28"/>
      <c r="E588" s="28"/>
      <c r="F588" s="28"/>
      <c r="G588" s="28"/>
      <c r="H588" s="28"/>
      <c r="I588" s="28"/>
      <c r="J588" s="28"/>
      <c r="K588" s="28"/>
      <c r="L588" s="28"/>
      <c r="M588" s="28"/>
      <c r="N588" s="28"/>
      <c r="O588" s="28"/>
      <c r="P588" s="28"/>
      <c r="Q588" s="28"/>
      <c r="R588" s="28"/>
      <c r="S588" s="28"/>
      <c r="T588" s="28"/>
      <c r="U588" s="28"/>
      <c r="V588" s="28"/>
      <c r="W588" s="28"/>
      <c r="X588" s="28"/>
      <c r="Y588" s="28"/>
      <c r="Z588" s="28"/>
      <c r="AA588" s="28"/>
      <c r="AB588" s="28"/>
      <c r="AC588" s="28"/>
      <c r="AD588" s="28"/>
      <c r="AE588" s="28"/>
      <c r="AF588" s="28"/>
      <c r="AG588" s="28"/>
      <c r="AH588" s="28"/>
      <c r="AI588" s="28"/>
      <c r="AJ588" s="28"/>
      <c r="AK588" s="28"/>
      <c r="AL588" s="28"/>
      <c r="AM588" s="28"/>
      <c r="AN588" s="28"/>
      <c r="AO588" s="28"/>
      <c r="AP588" s="28"/>
    </row>
    <row r="589" spans="1:42" x14ac:dyDescent="0.2">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c r="AA589" s="28"/>
      <c r="AB589" s="28"/>
      <c r="AC589" s="28"/>
      <c r="AD589" s="28"/>
      <c r="AE589" s="28"/>
      <c r="AF589" s="28"/>
      <c r="AG589" s="28"/>
      <c r="AH589" s="28"/>
      <c r="AI589" s="28"/>
      <c r="AJ589" s="28"/>
      <c r="AK589" s="28"/>
      <c r="AL589" s="28"/>
      <c r="AM589" s="28"/>
      <c r="AN589" s="28"/>
      <c r="AO589" s="28"/>
      <c r="AP589" s="28"/>
    </row>
    <row r="590" spans="1:42" x14ac:dyDescent="0.2">
      <c r="A590" s="29" t="s">
        <v>27</v>
      </c>
    </row>
    <row r="591" spans="1:42" x14ac:dyDescent="0.2">
      <c r="A591" s="23" t="str">
        <f>Inputs!B125</f>
        <v>Federal ($/kWh)</v>
      </c>
    </row>
    <row r="592" spans="1:42" x14ac:dyDescent="0.2">
      <c r="A592" s="27" t="s">
        <v>28</v>
      </c>
      <c r="C592" s="147">
        <f>IF(pbi_fed_amount="n/a",Inputs!D154,IF(AND(C$2&lt;=pbi_fed_term,C$2&lt;=analysis_period),pbi_fed_amount*(1+pbi_fed_escal/100)^B$2,0))</f>
        <v>0</v>
      </c>
      <c r="D592" s="147">
        <f>IF(pbi_fed_amount="n/a",Inputs!E154,IF(AND(D$2&lt;=pbi_fed_term,D$2&lt;=analysis_period),pbi_fed_amount*(1+pbi_fed_escal/100)^C$2,0))</f>
        <v>0</v>
      </c>
      <c r="E592" s="147">
        <f>IF(pbi_fed_amount="n/a",Inputs!F154,IF(AND(E$2&lt;=pbi_fed_term,E$2&lt;=analysis_period),pbi_fed_amount*(1+pbi_fed_escal/100)^D$2,0))</f>
        <v>0</v>
      </c>
      <c r="F592" s="147">
        <f>IF(pbi_fed_amount="n/a",Inputs!G154,IF(AND(F$2&lt;=pbi_fed_term,F$2&lt;=analysis_period),pbi_fed_amount*(1+pbi_fed_escal/100)^E$2,0))</f>
        <v>0</v>
      </c>
      <c r="G592" s="147">
        <f>IF(pbi_fed_amount="n/a",Inputs!H154,IF(AND(G$2&lt;=pbi_fed_term,G$2&lt;=analysis_period),pbi_fed_amount*(1+pbi_fed_escal/100)^F$2,0))</f>
        <v>0</v>
      </c>
      <c r="H592" s="147">
        <f>IF(pbi_fed_amount="n/a",Inputs!I154,IF(AND(H$2&lt;=pbi_fed_term,H$2&lt;=analysis_period),pbi_fed_amount*(1+pbi_fed_escal/100)^G$2,0))</f>
        <v>0</v>
      </c>
      <c r="I592" s="147">
        <f>IF(pbi_fed_amount="n/a",Inputs!J154,IF(AND(I$2&lt;=pbi_fed_term,I$2&lt;=analysis_period),pbi_fed_amount*(1+pbi_fed_escal/100)^H$2,0))</f>
        <v>0</v>
      </c>
      <c r="J592" s="147">
        <f>IF(pbi_fed_amount="n/a",Inputs!K154,IF(AND(J$2&lt;=pbi_fed_term,J$2&lt;=analysis_period),pbi_fed_amount*(1+pbi_fed_escal/100)^I$2,0))</f>
        <v>0</v>
      </c>
      <c r="K592" s="147">
        <f>IF(pbi_fed_amount="n/a",Inputs!L154,IF(AND(K$2&lt;=pbi_fed_term,K$2&lt;=analysis_period),pbi_fed_amount*(1+pbi_fed_escal/100)^J$2,0))</f>
        <v>0</v>
      </c>
      <c r="L592" s="147">
        <f>IF(pbi_fed_amount="n/a",Inputs!M154,IF(AND(L$2&lt;=pbi_fed_term,L$2&lt;=analysis_period),pbi_fed_amount*(1+pbi_fed_escal/100)^K$2,0))</f>
        <v>0</v>
      </c>
      <c r="M592" s="147">
        <f>IF(pbi_fed_amount="n/a",Inputs!N154,IF(AND(M$2&lt;=pbi_fed_term,M$2&lt;=analysis_period),pbi_fed_amount*(1+pbi_fed_escal/100)^L$2,0))</f>
        <v>0</v>
      </c>
      <c r="N592" s="147">
        <f>IF(pbi_fed_amount="n/a",Inputs!O154,IF(AND(N$2&lt;=pbi_fed_term,N$2&lt;=analysis_period),pbi_fed_amount*(1+pbi_fed_escal/100)^M$2,0))</f>
        <v>0</v>
      </c>
      <c r="O592" s="147">
        <f>IF(pbi_fed_amount="n/a",Inputs!P154,IF(AND(O$2&lt;=pbi_fed_term,O$2&lt;=analysis_period),pbi_fed_amount*(1+pbi_fed_escal/100)^N$2,0))</f>
        <v>0</v>
      </c>
      <c r="P592" s="147">
        <f>IF(pbi_fed_amount="n/a",Inputs!Q154,IF(AND(P$2&lt;=pbi_fed_term,P$2&lt;=analysis_period),pbi_fed_amount*(1+pbi_fed_escal/100)^O$2,0))</f>
        <v>0</v>
      </c>
      <c r="Q592" s="147">
        <f>IF(pbi_fed_amount="n/a",Inputs!R154,IF(AND(Q$2&lt;=pbi_fed_term,Q$2&lt;=analysis_period),pbi_fed_amount*(1+pbi_fed_escal/100)^P$2,0))</f>
        <v>0</v>
      </c>
      <c r="R592" s="147">
        <f>IF(pbi_fed_amount="n/a",Inputs!S154,IF(AND(R$2&lt;=pbi_fed_term,R$2&lt;=analysis_period),pbi_fed_amount*(1+pbi_fed_escal/100)^Q$2,0))</f>
        <v>0</v>
      </c>
      <c r="S592" s="147">
        <f>IF(pbi_fed_amount="n/a",Inputs!T154,IF(AND(S$2&lt;=pbi_fed_term,S$2&lt;=analysis_period),pbi_fed_amount*(1+pbi_fed_escal/100)^R$2,0))</f>
        <v>0</v>
      </c>
      <c r="T592" s="147">
        <f>IF(pbi_fed_amount="n/a",Inputs!U154,IF(AND(T$2&lt;=pbi_fed_term,T$2&lt;=analysis_period),pbi_fed_amount*(1+pbi_fed_escal/100)^S$2,0))</f>
        <v>0</v>
      </c>
      <c r="U592" s="147">
        <f>IF(pbi_fed_amount="n/a",Inputs!V154,IF(AND(U$2&lt;=pbi_fed_term,U$2&lt;=analysis_period),pbi_fed_amount*(1+pbi_fed_escal/100)^T$2,0))</f>
        <v>0</v>
      </c>
      <c r="V592" s="147">
        <f>IF(pbi_fed_amount="n/a",Inputs!W154,IF(AND(V$2&lt;=pbi_fed_term,V$2&lt;=analysis_period),pbi_fed_amount*(1+pbi_fed_escal/100)^U$2,0))</f>
        <v>0</v>
      </c>
      <c r="W592" s="147">
        <f>IF(pbi_fed_amount="n/a",Inputs!X154,IF(AND(W$2&lt;=pbi_fed_term,W$2&lt;=analysis_period),pbi_fed_amount*(1+pbi_fed_escal/100)^V$2,0))</f>
        <v>0</v>
      </c>
      <c r="X592" s="147">
        <f>IF(pbi_fed_amount="n/a",Inputs!Y154,IF(AND(X$2&lt;=pbi_fed_term,X$2&lt;=analysis_period),pbi_fed_amount*(1+pbi_fed_escal/100)^W$2,0))</f>
        <v>0</v>
      </c>
      <c r="Y592" s="147">
        <f>IF(pbi_fed_amount="n/a",Inputs!Z154,IF(AND(Y$2&lt;=pbi_fed_term,Y$2&lt;=analysis_period),pbi_fed_amount*(1+pbi_fed_escal/100)^X$2,0))</f>
        <v>0</v>
      </c>
      <c r="Z592" s="147">
        <f>IF(pbi_fed_amount="n/a",Inputs!AA154,IF(AND(Z$2&lt;=pbi_fed_term,Z$2&lt;=analysis_period),pbi_fed_amount*(1+pbi_fed_escal/100)^Y$2,0))</f>
        <v>0</v>
      </c>
      <c r="AA592" s="147">
        <f>IF(pbi_fed_amount="n/a",Inputs!AB154,IF(AND(AA$2&lt;=pbi_fed_term,AA$2&lt;=analysis_period),pbi_fed_amount*(1+pbi_fed_escal/100)^Z$2,0))</f>
        <v>0</v>
      </c>
      <c r="AB592" s="147">
        <f>IF(pbi_fed_amount="n/a",Inputs!AC154,IF(AND(AB$2&lt;=pbi_fed_term,AB$2&lt;=analysis_period),pbi_fed_amount*(1+pbi_fed_escal/100)^AA$2,0))</f>
        <v>0</v>
      </c>
      <c r="AC592" s="147">
        <f>IF(pbi_fed_amount="n/a",Inputs!AD154,IF(AND(AC$2&lt;=pbi_fed_term,AC$2&lt;=analysis_period),pbi_fed_amount*(1+pbi_fed_escal/100)^AB$2,0))</f>
        <v>0</v>
      </c>
      <c r="AD592" s="147">
        <f>IF(pbi_fed_amount="n/a",Inputs!AE154,IF(AND(AD$2&lt;=pbi_fed_term,AD$2&lt;=analysis_period),pbi_fed_amount*(1+pbi_fed_escal/100)^AC$2,0))</f>
        <v>0</v>
      </c>
      <c r="AE592" s="147">
        <f>IF(pbi_fed_amount="n/a",Inputs!AF154,IF(AND(AE$2&lt;=pbi_fed_term,AE$2&lt;=analysis_period),pbi_fed_amount*(1+pbi_fed_escal/100)^AD$2,0))</f>
        <v>0</v>
      </c>
      <c r="AF592" s="147">
        <f>IF(pbi_fed_amount="n/a",Inputs!AG154,IF(AND(AF$2&lt;=pbi_fed_term,AF$2&lt;=analysis_period),pbi_fed_amount*(1+pbi_fed_escal/100)^AE$2,0))</f>
        <v>0</v>
      </c>
      <c r="AG592" s="147">
        <f>IF(pbi_fed_amount="n/a",Inputs!AH154,IF(AND(AG$2&lt;=pbi_fed_term,AG$2&lt;=analysis_period),pbi_fed_amount*(1+pbi_fed_escal/100)^AF$2,0))</f>
        <v>0</v>
      </c>
      <c r="AH592" s="147">
        <f>IF(pbi_fed_amount="n/a",Inputs!AI154,IF(AND(AH$2&lt;=pbi_fed_term,AH$2&lt;=analysis_period),pbi_fed_amount*(1+pbi_fed_escal/100)^AG$2,0))</f>
        <v>0</v>
      </c>
      <c r="AI592" s="147">
        <f>IF(pbi_fed_amount="n/a",Inputs!AJ154,IF(AND(AI$2&lt;=pbi_fed_term,AI$2&lt;=analysis_period),pbi_fed_amount*(1+pbi_fed_escal/100)^AH$2,0))</f>
        <v>0</v>
      </c>
      <c r="AJ592" s="147">
        <f>IF(pbi_fed_amount="n/a",Inputs!AK154,IF(AND(AJ$2&lt;=pbi_fed_term,AJ$2&lt;=analysis_period),pbi_fed_amount*(1+pbi_fed_escal/100)^AI$2,0))</f>
        <v>0</v>
      </c>
      <c r="AK592" s="147">
        <f>IF(pbi_fed_amount="n/a",Inputs!AL154,IF(AND(AK$2&lt;=pbi_fed_term,AK$2&lt;=analysis_period),pbi_fed_amount*(1+pbi_fed_escal/100)^AJ$2,0))</f>
        <v>0</v>
      </c>
      <c r="AL592" s="147">
        <f>IF(pbi_fed_amount="n/a",Inputs!AM154,IF(AND(AL$2&lt;=pbi_fed_term,AL$2&lt;=analysis_period),pbi_fed_amount*(1+pbi_fed_escal/100)^AK$2,0))</f>
        <v>0</v>
      </c>
      <c r="AM592" s="147">
        <f>IF(pbi_fed_amount="n/a",Inputs!AN154,IF(AND(AM$2&lt;=pbi_fed_term,AM$2&lt;=analysis_period),pbi_fed_amount*(1+pbi_fed_escal/100)^AL$2,0))</f>
        <v>0</v>
      </c>
      <c r="AN592" s="147">
        <f>IF(pbi_fed_amount="n/a",Inputs!AO154,IF(AND(AN$2&lt;=pbi_fed_term,AN$2&lt;=analysis_period),pbi_fed_amount*(1+pbi_fed_escal/100)^AM$2,0))</f>
        <v>0</v>
      </c>
      <c r="AO592" s="147">
        <f>IF(pbi_fed_amount="n/a",Inputs!AP154,IF(AND(AO$2&lt;=pbi_fed_term,AO$2&lt;=analysis_period),pbi_fed_amount*(1+pbi_fed_escal/100)^AN$2,0))</f>
        <v>0</v>
      </c>
      <c r="AP592" s="147">
        <f>IF(pbi_fed_amount="n/a",Inputs!AQ154,IF(AND(AP$2&lt;=pbi_fed_term,AP$2&lt;=analysis_period),pbi_fed_amount*(1+pbi_fed_escal/100)^AO$2,0))</f>
        <v>0</v>
      </c>
    </row>
    <row r="593" spans="1:42" x14ac:dyDescent="0.2">
      <c r="A593" s="27" t="s">
        <v>29</v>
      </c>
      <c r="C593" s="158">
        <f>C$5</f>
        <v>0</v>
      </c>
      <c r="D593" s="158">
        <f t="shared" ref="D593:AP593" si="291">D$5</f>
        <v>0</v>
      </c>
      <c r="E593" s="158">
        <f t="shared" si="291"/>
        <v>0</v>
      </c>
      <c r="F593" s="158">
        <f t="shared" si="291"/>
        <v>0</v>
      </c>
      <c r="G593" s="158">
        <f t="shared" si="291"/>
        <v>0</v>
      </c>
      <c r="H593" s="158">
        <f t="shared" si="291"/>
        <v>0</v>
      </c>
      <c r="I593" s="158">
        <f t="shared" si="291"/>
        <v>0</v>
      </c>
      <c r="J593" s="158">
        <f t="shared" si="291"/>
        <v>0</v>
      </c>
      <c r="K593" s="158">
        <f t="shared" si="291"/>
        <v>0</v>
      </c>
      <c r="L593" s="158">
        <f t="shared" si="291"/>
        <v>0</v>
      </c>
      <c r="M593" s="158">
        <f t="shared" si="291"/>
        <v>0</v>
      </c>
      <c r="N593" s="158">
        <f t="shared" si="291"/>
        <v>0</v>
      </c>
      <c r="O593" s="158">
        <f t="shared" si="291"/>
        <v>0</v>
      </c>
      <c r="P593" s="158">
        <f t="shared" si="291"/>
        <v>0</v>
      </c>
      <c r="Q593" s="158">
        <f t="shared" si="291"/>
        <v>0</v>
      </c>
      <c r="R593" s="158">
        <f t="shared" si="291"/>
        <v>0</v>
      </c>
      <c r="S593" s="158">
        <f t="shared" si="291"/>
        <v>0</v>
      </c>
      <c r="T593" s="158">
        <f t="shared" si="291"/>
        <v>0</v>
      </c>
      <c r="U593" s="158">
        <f t="shared" si="291"/>
        <v>0</v>
      </c>
      <c r="V593" s="158">
        <f t="shared" si="291"/>
        <v>0</v>
      </c>
      <c r="W593" s="158">
        <f t="shared" si="291"/>
        <v>0</v>
      </c>
      <c r="X593" s="158">
        <f t="shared" si="291"/>
        <v>0</v>
      </c>
      <c r="Y593" s="158">
        <f t="shared" si="291"/>
        <v>0</v>
      </c>
      <c r="Z593" s="158">
        <f t="shared" si="291"/>
        <v>0</v>
      </c>
      <c r="AA593" s="158">
        <f t="shared" si="291"/>
        <v>0</v>
      </c>
      <c r="AB593" s="158">
        <f t="shared" si="291"/>
        <v>0</v>
      </c>
      <c r="AC593" s="158">
        <f t="shared" si="291"/>
        <v>0</v>
      </c>
      <c r="AD593" s="158">
        <f t="shared" si="291"/>
        <v>0</v>
      </c>
      <c r="AE593" s="158">
        <f t="shared" si="291"/>
        <v>0</v>
      </c>
      <c r="AF593" s="158">
        <f t="shared" si="291"/>
        <v>0</v>
      </c>
      <c r="AG593" s="158">
        <f t="shared" si="291"/>
        <v>0</v>
      </c>
      <c r="AH593" s="158">
        <f t="shared" si="291"/>
        <v>0</v>
      </c>
      <c r="AI593" s="158">
        <f t="shared" si="291"/>
        <v>0</v>
      </c>
      <c r="AJ593" s="158">
        <f t="shared" si="291"/>
        <v>0</v>
      </c>
      <c r="AK593" s="158">
        <f t="shared" si="291"/>
        <v>0</v>
      </c>
      <c r="AL593" s="158">
        <f t="shared" si="291"/>
        <v>0</v>
      </c>
      <c r="AM593" s="158">
        <f t="shared" si="291"/>
        <v>0</v>
      </c>
      <c r="AN593" s="158">
        <f t="shared" si="291"/>
        <v>0</v>
      </c>
      <c r="AO593" s="158">
        <f t="shared" si="291"/>
        <v>0</v>
      </c>
      <c r="AP593" s="158">
        <f t="shared" si="291"/>
        <v>0</v>
      </c>
    </row>
    <row r="594" spans="1:42" x14ac:dyDescent="0.2">
      <c r="A594" s="27" t="s">
        <v>13</v>
      </c>
      <c r="C594" s="183">
        <f>C592*C593</f>
        <v>0</v>
      </c>
      <c r="D594" s="183">
        <f t="shared" ref="D594:AP594" si="292">D592*D593</f>
        <v>0</v>
      </c>
      <c r="E594" s="183">
        <f t="shared" si="292"/>
        <v>0</v>
      </c>
      <c r="F594" s="183">
        <f t="shared" si="292"/>
        <v>0</v>
      </c>
      <c r="G594" s="183">
        <f t="shared" si="292"/>
        <v>0</v>
      </c>
      <c r="H594" s="183">
        <f t="shared" si="292"/>
        <v>0</v>
      </c>
      <c r="I594" s="183">
        <f t="shared" si="292"/>
        <v>0</v>
      </c>
      <c r="J594" s="183">
        <f t="shared" si="292"/>
        <v>0</v>
      </c>
      <c r="K594" s="183">
        <f t="shared" si="292"/>
        <v>0</v>
      </c>
      <c r="L594" s="183">
        <f t="shared" si="292"/>
        <v>0</v>
      </c>
      <c r="M594" s="183">
        <f t="shared" si="292"/>
        <v>0</v>
      </c>
      <c r="N594" s="183">
        <f t="shared" si="292"/>
        <v>0</v>
      </c>
      <c r="O594" s="183">
        <f t="shared" si="292"/>
        <v>0</v>
      </c>
      <c r="P594" s="183">
        <f t="shared" si="292"/>
        <v>0</v>
      </c>
      <c r="Q594" s="183">
        <f t="shared" si="292"/>
        <v>0</v>
      </c>
      <c r="R594" s="183">
        <f t="shared" si="292"/>
        <v>0</v>
      </c>
      <c r="S594" s="183">
        <f t="shared" si="292"/>
        <v>0</v>
      </c>
      <c r="T594" s="183">
        <f t="shared" si="292"/>
        <v>0</v>
      </c>
      <c r="U594" s="183">
        <f t="shared" si="292"/>
        <v>0</v>
      </c>
      <c r="V594" s="183">
        <f t="shared" si="292"/>
        <v>0</v>
      </c>
      <c r="W594" s="183">
        <f t="shared" si="292"/>
        <v>0</v>
      </c>
      <c r="X594" s="183">
        <f t="shared" si="292"/>
        <v>0</v>
      </c>
      <c r="Y594" s="183">
        <f t="shared" si="292"/>
        <v>0</v>
      </c>
      <c r="Z594" s="183">
        <f t="shared" si="292"/>
        <v>0</v>
      </c>
      <c r="AA594" s="183">
        <f t="shared" si="292"/>
        <v>0</v>
      </c>
      <c r="AB594" s="183">
        <f t="shared" si="292"/>
        <v>0</v>
      </c>
      <c r="AC594" s="183">
        <f t="shared" si="292"/>
        <v>0</v>
      </c>
      <c r="AD594" s="183">
        <f t="shared" si="292"/>
        <v>0</v>
      </c>
      <c r="AE594" s="183">
        <f t="shared" si="292"/>
        <v>0</v>
      </c>
      <c r="AF594" s="183">
        <f t="shared" si="292"/>
        <v>0</v>
      </c>
      <c r="AG594" s="183">
        <f t="shared" si="292"/>
        <v>0</v>
      </c>
      <c r="AH594" s="183">
        <f t="shared" si="292"/>
        <v>0</v>
      </c>
      <c r="AI594" s="183">
        <f t="shared" si="292"/>
        <v>0</v>
      </c>
      <c r="AJ594" s="183">
        <f t="shared" si="292"/>
        <v>0</v>
      </c>
      <c r="AK594" s="183">
        <f t="shared" si="292"/>
        <v>0</v>
      </c>
      <c r="AL594" s="183">
        <f t="shared" si="292"/>
        <v>0</v>
      </c>
      <c r="AM594" s="183">
        <f t="shared" si="292"/>
        <v>0</v>
      </c>
      <c r="AN594" s="183">
        <f t="shared" si="292"/>
        <v>0</v>
      </c>
      <c r="AO594" s="183">
        <f t="shared" si="292"/>
        <v>0</v>
      </c>
      <c r="AP594" s="183">
        <f t="shared" si="292"/>
        <v>0</v>
      </c>
    </row>
    <row r="595" spans="1:42" x14ac:dyDescent="0.2">
      <c r="A595" s="23" t="str">
        <f>Inputs!B126</f>
        <v>State ($/kWh)</v>
      </c>
    </row>
    <row r="596" spans="1:42" x14ac:dyDescent="0.2">
      <c r="A596" s="27" t="s">
        <v>28</v>
      </c>
      <c r="C596" s="131">
        <f>IF(pbi_sta_amount="n/a",Inputs!D155,IF(AND(C$2&lt;=pbi_sta_term,C$2&lt;=analysis_period),pbi_sta_amount*(1+pbi_sta_escal/100)^B$2,0))</f>
        <v>0</v>
      </c>
      <c r="D596" s="131">
        <f>IF(pbi_sta_amount="n/a",Inputs!E155,IF(AND(D$2&lt;=pbi_sta_term,D$2&lt;=analysis_period),pbi_sta_amount*(1+pbi_sta_escal/100)^C$2,0))</f>
        <v>0</v>
      </c>
      <c r="E596" s="131">
        <f>IF(pbi_sta_amount="n/a",Inputs!F155,IF(AND(E$2&lt;=pbi_sta_term,E$2&lt;=analysis_period),pbi_sta_amount*(1+pbi_sta_escal/100)^D$2,0))</f>
        <v>0</v>
      </c>
      <c r="F596" s="131">
        <f>IF(pbi_sta_amount="n/a",Inputs!G155,IF(AND(F$2&lt;=pbi_sta_term,F$2&lt;=analysis_period),pbi_sta_amount*(1+pbi_sta_escal/100)^E$2,0))</f>
        <v>0</v>
      </c>
      <c r="G596" s="131">
        <f>IF(pbi_sta_amount="n/a",Inputs!H155,IF(AND(G$2&lt;=pbi_sta_term,G$2&lt;=analysis_period),pbi_sta_amount*(1+pbi_sta_escal/100)^F$2,0))</f>
        <v>0</v>
      </c>
      <c r="H596" s="131">
        <f>IF(pbi_sta_amount="n/a",Inputs!I155,IF(AND(H$2&lt;=pbi_sta_term,H$2&lt;=analysis_period),pbi_sta_amount*(1+pbi_sta_escal/100)^G$2,0))</f>
        <v>0</v>
      </c>
      <c r="I596" s="131">
        <f>IF(pbi_sta_amount="n/a",Inputs!J155,IF(AND(I$2&lt;=pbi_sta_term,I$2&lt;=analysis_period),pbi_sta_amount*(1+pbi_sta_escal/100)^H$2,0))</f>
        <v>0</v>
      </c>
      <c r="J596" s="131">
        <f>IF(pbi_sta_amount="n/a",Inputs!K155,IF(AND(J$2&lt;=pbi_sta_term,J$2&lt;=analysis_period),pbi_sta_amount*(1+pbi_sta_escal/100)^I$2,0))</f>
        <v>0</v>
      </c>
      <c r="K596" s="131">
        <f>IF(pbi_sta_amount="n/a",Inputs!L155,IF(AND(K$2&lt;=pbi_sta_term,K$2&lt;=analysis_period),pbi_sta_amount*(1+pbi_sta_escal/100)^J$2,0))</f>
        <v>0</v>
      </c>
      <c r="L596" s="131">
        <f>IF(pbi_sta_amount="n/a",Inputs!M155,IF(AND(L$2&lt;=pbi_sta_term,L$2&lt;=analysis_period),pbi_sta_amount*(1+pbi_sta_escal/100)^K$2,0))</f>
        <v>0</v>
      </c>
      <c r="M596" s="131">
        <f>IF(pbi_sta_amount="n/a",Inputs!N155,IF(AND(M$2&lt;=pbi_sta_term,M$2&lt;=analysis_period),pbi_sta_amount*(1+pbi_sta_escal/100)^L$2,0))</f>
        <v>0</v>
      </c>
      <c r="N596" s="131">
        <f>IF(pbi_sta_amount="n/a",Inputs!O155,IF(AND(N$2&lt;=pbi_sta_term,N$2&lt;=analysis_period),pbi_sta_amount*(1+pbi_sta_escal/100)^M$2,0))</f>
        <v>0</v>
      </c>
      <c r="O596" s="131">
        <f>IF(pbi_sta_amount="n/a",Inputs!P155,IF(AND(O$2&lt;=pbi_sta_term,O$2&lt;=analysis_period),pbi_sta_amount*(1+pbi_sta_escal/100)^N$2,0))</f>
        <v>0</v>
      </c>
      <c r="P596" s="131">
        <f>IF(pbi_sta_amount="n/a",Inputs!Q155,IF(AND(P$2&lt;=pbi_sta_term,P$2&lt;=analysis_period),pbi_sta_amount*(1+pbi_sta_escal/100)^O$2,0))</f>
        <v>0</v>
      </c>
      <c r="Q596" s="131">
        <f>IF(pbi_sta_amount="n/a",Inputs!R155,IF(AND(Q$2&lt;=pbi_sta_term,Q$2&lt;=analysis_period),pbi_sta_amount*(1+pbi_sta_escal/100)^P$2,0))</f>
        <v>0</v>
      </c>
      <c r="R596" s="131">
        <f>IF(pbi_sta_amount="n/a",Inputs!S155,IF(AND(R$2&lt;=pbi_sta_term,R$2&lt;=analysis_period),pbi_sta_amount*(1+pbi_sta_escal/100)^Q$2,0))</f>
        <v>0</v>
      </c>
      <c r="S596" s="131">
        <f>IF(pbi_sta_amount="n/a",Inputs!T155,IF(AND(S$2&lt;=pbi_sta_term,S$2&lt;=analysis_period),pbi_sta_amount*(1+pbi_sta_escal/100)^R$2,0))</f>
        <v>0</v>
      </c>
      <c r="T596" s="131">
        <f>IF(pbi_sta_amount="n/a",Inputs!U155,IF(AND(T$2&lt;=pbi_sta_term,T$2&lt;=analysis_period),pbi_sta_amount*(1+pbi_sta_escal/100)^S$2,0))</f>
        <v>0</v>
      </c>
      <c r="U596" s="131">
        <f>IF(pbi_sta_amount="n/a",Inputs!V155,IF(AND(U$2&lt;=pbi_sta_term,U$2&lt;=analysis_period),pbi_sta_amount*(1+pbi_sta_escal/100)^T$2,0))</f>
        <v>0</v>
      </c>
      <c r="V596" s="131">
        <f>IF(pbi_sta_amount="n/a",Inputs!W155,IF(AND(V$2&lt;=pbi_sta_term,V$2&lt;=analysis_period),pbi_sta_amount*(1+pbi_sta_escal/100)^U$2,0))</f>
        <v>0</v>
      </c>
      <c r="W596" s="131">
        <f>IF(pbi_sta_amount="n/a",Inputs!X155,IF(AND(W$2&lt;=pbi_sta_term,W$2&lt;=analysis_period),pbi_sta_amount*(1+pbi_sta_escal/100)^V$2,0))</f>
        <v>0</v>
      </c>
      <c r="X596" s="131">
        <f>IF(pbi_sta_amount="n/a",Inputs!Y155,IF(AND(X$2&lt;=pbi_sta_term,X$2&lt;=analysis_period),pbi_sta_amount*(1+pbi_sta_escal/100)^W$2,0))</f>
        <v>0</v>
      </c>
      <c r="Y596" s="131">
        <f>IF(pbi_sta_amount="n/a",Inputs!Z155,IF(AND(Y$2&lt;=pbi_sta_term,Y$2&lt;=analysis_period),pbi_sta_amount*(1+pbi_sta_escal/100)^X$2,0))</f>
        <v>0</v>
      </c>
      <c r="Z596" s="131">
        <f>IF(pbi_sta_amount="n/a",Inputs!AA155,IF(AND(Z$2&lt;=pbi_sta_term,Z$2&lt;=analysis_period),pbi_sta_amount*(1+pbi_sta_escal/100)^Y$2,0))</f>
        <v>0</v>
      </c>
      <c r="AA596" s="131">
        <f>IF(pbi_sta_amount="n/a",Inputs!AB155,IF(AND(AA$2&lt;=pbi_sta_term,AA$2&lt;=analysis_period),pbi_sta_amount*(1+pbi_sta_escal/100)^Z$2,0))</f>
        <v>0</v>
      </c>
      <c r="AB596" s="131">
        <f>IF(pbi_sta_amount="n/a",Inputs!AC155,IF(AND(AB$2&lt;=pbi_sta_term,AB$2&lt;=analysis_period),pbi_sta_amount*(1+pbi_sta_escal/100)^AA$2,0))</f>
        <v>0</v>
      </c>
      <c r="AC596" s="131">
        <f>IF(pbi_sta_amount="n/a",Inputs!AD155,IF(AND(AC$2&lt;=pbi_sta_term,AC$2&lt;=analysis_period),pbi_sta_amount*(1+pbi_sta_escal/100)^AB$2,0))</f>
        <v>0</v>
      </c>
      <c r="AD596" s="131">
        <f>IF(pbi_sta_amount="n/a",Inputs!AE155,IF(AND(AD$2&lt;=pbi_sta_term,AD$2&lt;=analysis_period),pbi_sta_amount*(1+pbi_sta_escal/100)^AC$2,0))</f>
        <v>0</v>
      </c>
      <c r="AE596" s="131">
        <f>IF(pbi_sta_amount="n/a",Inputs!AF155,IF(AND(AE$2&lt;=pbi_sta_term,AE$2&lt;=analysis_period),pbi_sta_amount*(1+pbi_sta_escal/100)^AD$2,0))</f>
        <v>0</v>
      </c>
      <c r="AF596" s="131">
        <f>IF(pbi_sta_amount="n/a",Inputs!AG155,IF(AND(AF$2&lt;=pbi_sta_term,AF$2&lt;=analysis_period),pbi_sta_amount*(1+pbi_sta_escal/100)^AE$2,0))</f>
        <v>0</v>
      </c>
      <c r="AG596" s="131">
        <f>IF(pbi_sta_amount="n/a",Inputs!AH155,IF(AND(AG$2&lt;=pbi_sta_term,AG$2&lt;=analysis_period),pbi_sta_amount*(1+pbi_sta_escal/100)^AF$2,0))</f>
        <v>0</v>
      </c>
      <c r="AH596" s="131">
        <f>IF(pbi_sta_amount="n/a",Inputs!AI155,IF(AND(AH$2&lt;=pbi_sta_term,AH$2&lt;=analysis_period),pbi_sta_amount*(1+pbi_sta_escal/100)^AG$2,0))</f>
        <v>0</v>
      </c>
      <c r="AI596" s="131">
        <f>IF(pbi_sta_amount="n/a",Inputs!AJ155,IF(AND(AI$2&lt;=pbi_sta_term,AI$2&lt;=analysis_period),pbi_sta_amount*(1+pbi_sta_escal/100)^AH$2,0))</f>
        <v>0</v>
      </c>
      <c r="AJ596" s="131">
        <f>IF(pbi_sta_amount="n/a",Inputs!AK155,IF(AND(AJ$2&lt;=pbi_sta_term,AJ$2&lt;=analysis_period),pbi_sta_amount*(1+pbi_sta_escal/100)^AI$2,0))</f>
        <v>0</v>
      </c>
      <c r="AK596" s="131">
        <f>IF(pbi_sta_amount="n/a",Inputs!AL155,IF(AND(AK$2&lt;=pbi_sta_term,AK$2&lt;=analysis_period),pbi_sta_amount*(1+pbi_sta_escal/100)^AJ$2,0))</f>
        <v>0</v>
      </c>
      <c r="AL596" s="131">
        <f>IF(pbi_sta_amount="n/a",Inputs!AM155,IF(AND(AL$2&lt;=pbi_sta_term,AL$2&lt;=analysis_period),pbi_sta_amount*(1+pbi_sta_escal/100)^AK$2,0))</f>
        <v>0</v>
      </c>
      <c r="AM596" s="131">
        <f>IF(pbi_sta_amount="n/a",Inputs!AN155,IF(AND(AM$2&lt;=pbi_sta_term,AM$2&lt;=analysis_period),pbi_sta_amount*(1+pbi_sta_escal/100)^AL$2,0))</f>
        <v>0</v>
      </c>
      <c r="AN596" s="131">
        <f>IF(pbi_sta_amount="n/a",Inputs!AO155,IF(AND(AN$2&lt;=pbi_sta_term,AN$2&lt;=analysis_period),pbi_sta_amount*(1+pbi_sta_escal/100)^AM$2,0))</f>
        <v>0</v>
      </c>
      <c r="AO596" s="131">
        <f>IF(pbi_sta_amount="n/a",Inputs!AP155,IF(AND(AO$2&lt;=pbi_sta_term,AO$2&lt;=analysis_period),pbi_sta_amount*(1+pbi_sta_escal/100)^AN$2,0))</f>
        <v>0</v>
      </c>
      <c r="AP596" s="131">
        <f>IF(pbi_sta_amount="n/a",Inputs!AQ155,IF(AND(AP$2&lt;=pbi_sta_term,AP$2&lt;=analysis_period),pbi_sta_amount*(1+pbi_sta_escal/100)^AO$2,0))</f>
        <v>0</v>
      </c>
    </row>
    <row r="597" spans="1:42" x14ac:dyDescent="0.2">
      <c r="A597" s="27" t="s">
        <v>29</v>
      </c>
      <c r="C597" s="158">
        <f>C$5</f>
        <v>0</v>
      </c>
      <c r="D597" s="158">
        <f t="shared" ref="D597:AP597" si="293">D$5</f>
        <v>0</v>
      </c>
      <c r="E597" s="158">
        <f t="shared" si="293"/>
        <v>0</v>
      </c>
      <c r="F597" s="158">
        <f t="shared" si="293"/>
        <v>0</v>
      </c>
      <c r="G597" s="158">
        <f t="shared" si="293"/>
        <v>0</v>
      </c>
      <c r="H597" s="158">
        <f t="shared" si="293"/>
        <v>0</v>
      </c>
      <c r="I597" s="158">
        <f t="shared" si="293"/>
        <v>0</v>
      </c>
      <c r="J597" s="158">
        <f t="shared" si="293"/>
        <v>0</v>
      </c>
      <c r="K597" s="158">
        <f t="shared" si="293"/>
        <v>0</v>
      </c>
      <c r="L597" s="158">
        <f t="shared" si="293"/>
        <v>0</v>
      </c>
      <c r="M597" s="158">
        <f t="shared" si="293"/>
        <v>0</v>
      </c>
      <c r="N597" s="158">
        <f t="shared" si="293"/>
        <v>0</v>
      </c>
      <c r="O597" s="158">
        <f t="shared" si="293"/>
        <v>0</v>
      </c>
      <c r="P597" s="158">
        <f t="shared" si="293"/>
        <v>0</v>
      </c>
      <c r="Q597" s="158">
        <f t="shared" si="293"/>
        <v>0</v>
      </c>
      <c r="R597" s="158">
        <f t="shared" si="293"/>
        <v>0</v>
      </c>
      <c r="S597" s="158">
        <f t="shared" si="293"/>
        <v>0</v>
      </c>
      <c r="T597" s="158">
        <f t="shared" si="293"/>
        <v>0</v>
      </c>
      <c r="U597" s="158">
        <f t="shared" si="293"/>
        <v>0</v>
      </c>
      <c r="V597" s="158">
        <f t="shared" si="293"/>
        <v>0</v>
      </c>
      <c r="W597" s="158">
        <f t="shared" si="293"/>
        <v>0</v>
      </c>
      <c r="X597" s="158">
        <f t="shared" si="293"/>
        <v>0</v>
      </c>
      <c r="Y597" s="158">
        <f t="shared" si="293"/>
        <v>0</v>
      </c>
      <c r="Z597" s="158">
        <f t="shared" si="293"/>
        <v>0</v>
      </c>
      <c r="AA597" s="158">
        <f t="shared" si="293"/>
        <v>0</v>
      </c>
      <c r="AB597" s="158">
        <f t="shared" si="293"/>
        <v>0</v>
      </c>
      <c r="AC597" s="158">
        <f t="shared" si="293"/>
        <v>0</v>
      </c>
      <c r="AD597" s="158">
        <f t="shared" si="293"/>
        <v>0</v>
      </c>
      <c r="AE597" s="158">
        <f t="shared" si="293"/>
        <v>0</v>
      </c>
      <c r="AF597" s="158">
        <f t="shared" si="293"/>
        <v>0</v>
      </c>
      <c r="AG597" s="158">
        <f t="shared" si="293"/>
        <v>0</v>
      </c>
      <c r="AH597" s="158">
        <f t="shared" si="293"/>
        <v>0</v>
      </c>
      <c r="AI597" s="158">
        <f t="shared" si="293"/>
        <v>0</v>
      </c>
      <c r="AJ597" s="158">
        <f t="shared" si="293"/>
        <v>0</v>
      </c>
      <c r="AK597" s="158">
        <f t="shared" si="293"/>
        <v>0</v>
      </c>
      <c r="AL597" s="158">
        <f t="shared" si="293"/>
        <v>0</v>
      </c>
      <c r="AM597" s="158">
        <f t="shared" si="293"/>
        <v>0</v>
      </c>
      <c r="AN597" s="158">
        <f t="shared" si="293"/>
        <v>0</v>
      </c>
      <c r="AO597" s="158">
        <f t="shared" si="293"/>
        <v>0</v>
      </c>
      <c r="AP597" s="158">
        <f t="shared" si="293"/>
        <v>0</v>
      </c>
    </row>
    <row r="598" spans="1:42" x14ac:dyDescent="0.2">
      <c r="A598" s="27" t="s">
        <v>13</v>
      </c>
      <c r="C598" s="183">
        <f>C596*C597</f>
        <v>0</v>
      </c>
      <c r="D598" s="183">
        <f t="shared" ref="D598:AP598" si="294">D596*D597</f>
        <v>0</v>
      </c>
      <c r="E598" s="183">
        <f t="shared" si="294"/>
        <v>0</v>
      </c>
      <c r="F598" s="183">
        <f t="shared" si="294"/>
        <v>0</v>
      </c>
      <c r="G598" s="183">
        <f t="shared" si="294"/>
        <v>0</v>
      </c>
      <c r="H598" s="183">
        <f t="shared" si="294"/>
        <v>0</v>
      </c>
      <c r="I598" s="183">
        <f t="shared" si="294"/>
        <v>0</v>
      </c>
      <c r="J598" s="183">
        <f t="shared" si="294"/>
        <v>0</v>
      </c>
      <c r="K598" s="183">
        <f t="shared" si="294"/>
        <v>0</v>
      </c>
      <c r="L598" s="183">
        <f t="shared" si="294"/>
        <v>0</v>
      </c>
      <c r="M598" s="183">
        <f t="shared" si="294"/>
        <v>0</v>
      </c>
      <c r="N598" s="183">
        <f t="shared" si="294"/>
        <v>0</v>
      </c>
      <c r="O598" s="183">
        <f t="shared" si="294"/>
        <v>0</v>
      </c>
      <c r="P598" s="183">
        <f t="shared" si="294"/>
        <v>0</v>
      </c>
      <c r="Q598" s="183">
        <f t="shared" si="294"/>
        <v>0</v>
      </c>
      <c r="R598" s="183">
        <f t="shared" si="294"/>
        <v>0</v>
      </c>
      <c r="S598" s="183">
        <f t="shared" si="294"/>
        <v>0</v>
      </c>
      <c r="T598" s="183">
        <f t="shared" si="294"/>
        <v>0</v>
      </c>
      <c r="U598" s="183">
        <f t="shared" si="294"/>
        <v>0</v>
      </c>
      <c r="V598" s="183">
        <f t="shared" si="294"/>
        <v>0</v>
      </c>
      <c r="W598" s="183">
        <f t="shared" si="294"/>
        <v>0</v>
      </c>
      <c r="X598" s="183">
        <f t="shared" si="294"/>
        <v>0</v>
      </c>
      <c r="Y598" s="183">
        <f t="shared" si="294"/>
        <v>0</v>
      </c>
      <c r="Z598" s="183">
        <f t="shared" si="294"/>
        <v>0</v>
      </c>
      <c r="AA598" s="183">
        <f t="shared" si="294"/>
        <v>0</v>
      </c>
      <c r="AB598" s="183">
        <f t="shared" si="294"/>
        <v>0</v>
      </c>
      <c r="AC598" s="183">
        <f t="shared" si="294"/>
        <v>0</v>
      </c>
      <c r="AD598" s="183">
        <f t="shared" si="294"/>
        <v>0</v>
      </c>
      <c r="AE598" s="183">
        <f t="shared" si="294"/>
        <v>0</v>
      </c>
      <c r="AF598" s="183">
        <f t="shared" si="294"/>
        <v>0</v>
      </c>
      <c r="AG598" s="183">
        <f t="shared" si="294"/>
        <v>0</v>
      </c>
      <c r="AH598" s="183">
        <f t="shared" si="294"/>
        <v>0</v>
      </c>
      <c r="AI598" s="183">
        <f t="shared" si="294"/>
        <v>0</v>
      </c>
      <c r="AJ598" s="183">
        <f t="shared" si="294"/>
        <v>0</v>
      </c>
      <c r="AK598" s="183">
        <f t="shared" si="294"/>
        <v>0</v>
      </c>
      <c r="AL598" s="183">
        <f t="shared" si="294"/>
        <v>0</v>
      </c>
      <c r="AM598" s="183">
        <f t="shared" si="294"/>
        <v>0</v>
      </c>
      <c r="AN598" s="183">
        <f t="shared" si="294"/>
        <v>0</v>
      </c>
      <c r="AO598" s="183">
        <f t="shared" si="294"/>
        <v>0</v>
      </c>
      <c r="AP598" s="183">
        <f t="shared" si="294"/>
        <v>0</v>
      </c>
    </row>
    <row r="599" spans="1:42" x14ac:dyDescent="0.2">
      <c r="A599" s="23" t="str">
        <f>Inputs!B127</f>
        <v>Utility ($/kWh)</v>
      </c>
    </row>
    <row r="600" spans="1:42" x14ac:dyDescent="0.2">
      <c r="A600" s="27" t="s">
        <v>28</v>
      </c>
      <c r="C600" s="131">
        <f>IF(pbi_uti_amount="n/a",Inputs!D156,IF(AND(C$2&lt;=pbi_uti_term,C$2&lt;=analysis_period),pbi_uti_amount*(1+pbi_uti_escal/100)^B$2,0))</f>
        <v>0</v>
      </c>
      <c r="D600" s="131">
        <f>IF(pbi_uti_amount="n/a",Inputs!E156,IF(AND(D$2&lt;=pbi_uti_term,D$2&lt;=analysis_period),pbi_uti_amount*(1+pbi_uti_escal/100)^C$2,0))</f>
        <v>0</v>
      </c>
      <c r="E600" s="131">
        <f>IF(pbi_uti_amount="n/a",Inputs!F156,IF(AND(E$2&lt;=pbi_uti_term,E$2&lt;=analysis_period),pbi_uti_amount*(1+pbi_uti_escal/100)^D$2,0))</f>
        <v>0</v>
      </c>
      <c r="F600" s="131">
        <f>IF(pbi_uti_amount="n/a",Inputs!G156,IF(AND(F$2&lt;=pbi_uti_term,F$2&lt;=analysis_period),pbi_uti_amount*(1+pbi_uti_escal/100)^E$2,0))</f>
        <v>0</v>
      </c>
      <c r="G600" s="131">
        <f>IF(pbi_uti_amount="n/a",Inputs!H156,IF(AND(G$2&lt;=pbi_uti_term,G$2&lt;=analysis_period),pbi_uti_amount*(1+pbi_uti_escal/100)^F$2,0))</f>
        <v>0</v>
      </c>
      <c r="H600" s="131">
        <f>IF(pbi_uti_amount="n/a",Inputs!I156,IF(AND(H$2&lt;=pbi_uti_term,H$2&lt;=analysis_period),pbi_uti_amount*(1+pbi_uti_escal/100)^G$2,0))</f>
        <v>0</v>
      </c>
      <c r="I600" s="131">
        <f>IF(pbi_uti_amount="n/a",Inputs!J156,IF(AND(I$2&lt;=pbi_uti_term,I$2&lt;=analysis_period),pbi_uti_amount*(1+pbi_uti_escal/100)^H$2,0))</f>
        <v>0</v>
      </c>
      <c r="J600" s="131">
        <f>IF(pbi_uti_amount="n/a",Inputs!K156,IF(AND(J$2&lt;=pbi_uti_term,J$2&lt;=analysis_period),pbi_uti_amount*(1+pbi_uti_escal/100)^I$2,0))</f>
        <v>0</v>
      </c>
      <c r="K600" s="131">
        <f>IF(pbi_uti_amount="n/a",Inputs!L156,IF(AND(K$2&lt;=pbi_uti_term,K$2&lt;=analysis_period),pbi_uti_amount*(1+pbi_uti_escal/100)^J$2,0))</f>
        <v>0</v>
      </c>
      <c r="L600" s="131">
        <f>IF(pbi_uti_amount="n/a",Inputs!M156,IF(AND(L$2&lt;=pbi_uti_term,L$2&lt;=analysis_period),pbi_uti_amount*(1+pbi_uti_escal/100)^K$2,0))</f>
        <v>0</v>
      </c>
      <c r="M600" s="131">
        <f>IF(pbi_uti_amount="n/a",Inputs!N156,IF(AND(M$2&lt;=pbi_uti_term,M$2&lt;=analysis_period),pbi_uti_amount*(1+pbi_uti_escal/100)^L$2,0))</f>
        <v>0</v>
      </c>
      <c r="N600" s="131">
        <f>IF(pbi_uti_amount="n/a",Inputs!O156,IF(AND(N$2&lt;=pbi_uti_term,N$2&lt;=analysis_period),pbi_uti_amount*(1+pbi_uti_escal/100)^M$2,0))</f>
        <v>0</v>
      </c>
      <c r="O600" s="131">
        <f>IF(pbi_uti_amount="n/a",Inputs!P156,IF(AND(O$2&lt;=pbi_uti_term,O$2&lt;=analysis_period),pbi_uti_amount*(1+pbi_uti_escal/100)^N$2,0))</f>
        <v>0</v>
      </c>
      <c r="P600" s="131">
        <f>IF(pbi_uti_amount="n/a",Inputs!Q156,IF(AND(P$2&lt;=pbi_uti_term,P$2&lt;=analysis_period),pbi_uti_amount*(1+pbi_uti_escal/100)^O$2,0))</f>
        <v>0</v>
      </c>
      <c r="Q600" s="131">
        <f>IF(pbi_uti_amount="n/a",Inputs!R156,IF(AND(Q$2&lt;=pbi_uti_term,Q$2&lt;=analysis_period),pbi_uti_amount*(1+pbi_uti_escal/100)^P$2,0))</f>
        <v>0</v>
      </c>
      <c r="R600" s="131">
        <f>IF(pbi_uti_amount="n/a",Inputs!S156,IF(AND(R$2&lt;=pbi_uti_term,R$2&lt;=analysis_period),pbi_uti_amount*(1+pbi_uti_escal/100)^Q$2,0))</f>
        <v>0</v>
      </c>
      <c r="S600" s="131">
        <f>IF(pbi_uti_amount="n/a",Inputs!T156,IF(AND(S$2&lt;=pbi_uti_term,S$2&lt;=analysis_period),pbi_uti_amount*(1+pbi_uti_escal/100)^R$2,0))</f>
        <v>0</v>
      </c>
      <c r="T600" s="131">
        <f>IF(pbi_uti_amount="n/a",Inputs!U156,IF(AND(T$2&lt;=pbi_uti_term,T$2&lt;=analysis_period),pbi_uti_amount*(1+pbi_uti_escal/100)^S$2,0))</f>
        <v>0</v>
      </c>
      <c r="U600" s="131">
        <f>IF(pbi_uti_amount="n/a",Inputs!V156,IF(AND(U$2&lt;=pbi_uti_term,U$2&lt;=analysis_period),pbi_uti_amount*(1+pbi_uti_escal/100)^T$2,0))</f>
        <v>0</v>
      </c>
      <c r="V600" s="131">
        <f>IF(pbi_uti_amount="n/a",Inputs!W156,IF(AND(V$2&lt;=pbi_uti_term,V$2&lt;=analysis_period),pbi_uti_amount*(1+pbi_uti_escal/100)^U$2,0))</f>
        <v>0</v>
      </c>
      <c r="W600" s="131">
        <f>IF(pbi_uti_amount="n/a",Inputs!X156,IF(AND(W$2&lt;=pbi_uti_term,W$2&lt;=analysis_period),pbi_uti_amount*(1+pbi_uti_escal/100)^V$2,0))</f>
        <v>0</v>
      </c>
      <c r="X600" s="131">
        <f>IF(pbi_uti_amount="n/a",Inputs!Y156,IF(AND(X$2&lt;=pbi_uti_term,X$2&lt;=analysis_period),pbi_uti_amount*(1+pbi_uti_escal/100)^W$2,0))</f>
        <v>0</v>
      </c>
      <c r="Y600" s="131">
        <f>IF(pbi_uti_amount="n/a",Inputs!Z156,IF(AND(Y$2&lt;=pbi_uti_term,Y$2&lt;=analysis_period),pbi_uti_amount*(1+pbi_uti_escal/100)^X$2,0))</f>
        <v>0</v>
      </c>
      <c r="Z600" s="131">
        <f>IF(pbi_uti_amount="n/a",Inputs!AA156,IF(AND(Z$2&lt;=pbi_uti_term,Z$2&lt;=analysis_period),pbi_uti_amount*(1+pbi_uti_escal/100)^Y$2,0))</f>
        <v>0</v>
      </c>
      <c r="AA600" s="131">
        <f>IF(pbi_uti_amount="n/a",Inputs!AB156,IF(AND(AA$2&lt;=pbi_uti_term,AA$2&lt;=analysis_period),pbi_uti_amount*(1+pbi_uti_escal/100)^Z$2,0))</f>
        <v>0</v>
      </c>
      <c r="AB600" s="131">
        <f>IF(pbi_uti_amount="n/a",Inputs!AC156,IF(AND(AB$2&lt;=pbi_uti_term,AB$2&lt;=analysis_period),pbi_uti_amount*(1+pbi_uti_escal/100)^AA$2,0))</f>
        <v>0</v>
      </c>
      <c r="AC600" s="131">
        <f>IF(pbi_uti_amount="n/a",Inputs!AD156,IF(AND(AC$2&lt;=pbi_uti_term,AC$2&lt;=analysis_period),pbi_uti_amount*(1+pbi_uti_escal/100)^AB$2,0))</f>
        <v>0</v>
      </c>
      <c r="AD600" s="131">
        <f>IF(pbi_uti_amount="n/a",Inputs!AE156,IF(AND(AD$2&lt;=pbi_uti_term,AD$2&lt;=analysis_period),pbi_uti_amount*(1+pbi_uti_escal/100)^AC$2,0))</f>
        <v>0</v>
      </c>
      <c r="AE600" s="131">
        <f>IF(pbi_uti_amount="n/a",Inputs!AF156,IF(AND(AE$2&lt;=pbi_uti_term,AE$2&lt;=analysis_period),pbi_uti_amount*(1+pbi_uti_escal/100)^AD$2,0))</f>
        <v>0</v>
      </c>
      <c r="AF600" s="131">
        <f>IF(pbi_uti_amount="n/a",Inputs!AG156,IF(AND(AF$2&lt;=pbi_uti_term,AF$2&lt;=analysis_period),pbi_uti_amount*(1+pbi_uti_escal/100)^AE$2,0))</f>
        <v>0</v>
      </c>
      <c r="AG600" s="131">
        <f>IF(pbi_uti_amount="n/a",Inputs!AH156,IF(AND(AG$2&lt;=pbi_uti_term,AG$2&lt;=analysis_period),pbi_uti_amount*(1+pbi_uti_escal/100)^AF$2,0))</f>
        <v>0</v>
      </c>
      <c r="AH600" s="131">
        <f>IF(pbi_uti_amount="n/a",Inputs!AI156,IF(AND(AH$2&lt;=pbi_uti_term,AH$2&lt;=analysis_period),pbi_uti_amount*(1+pbi_uti_escal/100)^AG$2,0))</f>
        <v>0</v>
      </c>
      <c r="AI600" s="131">
        <f>IF(pbi_uti_amount="n/a",Inputs!AJ156,IF(AND(AI$2&lt;=pbi_uti_term,AI$2&lt;=analysis_period),pbi_uti_amount*(1+pbi_uti_escal/100)^AH$2,0))</f>
        <v>0</v>
      </c>
      <c r="AJ600" s="131">
        <f>IF(pbi_uti_amount="n/a",Inputs!AK156,IF(AND(AJ$2&lt;=pbi_uti_term,AJ$2&lt;=analysis_period),pbi_uti_amount*(1+pbi_uti_escal/100)^AI$2,0))</f>
        <v>0</v>
      </c>
      <c r="AK600" s="131">
        <f>IF(pbi_uti_amount="n/a",Inputs!AL156,IF(AND(AK$2&lt;=pbi_uti_term,AK$2&lt;=analysis_period),pbi_uti_amount*(1+pbi_uti_escal/100)^AJ$2,0))</f>
        <v>0</v>
      </c>
      <c r="AL600" s="131">
        <f>IF(pbi_uti_amount="n/a",Inputs!AM156,IF(AND(AL$2&lt;=pbi_uti_term,AL$2&lt;=analysis_period),pbi_uti_amount*(1+pbi_uti_escal/100)^AK$2,0))</f>
        <v>0</v>
      </c>
      <c r="AM600" s="131">
        <f>IF(pbi_uti_amount="n/a",Inputs!AN156,IF(AND(AM$2&lt;=pbi_uti_term,AM$2&lt;=analysis_period),pbi_uti_amount*(1+pbi_uti_escal/100)^AL$2,0))</f>
        <v>0</v>
      </c>
      <c r="AN600" s="131">
        <f>IF(pbi_uti_amount="n/a",Inputs!AO156,IF(AND(AN$2&lt;=pbi_uti_term,AN$2&lt;=analysis_period),pbi_uti_amount*(1+pbi_uti_escal/100)^AM$2,0))</f>
        <v>0</v>
      </c>
      <c r="AO600" s="131">
        <f>IF(pbi_uti_amount="n/a",Inputs!AP156,IF(AND(AO$2&lt;=pbi_uti_term,AO$2&lt;=analysis_period),pbi_uti_amount*(1+pbi_uti_escal/100)^AN$2,0))</f>
        <v>0</v>
      </c>
      <c r="AP600" s="131">
        <f>IF(pbi_uti_amount="n/a",Inputs!AQ156,IF(AND(AP$2&lt;=pbi_uti_term,AP$2&lt;=analysis_period),pbi_uti_amount*(1+pbi_uti_escal/100)^AO$2,0))</f>
        <v>0</v>
      </c>
    </row>
    <row r="601" spans="1:42" x14ac:dyDescent="0.2">
      <c r="A601" s="27" t="s">
        <v>29</v>
      </c>
      <c r="C601" s="158">
        <f>C$5</f>
        <v>0</v>
      </c>
      <c r="D601" s="158">
        <f t="shared" ref="D601:AP601" si="295">D$5</f>
        <v>0</v>
      </c>
      <c r="E601" s="158">
        <f t="shared" si="295"/>
        <v>0</v>
      </c>
      <c r="F601" s="158">
        <f t="shared" si="295"/>
        <v>0</v>
      </c>
      <c r="G601" s="158">
        <f t="shared" si="295"/>
        <v>0</v>
      </c>
      <c r="H601" s="158">
        <f t="shared" si="295"/>
        <v>0</v>
      </c>
      <c r="I601" s="158">
        <f t="shared" si="295"/>
        <v>0</v>
      </c>
      <c r="J601" s="158">
        <f t="shared" si="295"/>
        <v>0</v>
      </c>
      <c r="K601" s="158">
        <f t="shared" si="295"/>
        <v>0</v>
      </c>
      <c r="L601" s="158">
        <f t="shared" si="295"/>
        <v>0</v>
      </c>
      <c r="M601" s="158">
        <f t="shared" si="295"/>
        <v>0</v>
      </c>
      <c r="N601" s="158">
        <f t="shared" si="295"/>
        <v>0</v>
      </c>
      <c r="O601" s="158">
        <f t="shared" si="295"/>
        <v>0</v>
      </c>
      <c r="P601" s="158">
        <f t="shared" si="295"/>
        <v>0</v>
      </c>
      <c r="Q601" s="158">
        <f t="shared" si="295"/>
        <v>0</v>
      </c>
      <c r="R601" s="158">
        <f t="shared" si="295"/>
        <v>0</v>
      </c>
      <c r="S601" s="158">
        <f t="shared" si="295"/>
        <v>0</v>
      </c>
      <c r="T601" s="158">
        <f t="shared" si="295"/>
        <v>0</v>
      </c>
      <c r="U601" s="158">
        <f t="shared" si="295"/>
        <v>0</v>
      </c>
      <c r="V601" s="158">
        <f t="shared" si="295"/>
        <v>0</v>
      </c>
      <c r="W601" s="158">
        <f t="shared" si="295"/>
        <v>0</v>
      </c>
      <c r="X601" s="158">
        <f t="shared" si="295"/>
        <v>0</v>
      </c>
      <c r="Y601" s="158">
        <f t="shared" si="295"/>
        <v>0</v>
      </c>
      <c r="Z601" s="158">
        <f t="shared" si="295"/>
        <v>0</v>
      </c>
      <c r="AA601" s="158">
        <f t="shared" si="295"/>
        <v>0</v>
      </c>
      <c r="AB601" s="158">
        <f t="shared" si="295"/>
        <v>0</v>
      </c>
      <c r="AC601" s="158">
        <f t="shared" si="295"/>
        <v>0</v>
      </c>
      <c r="AD601" s="158">
        <f t="shared" si="295"/>
        <v>0</v>
      </c>
      <c r="AE601" s="158">
        <f t="shared" si="295"/>
        <v>0</v>
      </c>
      <c r="AF601" s="158">
        <f t="shared" si="295"/>
        <v>0</v>
      </c>
      <c r="AG601" s="158">
        <f t="shared" si="295"/>
        <v>0</v>
      </c>
      <c r="AH601" s="158">
        <f t="shared" si="295"/>
        <v>0</v>
      </c>
      <c r="AI601" s="158">
        <f t="shared" si="295"/>
        <v>0</v>
      </c>
      <c r="AJ601" s="158">
        <f t="shared" si="295"/>
        <v>0</v>
      </c>
      <c r="AK601" s="158">
        <f t="shared" si="295"/>
        <v>0</v>
      </c>
      <c r="AL601" s="158">
        <f t="shared" si="295"/>
        <v>0</v>
      </c>
      <c r="AM601" s="158">
        <f t="shared" si="295"/>
        <v>0</v>
      </c>
      <c r="AN601" s="158">
        <f t="shared" si="295"/>
        <v>0</v>
      </c>
      <c r="AO601" s="158">
        <f t="shared" si="295"/>
        <v>0</v>
      </c>
      <c r="AP601" s="158">
        <f t="shared" si="295"/>
        <v>0</v>
      </c>
    </row>
    <row r="602" spans="1:42" x14ac:dyDescent="0.2">
      <c r="A602" s="27" t="s">
        <v>13</v>
      </c>
      <c r="C602" s="183">
        <f>C600*C601</f>
        <v>0</v>
      </c>
      <c r="D602" s="183">
        <f t="shared" ref="D602:AP602" si="296">D600*D601</f>
        <v>0</v>
      </c>
      <c r="E602" s="183">
        <f t="shared" si="296"/>
        <v>0</v>
      </c>
      <c r="F602" s="183">
        <f t="shared" si="296"/>
        <v>0</v>
      </c>
      <c r="G602" s="183">
        <f t="shared" si="296"/>
        <v>0</v>
      </c>
      <c r="H602" s="183">
        <f t="shared" si="296"/>
        <v>0</v>
      </c>
      <c r="I602" s="183">
        <f t="shared" si="296"/>
        <v>0</v>
      </c>
      <c r="J602" s="183">
        <f t="shared" si="296"/>
        <v>0</v>
      </c>
      <c r="K602" s="183">
        <f t="shared" si="296"/>
        <v>0</v>
      </c>
      <c r="L602" s="183">
        <f t="shared" si="296"/>
        <v>0</v>
      </c>
      <c r="M602" s="183">
        <f t="shared" si="296"/>
        <v>0</v>
      </c>
      <c r="N602" s="183">
        <f t="shared" si="296"/>
        <v>0</v>
      </c>
      <c r="O602" s="183">
        <f t="shared" si="296"/>
        <v>0</v>
      </c>
      <c r="P602" s="183">
        <f t="shared" si="296"/>
        <v>0</v>
      </c>
      <c r="Q602" s="183">
        <f t="shared" si="296"/>
        <v>0</v>
      </c>
      <c r="R602" s="183">
        <f t="shared" si="296"/>
        <v>0</v>
      </c>
      <c r="S602" s="183">
        <f t="shared" si="296"/>
        <v>0</v>
      </c>
      <c r="T602" s="183">
        <f t="shared" si="296"/>
        <v>0</v>
      </c>
      <c r="U602" s="183">
        <f t="shared" si="296"/>
        <v>0</v>
      </c>
      <c r="V602" s="183">
        <f t="shared" si="296"/>
        <v>0</v>
      </c>
      <c r="W602" s="183">
        <f t="shared" si="296"/>
        <v>0</v>
      </c>
      <c r="X602" s="183">
        <f t="shared" si="296"/>
        <v>0</v>
      </c>
      <c r="Y602" s="183">
        <f t="shared" si="296"/>
        <v>0</v>
      </c>
      <c r="Z602" s="183">
        <f t="shared" si="296"/>
        <v>0</v>
      </c>
      <c r="AA602" s="183">
        <f t="shared" si="296"/>
        <v>0</v>
      </c>
      <c r="AB602" s="183">
        <f t="shared" si="296"/>
        <v>0</v>
      </c>
      <c r="AC602" s="183">
        <f t="shared" si="296"/>
        <v>0</v>
      </c>
      <c r="AD602" s="183">
        <f t="shared" si="296"/>
        <v>0</v>
      </c>
      <c r="AE602" s="183">
        <f t="shared" si="296"/>
        <v>0</v>
      </c>
      <c r="AF602" s="183">
        <f t="shared" si="296"/>
        <v>0</v>
      </c>
      <c r="AG602" s="183">
        <f t="shared" si="296"/>
        <v>0</v>
      </c>
      <c r="AH602" s="183">
        <f t="shared" si="296"/>
        <v>0</v>
      </c>
      <c r="AI602" s="183">
        <f t="shared" si="296"/>
        <v>0</v>
      </c>
      <c r="AJ602" s="183">
        <f t="shared" si="296"/>
        <v>0</v>
      </c>
      <c r="AK602" s="183">
        <f t="shared" si="296"/>
        <v>0</v>
      </c>
      <c r="AL602" s="183">
        <f t="shared" si="296"/>
        <v>0</v>
      </c>
      <c r="AM602" s="183">
        <f t="shared" si="296"/>
        <v>0</v>
      </c>
      <c r="AN602" s="183">
        <f t="shared" si="296"/>
        <v>0</v>
      </c>
      <c r="AO602" s="183">
        <f t="shared" si="296"/>
        <v>0</v>
      </c>
      <c r="AP602" s="183">
        <f t="shared" si="296"/>
        <v>0</v>
      </c>
    </row>
    <row r="603" spans="1:42" x14ac:dyDescent="0.2">
      <c r="A603" s="23" t="str">
        <f>Inputs!B128</f>
        <v>Other ($/kWh)</v>
      </c>
    </row>
    <row r="604" spans="1:42" x14ac:dyDescent="0.2">
      <c r="A604" s="27" t="s">
        <v>28</v>
      </c>
      <c r="C604" s="138">
        <f>IF(pbi_oth_amount="n/a",Inputs!D157,IF(AND(C$2&lt;=pbi_oth_term,C$2&lt;=analysis_period),pbi_oth_amount*(1+pbi_oth_escal/100)^B$2,0))</f>
        <v>0</v>
      </c>
      <c r="D604" s="138">
        <f>IF(pbi_oth_amount="n/a",Inputs!E157,IF(AND(D$2&lt;=pbi_oth_term,D$2&lt;=analysis_period),pbi_oth_amount*(1+pbi_oth_escal/100)^C$2,0))</f>
        <v>0</v>
      </c>
      <c r="E604" s="138">
        <f>IF(pbi_oth_amount="n/a",Inputs!F157,IF(AND(E$2&lt;=pbi_oth_term,E$2&lt;=analysis_period),pbi_oth_amount*(1+pbi_oth_escal/100)^D$2,0))</f>
        <v>0</v>
      </c>
      <c r="F604" s="138">
        <f>IF(pbi_oth_amount="n/a",Inputs!G157,IF(AND(F$2&lt;=pbi_oth_term,F$2&lt;=analysis_period),pbi_oth_amount*(1+pbi_oth_escal/100)^E$2,0))</f>
        <v>0</v>
      </c>
      <c r="G604" s="138">
        <f>IF(pbi_oth_amount="n/a",Inputs!H157,IF(AND(G$2&lt;=pbi_oth_term,G$2&lt;=analysis_period),pbi_oth_amount*(1+pbi_oth_escal/100)^F$2,0))</f>
        <v>0</v>
      </c>
      <c r="H604" s="138">
        <f>IF(pbi_oth_amount="n/a",Inputs!I157,IF(AND(H$2&lt;=pbi_oth_term,H$2&lt;=analysis_period),pbi_oth_amount*(1+pbi_oth_escal/100)^G$2,0))</f>
        <v>0</v>
      </c>
      <c r="I604" s="138">
        <f>IF(pbi_oth_amount="n/a",Inputs!J157,IF(AND(I$2&lt;=pbi_oth_term,I$2&lt;=analysis_period),pbi_oth_amount*(1+pbi_oth_escal/100)^H$2,0))</f>
        <v>0</v>
      </c>
      <c r="J604" s="138">
        <f>IF(pbi_oth_amount="n/a",Inputs!K157,IF(AND(J$2&lt;=pbi_oth_term,J$2&lt;=analysis_period),pbi_oth_amount*(1+pbi_oth_escal/100)^I$2,0))</f>
        <v>0</v>
      </c>
      <c r="K604" s="138">
        <f>IF(pbi_oth_amount="n/a",Inputs!L157,IF(AND(K$2&lt;=pbi_oth_term,K$2&lt;=analysis_period),pbi_oth_amount*(1+pbi_oth_escal/100)^J$2,0))</f>
        <v>0</v>
      </c>
      <c r="L604" s="138">
        <f>IF(pbi_oth_amount="n/a",Inputs!M157,IF(AND(L$2&lt;=pbi_oth_term,L$2&lt;=analysis_period),pbi_oth_amount*(1+pbi_oth_escal/100)^K$2,0))</f>
        <v>0</v>
      </c>
      <c r="M604" s="138">
        <f>IF(pbi_oth_amount="n/a",Inputs!N157,IF(AND(M$2&lt;=pbi_oth_term,M$2&lt;=analysis_period),pbi_oth_amount*(1+pbi_oth_escal/100)^L$2,0))</f>
        <v>0</v>
      </c>
      <c r="N604" s="138">
        <f>IF(pbi_oth_amount="n/a",Inputs!O157,IF(AND(N$2&lt;=pbi_oth_term,N$2&lt;=analysis_period),pbi_oth_amount*(1+pbi_oth_escal/100)^M$2,0))</f>
        <v>0</v>
      </c>
      <c r="O604" s="138">
        <f>IF(pbi_oth_amount="n/a",Inputs!P157,IF(AND(O$2&lt;=pbi_oth_term,O$2&lt;=analysis_period),pbi_oth_amount*(1+pbi_oth_escal/100)^N$2,0))</f>
        <v>0</v>
      </c>
      <c r="P604" s="138">
        <f>IF(pbi_oth_amount="n/a",Inputs!Q157,IF(AND(P$2&lt;=pbi_oth_term,P$2&lt;=analysis_period),pbi_oth_amount*(1+pbi_oth_escal/100)^O$2,0))</f>
        <v>0</v>
      </c>
      <c r="Q604" s="138">
        <f>IF(pbi_oth_amount="n/a",Inputs!R157,IF(AND(Q$2&lt;=pbi_oth_term,Q$2&lt;=analysis_period),pbi_oth_amount*(1+pbi_oth_escal/100)^P$2,0))</f>
        <v>0</v>
      </c>
      <c r="R604" s="138">
        <f>IF(pbi_oth_amount="n/a",Inputs!S157,IF(AND(R$2&lt;=pbi_oth_term,R$2&lt;=analysis_period),pbi_oth_amount*(1+pbi_oth_escal/100)^Q$2,0))</f>
        <v>0</v>
      </c>
      <c r="S604" s="138">
        <f>IF(pbi_oth_amount="n/a",Inputs!T157,IF(AND(S$2&lt;=pbi_oth_term,S$2&lt;=analysis_period),pbi_oth_amount*(1+pbi_oth_escal/100)^R$2,0))</f>
        <v>0</v>
      </c>
      <c r="T604" s="138">
        <f>IF(pbi_oth_amount="n/a",Inputs!U157,IF(AND(T$2&lt;=pbi_oth_term,T$2&lt;=analysis_period),pbi_oth_amount*(1+pbi_oth_escal/100)^S$2,0))</f>
        <v>0</v>
      </c>
      <c r="U604" s="138">
        <f>IF(pbi_oth_amount="n/a",Inputs!V157,IF(AND(U$2&lt;=pbi_oth_term,U$2&lt;=analysis_period),pbi_oth_amount*(1+pbi_oth_escal/100)^T$2,0))</f>
        <v>0</v>
      </c>
      <c r="V604" s="138">
        <f>IF(pbi_oth_amount="n/a",Inputs!W157,IF(AND(V$2&lt;=pbi_oth_term,V$2&lt;=analysis_period),pbi_oth_amount*(1+pbi_oth_escal/100)^U$2,0))</f>
        <v>0</v>
      </c>
      <c r="W604" s="138">
        <f>IF(pbi_oth_amount="n/a",Inputs!X157,IF(AND(W$2&lt;=pbi_oth_term,W$2&lt;=analysis_period),pbi_oth_amount*(1+pbi_oth_escal/100)^V$2,0))</f>
        <v>0</v>
      </c>
      <c r="X604" s="138">
        <f>IF(pbi_oth_amount="n/a",Inputs!Y157,IF(AND(X$2&lt;=pbi_oth_term,X$2&lt;=analysis_period),pbi_oth_amount*(1+pbi_oth_escal/100)^W$2,0))</f>
        <v>0</v>
      </c>
      <c r="Y604" s="138">
        <f>IF(pbi_oth_amount="n/a",Inputs!Z157,IF(AND(Y$2&lt;=pbi_oth_term,Y$2&lt;=analysis_period),pbi_oth_amount*(1+pbi_oth_escal/100)^X$2,0))</f>
        <v>0</v>
      </c>
      <c r="Z604" s="138">
        <f>IF(pbi_oth_amount="n/a",Inputs!AA157,IF(AND(Z$2&lt;=pbi_oth_term,Z$2&lt;=analysis_period),pbi_oth_amount*(1+pbi_oth_escal/100)^Y$2,0))</f>
        <v>0</v>
      </c>
      <c r="AA604" s="138">
        <f>IF(pbi_oth_amount="n/a",Inputs!AB157,IF(AND(AA$2&lt;=pbi_oth_term,AA$2&lt;=analysis_period),pbi_oth_amount*(1+pbi_oth_escal/100)^Z$2,0))</f>
        <v>0</v>
      </c>
      <c r="AB604" s="138">
        <f>IF(pbi_oth_amount="n/a",Inputs!AC157,IF(AND(AB$2&lt;=pbi_oth_term,AB$2&lt;=analysis_period),pbi_oth_amount*(1+pbi_oth_escal/100)^AA$2,0))</f>
        <v>0</v>
      </c>
      <c r="AC604" s="138">
        <f>IF(pbi_oth_amount="n/a",Inputs!AD157,IF(AND(AC$2&lt;=pbi_oth_term,AC$2&lt;=analysis_period),pbi_oth_amount*(1+pbi_oth_escal/100)^AB$2,0))</f>
        <v>0</v>
      </c>
      <c r="AD604" s="138">
        <f>IF(pbi_oth_amount="n/a",Inputs!AE157,IF(AND(AD$2&lt;=pbi_oth_term,AD$2&lt;=analysis_period),pbi_oth_amount*(1+pbi_oth_escal/100)^AC$2,0))</f>
        <v>0</v>
      </c>
      <c r="AE604" s="138">
        <f>IF(pbi_oth_amount="n/a",Inputs!AF157,IF(AND(AE$2&lt;=pbi_oth_term,AE$2&lt;=analysis_period),pbi_oth_amount*(1+pbi_oth_escal/100)^AD$2,0))</f>
        <v>0</v>
      </c>
      <c r="AF604" s="138">
        <f>IF(pbi_oth_amount="n/a",Inputs!AG157,IF(AND(AF$2&lt;=pbi_oth_term,AF$2&lt;=analysis_period),pbi_oth_amount*(1+pbi_oth_escal/100)^AE$2,0))</f>
        <v>0</v>
      </c>
      <c r="AG604" s="138">
        <f>IF(pbi_oth_amount="n/a",Inputs!AH157,IF(AND(AG$2&lt;=pbi_oth_term,AG$2&lt;=analysis_period),pbi_oth_amount*(1+pbi_oth_escal/100)^AF$2,0))</f>
        <v>0</v>
      </c>
      <c r="AH604" s="138">
        <f>IF(pbi_oth_amount="n/a",Inputs!AI157,IF(AND(AH$2&lt;=pbi_oth_term,AH$2&lt;=analysis_period),pbi_oth_amount*(1+pbi_oth_escal/100)^AG$2,0))</f>
        <v>0</v>
      </c>
      <c r="AI604" s="138">
        <f>IF(pbi_oth_amount="n/a",Inputs!AJ157,IF(AND(AI$2&lt;=pbi_oth_term,AI$2&lt;=analysis_period),pbi_oth_amount*(1+pbi_oth_escal/100)^AH$2,0))</f>
        <v>0</v>
      </c>
      <c r="AJ604" s="138">
        <f>IF(pbi_oth_amount="n/a",Inputs!AK157,IF(AND(AJ$2&lt;=pbi_oth_term,AJ$2&lt;=analysis_period),pbi_oth_amount*(1+pbi_oth_escal/100)^AI$2,0))</f>
        <v>0</v>
      </c>
      <c r="AK604" s="138">
        <f>IF(pbi_oth_amount="n/a",Inputs!AL157,IF(AND(AK$2&lt;=pbi_oth_term,AK$2&lt;=analysis_period),pbi_oth_amount*(1+pbi_oth_escal/100)^AJ$2,0))</f>
        <v>0</v>
      </c>
      <c r="AL604" s="138">
        <f>IF(pbi_oth_amount="n/a",Inputs!AM157,IF(AND(AL$2&lt;=pbi_oth_term,AL$2&lt;=analysis_period),pbi_oth_amount*(1+pbi_oth_escal/100)^AK$2,0))</f>
        <v>0</v>
      </c>
      <c r="AM604" s="138">
        <f>IF(pbi_oth_amount="n/a",Inputs!AN157,IF(AND(AM$2&lt;=pbi_oth_term,AM$2&lt;=analysis_period),pbi_oth_amount*(1+pbi_oth_escal/100)^AL$2,0))</f>
        <v>0</v>
      </c>
      <c r="AN604" s="138">
        <f>IF(pbi_oth_amount="n/a",Inputs!AO157,IF(AND(AN$2&lt;=pbi_oth_term,AN$2&lt;=analysis_period),pbi_oth_amount*(1+pbi_oth_escal/100)^AM$2,0))</f>
        <v>0</v>
      </c>
      <c r="AO604" s="138">
        <f>IF(pbi_oth_amount="n/a",Inputs!AP157,IF(AND(AO$2&lt;=pbi_oth_term,AO$2&lt;=analysis_period),pbi_oth_amount*(1+pbi_oth_escal/100)^AN$2,0))</f>
        <v>0</v>
      </c>
      <c r="AP604" s="138">
        <f>IF(pbi_oth_amount="n/a",Inputs!AQ157,IF(AND(AP$2&lt;=pbi_oth_term,AP$2&lt;=analysis_period),pbi_oth_amount*(1+pbi_oth_escal/100)^AO$2,0))</f>
        <v>0</v>
      </c>
    </row>
    <row r="605" spans="1:42" x14ac:dyDescent="0.2">
      <c r="A605" s="27" t="s">
        <v>29</v>
      </c>
      <c r="C605" s="158">
        <f>C$5</f>
        <v>0</v>
      </c>
      <c r="D605" s="158">
        <f t="shared" ref="D605:AP605" si="297">D$5</f>
        <v>0</v>
      </c>
      <c r="E605" s="158">
        <f t="shared" si="297"/>
        <v>0</v>
      </c>
      <c r="F605" s="158">
        <f t="shared" si="297"/>
        <v>0</v>
      </c>
      <c r="G605" s="158">
        <f t="shared" si="297"/>
        <v>0</v>
      </c>
      <c r="H605" s="158">
        <f t="shared" si="297"/>
        <v>0</v>
      </c>
      <c r="I605" s="158">
        <f t="shared" si="297"/>
        <v>0</v>
      </c>
      <c r="J605" s="158">
        <f t="shared" si="297"/>
        <v>0</v>
      </c>
      <c r="K605" s="158">
        <f t="shared" si="297"/>
        <v>0</v>
      </c>
      <c r="L605" s="158">
        <f t="shared" si="297"/>
        <v>0</v>
      </c>
      <c r="M605" s="158">
        <f t="shared" si="297"/>
        <v>0</v>
      </c>
      <c r="N605" s="158">
        <f t="shared" si="297"/>
        <v>0</v>
      </c>
      <c r="O605" s="158">
        <f t="shared" si="297"/>
        <v>0</v>
      </c>
      <c r="P605" s="158">
        <f t="shared" si="297"/>
        <v>0</v>
      </c>
      <c r="Q605" s="158">
        <f t="shared" si="297"/>
        <v>0</v>
      </c>
      <c r="R605" s="158">
        <f t="shared" si="297"/>
        <v>0</v>
      </c>
      <c r="S605" s="158">
        <f t="shared" si="297"/>
        <v>0</v>
      </c>
      <c r="T605" s="158">
        <f t="shared" si="297"/>
        <v>0</v>
      </c>
      <c r="U605" s="158">
        <f t="shared" si="297"/>
        <v>0</v>
      </c>
      <c r="V605" s="158">
        <f t="shared" si="297"/>
        <v>0</v>
      </c>
      <c r="W605" s="158">
        <f t="shared" si="297"/>
        <v>0</v>
      </c>
      <c r="X605" s="158">
        <f t="shared" si="297"/>
        <v>0</v>
      </c>
      <c r="Y605" s="158">
        <f t="shared" si="297"/>
        <v>0</v>
      </c>
      <c r="Z605" s="158">
        <f t="shared" si="297"/>
        <v>0</v>
      </c>
      <c r="AA605" s="158">
        <f t="shared" si="297"/>
        <v>0</v>
      </c>
      <c r="AB605" s="158">
        <f t="shared" si="297"/>
        <v>0</v>
      </c>
      <c r="AC605" s="158">
        <f t="shared" si="297"/>
        <v>0</v>
      </c>
      <c r="AD605" s="158">
        <f t="shared" si="297"/>
        <v>0</v>
      </c>
      <c r="AE605" s="158">
        <f t="shared" si="297"/>
        <v>0</v>
      </c>
      <c r="AF605" s="158">
        <f t="shared" si="297"/>
        <v>0</v>
      </c>
      <c r="AG605" s="158">
        <f t="shared" si="297"/>
        <v>0</v>
      </c>
      <c r="AH605" s="158">
        <f t="shared" si="297"/>
        <v>0</v>
      </c>
      <c r="AI605" s="158">
        <f t="shared" si="297"/>
        <v>0</v>
      </c>
      <c r="AJ605" s="158">
        <f t="shared" si="297"/>
        <v>0</v>
      </c>
      <c r="AK605" s="158">
        <f t="shared" si="297"/>
        <v>0</v>
      </c>
      <c r="AL605" s="158">
        <f t="shared" si="297"/>
        <v>0</v>
      </c>
      <c r="AM605" s="158">
        <f t="shared" si="297"/>
        <v>0</v>
      </c>
      <c r="AN605" s="158">
        <f t="shared" si="297"/>
        <v>0</v>
      </c>
      <c r="AO605" s="158">
        <f t="shared" si="297"/>
        <v>0</v>
      </c>
      <c r="AP605" s="158">
        <f t="shared" si="297"/>
        <v>0</v>
      </c>
    </row>
    <row r="606" spans="1:42" x14ac:dyDescent="0.2">
      <c r="A606" s="27" t="s">
        <v>13</v>
      </c>
      <c r="C606" s="183">
        <f>C604*C605</f>
        <v>0</v>
      </c>
      <c r="D606" s="183">
        <f t="shared" ref="D606:AP606" si="298">D604*D605</f>
        <v>0</v>
      </c>
      <c r="E606" s="183">
        <f t="shared" si="298"/>
        <v>0</v>
      </c>
      <c r="F606" s="183">
        <f t="shared" si="298"/>
        <v>0</v>
      </c>
      <c r="G606" s="183">
        <f t="shared" si="298"/>
        <v>0</v>
      </c>
      <c r="H606" s="183">
        <f t="shared" si="298"/>
        <v>0</v>
      </c>
      <c r="I606" s="183">
        <f t="shared" si="298"/>
        <v>0</v>
      </c>
      <c r="J606" s="183">
        <f t="shared" si="298"/>
        <v>0</v>
      </c>
      <c r="K606" s="183">
        <f t="shared" si="298"/>
        <v>0</v>
      </c>
      <c r="L606" s="183">
        <f t="shared" si="298"/>
        <v>0</v>
      </c>
      <c r="M606" s="183">
        <f t="shared" si="298"/>
        <v>0</v>
      </c>
      <c r="N606" s="183">
        <f t="shared" si="298"/>
        <v>0</v>
      </c>
      <c r="O606" s="183">
        <f t="shared" si="298"/>
        <v>0</v>
      </c>
      <c r="P606" s="183">
        <f t="shared" si="298"/>
        <v>0</v>
      </c>
      <c r="Q606" s="183">
        <f t="shared" si="298"/>
        <v>0</v>
      </c>
      <c r="R606" s="183">
        <f t="shared" si="298"/>
        <v>0</v>
      </c>
      <c r="S606" s="183">
        <f t="shared" si="298"/>
        <v>0</v>
      </c>
      <c r="T606" s="183">
        <f t="shared" si="298"/>
        <v>0</v>
      </c>
      <c r="U606" s="183">
        <f t="shared" si="298"/>
        <v>0</v>
      </c>
      <c r="V606" s="183">
        <f t="shared" si="298"/>
        <v>0</v>
      </c>
      <c r="W606" s="183">
        <f t="shared" si="298"/>
        <v>0</v>
      </c>
      <c r="X606" s="183">
        <f t="shared" si="298"/>
        <v>0</v>
      </c>
      <c r="Y606" s="183">
        <f t="shared" si="298"/>
        <v>0</v>
      </c>
      <c r="Z606" s="183">
        <f t="shared" si="298"/>
        <v>0</v>
      </c>
      <c r="AA606" s="183">
        <f t="shared" si="298"/>
        <v>0</v>
      </c>
      <c r="AB606" s="183">
        <f t="shared" si="298"/>
        <v>0</v>
      </c>
      <c r="AC606" s="183">
        <f t="shared" si="298"/>
        <v>0</v>
      </c>
      <c r="AD606" s="183">
        <f t="shared" si="298"/>
        <v>0</v>
      </c>
      <c r="AE606" s="183">
        <f t="shared" si="298"/>
        <v>0</v>
      </c>
      <c r="AF606" s="183">
        <f t="shared" si="298"/>
        <v>0</v>
      </c>
      <c r="AG606" s="183">
        <f t="shared" si="298"/>
        <v>0</v>
      </c>
      <c r="AH606" s="183">
        <f t="shared" si="298"/>
        <v>0</v>
      </c>
      <c r="AI606" s="183">
        <f t="shared" si="298"/>
        <v>0</v>
      </c>
      <c r="AJ606" s="183">
        <f t="shared" si="298"/>
        <v>0</v>
      </c>
      <c r="AK606" s="183">
        <f t="shared" si="298"/>
        <v>0</v>
      </c>
      <c r="AL606" s="183">
        <f t="shared" si="298"/>
        <v>0</v>
      </c>
      <c r="AM606" s="183">
        <f t="shared" si="298"/>
        <v>0</v>
      </c>
      <c r="AN606" s="183">
        <f t="shared" si="298"/>
        <v>0</v>
      </c>
      <c r="AO606" s="183">
        <f t="shared" si="298"/>
        <v>0</v>
      </c>
      <c r="AP606" s="183">
        <f t="shared" si="298"/>
        <v>0</v>
      </c>
    </row>
    <row r="607" spans="1:42" x14ac:dyDescent="0.2">
      <c r="A607" s="417" t="s">
        <v>22</v>
      </c>
      <c r="B607" s="417"/>
      <c r="C607" s="188">
        <f>C594+C598+C602+C606</f>
        <v>0</v>
      </c>
      <c r="D607" s="188">
        <f t="shared" ref="D607:AP607" si="299">D594+D598+D602+D606</f>
        <v>0</v>
      </c>
      <c r="E607" s="188">
        <f t="shared" si="299"/>
        <v>0</v>
      </c>
      <c r="F607" s="188">
        <f t="shared" si="299"/>
        <v>0</v>
      </c>
      <c r="G607" s="188">
        <f t="shared" si="299"/>
        <v>0</v>
      </c>
      <c r="H607" s="188">
        <f t="shared" si="299"/>
        <v>0</v>
      </c>
      <c r="I607" s="188">
        <f t="shared" si="299"/>
        <v>0</v>
      </c>
      <c r="J607" s="188">
        <f t="shared" si="299"/>
        <v>0</v>
      </c>
      <c r="K607" s="188">
        <f t="shared" si="299"/>
        <v>0</v>
      </c>
      <c r="L607" s="188">
        <f t="shared" si="299"/>
        <v>0</v>
      </c>
      <c r="M607" s="188">
        <f t="shared" si="299"/>
        <v>0</v>
      </c>
      <c r="N607" s="188">
        <f t="shared" si="299"/>
        <v>0</v>
      </c>
      <c r="O607" s="188">
        <f t="shared" si="299"/>
        <v>0</v>
      </c>
      <c r="P607" s="188">
        <f t="shared" si="299"/>
        <v>0</v>
      </c>
      <c r="Q607" s="188">
        <f t="shared" si="299"/>
        <v>0</v>
      </c>
      <c r="R607" s="188">
        <f t="shared" si="299"/>
        <v>0</v>
      </c>
      <c r="S607" s="188">
        <f t="shared" si="299"/>
        <v>0</v>
      </c>
      <c r="T607" s="188">
        <f t="shared" si="299"/>
        <v>0</v>
      </c>
      <c r="U607" s="188">
        <f t="shared" si="299"/>
        <v>0</v>
      </c>
      <c r="V607" s="188">
        <f t="shared" si="299"/>
        <v>0</v>
      </c>
      <c r="W607" s="188">
        <f t="shared" si="299"/>
        <v>0</v>
      </c>
      <c r="X607" s="188">
        <f t="shared" si="299"/>
        <v>0</v>
      </c>
      <c r="Y607" s="188">
        <f t="shared" si="299"/>
        <v>0</v>
      </c>
      <c r="Z607" s="188">
        <f t="shared" si="299"/>
        <v>0</v>
      </c>
      <c r="AA607" s="188">
        <f t="shared" si="299"/>
        <v>0</v>
      </c>
      <c r="AB607" s="188">
        <f t="shared" si="299"/>
        <v>0</v>
      </c>
      <c r="AC607" s="188">
        <f t="shared" si="299"/>
        <v>0</v>
      </c>
      <c r="AD607" s="188">
        <f t="shared" si="299"/>
        <v>0</v>
      </c>
      <c r="AE607" s="188">
        <f t="shared" si="299"/>
        <v>0</v>
      </c>
      <c r="AF607" s="188">
        <f t="shared" si="299"/>
        <v>0</v>
      </c>
      <c r="AG607" s="188">
        <f t="shared" si="299"/>
        <v>0</v>
      </c>
      <c r="AH607" s="188">
        <f t="shared" si="299"/>
        <v>0</v>
      </c>
      <c r="AI607" s="188">
        <f t="shared" si="299"/>
        <v>0</v>
      </c>
      <c r="AJ607" s="188">
        <f t="shared" si="299"/>
        <v>0</v>
      </c>
      <c r="AK607" s="188">
        <f t="shared" si="299"/>
        <v>0</v>
      </c>
      <c r="AL607" s="188">
        <f t="shared" si="299"/>
        <v>0</v>
      </c>
      <c r="AM607" s="188">
        <f t="shared" si="299"/>
        <v>0</v>
      </c>
      <c r="AN607" s="188">
        <f t="shared" si="299"/>
        <v>0</v>
      </c>
      <c r="AO607" s="188">
        <f t="shared" si="299"/>
        <v>0</v>
      </c>
      <c r="AP607" s="188">
        <f t="shared" si="299"/>
        <v>0</v>
      </c>
    </row>
    <row r="608" spans="1:42" x14ac:dyDescent="0.2">
      <c r="A608" s="31"/>
      <c r="B608" s="236"/>
    </row>
    <row r="609" spans="1:42" x14ac:dyDescent="0.2">
      <c r="A609" s="107" t="s">
        <v>61</v>
      </c>
      <c r="B609" s="278"/>
      <c r="C609" s="278"/>
      <c r="D609" s="278"/>
      <c r="E609" s="278"/>
      <c r="F609" s="278"/>
      <c r="G609" s="278"/>
      <c r="H609" s="278"/>
      <c r="I609" s="278"/>
      <c r="J609" s="278"/>
      <c r="K609" s="278"/>
      <c r="L609" s="278"/>
      <c r="M609" s="278"/>
      <c r="N609" s="278"/>
      <c r="O609" s="278"/>
      <c r="P609" s="278"/>
      <c r="Q609" s="278"/>
      <c r="R609" s="278"/>
      <c r="S609" s="278"/>
      <c r="T609" s="278"/>
      <c r="U609" s="278"/>
      <c r="V609" s="278"/>
      <c r="W609" s="278"/>
      <c r="X609" s="278"/>
      <c r="Y609" s="278"/>
      <c r="Z609" s="278"/>
      <c r="AA609" s="278"/>
      <c r="AB609" s="278"/>
      <c r="AC609" s="278"/>
      <c r="AD609" s="278"/>
      <c r="AE609" s="278"/>
      <c r="AF609" s="278"/>
      <c r="AG609" s="278"/>
      <c r="AH609" s="278"/>
      <c r="AI609" s="278"/>
      <c r="AJ609" s="278"/>
      <c r="AK609" s="278"/>
      <c r="AL609" s="278"/>
      <c r="AM609" s="278"/>
      <c r="AN609" s="278"/>
      <c r="AO609" s="278"/>
      <c r="AP609" s="278"/>
    </row>
    <row r="610" spans="1:42" x14ac:dyDescent="0.2">
      <c r="A610" s="25" t="s">
        <v>242</v>
      </c>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c r="AJ610" s="20"/>
      <c r="AK610" s="20"/>
      <c r="AL610" s="20"/>
      <c r="AM610" s="20"/>
      <c r="AN610" s="20"/>
      <c r="AO610" s="20"/>
      <c r="AP610" s="20"/>
    </row>
    <row r="611" spans="1:42" x14ac:dyDescent="0.2">
      <c r="A611" s="4" t="s">
        <v>244</v>
      </c>
      <c r="B611" s="211">
        <v>0</v>
      </c>
      <c r="C611" s="211">
        <f>B614</f>
        <v>0</v>
      </c>
      <c r="D611" s="211">
        <f t="shared" ref="D611:AP611" si="300">C614</f>
        <v>0</v>
      </c>
      <c r="E611" s="211">
        <f t="shared" si="300"/>
        <v>0</v>
      </c>
      <c r="F611" s="211">
        <f t="shared" si="300"/>
        <v>0</v>
      </c>
      <c r="G611" s="211">
        <f t="shared" si="300"/>
        <v>0</v>
      </c>
      <c r="H611" s="211">
        <f t="shared" si="300"/>
        <v>0</v>
      </c>
      <c r="I611" s="211">
        <f t="shared" si="300"/>
        <v>0</v>
      </c>
      <c r="J611" s="211">
        <f t="shared" si="300"/>
        <v>0</v>
      </c>
      <c r="K611" s="211">
        <f t="shared" si="300"/>
        <v>0</v>
      </c>
      <c r="L611" s="211">
        <f t="shared" si="300"/>
        <v>0</v>
      </c>
      <c r="M611" s="211">
        <f t="shared" si="300"/>
        <v>0</v>
      </c>
      <c r="N611" s="211">
        <f t="shared" si="300"/>
        <v>0</v>
      </c>
      <c r="O611" s="211">
        <f t="shared" si="300"/>
        <v>0</v>
      </c>
      <c r="P611" s="211">
        <f t="shared" si="300"/>
        <v>0</v>
      </c>
      <c r="Q611" s="211">
        <f t="shared" si="300"/>
        <v>0</v>
      </c>
      <c r="R611" s="211">
        <f t="shared" si="300"/>
        <v>0</v>
      </c>
      <c r="S611" s="211">
        <f t="shared" si="300"/>
        <v>0</v>
      </c>
      <c r="T611" s="211">
        <f t="shared" si="300"/>
        <v>0</v>
      </c>
      <c r="U611" s="211">
        <f t="shared" si="300"/>
        <v>0</v>
      </c>
      <c r="V611" s="211">
        <f t="shared" si="300"/>
        <v>0</v>
      </c>
      <c r="W611" s="211">
        <f t="shared" si="300"/>
        <v>0</v>
      </c>
      <c r="X611" s="211">
        <f t="shared" si="300"/>
        <v>0</v>
      </c>
      <c r="Y611" s="211">
        <f t="shared" si="300"/>
        <v>0</v>
      </c>
      <c r="Z611" s="211">
        <f t="shared" si="300"/>
        <v>0</v>
      </c>
      <c r="AA611" s="211">
        <f t="shared" si="300"/>
        <v>0</v>
      </c>
      <c r="AB611" s="211">
        <f t="shared" si="300"/>
        <v>0</v>
      </c>
      <c r="AC611" s="211">
        <f t="shared" si="300"/>
        <v>0</v>
      </c>
      <c r="AD611" s="211">
        <f t="shared" si="300"/>
        <v>0</v>
      </c>
      <c r="AE611" s="211">
        <f t="shared" si="300"/>
        <v>0</v>
      </c>
      <c r="AF611" s="211">
        <f t="shared" si="300"/>
        <v>0</v>
      </c>
      <c r="AG611" s="211">
        <f t="shared" si="300"/>
        <v>0</v>
      </c>
      <c r="AH611" s="211">
        <f t="shared" si="300"/>
        <v>0</v>
      </c>
      <c r="AI611" s="211">
        <f t="shared" si="300"/>
        <v>0</v>
      </c>
      <c r="AJ611" s="211">
        <f t="shared" si="300"/>
        <v>0</v>
      </c>
      <c r="AK611" s="211">
        <f t="shared" si="300"/>
        <v>0</v>
      </c>
      <c r="AL611" s="211">
        <f t="shared" si="300"/>
        <v>0</v>
      </c>
      <c r="AM611" s="211">
        <f t="shared" si="300"/>
        <v>0</v>
      </c>
      <c r="AN611" s="211">
        <f t="shared" si="300"/>
        <v>0</v>
      </c>
      <c r="AO611" s="211">
        <f t="shared" si="300"/>
        <v>0</v>
      </c>
      <c r="AP611" s="211">
        <f t="shared" si="300"/>
        <v>0</v>
      </c>
    </row>
    <row r="612" spans="1:42" x14ac:dyDescent="0.2">
      <c r="A612" s="4" t="s">
        <v>24</v>
      </c>
      <c r="B612" s="211">
        <f t="shared" ref="B612:AP612" si="301">IF(B$2&lt;analysis_period,B614-B611,0)</f>
        <v>0</v>
      </c>
      <c r="C612" s="211">
        <f t="shared" si="301"/>
        <v>0</v>
      </c>
      <c r="D612" s="211">
        <f t="shared" si="301"/>
        <v>0</v>
      </c>
      <c r="E612" s="211">
        <f t="shared" si="301"/>
        <v>0</v>
      </c>
      <c r="F612" s="211">
        <f t="shared" si="301"/>
        <v>0</v>
      </c>
      <c r="G612" s="211">
        <f t="shared" si="301"/>
        <v>0</v>
      </c>
      <c r="H612" s="211">
        <f t="shared" si="301"/>
        <v>0</v>
      </c>
      <c r="I612" s="211">
        <f t="shared" si="301"/>
        <v>0</v>
      </c>
      <c r="J612" s="211">
        <f t="shared" si="301"/>
        <v>0</v>
      </c>
      <c r="K612" s="211">
        <f t="shared" si="301"/>
        <v>0</v>
      </c>
      <c r="L612" s="211">
        <f t="shared" si="301"/>
        <v>0</v>
      </c>
      <c r="M612" s="211">
        <f t="shared" si="301"/>
        <v>0</v>
      </c>
      <c r="N612" s="211">
        <f t="shared" si="301"/>
        <v>0</v>
      </c>
      <c r="O612" s="211">
        <f t="shared" si="301"/>
        <v>0</v>
      </c>
      <c r="P612" s="211">
        <f t="shared" si="301"/>
        <v>0</v>
      </c>
      <c r="Q612" s="211">
        <f t="shared" si="301"/>
        <v>0</v>
      </c>
      <c r="R612" s="211">
        <f t="shared" si="301"/>
        <v>0</v>
      </c>
      <c r="S612" s="211">
        <f t="shared" si="301"/>
        <v>0</v>
      </c>
      <c r="T612" s="211">
        <f t="shared" si="301"/>
        <v>0</v>
      </c>
      <c r="U612" s="211">
        <f t="shared" si="301"/>
        <v>0</v>
      </c>
      <c r="V612" s="211">
        <f t="shared" si="301"/>
        <v>0</v>
      </c>
      <c r="W612" s="211">
        <f t="shared" si="301"/>
        <v>0</v>
      </c>
      <c r="X612" s="211">
        <f t="shared" si="301"/>
        <v>0</v>
      </c>
      <c r="Y612" s="211">
        <f t="shared" si="301"/>
        <v>0</v>
      </c>
      <c r="Z612" s="211">
        <f t="shared" si="301"/>
        <v>0</v>
      </c>
      <c r="AA612" s="211">
        <f t="shared" si="301"/>
        <v>0</v>
      </c>
      <c r="AB612" s="211">
        <f t="shared" si="301"/>
        <v>0</v>
      </c>
      <c r="AC612" s="211">
        <f t="shared" si="301"/>
        <v>0</v>
      </c>
      <c r="AD612" s="211">
        <f t="shared" si="301"/>
        <v>0</v>
      </c>
      <c r="AE612" s="211">
        <f t="shared" si="301"/>
        <v>0</v>
      </c>
      <c r="AF612" s="211">
        <f t="shared" si="301"/>
        <v>0</v>
      </c>
      <c r="AG612" s="211">
        <f t="shared" si="301"/>
        <v>0</v>
      </c>
      <c r="AH612" s="211">
        <f t="shared" si="301"/>
        <v>0</v>
      </c>
      <c r="AI612" s="211">
        <f t="shared" si="301"/>
        <v>0</v>
      </c>
      <c r="AJ612" s="211">
        <f t="shared" si="301"/>
        <v>0</v>
      </c>
      <c r="AK612" s="211">
        <f t="shared" si="301"/>
        <v>0</v>
      </c>
      <c r="AL612" s="211">
        <f t="shared" si="301"/>
        <v>0</v>
      </c>
      <c r="AM612" s="211">
        <f t="shared" si="301"/>
        <v>0</v>
      </c>
      <c r="AN612" s="211">
        <f t="shared" si="301"/>
        <v>0</v>
      </c>
      <c r="AO612" s="211">
        <f t="shared" si="301"/>
        <v>0</v>
      </c>
      <c r="AP612" s="211">
        <f t="shared" si="301"/>
        <v>0</v>
      </c>
    </row>
    <row r="613" spans="1:42" x14ac:dyDescent="0.2">
      <c r="A613" s="4" t="s">
        <v>245</v>
      </c>
      <c r="B613" s="212">
        <v>0</v>
      </c>
      <c r="C613" s="212">
        <f>IF(C$2=analysis_period,-C611,0)</f>
        <v>0</v>
      </c>
      <c r="D613" s="212">
        <f t="shared" ref="D613:AP613" si="302">IF(D$2=analysis_period,-D611,0)</f>
        <v>0</v>
      </c>
      <c r="E613" s="212">
        <f t="shared" si="302"/>
        <v>0</v>
      </c>
      <c r="F613" s="212">
        <f t="shared" si="302"/>
        <v>0</v>
      </c>
      <c r="G613" s="212">
        <f t="shared" si="302"/>
        <v>0</v>
      </c>
      <c r="H613" s="212">
        <f t="shared" si="302"/>
        <v>0</v>
      </c>
      <c r="I613" s="212">
        <f t="shared" si="302"/>
        <v>0</v>
      </c>
      <c r="J613" s="212">
        <f t="shared" si="302"/>
        <v>0</v>
      </c>
      <c r="K613" s="212">
        <f t="shared" si="302"/>
        <v>0</v>
      </c>
      <c r="L613" s="212">
        <f t="shared" si="302"/>
        <v>0</v>
      </c>
      <c r="M613" s="212">
        <f t="shared" si="302"/>
        <v>0</v>
      </c>
      <c r="N613" s="212">
        <f t="shared" si="302"/>
        <v>0</v>
      </c>
      <c r="O613" s="212">
        <f t="shared" si="302"/>
        <v>0</v>
      </c>
      <c r="P613" s="212">
        <f t="shared" si="302"/>
        <v>0</v>
      </c>
      <c r="Q613" s="212">
        <f t="shared" si="302"/>
        <v>0</v>
      </c>
      <c r="R613" s="212">
        <f t="shared" si="302"/>
        <v>0</v>
      </c>
      <c r="S613" s="212">
        <f t="shared" si="302"/>
        <v>0</v>
      </c>
      <c r="T613" s="212">
        <f t="shared" si="302"/>
        <v>0</v>
      </c>
      <c r="U613" s="212">
        <f t="shared" si="302"/>
        <v>0</v>
      </c>
      <c r="V613" s="212">
        <f t="shared" si="302"/>
        <v>0</v>
      </c>
      <c r="W613" s="212">
        <f t="shared" si="302"/>
        <v>0</v>
      </c>
      <c r="X613" s="212">
        <f t="shared" si="302"/>
        <v>0</v>
      </c>
      <c r="Y613" s="212">
        <f t="shared" si="302"/>
        <v>0</v>
      </c>
      <c r="Z613" s="212">
        <f t="shared" si="302"/>
        <v>0</v>
      </c>
      <c r="AA613" s="212">
        <f t="shared" si="302"/>
        <v>0</v>
      </c>
      <c r="AB613" s="212">
        <f t="shared" si="302"/>
        <v>0</v>
      </c>
      <c r="AC613" s="212">
        <f t="shared" si="302"/>
        <v>0</v>
      </c>
      <c r="AD613" s="212">
        <f t="shared" si="302"/>
        <v>0</v>
      </c>
      <c r="AE613" s="212">
        <f t="shared" si="302"/>
        <v>0</v>
      </c>
      <c r="AF613" s="212">
        <f t="shared" si="302"/>
        <v>0</v>
      </c>
      <c r="AG613" s="212">
        <f t="shared" si="302"/>
        <v>0</v>
      </c>
      <c r="AH613" s="212">
        <f t="shared" si="302"/>
        <v>0</v>
      </c>
      <c r="AI613" s="212">
        <f t="shared" si="302"/>
        <v>0</v>
      </c>
      <c r="AJ613" s="212">
        <f t="shared" si="302"/>
        <v>0</v>
      </c>
      <c r="AK613" s="212">
        <f t="shared" si="302"/>
        <v>0</v>
      </c>
      <c r="AL613" s="212">
        <f t="shared" si="302"/>
        <v>0</v>
      </c>
      <c r="AM613" s="212">
        <f t="shared" si="302"/>
        <v>0</v>
      </c>
      <c r="AN613" s="212">
        <f t="shared" si="302"/>
        <v>0</v>
      </c>
      <c r="AO613" s="212">
        <f t="shared" si="302"/>
        <v>0</v>
      </c>
      <c r="AP613" s="212">
        <f t="shared" si="302"/>
        <v>0</v>
      </c>
    </row>
    <row r="614" spans="1:42" s="16" customFormat="1" x14ac:dyDescent="0.2">
      <c r="A614" s="16" t="s">
        <v>232</v>
      </c>
      <c r="B614" s="206">
        <f t="shared" ref="B614:AP614" si="303">(C$38-C$36)*(months_working_reserve/12)</f>
        <v>0</v>
      </c>
      <c r="C614" s="206">
        <f t="shared" si="303"/>
        <v>0</v>
      </c>
      <c r="D614" s="206">
        <f t="shared" si="303"/>
        <v>0</v>
      </c>
      <c r="E614" s="206">
        <f t="shared" si="303"/>
        <v>0</v>
      </c>
      <c r="F614" s="206">
        <f t="shared" si="303"/>
        <v>0</v>
      </c>
      <c r="G614" s="206">
        <f t="shared" si="303"/>
        <v>0</v>
      </c>
      <c r="H614" s="206">
        <f t="shared" si="303"/>
        <v>0</v>
      </c>
      <c r="I614" s="206">
        <f t="shared" si="303"/>
        <v>0</v>
      </c>
      <c r="J614" s="206">
        <f t="shared" si="303"/>
        <v>0</v>
      </c>
      <c r="K614" s="206">
        <f t="shared" si="303"/>
        <v>0</v>
      </c>
      <c r="L614" s="206">
        <f t="shared" si="303"/>
        <v>0</v>
      </c>
      <c r="M614" s="206">
        <f t="shared" si="303"/>
        <v>0</v>
      </c>
      <c r="N614" s="206">
        <f t="shared" si="303"/>
        <v>0</v>
      </c>
      <c r="O614" s="206">
        <f t="shared" si="303"/>
        <v>0</v>
      </c>
      <c r="P614" s="206">
        <f t="shared" si="303"/>
        <v>0</v>
      </c>
      <c r="Q614" s="206">
        <f t="shared" si="303"/>
        <v>0</v>
      </c>
      <c r="R614" s="206">
        <f t="shared" si="303"/>
        <v>0</v>
      </c>
      <c r="S614" s="206">
        <f t="shared" si="303"/>
        <v>0</v>
      </c>
      <c r="T614" s="206">
        <f t="shared" si="303"/>
        <v>0</v>
      </c>
      <c r="U614" s="206">
        <f t="shared" si="303"/>
        <v>0</v>
      </c>
      <c r="V614" s="206">
        <f t="shared" si="303"/>
        <v>0</v>
      </c>
      <c r="W614" s="206">
        <f t="shared" si="303"/>
        <v>0</v>
      </c>
      <c r="X614" s="206">
        <f t="shared" si="303"/>
        <v>0</v>
      </c>
      <c r="Y614" s="206">
        <f t="shared" si="303"/>
        <v>0</v>
      </c>
      <c r="Z614" s="206">
        <f t="shared" si="303"/>
        <v>0</v>
      </c>
      <c r="AA614" s="206">
        <f t="shared" si="303"/>
        <v>0</v>
      </c>
      <c r="AB614" s="206">
        <f t="shared" si="303"/>
        <v>0</v>
      </c>
      <c r="AC614" s="206">
        <f t="shared" si="303"/>
        <v>0</v>
      </c>
      <c r="AD614" s="206">
        <f t="shared" si="303"/>
        <v>0</v>
      </c>
      <c r="AE614" s="206">
        <f t="shared" si="303"/>
        <v>0</v>
      </c>
      <c r="AF614" s="206">
        <f t="shared" si="303"/>
        <v>0</v>
      </c>
      <c r="AG614" s="206">
        <f t="shared" si="303"/>
        <v>0</v>
      </c>
      <c r="AH614" s="206">
        <f t="shared" si="303"/>
        <v>0</v>
      </c>
      <c r="AI614" s="206">
        <f t="shared" si="303"/>
        <v>0</v>
      </c>
      <c r="AJ614" s="206">
        <f t="shared" si="303"/>
        <v>0</v>
      </c>
      <c r="AK614" s="206">
        <f t="shared" si="303"/>
        <v>0</v>
      </c>
      <c r="AL614" s="206">
        <f t="shared" si="303"/>
        <v>0</v>
      </c>
      <c r="AM614" s="206">
        <f t="shared" si="303"/>
        <v>0</v>
      </c>
      <c r="AN614" s="206">
        <f t="shared" si="303"/>
        <v>0</v>
      </c>
      <c r="AO614" s="206">
        <f t="shared" si="303"/>
        <v>0</v>
      </c>
      <c r="AP614" s="206">
        <f t="shared" si="303"/>
        <v>0</v>
      </c>
    </row>
    <row r="615" spans="1:42" s="16" customFormat="1" x14ac:dyDescent="0.2">
      <c r="B615" s="206"/>
      <c r="C615" s="206"/>
      <c r="D615" s="206"/>
      <c r="E615" s="206"/>
      <c r="F615" s="206"/>
      <c r="G615" s="206"/>
      <c r="H615" s="206"/>
      <c r="I615" s="206"/>
      <c r="J615" s="206"/>
      <c r="K615" s="206"/>
      <c r="L615" s="206"/>
      <c r="M615" s="206"/>
      <c r="N615" s="206"/>
      <c r="O615" s="206"/>
      <c r="P615" s="206"/>
      <c r="Q615" s="206"/>
      <c r="R615" s="206"/>
      <c r="S615" s="206"/>
      <c r="T615" s="206"/>
      <c r="U615" s="206"/>
      <c r="V615" s="206"/>
      <c r="W615" s="206"/>
      <c r="X615" s="206"/>
      <c r="Y615" s="206"/>
      <c r="Z615" s="206"/>
      <c r="AA615" s="206"/>
      <c r="AB615" s="206"/>
      <c r="AC615" s="206"/>
      <c r="AD615" s="206"/>
      <c r="AE615" s="206"/>
      <c r="AF615" s="206"/>
      <c r="AG615" s="206"/>
      <c r="AH615" s="206"/>
      <c r="AI615" s="206"/>
      <c r="AJ615" s="206"/>
      <c r="AK615" s="206"/>
      <c r="AL615" s="206"/>
      <c r="AM615" s="206"/>
      <c r="AN615" s="206"/>
      <c r="AO615" s="206"/>
      <c r="AP615" s="206"/>
    </row>
    <row r="616" spans="1:42" s="16" customFormat="1" x14ac:dyDescent="0.2">
      <c r="A616" s="25" t="s">
        <v>305</v>
      </c>
      <c r="B616" s="206"/>
      <c r="C616" s="206"/>
      <c r="D616" s="206"/>
      <c r="E616" s="206"/>
      <c r="F616" s="206"/>
      <c r="G616" s="206"/>
      <c r="H616" s="206"/>
      <c r="I616" s="206"/>
      <c r="J616" s="206"/>
      <c r="K616" s="206"/>
      <c r="L616" s="206"/>
      <c r="M616" s="206"/>
      <c r="N616" s="206"/>
      <c r="O616" s="206"/>
      <c r="P616" s="206"/>
      <c r="Q616" s="206"/>
      <c r="R616" s="206"/>
      <c r="S616" s="206"/>
      <c r="T616" s="206"/>
      <c r="U616" s="206"/>
      <c r="V616" s="206"/>
      <c r="W616" s="206"/>
      <c r="X616" s="206"/>
      <c r="Y616" s="206"/>
      <c r="Z616" s="206"/>
      <c r="AA616" s="206"/>
      <c r="AB616" s="206"/>
      <c r="AC616" s="206"/>
      <c r="AD616" s="206"/>
      <c r="AE616" s="206"/>
      <c r="AF616" s="206"/>
      <c r="AG616" s="206"/>
      <c r="AH616" s="206"/>
      <c r="AI616" s="206"/>
      <c r="AJ616" s="206"/>
      <c r="AK616" s="206"/>
      <c r="AL616" s="206"/>
      <c r="AM616" s="206"/>
      <c r="AN616" s="206"/>
      <c r="AO616" s="206"/>
      <c r="AP616" s="206"/>
    </row>
    <row r="617" spans="1:42" s="16" customFormat="1" x14ac:dyDescent="0.2">
      <c r="A617" s="4" t="s">
        <v>244</v>
      </c>
      <c r="B617" s="206">
        <v>0</v>
      </c>
      <c r="C617" s="206">
        <f>B620</f>
        <v>0</v>
      </c>
      <c r="D617" s="206">
        <f t="shared" ref="D617:AP617" si="304">C620</f>
        <v>0</v>
      </c>
      <c r="E617" s="206">
        <f t="shared" si="304"/>
        <v>0</v>
      </c>
      <c r="F617" s="206">
        <f t="shared" si="304"/>
        <v>0</v>
      </c>
      <c r="G617" s="206">
        <f t="shared" si="304"/>
        <v>0</v>
      </c>
      <c r="H617" s="206">
        <f t="shared" si="304"/>
        <v>0</v>
      </c>
      <c r="I617" s="206">
        <f t="shared" si="304"/>
        <v>0</v>
      </c>
      <c r="J617" s="206">
        <f t="shared" si="304"/>
        <v>0</v>
      </c>
      <c r="K617" s="206">
        <f t="shared" si="304"/>
        <v>0</v>
      </c>
      <c r="L617" s="206">
        <f t="shared" si="304"/>
        <v>0</v>
      </c>
      <c r="M617" s="206">
        <f t="shared" si="304"/>
        <v>0</v>
      </c>
      <c r="N617" s="206">
        <f t="shared" si="304"/>
        <v>0</v>
      </c>
      <c r="O617" s="206">
        <f t="shared" si="304"/>
        <v>0</v>
      </c>
      <c r="P617" s="206">
        <f t="shared" si="304"/>
        <v>0</v>
      </c>
      <c r="Q617" s="206">
        <f t="shared" si="304"/>
        <v>0</v>
      </c>
      <c r="R617" s="206">
        <f t="shared" si="304"/>
        <v>0</v>
      </c>
      <c r="S617" s="206">
        <f t="shared" si="304"/>
        <v>0</v>
      </c>
      <c r="T617" s="206">
        <f t="shared" si="304"/>
        <v>0</v>
      </c>
      <c r="U617" s="206">
        <f t="shared" si="304"/>
        <v>0</v>
      </c>
      <c r="V617" s="206">
        <f t="shared" si="304"/>
        <v>0</v>
      </c>
      <c r="W617" s="206">
        <f t="shared" si="304"/>
        <v>0</v>
      </c>
      <c r="X617" s="206">
        <f t="shared" si="304"/>
        <v>0</v>
      </c>
      <c r="Y617" s="206">
        <f t="shared" si="304"/>
        <v>0</v>
      </c>
      <c r="Z617" s="206">
        <f t="shared" si="304"/>
        <v>0</v>
      </c>
      <c r="AA617" s="206">
        <f t="shared" si="304"/>
        <v>0</v>
      </c>
      <c r="AB617" s="206">
        <f t="shared" si="304"/>
        <v>0</v>
      </c>
      <c r="AC617" s="206">
        <f t="shared" si="304"/>
        <v>0</v>
      </c>
      <c r="AD617" s="206">
        <f t="shared" si="304"/>
        <v>0</v>
      </c>
      <c r="AE617" s="206">
        <f t="shared" si="304"/>
        <v>0</v>
      </c>
      <c r="AF617" s="206">
        <f t="shared" si="304"/>
        <v>0</v>
      </c>
      <c r="AG617" s="206">
        <f t="shared" si="304"/>
        <v>0</v>
      </c>
      <c r="AH617" s="206">
        <f t="shared" si="304"/>
        <v>0</v>
      </c>
      <c r="AI617" s="206">
        <f t="shared" si="304"/>
        <v>0</v>
      </c>
      <c r="AJ617" s="206">
        <f t="shared" si="304"/>
        <v>0</v>
      </c>
      <c r="AK617" s="206">
        <f t="shared" si="304"/>
        <v>0</v>
      </c>
      <c r="AL617" s="206">
        <f t="shared" si="304"/>
        <v>0</v>
      </c>
      <c r="AM617" s="206">
        <f t="shared" si="304"/>
        <v>0</v>
      </c>
      <c r="AN617" s="206">
        <f t="shared" si="304"/>
        <v>0</v>
      </c>
      <c r="AO617" s="206">
        <f t="shared" si="304"/>
        <v>0</v>
      </c>
      <c r="AP617" s="206">
        <f t="shared" si="304"/>
        <v>0</v>
      </c>
    </row>
    <row r="618" spans="1:42" s="16" customFormat="1" x14ac:dyDescent="0.2">
      <c r="A618" s="4" t="s">
        <v>24</v>
      </c>
      <c r="B618" s="206">
        <f>C$97*tax_investor_required_lease_reserve/12</f>
        <v>0</v>
      </c>
      <c r="C618" s="206">
        <v>0</v>
      </c>
      <c r="D618" s="206">
        <v>0</v>
      </c>
      <c r="E618" s="206">
        <v>0</v>
      </c>
      <c r="F618" s="206">
        <v>0</v>
      </c>
      <c r="G618" s="206">
        <v>0</v>
      </c>
      <c r="H618" s="206">
        <v>0</v>
      </c>
      <c r="I618" s="206">
        <v>0</v>
      </c>
      <c r="J618" s="206">
        <v>0</v>
      </c>
      <c r="K618" s="206">
        <v>0</v>
      </c>
      <c r="L618" s="206">
        <v>0</v>
      </c>
      <c r="M618" s="206">
        <v>0</v>
      </c>
      <c r="N618" s="206">
        <v>0</v>
      </c>
      <c r="O618" s="206">
        <v>0</v>
      </c>
      <c r="P618" s="206">
        <v>0</v>
      </c>
      <c r="Q618" s="206">
        <v>0</v>
      </c>
      <c r="R618" s="206">
        <v>0</v>
      </c>
      <c r="S618" s="206">
        <v>0</v>
      </c>
      <c r="T618" s="206">
        <v>0</v>
      </c>
      <c r="U618" s="206">
        <v>0</v>
      </c>
      <c r="V618" s="206">
        <v>0</v>
      </c>
      <c r="W618" s="206">
        <v>0</v>
      </c>
      <c r="X618" s="206">
        <v>0</v>
      </c>
      <c r="Y618" s="206">
        <v>0</v>
      </c>
      <c r="Z618" s="206">
        <v>0</v>
      </c>
      <c r="AA618" s="206">
        <v>0</v>
      </c>
      <c r="AB618" s="206">
        <v>0</v>
      </c>
      <c r="AC618" s="206">
        <v>0</v>
      </c>
      <c r="AD618" s="206">
        <v>0</v>
      </c>
      <c r="AE618" s="206">
        <v>0</v>
      </c>
      <c r="AF618" s="206">
        <v>0</v>
      </c>
      <c r="AG618" s="206">
        <v>0</v>
      </c>
      <c r="AH618" s="206">
        <v>0</v>
      </c>
      <c r="AI618" s="206">
        <v>0</v>
      </c>
      <c r="AJ618" s="206">
        <v>0</v>
      </c>
      <c r="AK618" s="206">
        <v>0</v>
      </c>
      <c r="AL618" s="206">
        <v>0</v>
      </c>
      <c r="AM618" s="206">
        <v>0</v>
      </c>
      <c r="AN618" s="206">
        <v>0</v>
      </c>
      <c r="AO618" s="206">
        <v>0</v>
      </c>
      <c r="AP618" s="206">
        <v>0</v>
      </c>
    </row>
    <row r="619" spans="1:42" s="16" customFormat="1" x14ac:dyDescent="0.2">
      <c r="A619" s="4" t="s">
        <v>245</v>
      </c>
      <c r="B619" s="207">
        <v>0</v>
      </c>
      <c r="C619" s="207">
        <f>IF(C$2=analysis_period,-C617,0)</f>
        <v>0</v>
      </c>
      <c r="D619" s="207">
        <f t="shared" ref="D619:AP619" si="305">IF(D$2=analysis_period,-$B$620,0)</f>
        <v>0</v>
      </c>
      <c r="E619" s="207">
        <f t="shared" si="305"/>
        <v>0</v>
      </c>
      <c r="F619" s="207">
        <f t="shared" si="305"/>
        <v>0</v>
      </c>
      <c r="G619" s="207">
        <f t="shared" si="305"/>
        <v>0</v>
      </c>
      <c r="H619" s="207">
        <f t="shared" si="305"/>
        <v>0</v>
      </c>
      <c r="I619" s="207">
        <f t="shared" si="305"/>
        <v>0</v>
      </c>
      <c r="J619" s="207">
        <f t="shared" si="305"/>
        <v>0</v>
      </c>
      <c r="K619" s="207">
        <f t="shared" si="305"/>
        <v>0</v>
      </c>
      <c r="L619" s="207">
        <f t="shared" si="305"/>
        <v>0</v>
      </c>
      <c r="M619" s="207">
        <f t="shared" si="305"/>
        <v>0</v>
      </c>
      <c r="N619" s="207">
        <f t="shared" si="305"/>
        <v>0</v>
      </c>
      <c r="O619" s="207">
        <f t="shared" si="305"/>
        <v>0</v>
      </c>
      <c r="P619" s="207">
        <f t="shared" si="305"/>
        <v>0</v>
      </c>
      <c r="Q619" s="207">
        <f t="shared" si="305"/>
        <v>0</v>
      </c>
      <c r="R619" s="207">
        <f t="shared" si="305"/>
        <v>0</v>
      </c>
      <c r="S619" s="207">
        <f t="shared" si="305"/>
        <v>0</v>
      </c>
      <c r="T619" s="207">
        <f t="shared" si="305"/>
        <v>0</v>
      </c>
      <c r="U619" s="207">
        <f t="shared" si="305"/>
        <v>0</v>
      </c>
      <c r="V619" s="207">
        <f t="shared" si="305"/>
        <v>0</v>
      </c>
      <c r="W619" s="207">
        <f t="shared" si="305"/>
        <v>0</v>
      </c>
      <c r="X619" s="207">
        <f t="shared" si="305"/>
        <v>0</v>
      </c>
      <c r="Y619" s="207">
        <f t="shared" si="305"/>
        <v>0</v>
      </c>
      <c r="Z619" s="207">
        <f t="shared" si="305"/>
        <v>0</v>
      </c>
      <c r="AA619" s="207">
        <f t="shared" si="305"/>
        <v>0</v>
      </c>
      <c r="AB619" s="207">
        <f t="shared" si="305"/>
        <v>0</v>
      </c>
      <c r="AC619" s="207">
        <f t="shared" si="305"/>
        <v>0</v>
      </c>
      <c r="AD619" s="207">
        <f t="shared" si="305"/>
        <v>0</v>
      </c>
      <c r="AE619" s="207">
        <f t="shared" si="305"/>
        <v>0</v>
      </c>
      <c r="AF619" s="207">
        <f t="shared" si="305"/>
        <v>0</v>
      </c>
      <c r="AG619" s="207">
        <f t="shared" si="305"/>
        <v>0</v>
      </c>
      <c r="AH619" s="207">
        <f t="shared" si="305"/>
        <v>0</v>
      </c>
      <c r="AI619" s="207">
        <f t="shared" si="305"/>
        <v>0</v>
      </c>
      <c r="AJ619" s="207">
        <f t="shared" si="305"/>
        <v>0</v>
      </c>
      <c r="AK619" s="207">
        <f t="shared" si="305"/>
        <v>0</v>
      </c>
      <c r="AL619" s="207">
        <f t="shared" si="305"/>
        <v>0</v>
      </c>
      <c r="AM619" s="207">
        <f t="shared" si="305"/>
        <v>0</v>
      </c>
      <c r="AN619" s="207">
        <f t="shared" si="305"/>
        <v>0</v>
      </c>
      <c r="AO619" s="207">
        <f t="shared" si="305"/>
        <v>0</v>
      </c>
      <c r="AP619" s="207">
        <f t="shared" si="305"/>
        <v>0</v>
      </c>
    </row>
    <row r="620" spans="1:42" s="16" customFormat="1" x14ac:dyDescent="0.2">
      <c r="A620" s="16" t="s">
        <v>232</v>
      </c>
      <c r="B620" s="206">
        <f>SUM(B617:B619)</f>
        <v>0</v>
      </c>
      <c r="C620" s="206">
        <f>SUM(C617:C619)</f>
        <v>0</v>
      </c>
      <c r="D620" s="206">
        <f t="shared" ref="D620:AP620" si="306">SUM(D617:D619)</f>
        <v>0</v>
      </c>
      <c r="E620" s="206">
        <f t="shared" si="306"/>
        <v>0</v>
      </c>
      <c r="F620" s="206">
        <f t="shared" si="306"/>
        <v>0</v>
      </c>
      <c r="G620" s="206">
        <f t="shared" si="306"/>
        <v>0</v>
      </c>
      <c r="H620" s="206">
        <f t="shared" si="306"/>
        <v>0</v>
      </c>
      <c r="I620" s="206">
        <f t="shared" si="306"/>
        <v>0</v>
      </c>
      <c r="J620" s="206">
        <f t="shared" si="306"/>
        <v>0</v>
      </c>
      <c r="K620" s="206">
        <f t="shared" si="306"/>
        <v>0</v>
      </c>
      <c r="L620" s="206">
        <f t="shared" si="306"/>
        <v>0</v>
      </c>
      <c r="M620" s="206">
        <f t="shared" si="306"/>
        <v>0</v>
      </c>
      <c r="N620" s="206">
        <f t="shared" si="306"/>
        <v>0</v>
      </c>
      <c r="O620" s="206">
        <f t="shared" si="306"/>
        <v>0</v>
      </c>
      <c r="P620" s="206">
        <f t="shared" si="306"/>
        <v>0</v>
      </c>
      <c r="Q620" s="206">
        <f t="shared" si="306"/>
        <v>0</v>
      </c>
      <c r="R620" s="206">
        <f t="shared" si="306"/>
        <v>0</v>
      </c>
      <c r="S620" s="206">
        <f t="shared" si="306"/>
        <v>0</v>
      </c>
      <c r="T620" s="206">
        <f t="shared" si="306"/>
        <v>0</v>
      </c>
      <c r="U620" s="206">
        <f t="shared" si="306"/>
        <v>0</v>
      </c>
      <c r="V620" s="206">
        <f t="shared" si="306"/>
        <v>0</v>
      </c>
      <c r="W620" s="206">
        <f t="shared" si="306"/>
        <v>0</v>
      </c>
      <c r="X620" s="206">
        <f t="shared" si="306"/>
        <v>0</v>
      </c>
      <c r="Y620" s="206">
        <f t="shared" si="306"/>
        <v>0</v>
      </c>
      <c r="Z620" s="206">
        <f t="shared" si="306"/>
        <v>0</v>
      </c>
      <c r="AA620" s="206">
        <f t="shared" si="306"/>
        <v>0</v>
      </c>
      <c r="AB620" s="206">
        <f t="shared" si="306"/>
        <v>0</v>
      </c>
      <c r="AC620" s="206">
        <f t="shared" si="306"/>
        <v>0</v>
      </c>
      <c r="AD620" s="206">
        <f t="shared" si="306"/>
        <v>0</v>
      </c>
      <c r="AE620" s="206">
        <f t="shared" si="306"/>
        <v>0</v>
      </c>
      <c r="AF620" s="206">
        <f t="shared" si="306"/>
        <v>0</v>
      </c>
      <c r="AG620" s="206">
        <f t="shared" si="306"/>
        <v>0</v>
      </c>
      <c r="AH620" s="206">
        <f t="shared" si="306"/>
        <v>0</v>
      </c>
      <c r="AI620" s="206">
        <f t="shared" si="306"/>
        <v>0</v>
      </c>
      <c r="AJ620" s="206">
        <f t="shared" si="306"/>
        <v>0</v>
      </c>
      <c r="AK620" s="206">
        <f t="shared" si="306"/>
        <v>0</v>
      </c>
      <c r="AL620" s="206">
        <f t="shared" si="306"/>
        <v>0</v>
      </c>
      <c r="AM620" s="206">
        <f t="shared" si="306"/>
        <v>0</v>
      </c>
      <c r="AN620" s="206">
        <f t="shared" si="306"/>
        <v>0</v>
      </c>
      <c r="AO620" s="206">
        <f t="shared" si="306"/>
        <v>0</v>
      </c>
      <c r="AP620" s="206">
        <f t="shared" si="306"/>
        <v>0</v>
      </c>
    </row>
    <row r="621" spans="1:42" s="16" customFormat="1" x14ac:dyDescent="0.2">
      <c r="B621" s="206"/>
      <c r="C621" s="206"/>
      <c r="D621" s="206"/>
      <c r="E621" s="206"/>
      <c r="F621" s="206"/>
      <c r="G621" s="206"/>
      <c r="H621" s="206"/>
      <c r="I621" s="206"/>
      <c r="J621" s="206"/>
      <c r="K621" s="206"/>
      <c r="L621" s="206"/>
      <c r="M621" s="206"/>
      <c r="N621" s="206"/>
      <c r="O621" s="206"/>
      <c r="P621" s="206"/>
      <c r="Q621" s="206"/>
      <c r="R621" s="206"/>
      <c r="S621" s="206"/>
      <c r="T621" s="206"/>
      <c r="U621" s="206"/>
      <c r="V621" s="206"/>
      <c r="W621" s="206"/>
      <c r="X621" s="206"/>
      <c r="Y621" s="206"/>
      <c r="Z621" s="206"/>
      <c r="AA621" s="206"/>
      <c r="AB621" s="206"/>
      <c r="AC621" s="206"/>
      <c r="AD621" s="206"/>
      <c r="AE621" s="206"/>
      <c r="AF621" s="206"/>
      <c r="AG621" s="206"/>
      <c r="AH621" s="206"/>
      <c r="AI621" s="206"/>
      <c r="AJ621" s="206"/>
      <c r="AK621" s="206"/>
      <c r="AL621" s="206"/>
      <c r="AM621" s="206"/>
      <c r="AN621" s="206"/>
      <c r="AO621" s="206"/>
      <c r="AP621" s="206"/>
    </row>
    <row r="622" spans="1:42" s="16" customFormat="1" x14ac:dyDescent="0.2">
      <c r="A622" s="25" t="s">
        <v>252</v>
      </c>
      <c r="B622" s="206"/>
      <c r="C622" s="206"/>
      <c r="D622" s="206"/>
      <c r="E622" s="206"/>
      <c r="F622" s="206"/>
      <c r="G622" s="206"/>
      <c r="H622" s="206"/>
      <c r="I622" s="206"/>
      <c r="J622" s="206"/>
      <c r="K622" s="206"/>
      <c r="L622" s="206"/>
      <c r="M622" s="206"/>
      <c r="N622" s="206"/>
      <c r="O622" s="206"/>
      <c r="P622" s="206"/>
      <c r="Q622" s="206"/>
      <c r="R622" s="206"/>
      <c r="S622" s="206"/>
      <c r="T622" s="206"/>
      <c r="U622" s="206"/>
      <c r="V622" s="206"/>
      <c r="W622" s="206"/>
      <c r="X622" s="206"/>
      <c r="Y622" s="206"/>
      <c r="Z622" s="206"/>
      <c r="AA622" s="206"/>
      <c r="AB622" s="206"/>
      <c r="AC622" s="206"/>
      <c r="AD622" s="206"/>
      <c r="AE622" s="206"/>
      <c r="AF622" s="206"/>
      <c r="AG622" s="206"/>
      <c r="AH622" s="206"/>
      <c r="AI622" s="206"/>
      <c r="AJ622" s="206"/>
      <c r="AK622" s="206"/>
      <c r="AL622" s="206"/>
      <c r="AM622" s="206"/>
      <c r="AN622" s="206"/>
      <c r="AO622" s="206"/>
      <c r="AP622" s="206"/>
    </row>
    <row r="623" spans="1:42" s="16" customFormat="1" x14ac:dyDescent="0.2">
      <c r="A623" s="4" t="s">
        <v>244</v>
      </c>
      <c r="B623" s="211">
        <v>0</v>
      </c>
      <c r="C623" s="211">
        <f>B626</f>
        <v>0</v>
      </c>
      <c r="D623" s="211">
        <f t="shared" ref="D623" si="307">C626</f>
        <v>0</v>
      </c>
      <c r="E623" s="211">
        <f t="shared" ref="E623" si="308">D626</f>
        <v>0</v>
      </c>
      <c r="F623" s="211">
        <f t="shared" ref="F623" si="309">E626</f>
        <v>0</v>
      </c>
      <c r="G623" s="211">
        <f t="shared" ref="G623" si="310">F626</f>
        <v>0</v>
      </c>
      <c r="H623" s="211">
        <f t="shared" ref="H623" si="311">G626</f>
        <v>0</v>
      </c>
      <c r="I623" s="211">
        <f t="shared" ref="I623" si="312">H626</f>
        <v>0</v>
      </c>
      <c r="J623" s="211">
        <f t="shared" ref="J623" si="313">I626</f>
        <v>0</v>
      </c>
      <c r="K623" s="211">
        <f t="shared" ref="K623" si="314">J626</f>
        <v>0</v>
      </c>
      <c r="L623" s="211">
        <f t="shared" ref="L623" si="315">K626</f>
        <v>0</v>
      </c>
      <c r="M623" s="211">
        <f t="shared" ref="M623" si="316">L626</f>
        <v>0</v>
      </c>
      <c r="N623" s="211">
        <f t="shared" ref="N623" si="317">M626</f>
        <v>0</v>
      </c>
      <c r="O623" s="211">
        <f t="shared" ref="O623" si="318">N626</f>
        <v>0</v>
      </c>
      <c r="P623" s="211">
        <f t="shared" ref="P623" si="319">O626</f>
        <v>0</v>
      </c>
      <c r="Q623" s="211">
        <f t="shared" ref="Q623" si="320">P626</f>
        <v>0</v>
      </c>
      <c r="R623" s="211">
        <f t="shared" ref="R623" si="321">Q626</f>
        <v>0</v>
      </c>
      <c r="S623" s="211">
        <f t="shared" ref="S623" si="322">R626</f>
        <v>0</v>
      </c>
      <c r="T623" s="211">
        <f t="shared" ref="T623" si="323">S626</f>
        <v>0</v>
      </c>
      <c r="U623" s="211">
        <f t="shared" ref="U623" si="324">T626</f>
        <v>0</v>
      </c>
      <c r="V623" s="211">
        <f t="shared" ref="V623" si="325">U626</f>
        <v>0</v>
      </c>
      <c r="W623" s="211">
        <f t="shared" ref="W623" si="326">V626</f>
        <v>0</v>
      </c>
      <c r="X623" s="211">
        <f t="shared" ref="X623" si="327">W626</f>
        <v>0</v>
      </c>
      <c r="Y623" s="211">
        <f t="shared" ref="Y623" si="328">X626</f>
        <v>0</v>
      </c>
      <c r="Z623" s="211">
        <f t="shared" ref="Z623" si="329">Y626</f>
        <v>0</v>
      </c>
      <c r="AA623" s="211">
        <f t="shared" ref="AA623" si="330">Z626</f>
        <v>0</v>
      </c>
      <c r="AB623" s="211">
        <f t="shared" ref="AB623" si="331">AA626</f>
        <v>0</v>
      </c>
      <c r="AC623" s="211">
        <f t="shared" ref="AC623" si="332">AB626</f>
        <v>0</v>
      </c>
      <c r="AD623" s="211">
        <f t="shared" ref="AD623" si="333">AC626</f>
        <v>0</v>
      </c>
      <c r="AE623" s="211">
        <f t="shared" ref="AE623" si="334">AD626</f>
        <v>0</v>
      </c>
      <c r="AF623" s="211">
        <f t="shared" ref="AF623" si="335">AE626</f>
        <v>0</v>
      </c>
      <c r="AG623" s="211">
        <f t="shared" ref="AG623" si="336">AF626</f>
        <v>0</v>
      </c>
      <c r="AH623" s="211">
        <f t="shared" ref="AH623" si="337">AG626</f>
        <v>0</v>
      </c>
      <c r="AI623" s="211">
        <f t="shared" ref="AI623" si="338">AH626</f>
        <v>0</v>
      </c>
      <c r="AJ623" s="211">
        <f t="shared" ref="AJ623" si="339">AI626</f>
        <v>0</v>
      </c>
      <c r="AK623" s="211">
        <f t="shared" ref="AK623" si="340">AJ626</f>
        <v>0</v>
      </c>
      <c r="AL623" s="211">
        <f t="shared" ref="AL623" si="341">AK626</f>
        <v>0</v>
      </c>
      <c r="AM623" s="211">
        <f t="shared" ref="AM623" si="342">AL626</f>
        <v>0</v>
      </c>
      <c r="AN623" s="211">
        <f t="shared" ref="AN623" si="343">AM626</f>
        <v>0</v>
      </c>
      <c r="AO623" s="211">
        <f t="shared" ref="AO623" si="344">AN626</f>
        <v>0</v>
      </c>
      <c r="AP623" s="211">
        <f t="shared" ref="AP623" si="345">AO626</f>
        <v>0</v>
      </c>
    </row>
    <row r="624" spans="1:42" s="16" customFormat="1" x14ac:dyDescent="0.2">
      <c r="A624" s="4" t="s">
        <v>24</v>
      </c>
      <c r="B624" s="211">
        <f t="shared" ref="B624:AP624" si="346">IF(B$2&lt;analysis_period,B626-B623,0)</f>
        <v>0</v>
      </c>
      <c r="C624" s="211">
        <f t="shared" si="346"/>
        <v>0</v>
      </c>
      <c r="D624" s="211">
        <f t="shared" si="346"/>
        <v>0</v>
      </c>
      <c r="E624" s="211">
        <f t="shared" si="346"/>
        <v>0</v>
      </c>
      <c r="F624" s="211">
        <f t="shared" si="346"/>
        <v>0</v>
      </c>
      <c r="G624" s="211">
        <f t="shared" si="346"/>
        <v>0</v>
      </c>
      <c r="H624" s="211">
        <f t="shared" si="346"/>
        <v>0</v>
      </c>
      <c r="I624" s="211">
        <f t="shared" si="346"/>
        <v>0</v>
      </c>
      <c r="J624" s="211">
        <f t="shared" si="346"/>
        <v>0</v>
      </c>
      <c r="K624" s="211">
        <f t="shared" si="346"/>
        <v>0</v>
      </c>
      <c r="L624" s="211">
        <f t="shared" si="346"/>
        <v>0</v>
      </c>
      <c r="M624" s="211">
        <f t="shared" si="346"/>
        <v>0</v>
      </c>
      <c r="N624" s="211">
        <f t="shared" si="346"/>
        <v>0</v>
      </c>
      <c r="O624" s="211">
        <f t="shared" si="346"/>
        <v>0</v>
      </c>
      <c r="P624" s="211">
        <f t="shared" si="346"/>
        <v>0</v>
      </c>
      <c r="Q624" s="211">
        <f t="shared" si="346"/>
        <v>0</v>
      </c>
      <c r="R624" s="211">
        <f t="shared" si="346"/>
        <v>0</v>
      </c>
      <c r="S624" s="211">
        <f t="shared" si="346"/>
        <v>0</v>
      </c>
      <c r="T624" s="211">
        <f t="shared" si="346"/>
        <v>0</v>
      </c>
      <c r="U624" s="211">
        <f t="shared" si="346"/>
        <v>0</v>
      </c>
      <c r="V624" s="211">
        <f t="shared" si="346"/>
        <v>0</v>
      </c>
      <c r="W624" s="211">
        <f t="shared" si="346"/>
        <v>0</v>
      </c>
      <c r="X624" s="211">
        <f t="shared" si="346"/>
        <v>0</v>
      </c>
      <c r="Y624" s="211">
        <f t="shared" si="346"/>
        <v>0</v>
      </c>
      <c r="Z624" s="211">
        <f t="shared" si="346"/>
        <v>0</v>
      </c>
      <c r="AA624" s="211">
        <f t="shared" si="346"/>
        <v>0</v>
      </c>
      <c r="AB624" s="211">
        <f t="shared" si="346"/>
        <v>0</v>
      </c>
      <c r="AC624" s="211">
        <f t="shared" si="346"/>
        <v>0</v>
      </c>
      <c r="AD624" s="211">
        <f t="shared" si="346"/>
        <v>0</v>
      </c>
      <c r="AE624" s="211">
        <f t="shared" si="346"/>
        <v>0</v>
      </c>
      <c r="AF624" s="211">
        <f t="shared" si="346"/>
        <v>0</v>
      </c>
      <c r="AG624" s="211">
        <f t="shared" si="346"/>
        <v>0</v>
      </c>
      <c r="AH624" s="211">
        <f t="shared" si="346"/>
        <v>0</v>
      </c>
      <c r="AI624" s="211">
        <f t="shared" si="346"/>
        <v>0</v>
      </c>
      <c r="AJ624" s="211">
        <f t="shared" si="346"/>
        <v>0</v>
      </c>
      <c r="AK624" s="211">
        <f t="shared" si="346"/>
        <v>0</v>
      </c>
      <c r="AL624" s="211">
        <f t="shared" si="346"/>
        <v>0</v>
      </c>
      <c r="AM624" s="211">
        <f t="shared" si="346"/>
        <v>0</v>
      </c>
      <c r="AN624" s="211">
        <f t="shared" si="346"/>
        <v>0</v>
      </c>
      <c r="AO624" s="211">
        <f t="shared" si="346"/>
        <v>0</v>
      </c>
      <c r="AP624" s="211">
        <f t="shared" si="346"/>
        <v>0</v>
      </c>
    </row>
    <row r="625" spans="1:42" s="16" customFormat="1" x14ac:dyDescent="0.2">
      <c r="A625" s="4" t="s">
        <v>245</v>
      </c>
      <c r="B625" s="212">
        <v>0</v>
      </c>
      <c r="C625" s="212">
        <f t="shared" ref="C625:AP625" si="347">IF(C$2=analysis_period,-C623,0)</f>
        <v>0</v>
      </c>
      <c r="D625" s="212">
        <f t="shared" si="347"/>
        <v>0</v>
      </c>
      <c r="E625" s="212">
        <f t="shared" si="347"/>
        <v>0</v>
      </c>
      <c r="F625" s="212">
        <f t="shared" si="347"/>
        <v>0</v>
      </c>
      <c r="G625" s="212">
        <f t="shared" si="347"/>
        <v>0</v>
      </c>
      <c r="H625" s="212">
        <f t="shared" si="347"/>
        <v>0</v>
      </c>
      <c r="I625" s="212">
        <f t="shared" si="347"/>
        <v>0</v>
      </c>
      <c r="J625" s="212">
        <f t="shared" si="347"/>
        <v>0</v>
      </c>
      <c r="K625" s="212">
        <f t="shared" si="347"/>
        <v>0</v>
      </c>
      <c r="L625" s="212">
        <f t="shared" si="347"/>
        <v>0</v>
      </c>
      <c r="M625" s="212">
        <f t="shared" si="347"/>
        <v>0</v>
      </c>
      <c r="N625" s="212">
        <f t="shared" si="347"/>
        <v>0</v>
      </c>
      <c r="O625" s="212">
        <f t="shared" si="347"/>
        <v>0</v>
      </c>
      <c r="P625" s="212">
        <f t="shared" si="347"/>
        <v>0</v>
      </c>
      <c r="Q625" s="212">
        <f t="shared" si="347"/>
        <v>0</v>
      </c>
      <c r="R625" s="212">
        <f t="shared" si="347"/>
        <v>0</v>
      </c>
      <c r="S625" s="212">
        <f t="shared" si="347"/>
        <v>0</v>
      </c>
      <c r="T625" s="212">
        <f t="shared" si="347"/>
        <v>0</v>
      </c>
      <c r="U625" s="212">
        <f t="shared" si="347"/>
        <v>0</v>
      </c>
      <c r="V625" s="212">
        <f t="shared" si="347"/>
        <v>0</v>
      </c>
      <c r="W625" s="212">
        <f t="shared" si="347"/>
        <v>0</v>
      </c>
      <c r="X625" s="212">
        <f t="shared" si="347"/>
        <v>0</v>
      </c>
      <c r="Y625" s="212">
        <f t="shared" si="347"/>
        <v>0</v>
      </c>
      <c r="Z625" s="212">
        <f t="shared" si="347"/>
        <v>0</v>
      </c>
      <c r="AA625" s="212">
        <f t="shared" si="347"/>
        <v>0</v>
      </c>
      <c r="AB625" s="212">
        <f t="shared" si="347"/>
        <v>0</v>
      </c>
      <c r="AC625" s="212">
        <f t="shared" si="347"/>
        <v>0</v>
      </c>
      <c r="AD625" s="212">
        <f t="shared" si="347"/>
        <v>0</v>
      </c>
      <c r="AE625" s="212">
        <f t="shared" si="347"/>
        <v>0</v>
      </c>
      <c r="AF625" s="212">
        <f t="shared" si="347"/>
        <v>0</v>
      </c>
      <c r="AG625" s="212">
        <f t="shared" si="347"/>
        <v>0</v>
      </c>
      <c r="AH625" s="212">
        <f t="shared" si="347"/>
        <v>0</v>
      </c>
      <c r="AI625" s="212">
        <f t="shared" si="347"/>
        <v>0</v>
      </c>
      <c r="AJ625" s="212">
        <f t="shared" si="347"/>
        <v>0</v>
      </c>
      <c r="AK625" s="212">
        <f t="shared" si="347"/>
        <v>0</v>
      </c>
      <c r="AL625" s="212">
        <f t="shared" si="347"/>
        <v>0</v>
      </c>
      <c r="AM625" s="212">
        <f t="shared" si="347"/>
        <v>0</v>
      </c>
      <c r="AN625" s="212">
        <f t="shared" si="347"/>
        <v>0</v>
      </c>
      <c r="AO625" s="212">
        <f t="shared" si="347"/>
        <v>0</v>
      </c>
      <c r="AP625" s="212">
        <f t="shared" si="347"/>
        <v>0</v>
      </c>
    </row>
    <row r="626" spans="1:42" x14ac:dyDescent="0.2">
      <c r="A626" s="16" t="s">
        <v>232</v>
      </c>
      <c r="B626" s="206">
        <f t="shared" ref="B626:AP626" si="348">C$12*(months_receivables_reserve/12)</f>
        <v>0</v>
      </c>
      <c r="C626" s="206">
        <f t="shared" si="348"/>
        <v>0</v>
      </c>
      <c r="D626" s="206">
        <f t="shared" si="348"/>
        <v>0</v>
      </c>
      <c r="E626" s="206">
        <f t="shared" si="348"/>
        <v>0</v>
      </c>
      <c r="F626" s="206">
        <f t="shared" si="348"/>
        <v>0</v>
      </c>
      <c r="G626" s="206">
        <f t="shared" si="348"/>
        <v>0</v>
      </c>
      <c r="H626" s="206">
        <f t="shared" si="348"/>
        <v>0</v>
      </c>
      <c r="I626" s="206">
        <f t="shared" si="348"/>
        <v>0</v>
      </c>
      <c r="J626" s="206">
        <f t="shared" si="348"/>
        <v>0</v>
      </c>
      <c r="K626" s="206">
        <f t="shared" si="348"/>
        <v>0</v>
      </c>
      <c r="L626" s="206">
        <f t="shared" si="348"/>
        <v>0</v>
      </c>
      <c r="M626" s="206">
        <f t="shared" si="348"/>
        <v>0</v>
      </c>
      <c r="N626" s="206">
        <f t="shared" si="348"/>
        <v>0</v>
      </c>
      <c r="O626" s="206">
        <f t="shared" si="348"/>
        <v>0</v>
      </c>
      <c r="P626" s="206">
        <f t="shared" si="348"/>
        <v>0</v>
      </c>
      <c r="Q626" s="206">
        <f t="shared" si="348"/>
        <v>0</v>
      </c>
      <c r="R626" s="206">
        <f t="shared" si="348"/>
        <v>0</v>
      </c>
      <c r="S626" s="206">
        <f t="shared" si="348"/>
        <v>0</v>
      </c>
      <c r="T626" s="206">
        <f t="shared" si="348"/>
        <v>0</v>
      </c>
      <c r="U626" s="206">
        <f t="shared" si="348"/>
        <v>0</v>
      </c>
      <c r="V626" s="206">
        <f t="shared" si="348"/>
        <v>0</v>
      </c>
      <c r="W626" s="206">
        <f t="shared" si="348"/>
        <v>0</v>
      </c>
      <c r="X626" s="206">
        <f t="shared" si="348"/>
        <v>0</v>
      </c>
      <c r="Y626" s="206">
        <f t="shared" si="348"/>
        <v>0</v>
      </c>
      <c r="Z626" s="206">
        <f t="shared" si="348"/>
        <v>0</v>
      </c>
      <c r="AA626" s="206">
        <f t="shared" si="348"/>
        <v>0</v>
      </c>
      <c r="AB626" s="206">
        <f t="shared" si="348"/>
        <v>0</v>
      </c>
      <c r="AC626" s="206">
        <f t="shared" si="348"/>
        <v>0</v>
      </c>
      <c r="AD626" s="206">
        <f t="shared" si="348"/>
        <v>0</v>
      </c>
      <c r="AE626" s="206">
        <f t="shared" si="348"/>
        <v>0</v>
      </c>
      <c r="AF626" s="206">
        <f t="shared" si="348"/>
        <v>0</v>
      </c>
      <c r="AG626" s="206">
        <f t="shared" si="348"/>
        <v>0</v>
      </c>
      <c r="AH626" s="206">
        <f t="shared" si="348"/>
        <v>0</v>
      </c>
      <c r="AI626" s="206">
        <f t="shared" si="348"/>
        <v>0</v>
      </c>
      <c r="AJ626" s="206">
        <f t="shared" si="348"/>
        <v>0</v>
      </c>
      <c r="AK626" s="206">
        <f t="shared" si="348"/>
        <v>0</v>
      </c>
      <c r="AL626" s="206">
        <f t="shared" si="348"/>
        <v>0</v>
      </c>
      <c r="AM626" s="206">
        <f t="shared" si="348"/>
        <v>0</v>
      </c>
      <c r="AN626" s="206">
        <f t="shared" si="348"/>
        <v>0</v>
      </c>
      <c r="AO626" s="206">
        <f t="shared" si="348"/>
        <v>0</v>
      </c>
      <c r="AP626" s="206">
        <f t="shared" si="348"/>
        <v>0</v>
      </c>
    </row>
    <row r="627" spans="1:42" x14ac:dyDescent="0.2">
      <c r="A627" s="16"/>
      <c r="B627" s="20"/>
      <c r="C627" s="20"/>
      <c r="D627" s="20"/>
      <c r="E627" s="20"/>
      <c r="F627" s="20"/>
      <c r="G627" s="28"/>
      <c r="H627" s="28"/>
      <c r="I627" s="28"/>
      <c r="J627" s="28"/>
      <c r="K627" s="28"/>
      <c r="L627" s="28"/>
      <c r="M627" s="28"/>
      <c r="N627" s="28"/>
      <c r="O627" s="28"/>
      <c r="P627" s="28"/>
      <c r="Q627" s="28"/>
      <c r="R627" s="28"/>
      <c r="S627" s="28"/>
      <c r="T627" s="28"/>
      <c r="U627" s="28"/>
      <c r="V627" s="28"/>
      <c r="W627" s="28"/>
      <c r="X627" s="28"/>
      <c r="Y627" s="28"/>
      <c r="Z627" s="28"/>
      <c r="AA627" s="28"/>
      <c r="AB627" s="28"/>
      <c r="AC627" s="28"/>
      <c r="AD627" s="28"/>
      <c r="AE627" s="28"/>
      <c r="AF627" s="28"/>
      <c r="AG627" s="28"/>
      <c r="AH627" s="28"/>
      <c r="AI627" s="28"/>
      <c r="AJ627" s="28"/>
      <c r="AK627" s="28"/>
      <c r="AL627" s="28"/>
      <c r="AM627" s="28"/>
      <c r="AN627" s="28"/>
      <c r="AO627" s="28"/>
      <c r="AP627" s="28"/>
    </row>
    <row r="628" spans="1:42" x14ac:dyDescent="0.2">
      <c r="A628" s="25" t="s">
        <v>246</v>
      </c>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c r="AJ628" s="20"/>
      <c r="AK628" s="20"/>
      <c r="AL628" s="20"/>
      <c r="AM628" s="20"/>
      <c r="AN628" s="20"/>
      <c r="AO628" s="20"/>
      <c r="AP628" s="20"/>
    </row>
    <row r="629" spans="1:42" x14ac:dyDescent="0.2">
      <c r="A629" s="4" t="s">
        <v>244</v>
      </c>
      <c r="B629" s="211">
        <v>0</v>
      </c>
      <c r="C629" s="211">
        <f>B632</f>
        <v>0</v>
      </c>
      <c r="D629" s="211">
        <f t="shared" ref="D629:AP629" si="349">C632</f>
        <v>0</v>
      </c>
      <c r="E629" s="211">
        <f t="shared" si="349"/>
        <v>0</v>
      </c>
      <c r="F629" s="211">
        <f t="shared" si="349"/>
        <v>0</v>
      </c>
      <c r="G629" s="211">
        <f t="shared" si="349"/>
        <v>0</v>
      </c>
      <c r="H629" s="211">
        <f t="shared" si="349"/>
        <v>0</v>
      </c>
      <c r="I629" s="211">
        <f t="shared" si="349"/>
        <v>0</v>
      </c>
      <c r="J629" s="211">
        <f t="shared" si="349"/>
        <v>0</v>
      </c>
      <c r="K629" s="211">
        <f t="shared" si="349"/>
        <v>0</v>
      </c>
      <c r="L629" s="211">
        <f t="shared" si="349"/>
        <v>0</v>
      </c>
      <c r="M629" s="211">
        <f t="shared" si="349"/>
        <v>0</v>
      </c>
      <c r="N629" s="211">
        <f t="shared" si="349"/>
        <v>0</v>
      </c>
      <c r="O629" s="211">
        <f t="shared" si="349"/>
        <v>0</v>
      </c>
      <c r="P629" s="211">
        <f t="shared" si="349"/>
        <v>0</v>
      </c>
      <c r="Q629" s="211">
        <f t="shared" si="349"/>
        <v>0</v>
      </c>
      <c r="R629" s="211">
        <f t="shared" si="349"/>
        <v>0</v>
      </c>
      <c r="S629" s="211">
        <f t="shared" si="349"/>
        <v>0</v>
      </c>
      <c r="T629" s="211">
        <f t="shared" si="349"/>
        <v>0</v>
      </c>
      <c r="U629" s="211">
        <f t="shared" si="349"/>
        <v>0</v>
      </c>
      <c r="V629" s="211">
        <f t="shared" si="349"/>
        <v>0</v>
      </c>
      <c r="W629" s="211">
        <f t="shared" si="349"/>
        <v>0</v>
      </c>
      <c r="X629" s="211">
        <f t="shared" si="349"/>
        <v>0</v>
      </c>
      <c r="Y629" s="211">
        <f t="shared" si="349"/>
        <v>0</v>
      </c>
      <c r="Z629" s="211">
        <f t="shared" si="349"/>
        <v>0</v>
      </c>
      <c r="AA629" s="211">
        <f t="shared" si="349"/>
        <v>0</v>
      </c>
      <c r="AB629" s="211">
        <f t="shared" si="349"/>
        <v>0</v>
      </c>
      <c r="AC629" s="211">
        <f t="shared" si="349"/>
        <v>0</v>
      </c>
      <c r="AD629" s="211">
        <f t="shared" si="349"/>
        <v>0</v>
      </c>
      <c r="AE629" s="211">
        <f t="shared" si="349"/>
        <v>0</v>
      </c>
      <c r="AF629" s="211">
        <f t="shared" si="349"/>
        <v>0</v>
      </c>
      <c r="AG629" s="211">
        <f t="shared" si="349"/>
        <v>0</v>
      </c>
      <c r="AH629" s="211">
        <f t="shared" si="349"/>
        <v>0</v>
      </c>
      <c r="AI629" s="211">
        <f t="shared" si="349"/>
        <v>0</v>
      </c>
      <c r="AJ629" s="211">
        <f t="shared" si="349"/>
        <v>0</v>
      </c>
      <c r="AK629" s="211">
        <f t="shared" si="349"/>
        <v>0</v>
      </c>
      <c r="AL629" s="211">
        <f t="shared" si="349"/>
        <v>0</v>
      </c>
      <c r="AM629" s="211">
        <f t="shared" si="349"/>
        <v>0</v>
      </c>
      <c r="AN629" s="211">
        <f t="shared" si="349"/>
        <v>0</v>
      </c>
      <c r="AO629" s="211">
        <f t="shared" si="349"/>
        <v>0</v>
      </c>
      <c r="AP629" s="211">
        <f t="shared" si="349"/>
        <v>0</v>
      </c>
    </row>
    <row r="630" spans="1:42" x14ac:dyDescent="0.2">
      <c r="A630" s="4" t="s">
        <v>62</v>
      </c>
      <c r="B630" s="211">
        <v>0</v>
      </c>
      <c r="C630" s="211">
        <f>C658</f>
        <v>0</v>
      </c>
      <c r="D630" s="211">
        <f t="shared" ref="D630:AP630" si="350">D658</f>
        <v>0</v>
      </c>
      <c r="E630" s="211">
        <f t="shared" si="350"/>
        <v>0</v>
      </c>
      <c r="F630" s="211">
        <f t="shared" si="350"/>
        <v>0</v>
      </c>
      <c r="G630" s="211">
        <f t="shared" si="350"/>
        <v>0</v>
      </c>
      <c r="H630" s="211">
        <f t="shared" si="350"/>
        <v>0</v>
      </c>
      <c r="I630" s="211">
        <f t="shared" si="350"/>
        <v>0</v>
      </c>
      <c r="J630" s="211">
        <f t="shared" si="350"/>
        <v>0</v>
      </c>
      <c r="K630" s="211">
        <f t="shared" si="350"/>
        <v>0</v>
      </c>
      <c r="L630" s="211">
        <f t="shared" si="350"/>
        <v>0</v>
      </c>
      <c r="M630" s="211">
        <f t="shared" si="350"/>
        <v>0</v>
      </c>
      <c r="N630" s="211">
        <f t="shared" si="350"/>
        <v>0</v>
      </c>
      <c r="O630" s="211">
        <f t="shared" si="350"/>
        <v>0</v>
      </c>
      <c r="P630" s="211">
        <f t="shared" si="350"/>
        <v>0</v>
      </c>
      <c r="Q630" s="211">
        <f t="shared" si="350"/>
        <v>0</v>
      </c>
      <c r="R630" s="211">
        <f t="shared" si="350"/>
        <v>0</v>
      </c>
      <c r="S630" s="211">
        <f t="shared" si="350"/>
        <v>0</v>
      </c>
      <c r="T630" s="211">
        <f t="shared" si="350"/>
        <v>0</v>
      </c>
      <c r="U630" s="211">
        <f t="shared" si="350"/>
        <v>0</v>
      </c>
      <c r="V630" s="211">
        <f t="shared" si="350"/>
        <v>0</v>
      </c>
      <c r="W630" s="211">
        <f t="shared" si="350"/>
        <v>0</v>
      </c>
      <c r="X630" s="211">
        <f t="shared" si="350"/>
        <v>0</v>
      </c>
      <c r="Y630" s="211">
        <f t="shared" si="350"/>
        <v>0</v>
      </c>
      <c r="Z630" s="211">
        <f t="shared" si="350"/>
        <v>0</v>
      </c>
      <c r="AA630" s="211">
        <f t="shared" si="350"/>
        <v>0</v>
      </c>
      <c r="AB630" s="211">
        <f t="shared" si="350"/>
        <v>0</v>
      </c>
      <c r="AC630" s="211">
        <f t="shared" si="350"/>
        <v>0</v>
      </c>
      <c r="AD630" s="211">
        <f t="shared" si="350"/>
        <v>0</v>
      </c>
      <c r="AE630" s="211">
        <f t="shared" si="350"/>
        <v>0</v>
      </c>
      <c r="AF630" s="211">
        <f t="shared" si="350"/>
        <v>0</v>
      </c>
      <c r="AG630" s="211">
        <f t="shared" si="350"/>
        <v>0</v>
      </c>
      <c r="AH630" s="211">
        <f t="shared" si="350"/>
        <v>0</v>
      </c>
      <c r="AI630" s="211">
        <f t="shared" si="350"/>
        <v>0</v>
      </c>
      <c r="AJ630" s="211">
        <f t="shared" si="350"/>
        <v>0</v>
      </c>
      <c r="AK630" s="211">
        <f t="shared" si="350"/>
        <v>0</v>
      </c>
      <c r="AL630" s="211">
        <f t="shared" si="350"/>
        <v>0</v>
      </c>
      <c r="AM630" s="211">
        <f t="shared" si="350"/>
        <v>0</v>
      </c>
      <c r="AN630" s="211">
        <f t="shared" si="350"/>
        <v>0</v>
      </c>
      <c r="AO630" s="211">
        <f t="shared" si="350"/>
        <v>0</v>
      </c>
      <c r="AP630" s="211">
        <f t="shared" si="350"/>
        <v>0</v>
      </c>
    </row>
    <row r="631" spans="1:42" x14ac:dyDescent="0.2">
      <c r="A631" s="4" t="s">
        <v>245</v>
      </c>
      <c r="B631" s="212">
        <v>0</v>
      </c>
      <c r="C631" s="212">
        <f>-C646</f>
        <v>0</v>
      </c>
      <c r="D631" s="212">
        <f t="shared" ref="D631:AP631" si="351">-D646</f>
        <v>0</v>
      </c>
      <c r="E631" s="212">
        <f t="shared" si="351"/>
        <v>0</v>
      </c>
      <c r="F631" s="212">
        <f t="shared" si="351"/>
        <v>0</v>
      </c>
      <c r="G631" s="212">
        <f t="shared" si="351"/>
        <v>0</v>
      </c>
      <c r="H631" s="212">
        <f t="shared" si="351"/>
        <v>0</v>
      </c>
      <c r="I631" s="212">
        <f t="shared" si="351"/>
        <v>0</v>
      </c>
      <c r="J631" s="212">
        <f t="shared" si="351"/>
        <v>0</v>
      </c>
      <c r="K631" s="212">
        <f t="shared" si="351"/>
        <v>0</v>
      </c>
      <c r="L631" s="212">
        <f t="shared" si="351"/>
        <v>0</v>
      </c>
      <c r="M631" s="212">
        <f t="shared" si="351"/>
        <v>0</v>
      </c>
      <c r="N631" s="212">
        <f t="shared" si="351"/>
        <v>0</v>
      </c>
      <c r="O631" s="212">
        <f t="shared" si="351"/>
        <v>0</v>
      </c>
      <c r="P631" s="212">
        <f t="shared" si="351"/>
        <v>0</v>
      </c>
      <c r="Q631" s="212">
        <f t="shared" si="351"/>
        <v>0</v>
      </c>
      <c r="R631" s="212">
        <f t="shared" si="351"/>
        <v>0</v>
      </c>
      <c r="S631" s="212">
        <f t="shared" si="351"/>
        <v>0</v>
      </c>
      <c r="T631" s="212">
        <f t="shared" si="351"/>
        <v>0</v>
      </c>
      <c r="U631" s="212">
        <f t="shared" si="351"/>
        <v>0</v>
      </c>
      <c r="V631" s="212">
        <f t="shared" si="351"/>
        <v>0</v>
      </c>
      <c r="W631" s="212">
        <f t="shared" si="351"/>
        <v>0</v>
      </c>
      <c r="X631" s="212">
        <f t="shared" si="351"/>
        <v>0</v>
      </c>
      <c r="Y631" s="212">
        <f t="shared" si="351"/>
        <v>0</v>
      </c>
      <c r="Z631" s="212">
        <f t="shared" si="351"/>
        <v>0</v>
      </c>
      <c r="AA631" s="212">
        <f t="shared" si="351"/>
        <v>0</v>
      </c>
      <c r="AB631" s="212">
        <f t="shared" si="351"/>
        <v>0</v>
      </c>
      <c r="AC631" s="212">
        <f t="shared" si="351"/>
        <v>0</v>
      </c>
      <c r="AD631" s="212">
        <f t="shared" si="351"/>
        <v>0</v>
      </c>
      <c r="AE631" s="212">
        <f t="shared" si="351"/>
        <v>0</v>
      </c>
      <c r="AF631" s="212">
        <f t="shared" si="351"/>
        <v>0</v>
      </c>
      <c r="AG631" s="212">
        <f t="shared" si="351"/>
        <v>0</v>
      </c>
      <c r="AH631" s="212">
        <f t="shared" si="351"/>
        <v>0</v>
      </c>
      <c r="AI631" s="212">
        <f t="shared" si="351"/>
        <v>0</v>
      </c>
      <c r="AJ631" s="212">
        <f t="shared" si="351"/>
        <v>0</v>
      </c>
      <c r="AK631" s="212">
        <f t="shared" si="351"/>
        <v>0</v>
      </c>
      <c r="AL631" s="212">
        <f t="shared" si="351"/>
        <v>0</v>
      </c>
      <c r="AM631" s="212">
        <f t="shared" si="351"/>
        <v>0</v>
      </c>
      <c r="AN631" s="212">
        <f t="shared" si="351"/>
        <v>0</v>
      </c>
      <c r="AO631" s="212">
        <f t="shared" si="351"/>
        <v>0</v>
      </c>
      <c r="AP631" s="212">
        <f t="shared" si="351"/>
        <v>0</v>
      </c>
    </row>
    <row r="632" spans="1:42" x14ac:dyDescent="0.2">
      <c r="A632" s="4" t="s">
        <v>232</v>
      </c>
      <c r="B632" s="211">
        <f>SUM(B629:B631)</f>
        <v>0</v>
      </c>
      <c r="C632" s="211">
        <f>SUM(C629:C631)</f>
        <v>0</v>
      </c>
      <c r="D632" s="211">
        <f t="shared" ref="D632:AP632" si="352">SUM(D629:D631)</f>
        <v>0</v>
      </c>
      <c r="E632" s="211">
        <f t="shared" si="352"/>
        <v>0</v>
      </c>
      <c r="F632" s="211">
        <f t="shared" si="352"/>
        <v>0</v>
      </c>
      <c r="G632" s="211">
        <f t="shared" si="352"/>
        <v>0</v>
      </c>
      <c r="H632" s="211">
        <f t="shared" si="352"/>
        <v>0</v>
      </c>
      <c r="I632" s="211">
        <f t="shared" si="352"/>
        <v>0</v>
      </c>
      <c r="J632" s="211">
        <f t="shared" si="352"/>
        <v>0</v>
      </c>
      <c r="K632" s="211">
        <f t="shared" si="352"/>
        <v>0</v>
      </c>
      <c r="L632" s="211">
        <f t="shared" si="352"/>
        <v>0</v>
      </c>
      <c r="M632" s="211">
        <f t="shared" si="352"/>
        <v>0</v>
      </c>
      <c r="N632" s="211">
        <f t="shared" si="352"/>
        <v>0</v>
      </c>
      <c r="O632" s="211">
        <f t="shared" si="352"/>
        <v>0</v>
      </c>
      <c r="P632" s="211">
        <f t="shared" si="352"/>
        <v>0</v>
      </c>
      <c r="Q632" s="211">
        <f t="shared" si="352"/>
        <v>0</v>
      </c>
      <c r="R632" s="211">
        <f t="shared" si="352"/>
        <v>0</v>
      </c>
      <c r="S632" s="211">
        <f t="shared" si="352"/>
        <v>0</v>
      </c>
      <c r="T632" s="211">
        <f t="shared" si="352"/>
        <v>0</v>
      </c>
      <c r="U632" s="211">
        <f t="shared" si="352"/>
        <v>0</v>
      </c>
      <c r="V632" s="211">
        <f t="shared" si="352"/>
        <v>0</v>
      </c>
      <c r="W632" s="211">
        <f t="shared" si="352"/>
        <v>0</v>
      </c>
      <c r="X632" s="211">
        <f t="shared" si="352"/>
        <v>0</v>
      </c>
      <c r="Y632" s="211">
        <f t="shared" si="352"/>
        <v>0</v>
      </c>
      <c r="Z632" s="211">
        <f t="shared" si="352"/>
        <v>0</v>
      </c>
      <c r="AA632" s="211">
        <f t="shared" si="352"/>
        <v>0</v>
      </c>
      <c r="AB632" s="211">
        <f t="shared" si="352"/>
        <v>0</v>
      </c>
      <c r="AC632" s="211">
        <f t="shared" si="352"/>
        <v>0</v>
      </c>
      <c r="AD632" s="211">
        <f t="shared" si="352"/>
        <v>0</v>
      </c>
      <c r="AE632" s="211">
        <f t="shared" si="352"/>
        <v>0</v>
      </c>
      <c r="AF632" s="211">
        <f t="shared" si="352"/>
        <v>0</v>
      </c>
      <c r="AG632" s="211">
        <f t="shared" si="352"/>
        <v>0</v>
      </c>
      <c r="AH632" s="211">
        <f t="shared" si="352"/>
        <v>0</v>
      </c>
      <c r="AI632" s="211">
        <f t="shared" si="352"/>
        <v>0</v>
      </c>
      <c r="AJ632" s="211">
        <f t="shared" si="352"/>
        <v>0</v>
      </c>
      <c r="AK632" s="211">
        <f t="shared" si="352"/>
        <v>0</v>
      </c>
      <c r="AL632" s="211">
        <f t="shared" si="352"/>
        <v>0</v>
      </c>
      <c r="AM632" s="211">
        <f t="shared" si="352"/>
        <v>0</v>
      </c>
      <c r="AN632" s="211">
        <f t="shared" si="352"/>
        <v>0</v>
      </c>
      <c r="AO632" s="211">
        <f t="shared" si="352"/>
        <v>0</v>
      </c>
      <c r="AP632" s="211">
        <f t="shared" si="352"/>
        <v>0</v>
      </c>
    </row>
    <row r="633" spans="1:42" x14ac:dyDescent="0.2">
      <c r="B633" s="20"/>
      <c r="C633" s="20"/>
      <c r="D633" s="20"/>
      <c r="E633" s="20"/>
      <c r="F633" s="20"/>
      <c r="G633" s="28"/>
      <c r="H633" s="28"/>
      <c r="I633" s="28"/>
      <c r="J633" s="28"/>
      <c r="K633" s="28"/>
      <c r="L633" s="28"/>
      <c r="M633" s="28"/>
      <c r="N633" s="28"/>
      <c r="O633" s="28"/>
      <c r="P633" s="28"/>
      <c r="Q633" s="28"/>
      <c r="R633" s="28"/>
      <c r="S633" s="28"/>
      <c r="T633" s="28"/>
      <c r="U633" s="28"/>
      <c r="V633" s="28"/>
      <c r="W633" s="28"/>
      <c r="X633" s="28"/>
      <c r="Y633" s="28"/>
      <c r="Z633" s="28"/>
      <c r="AA633" s="28"/>
      <c r="AB633" s="28"/>
      <c r="AC633" s="28"/>
      <c r="AD633" s="28"/>
      <c r="AE633" s="28"/>
      <c r="AF633" s="28"/>
      <c r="AG633" s="28"/>
      <c r="AH633" s="28"/>
      <c r="AI633" s="28"/>
      <c r="AJ633" s="28"/>
      <c r="AK633" s="28"/>
      <c r="AL633" s="28"/>
      <c r="AM633" s="28"/>
      <c r="AN633" s="28"/>
      <c r="AO633" s="28"/>
      <c r="AP633" s="28"/>
    </row>
    <row r="634" spans="1:42" x14ac:dyDescent="0.2">
      <c r="A634" s="4" t="s">
        <v>247</v>
      </c>
      <c r="B634" s="20"/>
      <c r="C634" s="20"/>
      <c r="D634" s="20"/>
      <c r="E634" s="20"/>
      <c r="F634" s="20"/>
      <c r="G634" s="28"/>
      <c r="H634" s="28"/>
      <c r="I634" s="28"/>
      <c r="J634" s="28"/>
      <c r="K634" s="28"/>
      <c r="L634" s="28"/>
      <c r="M634" s="28"/>
      <c r="N634" s="28"/>
      <c r="O634" s="28"/>
      <c r="P634" s="28"/>
      <c r="Q634" s="28"/>
      <c r="R634" s="28"/>
      <c r="S634" s="28"/>
      <c r="T634" s="28"/>
      <c r="U634" s="28"/>
      <c r="V634" s="28"/>
      <c r="W634" s="28"/>
      <c r="X634" s="28"/>
      <c r="Y634" s="28"/>
      <c r="Z634" s="28"/>
      <c r="AA634" s="28"/>
      <c r="AB634" s="28"/>
      <c r="AC634" s="28"/>
      <c r="AD634" s="28"/>
      <c r="AE634" s="28"/>
      <c r="AF634" s="28"/>
      <c r="AG634" s="28"/>
      <c r="AH634" s="28"/>
      <c r="AI634" s="28"/>
      <c r="AJ634" s="28"/>
      <c r="AK634" s="28"/>
      <c r="AL634" s="28"/>
      <c r="AM634" s="28"/>
      <c r="AN634" s="28"/>
      <c r="AO634" s="28"/>
      <c r="AP634" s="28"/>
    </row>
    <row r="635" spans="1:42" x14ac:dyDescent="0.2">
      <c r="A635" s="4" t="s">
        <v>248</v>
      </c>
      <c r="B635" s="20"/>
      <c r="C635" s="20"/>
      <c r="D635" s="20"/>
      <c r="E635" s="20"/>
      <c r="F635" s="20"/>
      <c r="G635" s="28"/>
      <c r="H635" s="28"/>
      <c r="I635" s="28"/>
      <c r="J635" s="28"/>
      <c r="K635" s="28"/>
      <c r="L635" s="28"/>
      <c r="M635" s="28"/>
      <c r="N635" s="28"/>
      <c r="O635" s="28"/>
      <c r="P635" s="28"/>
      <c r="Q635" s="28"/>
      <c r="R635" s="28"/>
      <c r="S635" s="28"/>
      <c r="T635" s="28"/>
      <c r="U635" s="28"/>
      <c r="V635" s="28"/>
      <c r="W635" s="28"/>
      <c r="X635" s="28"/>
      <c r="Y635" s="28"/>
      <c r="Z635" s="28"/>
      <c r="AA635" s="28"/>
      <c r="AB635" s="28"/>
      <c r="AC635" s="28"/>
      <c r="AD635" s="28"/>
      <c r="AE635" s="28"/>
      <c r="AF635" s="28"/>
      <c r="AG635" s="28"/>
      <c r="AH635" s="28"/>
      <c r="AI635" s="28"/>
      <c r="AJ635" s="28"/>
      <c r="AK635" s="28"/>
      <c r="AL635" s="28"/>
      <c r="AM635" s="28"/>
      <c r="AN635" s="28"/>
      <c r="AO635" s="28"/>
      <c r="AP635" s="28"/>
    </row>
    <row r="636" spans="1:42" x14ac:dyDescent="0.2">
      <c r="A636" s="4">
        <v>1</v>
      </c>
      <c r="B636" s="227">
        <f t="shared" ref="B636:B645" si="353">SUM(C636:AP636)</f>
        <v>0</v>
      </c>
      <c r="C636" s="208">
        <f t="shared" ref="C636:AP636" si="354">IF(C$2&gt;analysis_period,0,IF(C$2=equip1_reserve_freq*$A636,equip1_reserve_cost*system_capacity*1000*(1+inflation_rate/100)^B$2,0))</f>
        <v>0</v>
      </c>
      <c r="D636" s="208">
        <f t="shared" si="354"/>
        <v>0</v>
      </c>
      <c r="E636" s="208">
        <f t="shared" si="354"/>
        <v>0</v>
      </c>
      <c r="F636" s="208">
        <f t="shared" si="354"/>
        <v>0</v>
      </c>
      <c r="G636" s="208">
        <f t="shared" si="354"/>
        <v>0</v>
      </c>
      <c r="H636" s="208">
        <f t="shared" si="354"/>
        <v>0</v>
      </c>
      <c r="I636" s="208">
        <f t="shared" si="354"/>
        <v>0</v>
      </c>
      <c r="J636" s="208">
        <f t="shared" si="354"/>
        <v>0</v>
      </c>
      <c r="K636" s="208">
        <f t="shared" si="354"/>
        <v>0</v>
      </c>
      <c r="L636" s="208">
        <f t="shared" si="354"/>
        <v>0</v>
      </c>
      <c r="M636" s="208">
        <f t="shared" si="354"/>
        <v>0</v>
      </c>
      <c r="N636" s="208">
        <f t="shared" si="354"/>
        <v>0</v>
      </c>
      <c r="O636" s="208">
        <f t="shared" si="354"/>
        <v>0</v>
      </c>
      <c r="P636" s="208">
        <f t="shared" si="354"/>
        <v>0</v>
      </c>
      <c r="Q636" s="208">
        <f t="shared" si="354"/>
        <v>0</v>
      </c>
      <c r="R636" s="208">
        <f t="shared" si="354"/>
        <v>0</v>
      </c>
      <c r="S636" s="208">
        <f t="shared" si="354"/>
        <v>0</v>
      </c>
      <c r="T636" s="208">
        <f t="shared" si="354"/>
        <v>0</v>
      </c>
      <c r="U636" s="208">
        <f t="shared" si="354"/>
        <v>0</v>
      </c>
      <c r="V636" s="208">
        <f t="shared" si="354"/>
        <v>0</v>
      </c>
      <c r="W636" s="208">
        <f t="shared" si="354"/>
        <v>0</v>
      </c>
      <c r="X636" s="208">
        <f t="shared" si="354"/>
        <v>0</v>
      </c>
      <c r="Y636" s="208">
        <f t="shared" si="354"/>
        <v>0</v>
      </c>
      <c r="Z636" s="208">
        <f t="shared" si="354"/>
        <v>0</v>
      </c>
      <c r="AA636" s="208">
        <f t="shared" si="354"/>
        <v>0</v>
      </c>
      <c r="AB636" s="208">
        <f t="shared" si="354"/>
        <v>0</v>
      </c>
      <c r="AC636" s="208">
        <f t="shared" si="354"/>
        <v>0</v>
      </c>
      <c r="AD636" s="208">
        <f t="shared" si="354"/>
        <v>0</v>
      </c>
      <c r="AE636" s="208">
        <f t="shared" si="354"/>
        <v>0</v>
      </c>
      <c r="AF636" s="208">
        <f t="shared" si="354"/>
        <v>0</v>
      </c>
      <c r="AG636" s="208">
        <f t="shared" si="354"/>
        <v>0</v>
      </c>
      <c r="AH636" s="208">
        <f t="shared" si="354"/>
        <v>0</v>
      </c>
      <c r="AI636" s="208">
        <f t="shared" si="354"/>
        <v>0</v>
      </c>
      <c r="AJ636" s="208">
        <f t="shared" si="354"/>
        <v>0</v>
      </c>
      <c r="AK636" s="208">
        <f t="shared" si="354"/>
        <v>0</v>
      </c>
      <c r="AL636" s="208">
        <f t="shared" si="354"/>
        <v>0</v>
      </c>
      <c r="AM636" s="208">
        <f t="shared" si="354"/>
        <v>0</v>
      </c>
      <c r="AN636" s="208">
        <f t="shared" si="354"/>
        <v>0</v>
      </c>
      <c r="AO636" s="208">
        <f t="shared" si="354"/>
        <v>0</v>
      </c>
      <c r="AP636" s="208">
        <f t="shared" si="354"/>
        <v>0</v>
      </c>
    </row>
    <row r="637" spans="1:42" x14ac:dyDescent="0.2">
      <c r="A637" s="4">
        <f>A636+1</f>
        <v>2</v>
      </c>
      <c r="B637" s="227">
        <f t="shared" si="353"/>
        <v>0</v>
      </c>
      <c r="C637" s="208">
        <f t="shared" ref="C637:AP637" si="355">IF(C$2&gt;analysis_period,0,IF(C$2=equip1_reserve_freq*$A637,equip1_reserve_cost*system_capacity*1000*(1+inflation_rate/100)^B$2,0))</f>
        <v>0</v>
      </c>
      <c r="D637" s="208">
        <f t="shared" si="355"/>
        <v>0</v>
      </c>
      <c r="E637" s="208">
        <f t="shared" si="355"/>
        <v>0</v>
      </c>
      <c r="F637" s="208">
        <f t="shared" si="355"/>
        <v>0</v>
      </c>
      <c r="G637" s="208">
        <f t="shared" si="355"/>
        <v>0</v>
      </c>
      <c r="H637" s="208">
        <f t="shared" si="355"/>
        <v>0</v>
      </c>
      <c r="I637" s="208">
        <f t="shared" si="355"/>
        <v>0</v>
      </c>
      <c r="J637" s="208">
        <f t="shared" si="355"/>
        <v>0</v>
      </c>
      <c r="K637" s="208">
        <f t="shared" si="355"/>
        <v>0</v>
      </c>
      <c r="L637" s="208">
        <f t="shared" si="355"/>
        <v>0</v>
      </c>
      <c r="M637" s="208">
        <f t="shared" si="355"/>
        <v>0</v>
      </c>
      <c r="N637" s="208">
        <f t="shared" si="355"/>
        <v>0</v>
      </c>
      <c r="O637" s="208">
        <f t="shared" si="355"/>
        <v>0</v>
      </c>
      <c r="P637" s="208">
        <f t="shared" si="355"/>
        <v>0</v>
      </c>
      <c r="Q637" s="208">
        <f t="shared" si="355"/>
        <v>0</v>
      </c>
      <c r="R637" s="208">
        <f t="shared" si="355"/>
        <v>0</v>
      </c>
      <c r="S637" s="208">
        <f t="shared" si="355"/>
        <v>0</v>
      </c>
      <c r="T637" s="208">
        <f t="shared" si="355"/>
        <v>0</v>
      </c>
      <c r="U637" s="208">
        <f t="shared" si="355"/>
        <v>0</v>
      </c>
      <c r="V637" s="208">
        <f t="shared" si="355"/>
        <v>0</v>
      </c>
      <c r="W637" s="208">
        <f t="shared" si="355"/>
        <v>0</v>
      </c>
      <c r="X637" s="208">
        <f t="shared" si="355"/>
        <v>0</v>
      </c>
      <c r="Y637" s="208">
        <f t="shared" si="355"/>
        <v>0</v>
      </c>
      <c r="Z637" s="208">
        <f t="shared" si="355"/>
        <v>0</v>
      </c>
      <c r="AA637" s="208">
        <f t="shared" si="355"/>
        <v>0</v>
      </c>
      <c r="AB637" s="208">
        <f t="shared" si="355"/>
        <v>0</v>
      </c>
      <c r="AC637" s="208">
        <f t="shared" si="355"/>
        <v>0</v>
      </c>
      <c r="AD637" s="208">
        <f t="shared" si="355"/>
        <v>0</v>
      </c>
      <c r="AE637" s="208">
        <f t="shared" si="355"/>
        <v>0</v>
      </c>
      <c r="AF637" s="208">
        <f t="shared" si="355"/>
        <v>0</v>
      </c>
      <c r="AG637" s="208">
        <f t="shared" si="355"/>
        <v>0</v>
      </c>
      <c r="AH637" s="208">
        <f t="shared" si="355"/>
        <v>0</v>
      </c>
      <c r="AI637" s="208">
        <f t="shared" si="355"/>
        <v>0</v>
      </c>
      <c r="AJ637" s="208">
        <f t="shared" si="355"/>
        <v>0</v>
      </c>
      <c r="AK637" s="208">
        <f t="shared" si="355"/>
        <v>0</v>
      </c>
      <c r="AL637" s="208">
        <f t="shared" si="355"/>
        <v>0</v>
      </c>
      <c r="AM637" s="208">
        <f t="shared" si="355"/>
        <v>0</v>
      </c>
      <c r="AN637" s="208">
        <f t="shared" si="355"/>
        <v>0</v>
      </c>
      <c r="AO637" s="208">
        <f t="shared" si="355"/>
        <v>0</v>
      </c>
      <c r="AP637" s="208">
        <f t="shared" si="355"/>
        <v>0</v>
      </c>
    </row>
    <row r="638" spans="1:42" x14ac:dyDescent="0.2">
      <c r="A638" s="4">
        <f t="shared" ref="A638:A645" si="356">A637+1</f>
        <v>3</v>
      </c>
      <c r="B638" s="227">
        <f t="shared" si="353"/>
        <v>0</v>
      </c>
      <c r="C638" s="208">
        <f t="shared" ref="C638:AP638" si="357">IF(C$2&gt;analysis_period,0,IF(C$2=equip1_reserve_freq*$A638,equip1_reserve_cost*system_capacity*1000*(1+inflation_rate/100)^B$2,0))</f>
        <v>0</v>
      </c>
      <c r="D638" s="208">
        <f t="shared" si="357"/>
        <v>0</v>
      </c>
      <c r="E638" s="208">
        <f t="shared" si="357"/>
        <v>0</v>
      </c>
      <c r="F638" s="208">
        <f t="shared" si="357"/>
        <v>0</v>
      </c>
      <c r="G638" s="208">
        <f t="shared" si="357"/>
        <v>0</v>
      </c>
      <c r="H638" s="208">
        <f t="shared" si="357"/>
        <v>0</v>
      </c>
      <c r="I638" s="208">
        <f t="shared" si="357"/>
        <v>0</v>
      </c>
      <c r="J638" s="208">
        <f t="shared" si="357"/>
        <v>0</v>
      </c>
      <c r="K638" s="208">
        <f t="shared" si="357"/>
        <v>0</v>
      </c>
      <c r="L638" s="208">
        <f t="shared" si="357"/>
        <v>0</v>
      </c>
      <c r="M638" s="208">
        <f t="shared" si="357"/>
        <v>0</v>
      </c>
      <c r="N638" s="208">
        <f t="shared" si="357"/>
        <v>0</v>
      </c>
      <c r="O638" s="208">
        <f t="shared" si="357"/>
        <v>0</v>
      </c>
      <c r="P638" s="208">
        <f t="shared" si="357"/>
        <v>0</v>
      </c>
      <c r="Q638" s="208">
        <f t="shared" si="357"/>
        <v>0</v>
      </c>
      <c r="R638" s="208">
        <f t="shared" si="357"/>
        <v>0</v>
      </c>
      <c r="S638" s="208">
        <f t="shared" si="357"/>
        <v>0</v>
      </c>
      <c r="T638" s="208">
        <f t="shared" si="357"/>
        <v>0</v>
      </c>
      <c r="U638" s="208">
        <f t="shared" si="357"/>
        <v>0</v>
      </c>
      <c r="V638" s="208">
        <f t="shared" si="357"/>
        <v>0</v>
      </c>
      <c r="W638" s="208">
        <f t="shared" si="357"/>
        <v>0</v>
      </c>
      <c r="X638" s="208">
        <f t="shared" si="357"/>
        <v>0</v>
      </c>
      <c r="Y638" s="208">
        <f t="shared" si="357"/>
        <v>0</v>
      </c>
      <c r="Z638" s="208">
        <f t="shared" si="357"/>
        <v>0</v>
      </c>
      <c r="AA638" s="208">
        <f t="shared" si="357"/>
        <v>0</v>
      </c>
      <c r="AB638" s="208">
        <f t="shared" si="357"/>
        <v>0</v>
      </c>
      <c r="AC638" s="208">
        <f t="shared" si="357"/>
        <v>0</v>
      </c>
      <c r="AD638" s="208">
        <f t="shared" si="357"/>
        <v>0</v>
      </c>
      <c r="AE638" s="208">
        <f t="shared" si="357"/>
        <v>0</v>
      </c>
      <c r="AF638" s="208">
        <f t="shared" si="357"/>
        <v>0</v>
      </c>
      <c r="AG638" s="208">
        <f t="shared" si="357"/>
        <v>0</v>
      </c>
      <c r="AH638" s="208">
        <f t="shared" si="357"/>
        <v>0</v>
      </c>
      <c r="AI638" s="208">
        <f t="shared" si="357"/>
        <v>0</v>
      </c>
      <c r="AJ638" s="208">
        <f t="shared" si="357"/>
        <v>0</v>
      </c>
      <c r="AK638" s="208">
        <f t="shared" si="357"/>
        <v>0</v>
      </c>
      <c r="AL638" s="208">
        <f t="shared" si="357"/>
        <v>0</v>
      </c>
      <c r="AM638" s="208">
        <f t="shared" si="357"/>
        <v>0</v>
      </c>
      <c r="AN638" s="208">
        <f t="shared" si="357"/>
        <v>0</v>
      </c>
      <c r="AO638" s="208">
        <f t="shared" si="357"/>
        <v>0</v>
      </c>
      <c r="AP638" s="208">
        <f t="shared" si="357"/>
        <v>0</v>
      </c>
    </row>
    <row r="639" spans="1:42" x14ac:dyDescent="0.2">
      <c r="A639" s="4">
        <f t="shared" si="356"/>
        <v>4</v>
      </c>
      <c r="B639" s="227">
        <f t="shared" si="353"/>
        <v>0</v>
      </c>
      <c r="C639" s="208">
        <f t="shared" ref="C639:AP639" si="358">IF(C$2&gt;analysis_period,0,IF(C$2=equip1_reserve_freq*$A639,equip1_reserve_cost*system_capacity*1000*(1+inflation_rate/100)^B$2,0))</f>
        <v>0</v>
      </c>
      <c r="D639" s="208">
        <f t="shared" si="358"/>
        <v>0</v>
      </c>
      <c r="E639" s="208">
        <f t="shared" si="358"/>
        <v>0</v>
      </c>
      <c r="F639" s="208">
        <f t="shared" si="358"/>
        <v>0</v>
      </c>
      <c r="G639" s="208">
        <f t="shared" si="358"/>
        <v>0</v>
      </c>
      <c r="H639" s="208">
        <f t="shared" si="358"/>
        <v>0</v>
      </c>
      <c r="I639" s="208">
        <f t="shared" si="358"/>
        <v>0</v>
      </c>
      <c r="J639" s="208">
        <f t="shared" si="358"/>
        <v>0</v>
      </c>
      <c r="K639" s="208">
        <f t="shared" si="358"/>
        <v>0</v>
      </c>
      <c r="L639" s="208">
        <f t="shared" si="358"/>
        <v>0</v>
      </c>
      <c r="M639" s="208">
        <f t="shared" si="358"/>
        <v>0</v>
      </c>
      <c r="N639" s="208">
        <f t="shared" si="358"/>
        <v>0</v>
      </c>
      <c r="O639" s="208">
        <f t="shared" si="358"/>
        <v>0</v>
      </c>
      <c r="P639" s="208">
        <f t="shared" si="358"/>
        <v>0</v>
      </c>
      <c r="Q639" s="208">
        <f t="shared" si="358"/>
        <v>0</v>
      </c>
      <c r="R639" s="208">
        <f t="shared" si="358"/>
        <v>0</v>
      </c>
      <c r="S639" s="208">
        <f t="shared" si="358"/>
        <v>0</v>
      </c>
      <c r="T639" s="208">
        <f t="shared" si="358"/>
        <v>0</v>
      </c>
      <c r="U639" s="208">
        <f t="shared" si="358"/>
        <v>0</v>
      </c>
      <c r="V639" s="208">
        <f t="shared" si="358"/>
        <v>0</v>
      </c>
      <c r="W639" s="208">
        <f t="shared" si="358"/>
        <v>0</v>
      </c>
      <c r="X639" s="208">
        <f t="shared" si="358"/>
        <v>0</v>
      </c>
      <c r="Y639" s="208">
        <f t="shared" si="358"/>
        <v>0</v>
      </c>
      <c r="Z639" s="208">
        <f t="shared" si="358"/>
        <v>0</v>
      </c>
      <c r="AA639" s="208">
        <f t="shared" si="358"/>
        <v>0</v>
      </c>
      <c r="AB639" s="208">
        <f t="shared" si="358"/>
        <v>0</v>
      </c>
      <c r="AC639" s="208">
        <f t="shared" si="358"/>
        <v>0</v>
      </c>
      <c r="AD639" s="208">
        <f t="shared" si="358"/>
        <v>0</v>
      </c>
      <c r="AE639" s="208">
        <f t="shared" si="358"/>
        <v>0</v>
      </c>
      <c r="AF639" s="208">
        <f t="shared" si="358"/>
        <v>0</v>
      </c>
      <c r="AG639" s="208">
        <f t="shared" si="358"/>
        <v>0</v>
      </c>
      <c r="AH639" s="208">
        <f t="shared" si="358"/>
        <v>0</v>
      </c>
      <c r="AI639" s="208">
        <f t="shared" si="358"/>
        <v>0</v>
      </c>
      <c r="AJ639" s="208">
        <f t="shared" si="358"/>
        <v>0</v>
      </c>
      <c r="AK639" s="208">
        <f t="shared" si="358"/>
        <v>0</v>
      </c>
      <c r="AL639" s="208">
        <f t="shared" si="358"/>
        <v>0</v>
      </c>
      <c r="AM639" s="208">
        <f t="shared" si="358"/>
        <v>0</v>
      </c>
      <c r="AN639" s="208">
        <f t="shared" si="358"/>
        <v>0</v>
      </c>
      <c r="AO639" s="208">
        <f t="shared" si="358"/>
        <v>0</v>
      </c>
      <c r="AP639" s="208">
        <f t="shared" si="358"/>
        <v>0</v>
      </c>
    </row>
    <row r="640" spans="1:42" x14ac:dyDescent="0.2">
      <c r="A640" s="4">
        <f t="shared" si="356"/>
        <v>5</v>
      </c>
      <c r="B640" s="227">
        <f t="shared" si="353"/>
        <v>0</v>
      </c>
      <c r="C640" s="208">
        <f t="shared" ref="C640:AP640" si="359">IF(C$2&gt;analysis_period,0,IF(C$2=equip1_reserve_freq*$A640,equip1_reserve_cost*system_capacity*1000*(1+inflation_rate/100)^B$2,0))</f>
        <v>0</v>
      </c>
      <c r="D640" s="208">
        <f t="shared" si="359"/>
        <v>0</v>
      </c>
      <c r="E640" s="208">
        <f t="shared" si="359"/>
        <v>0</v>
      </c>
      <c r="F640" s="208">
        <f t="shared" si="359"/>
        <v>0</v>
      </c>
      <c r="G640" s="208">
        <f t="shared" si="359"/>
        <v>0</v>
      </c>
      <c r="H640" s="208">
        <f t="shared" si="359"/>
        <v>0</v>
      </c>
      <c r="I640" s="208">
        <f t="shared" si="359"/>
        <v>0</v>
      </c>
      <c r="J640" s="208">
        <f t="shared" si="359"/>
        <v>0</v>
      </c>
      <c r="K640" s="208">
        <f t="shared" si="359"/>
        <v>0</v>
      </c>
      <c r="L640" s="208">
        <f t="shared" si="359"/>
        <v>0</v>
      </c>
      <c r="M640" s="208">
        <f t="shared" si="359"/>
        <v>0</v>
      </c>
      <c r="N640" s="208">
        <f t="shared" si="359"/>
        <v>0</v>
      </c>
      <c r="O640" s="208">
        <f t="shared" si="359"/>
        <v>0</v>
      </c>
      <c r="P640" s="208">
        <f t="shared" si="359"/>
        <v>0</v>
      </c>
      <c r="Q640" s="208">
        <f t="shared" si="359"/>
        <v>0</v>
      </c>
      <c r="R640" s="208">
        <f t="shared" si="359"/>
        <v>0</v>
      </c>
      <c r="S640" s="208">
        <f t="shared" si="359"/>
        <v>0</v>
      </c>
      <c r="T640" s="208">
        <f t="shared" si="359"/>
        <v>0</v>
      </c>
      <c r="U640" s="208">
        <f t="shared" si="359"/>
        <v>0</v>
      </c>
      <c r="V640" s="208">
        <f t="shared" si="359"/>
        <v>0</v>
      </c>
      <c r="W640" s="208">
        <f t="shared" si="359"/>
        <v>0</v>
      </c>
      <c r="X640" s="208">
        <f t="shared" si="359"/>
        <v>0</v>
      </c>
      <c r="Y640" s="208">
        <f t="shared" si="359"/>
        <v>0</v>
      </c>
      <c r="Z640" s="208">
        <f t="shared" si="359"/>
        <v>0</v>
      </c>
      <c r="AA640" s="208">
        <f t="shared" si="359"/>
        <v>0</v>
      </c>
      <c r="AB640" s="208">
        <f t="shared" si="359"/>
        <v>0</v>
      </c>
      <c r="AC640" s="208">
        <f t="shared" si="359"/>
        <v>0</v>
      </c>
      <c r="AD640" s="208">
        <f t="shared" si="359"/>
        <v>0</v>
      </c>
      <c r="AE640" s="208">
        <f t="shared" si="359"/>
        <v>0</v>
      </c>
      <c r="AF640" s="208">
        <f t="shared" si="359"/>
        <v>0</v>
      </c>
      <c r="AG640" s="208">
        <f t="shared" si="359"/>
        <v>0</v>
      </c>
      <c r="AH640" s="208">
        <f t="shared" si="359"/>
        <v>0</v>
      </c>
      <c r="AI640" s="208">
        <f t="shared" si="359"/>
        <v>0</v>
      </c>
      <c r="AJ640" s="208">
        <f t="shared" si="359"/>
        <v>0</v>
      </c>
      <c r="AK640" s="208">
        <f t="shared" si="359"/>
        <v>0</v>
      </c>
      <c r="AL640" s="208">
        <f t="shared" si="359"/>
        <v>0</v>
      </c>
      <c r="AM640" s="208">
        <f t="shared" si="359"/>
        <v>0</v>
      </c>
      <c r="AN640" s="208">
        <f t="shared" si="359"/>
        <v>0</v>
      </c>
      <c r="AO640" s="208">
        <f t="shared" si="359"/>
        <v>0</v>
      </c>
      <c r="AP640" s="208">
        <f t="shared" si="359"/>
        <v>0</v>
      </c>
    </row>
    <row r="641" spans="1:42" x14ac:dyDescent="0.2">
      <c r="A641" s="4">
        <f t="shared" si="356"/>
        <v>6</v>
      </c>
      <c r="B641" s="227">
        <f t="shared" si="353"/>
        <v>0</v>
      </c>
      <c r="C641" s="208">
        <f t="shared" ref="C641:AP641" si="360">IF(C$2&gt;analysis_period,0,IF(C$2=equip1_reserve_freq*$A641,equip1_reserve_cost*system_capacity*1000*(1+inflation_rate/100)^B$2,0))</f>
        <v>0</v>
      </c>
      <c r="D641" s="208">
        <f t="shared" si="360"/>
        <v>0</v>
      </c>
      <c r="E641" s="208">
        <f t="shared" si="360"/>
        <v>0</v>
      </c>
      <c r="F641" s="208">
        <f t="shared" si="360"/>
        <v>0</v>
      </c>
      <c r="G641" s="208">
        <f t="shared" si="360"/>
        <v>0</v>
      </c>
      <c r="H641" s="208">
        <f t="shared" si="360"/>
        <v>0</v>
      </c>
      <c r="I641" s="208">
        <f t="shared" si="360"/>
        <v>0</v>
      </c>
      <c r="J641" s="208">
        <f t="shared" si="360"/>
        <v>0</v>
      </c>
      <c r="K641" s="208">
        <f t="shared" si="360"/>
        <v>0</v>
      </c>
      <c r="L641" s="208">
        <f t="shared" si="360"/>
        <v>0</v>
      </c>
      <c r="M641" s="208">
        <f t="shared" si="360"/>
        <v>0</v>
      </c>
      <c r="N641" s="208">
        <f t="shared" si="360"/>
        <v>0</v>
      </c>
      <c r="O641" s="208">
        <f t="shared" si="360"/>
        <v>0</v>
      </c>
      <c r="P641" s="208">
        <f t="shared" si="360"/>
        <v>0</v>
      </c>
      <c r="Q641" s="208">
        <f t="shared" si="360"/>
        <v>0</v>
      </c>
      <c r="R641" s="208">
        <f t="shared" si="360"/>
        <v>0</v>
      </c>
      <c r="S641" s="208">
        <f t="shared" si="360"/>
        <v>0</v>
      </c>
      <c r="T641" s="208">
        <f t="shared" si="360"/>
        <v>0</v>
      </c>
      <c r="U641" s="208">
        <f t="shared" si="360"/>
        <v>0</v>
      </c>
      <c r="V641" s="208">
        <f t="shared" si="360"/>
        <v>0</v>
      </c>
      <c r="W641" s="208">
        <f t="shared" si="360"/>
        <v>0</v>
      </c>
      <c r="X641" s="208">
        <f t="shared" si="360"/>
        <v>0</v>
      </c>
      <c r="Y641" s="208">
        <f t="shared" si="360"/>
        <v>0</v>
      </c>
      <c r="Z641" s="208">
        <f t="shared" si="360"/>
        <v>0</v>
      </c>
      <c r="AA641" s="208">
        <f t="shared" si="360"/>
        <v>0</v>
      </c>
      <c r="AB641" s="208">
        <f t="shared" si="360"/>
        <v>0</v>
      </c>
      <c r="AC641" s="208">
        <f t="shared" si="360"/>
        <v>0</v>
      </c>
      <c r="AD641" s="208">
        <f t="shared" si="360"/>
        <v>0</v>
      </c>
      <c r="AE641" s="208">
        <f t="shared" si="360"/>
        <v>0</v>
      </c>
      <c r="AF641" s="208">
        <f t="shared" si="360"/>
        <v>0</v>
      </c>
      <c r="AG641" s="208">
        <f t="shared" si="360"/>
        <v>0</v>
      </c>
      <c r="AH641" s="208">
        <f t="shared" si="360"/>
        <v>0</v>
      </c>
      <c r="AI641" s="208">
        <f t="shared" si="360"/>
        <v>0</v>
      </c>
      <c r="AJ641" s="208">
        <f t="shared" si="360"/>
        <v>0</v>
      </c>
      <c r="AK641" s="208">
        <f t="shared" si="360"/>
        <v>0</v>
      </c>
      <c r="AL641" s="208">
        <f t="shared" si="360"/>
        <v>0</v>
      </c>
      <c r="AM641" s="208">
        <f t="shared" si="360"/>
        <v>0</v>
      </c>
      <c r="AN641" s="208">
        <f t="shared" si="360"/>
        <v>0</v>
      </c>
      <c r="AO641" s="208">
        <f t="shared" si="360"/>
        <v>0</v>
      </c>
      <c r="AP641" s="208">
        <f t="shared" si="360"/>
        <v>0</v>
      </c>
    </row>
    <row r="642" spans="1:42" x14ac:dyDescent="0.2">
      <c r="A642" s="4">
        <f t="shared" si="356"/>
        <v>7</v>
      </c>
      <c r="B642" s="227">
        <f t="shared" si="353"/>
        <v>0</v>
      </c>
      <c r="C642" s="208">
        <f t="shared" ref="C642:AP642" si="361">IF(C$2&gt;analysis_period,0,IF(C$2=equip1_reserve_freq*$A642,equip1_reserve_cost*system_capacity*1000*(1+inflation_rate/100)^B$2,0))</f>
        <v>0</v>
      </c>
      <c r="D642" s="208">
        <f t="shared" si="361"/>
        <v>0</v>
      </c>
      <c r="E642" s="208">
        <f t="shared" si="361"/>
        <v>0</v>
      </c>
      <c r="F642" s="208">
        <f t="shared" si="361"/>
        <v>0</v>
      </c>
      <c r="G642" s="208">
        <f t="shared" si="361"/>
        <v>0</v>
      </c>
      <c r="H642" s="208">
        <f t="shared" si="361"/>
        <v>0</v>
      </c>
      <c r="I642" s="208">
        <f t="shared" si="361"/>
        <v>0</v>
      </c>
      <c r="J642" s="208">
        <f t="shared" si="361"/>
        <v>0</v>
      </c>
      <c r="K642" s="208">
        <f t="shared" si="361"/>
        <v>0</v>
      </c>
      <c r="L642" s="208">
        <f t="shared" si="361"/>
        <v>0</v>
      </c>
      <c r="M642" s="208">
        <f t="shared" si="361"/>
        <v>0</v>
      </c>
      <c r="N642" s="208">
        <f t="shared" si="361"/>
        <v>0</v>
      </c>
      <c r="O642" s="208">
        <f t="shared" si="361"/>
        <v>0</v>
      </c>
      <c r="P642" s="208">
        <f t="shared" si="361"/>
        <v>0</v>
      </c>
      <c r="Q642" s="208">
        <f t="shared" si="361"/>
        <v>0</v>
      </c>
      <c r="R642" s="208">
        <f t="shared" si="361"/>
        <v>0</v>
      </c>
      <c r="S642" s="208">
        <f t="shared" si="361"/>
        <v>0</v>
      </c>
      <c r="T642" s="208">
        <f t="shared" si="361"/>
        <v>0</v>
      </c>
      <c r="U642" s="208">
        <f t="shared" si="361"/>
        <v>0</v>
      </c>
      <c r="V642" s="208">
        <f t="shared" si="361"/>
        <v>0</v>
      </c>
      <c r="W642" s="208">
        <f t="shared" si="361"/>
        <v>0</v>
      </c>
      <c r="X642" s="208">
        <f t="shared" si="361"/>
        <v>0</v>
      </c>
      <c r="Y642" s="208">
        <f t="shared" si="361"/>
        <v>0</v>
      </c>
      <c r="Z642" s="208">
        <f t="shared" si="361"/>
        <v>0</v>
      </c>
      <c r="AA642" s="208">
        <f t="shared" si="361"/>
        <v>0</v>
      </c>
      <c r="AB642" s="208">
        <f t="shared" si="361"/>
        <v>0</v>
      </c>
      <c r="AC642" s="208">
        <f t="shared" si="361"/>
        <v>0</v>
      </c>
      <c r="AD642" s="208">
        <f t="shared" si="361"/>
        <v>0</v>
      </c>
      <c r="AE642" s="208">
        <f t="shared" si="361"/>
        <v>0</v>
      </c>
      <c r="AF642" s="208">
        <f t="shared" si="361"/>
        <v>0</v>
      </c>
      <c r="AG642" s="208">
        <f t="shared" si="361"/>
        <v>0</v>
      </c>
      <c r="AH642" s="208">
        <f t="shared" si="361"/>
        <v>0</v>
      </c>
      <c r="AI642" s="208">
        <f t="shared" si="361"/>
        <v>0</v>
      </c>
      <c r="AJ642" s="208">
        <f t="shared" si="361"/>
        <v>0</v>
      </c>
      <c r="AK642" s="208">
        <f t="shared" si="361"/>
        <v>0</v>
      </c>
      <c r="AL642" s="208">
        <f t="shared" si="361"/>
        <v>0</v>
      </c>
      <c r="AM642" s="208">
        <f t="shared" si="361"/>
        <v>0</v>
      </c>
      <c r="AN642" s="208">
        <f t="shared" si="361"/>
        <v>0</v>
      </c>
      <c r="AO642" s="208">
        <f t="shared" si="361"/>
        <v>0</v>
      </c>
      <c r="AP642" s="208">
        <f t="shared" si="361"/>
        <v>0</v>
      </c>
    </row>
    <row r="643" spans="1:42" x14ac:dyDescent="0.2">
      <c r="A643" s="4">
        <f t="shared" si="356"/>
        <v>8</v>
      </c>
      <c r="B643" s="227">
        <f t="shared" si="353"/>
        <v>0</v>
      </c>
      <c r="C643" s="208">
        <f t="shared" ref="C643:AP643" si="362">IF(C$2&gt;analysis_period,0,IF(C$2=equip1_reserve_freq*$A643,equip1_reserve_cost*system_capacity*1000*(1+inflation_rate/100)^B$2,0))</f>
        <v>0</v>
      </c>
      <c r="D643" s="208">
        <f t="shared" si="362"/>
        <v>0</v>
      </c>
      <c r="E643" s="208">
        <f t="shared" si="362"/>
        <v>0</v>
      </c>
      <c r="F643" s="208">
        <f t="shared" si="362"/>
        <v>0</v>
      </c>
      <c r="G643" s="208">
        <f t="shared" si="362"/>
        <v>0</v>
      </c>
      <c r="H643" s="208">
        <f t="shared" si="362"/>
        <v>0</v>
      </c>
      <c r="I643" s="208">
        <f t="shared" si="362"/>
        <v>0</v>
      </c>
      <c r="J643" s="208">
        <f t="shared" si="362"/>
        <v>0</v>
      </c>
      <c r="K643" s="208">
        <f t="shared" si="362"/>
        <v>0</v>
      </c>
      <c r="L643" s="208">
        <f t="shared" si="362"/>
        <v>0</v>
      </c>
      <c r="M643" s="208">
        <f t="shared" si="362"/>
        <v>0</v>
      </c>
      <c r="N643" s="208">
        <f t="shared" si="362"/>
        <v>0</v>
      </c>
      <c r="O643" s="208">
        <f t="shared" si="362"/>
        <v>0</v>
      </c>
      <c r="P643" s="208">
        <f t="shared" si="362"/>
        <v>0</v>
      </c>
      <c r="Q643" s="208">
        <f t="shared" si="362"/>
        <v>0</v>
      </c>
      <c r="R643" s="208">
        <f t="shared" si="362"/>
        <v>0</v>
      </c>
      <c r="S643" s="208">
        <f t="shared" si="362"/>
        <v>0</v>
      </c>
      <c r="T643" s="208">
        <f t="shared" si="362"/>
        <v>0</v>
      </c>
      <c r="U643" s="208">
        <f t="shared" si="362"/>
        <v>0</v>
      </c>
      <c r="V643" s="208">
        <f t="shared" si="362"/>
        <v>0</v>
      </c>
      <c r="W643" s="208">
        <f t="shared" si="362"/>
        <v>0</v>
      </c>
      <c r="X643" s="208">
        <f t="shared" si="362"/>
        <v>0</v>
      </c>
      <c r="Y643" s="208">
        <f t="shared" si="362"/>
        <v>0</v>
      </c>
      <c r="Z643" s="208">
        <f t="shared" si="362"/>
        <v>0</v>
      </c>
      <c r="AA643" s="208">
        <f t="shared" si="362"/>
        <v>0</v>
      </c>
      <c r="AB643" s="208">
        <f t="shared" si="362"/>
        <v>0</v>
      </c>
      <c r="AC643" s="208">
        <f t="shared" si="362"/>
        <v>0</v>
      </c>
      <c r="AD643" s="208">
        <f t="shared" si="362"/>
        <v>0</v>
      </c>
      <c r="AE643" s="208">
        <f t="shared" si="362"/>
        <v>0</v>
      </c>
      <c r="AF643" s="208">
        <f t="shared" si="362"/>
        <v>0</v>
      </c>
      <c r="AG643" s="208">
        <f t="shared" si="362"/>
        <v>0</v>
      </c>
      <c r="AH643" s="208">
        <f t="shared" si="362"/>
        <v>0</v>
      </c>
      <c r="AI643" s="208">
        <f t="shared" si="362"/>
        <v>0</v>
      </c>
      <c r="AJ643" s="208">
        <f t="shared" si="362"/>
        <v>0</v>
      </c>
      <c r="AK643" s="208">
        <f t="shared" si="362"/>
        <v>0</v>
      </c>
      <c r="AL643" s="208">
        <f t="shared" si="362"/>
        <v>0</v>
      </c>
      <c r="AM643" s="208">
        <f t="shared" si="362"/>
        <v>0</v>
      </c>
      <c r="AN643" s="208">
        <f t="shared" si="362"/>
        <v>0</v>
      </c>
      <c r="AO643" s="208">
        <f t="shared" si="362"/>
        <v>0</v>
      </c>
      <c r="AP643" s="208">
        <f t="shared" si="362"/>
        <v>0</v>
      </c>
    </row>
    <row r="644" spans="1:42" x14ac:dyDescent="0.2">
      <c r="A644" s="4">
        <f>A643+1</f>
        <v>9</v>
      </c>
      <c r="B644" s="227">
        <f t="shared" si="353"/>
        <v>0</v>
      </c>
      <c r="C644" s="208">
        <f t="shared" ref="C644:AP644" si="363">IF(C$2&gt;analysis_period,0,IF(C$2=equip1_reserve_freq*$A644,equip1_reserve_cost*system_capacity*1000*(1+inflation_rate/100)^B$2,0))</f>
        <v>0</v>
      </c>
      <c r="D644" s="208">
        <f t="shared" si="363"/>
        <v>0</v>
      </c>
      <c r="E644" s="208">
        <f t="shared" si="363"/>
        <v>0</v>
      </c>
      <c r="F644" s="208">
        <f t="shared" si="363"/>
        <v>0</v>
      </c>
      <c r="G644" s="208">
        <f t="shared" si="363"/>
        <v>0</v>
      </c>
      <c r="H644" s="208">
        <f t="shared" si="363"/>
        <v>0</v>
      </c>
      <c r="I644" s="208">
        <f t="shared" si="363"/>
        <v>0</v>
      </c>
      <c r="J644" s="208">
        <f t="shared" si="363"/>
        <v>0</v>
      </c>
      <c r="K644" s="208">
        <f t="shared" si="363"/>
        <v>0</v>
      </c>
      <c r="L644" s="208">
        <f t="shared" si="363"/>
        <v>0</v>
      </c>
      <c r="M644" s="208">
        <f t="shared" si="363"/>
        <v>0</v>
      </c>
      <c r="N644" s="208">
        <f t="shared" si="363"/>
        <v>0</v>
      </c>
      <c r="O644" s="208">
        <f t="shared" si="363"/>
        <v>0</v>
      </c>
      <c r="P644" s="208">
        <f t="shared" si="363"/>
        <v>0</v>
      </c>
      <c r="Q644" s="208">
        <f t="shared" si="363"/>
        <v>0</v>
      </c>
      <c r="R644" s="208">
        <f t="shared" si="363"/>
        <v>0</v>
      </c>
      <c r="S644" s="208">
        <f t="shared" si="363"/>
        <v>0</v>
      </c>
      <c r="T644" s="208">
        <f t="shared" si="363"/>
        <v>0</v>
      </c>
      <c r="U644" s="208">
        <f t="shared" si="363"/>
        <v>0</v>
      </c>
      <c r="V644" s="208">
        <f t="shared" si="363"/>
        <v>0</v>
      </c>
      <c r="W644" s="208">
        <f t="shared" si="363"/>
        <v>0</v>
      </c>
      <c r="X644" s="208">
        <f t="shared" si="363"/>
        <v>0</v>
      </c>
      <c r="Y644" s="208">
        <f t="shared" si="363"/>
        <v>0</v>
      </c>
      <c r="Z644" s="208">
        <f t="shared" si="363"/>
        <v>0</v>
      </c>
      <c r="AA644" s="208">
        <f t="shared" si="363"/>
        <v>0</v>
      </c>
      <c r="AB644" s="208">
        <f t="shared" si="363"/>
        <v>0</v>
      </c>
      <c r="AC644" s="208">
        <f t="shared" si="363"/>
        <v>0</v>
      </c>
      <c r="AD644" s="208">
        <f t="shared" si="363"/>
        <v>0</v>
      </c>
      <c r="AE644" s="208">
        <f t="shared" si="363"/>
        <v>0</v>
      </c>
      <c r="AF644" s="208">
        <f t="shared" si="363"/>
        <v>0</v>
      </c>
      <c r="AG644" s="208">
        <f t="shared" si="363"/>
        <v>0</v>
      </c>
      <c r="AH644" s="208">
        <f t="shared" si="363"/>
        <v>0</v>
      </c>
      <c r="AI644" s="208">
        <f t="shared" si="363"/>
        <v>0</v>
      </c>
      <c r="AJ644" s="208">
        <f t="shared" si="363"/>
        <v>0</v>
      </c>
      <c r="AK644" s="208">
        <f t="shared" si="363"/>
        <v>0</v>
      </c>
      <c r="AL644" s="208">
        <f t="shared" si="363"/>
        <v>0</v>
      </c>
      <c r="AM644" s="208">
        <f t="shared" si="363"/>
        <v>0</v>
      </c>
      <c r="AN644" s="208">
        <f t="shared" si="363"/>
        <v>0</v>
      </c>
      <c r="AO644" s="208">
        <f t="shared" si="363"/>
        <v>0</v>
      </c>
      <c r="AP644" s="208">
        <f t="shared" si="363"/>
        <v>0</v>
      </c>
    </row>
    <row r="645" spans="1:42" x14ac:dyDescent="0.2">
      <c r="A645" s="4">
        <f t="shared" si="356"/>
        <v>10</v>
      </c>
      <c r="B645" s="227">
        <f t="shared" si="353"/>
        <v>0</v>
      </c>
      <c r="C645" s="208">
        <f t="shared" ref="C645:AP645" si="364">IF(C$2&gt;analysis_period,0,IF(C$2=equip1_reserve_freq*$A645,equip1_reserve_cost*system_capacity*1000*(1+inflation_rate/100)^B$2,0))</f>
        <v>0</v>
      </c>
      <c r="D645" s="208">
        <f t="shared" si="364"/>
        <v>0</v>
      </c>
      <c r="E645" s="208">
        <f t="shared" si="364"/>
        <v>0</v>
      </c>
      <c r="F645" s="208">
        <f t="shared" si="364"/>
        <v>0</v>
      </c>
      <c r="G645" s="208">
        <f t="shared" si="364"/>
        <v>0</v>
      </c>
      <c r="H645" s="208">
        <f t="shared" si="364"/>
        <v>0</v>
      </c>
      <c r="I645" s="208">
        <f t="shared" si="364"/>
        <v>0</v>
      </c>
      <c r="J645" s="208">
        <f t="shared" si="364"/>
        <v>0</v>
      </c>
      <c r="K645" s="208">
        <f t="shared" si="364"/>
        <v>0</v>
      </c>
      <c r="L645" s="208">
        <f t="shared" si="364"/>
        <v>0</v>
      </c>
      <c r="M645" s="208">
        <f t="shared" si="364"/>
        <v>0</v>
      </c>
      <c r="N645" s="208">
        <f t="shared" si="364"/>
        <v>0</v>
      </c>
      <c r="O645" s="208">
        <f t="shared" si="364"/>
        <v>0</v>
      </c>
      <c r="P645" s="208">
        <f t="shared" si="364"/>
        <v>0</v>
      </c>
      <c r="Q645" s="208">
        <f t="shared" si="364"/>
        <v>0</v>
      </c>
      <c r="R645" s="208">
        <f t="shared" si="364"/>
        <v>0</v>
      </c>
      <c r="S645" s="208">
        <f t="shared" si="364"/>
        <v>0</v>
      </c>
      <c r="T645" s="208">
        <f t="shared" si="364"/>
        <v>0</v>
      </c>
      <c r="U645" s="208">
        <f t="shared" si="364"/>
        <v>0</v>
      </c>
      <c r="V645" s="208">
        <f t="shared" si="364"/>
        <v>0</v>
      </c>
      <c r="W645" s="208">
        <f t="shared" si="364"/>
        <v>0</v>
      </c>
      <c r="X645" s="208">
        <f t="shared" si="364"/>
        <v>0</v>
      </c>
      <c r="Y645" s="208">
        <f t="shared" si="364"/>
        <v>0</v>
      </c>
      <c r="Z645" s="208">
        <f t="shared" si="364"/>
        <v>0</v>
      </c>
      <c r="AA645" s="208">
        <f t="shared" si="364"/>
        <v>0</v>
      </c>
      <c r="AB645" s="208">
        <f t="shared" si="364"/>
        <v>0</v>
      </c>
      <c r="AC645" s="208">
        <f t="shared" si="364"/>
        <v>0</v>
      </c>
      <c r="AD645" s="208">
        <f t="shared" si="364"/>
        <v>0</v>
      </c>
      <c r="AE645" s="208">
        <f t="shared" si="364"/>
        <v>0</v>
      </c>
      <c r="AF645" s="208">
        <f t="shared" si="364"/>
        <v>0</v>
      </c>
      <c r="AG645" s="208">
        <f t="shared" si="364"/>
        <v>0</v>
      </c>
      <c r="AH645" s="208">
        <f t="shared" si="364"/>
        <v>0</v>
      </c>
      <c r="AI645" s="208">
        <f t="shared" si="364"/>
        <v>0</v>
      </c>
      <c r="AJ645" s="208">
        <f t="shared" si="364"/>
        <v>0</v>
      </c>
      <c r="AK645" s="208">
        <f t="shared" si="364"/>
        <v>0</v>
      </c>
      <c r="AL645" s="208">
        <f t="shared" si="364"/>
        <v>0</v>
      </c>
      <c r="AM645" s="208">
        <f t="shared" si="364"/>
        <v>0</v>
      </c>
      <c r="AN645" s="208">
        <f t="shared" si="364"/>
        <v>0</v>
      </c>
      <c r="AO645" s="208">
        <f t="shared" si="364"/>
        <v>0</v>
      </c>
      <c r="AP645" s="208">
        <f t="shared" si="364"/>
        <v>0</v>
      </c>
    </row>
    <row r="646" spans="1:42" x14ac:dyDescent="0.2">
      <c r="A646" s="37" t="s">
        <v>13</v>
      </c>
      <c r="B646" s="28"/>
      <c r="C646" s="211">
        <f>SUM(C636:C645)</f>
        <v>0</v>
      </c>
      <c r="D646" s="211">
        <f t="shared" ref="D646:AD646" si="365">SUM(D636:D645)</f>
        <v>0</v>
      </c>
      <c r="E646" s="211">
        <f t="shared" si="365"/>
        <v>0</v>
      </c>
      <c r="F646" s="211">
        <f t="shared" si="365"/>
        <v>0</v>
      </c>
      <c r="G646" s="211">
        <f t="shared" si="365"/>
        <v>0</v>
      </c>
      <c r="H646" s="211">
        <f t="shared" si="365"/>
        <v>0</v>
      </c>
      <c r="I646" s="211">
        <f t="shared" si="365"/>
        <v>0</v>
      </c>
      <c r="J646" s="211">
        <f t="shared" si="365"/>
        <v>0</v>
      </c>
      <c r="K646" s="211">
        <f t="shared" si="365"/>
        <v>0</v>
      </c>
      <c r="L646" s="211">
        <f t="shared" si="365"/>
        <v>0</v>
      </c>
      <c r="M646" s="211">
        <f t="shared" si="365"/>
        <v>0</v>
      </c>
      <c r="N646" s="211">
        <f t="shared" si="365"/>
        <v>0</v>
      </c>
      <c r="O646" s="211">
        <f t="shared" si="365"/>
        <v>0</v>
      </c>
      <c r="P646" s="211">
        <f t="shared" si="365"/>
        <v>0</v>
      </c>
      <c r="Q646" s="211">
        <f t="shared" si="365"/>
        <v>0</v>
      </c>
      <c r="R646" s="211">
        <f t="shared" si="365"/>
        <v>0</v>
      </c>
      <c r="S646" s="211">
        <f t="shared" si="365"/>
        <v>0</v>
      </c>
      <c r="T646" s="211">
        <f t="shared" si="365"/>
        <v>0</v>
      </c>
      <c r="U646" s="211">
        <f t="shared" si="365"/>
        <v>0</v>
      </c>
      <c r="V646" s="211">
        <f t="shared" si="365"/>
        <v>0</v>
      </c>
      <c r="W646" s="211">
        <f t="shared" si="365"/>
        <v>0</v>
      </c>
      <c r="X646" s="211">
        <f t="shared" si="365"/>
        <v>0</v>
      </c>
      <c r="Y646" s="211">
        <f t="shared" si="365"/>
        <v>0</v>
      </c>
      <c r="Z646" s="211">
        <f t="shared" si="365"/>
        <v>0</v>
      </c>
      <c r="AA646" s="211">
        <f t="shared" si="365"/>
        <v>0</v>
      </c>
      <c r="AB646" s="211">
        <f t="shared" si="365"/>
        <v>0</v>
      </c>
      <c r="AC646" s="211">
        <f t="shared" si="365"/>
        <v>0</v>
      </c>
      <c r="AD646" s="211">
        <f t="shared" si="365"/>
        <v>0</v>
      </c>
      <c r="AE646" s="211">
        <f t="shared" ref="AE646" si="366">SUM(AE636:AE645)</f>
        <v>0</v>
      </c>
      <c r="AF646" s="211">
        <f t="shared" ref="AF646:AP646" si="367">SUM(AF636:AF645)</f>
        <v>0</v>
      </c>
      <c r="AG646" s="211">
        <f t="shared" si="367"/>
        <v>0</v>
      </c>
      <c r="AH646" s="211">
        <f t="shared" si="367"/>
        <v>0</v>
      </c>
      <c r="AI646" s="211">
        <f t="shared" si="367"/>
        <v>0</v>
      </c>
      <c r="AJ646" s="211">
        <f t="shared" si="367"/>
        <v>0</v>
      </c>
      <c r="AK646" s="211">
        <f t="shared" si="367"/>
        <v>0</v>
      </c>
      <c r="AL646" s="211">
        <f t="shared" si="367"/>
        <v>0</v>
      </c>
      <c r="AM646" s="211">
        <f t="shared" si="367"/>
        <v>0</v>
      </c>
      <c r="AN646" s="211">
        <f t="shared" si="367"/>
        <v>0</v>
      </c>
      <c r="AO646" s="211">
        <f t="shared" si="367"/>
        <v>0</v>
      </c>
      <c r="AP646" s="211">
        <f t="shared" si="367"/>
        <v>0</v>
      </c>
    </row>
    <row r="647" spans="1:42" x14ac:dyDescent="0.2">
      <c r="A647" s="4" t="s">
        <v>249</v>
      </c>
      <c r="B647" s="20"/>
      <c r="C647" s="20"/>
      <c r="D647" s="20"/>
      <c r="E647" s="20"/>
      <c r="F647" s="20"/>
      <c r="G647" s="28"/>
      <c r="H647" s="28"/>
      <c r="I647" s="28"/>
      <c r="J647" s="28"/>
      <c r="K647" s="28"/>
      <c r="L647" s="28"/>
      <c r="M647" s="28"/>
      <c r="N647" s="28"/>
      <c r="O647" s="28"/>
      <c r="P647" s="28"/>
      <c r="Q647" s="28"/>
      <c r="R647" s="28"/>
      <c r="S647" s="28"/>
      <c r="T647" s="28"/>
      <c r="U647" s="28"/>
      <c r="V647" s="28"/>
      <c r="W647" s="28"/>
      <c r="X647" s="28"/>
      <c r="Y647" s="28"/>
      <c r="Z647" s="28"/>
      <c r="AA647" s="28"/>
      <c r="AB647" s="28"/>
      <c r="AC647" s="28"/>
      <c r="AD647" s="28"/>
      <c r="AE647" s="28"/>
      <c r="AF647" s="28"/>
      <c r="AG647" s="28"/>
      <c r="AH647" s="28"/>
      <c r="AI647" s="28"/>
      <c r="AJ647" s="28"/>
      <c r="AK647" s="28"/>
      <c r="AL647" s="28"/>
      <c r="AM647" s="28"/>
      <c r="AN647" s="28"/>
      <c r="AO647" s="28"/>
      <c r="AP647" s="28"/>
    </row>
    <row r="648" spans="1:42" x14ac:dyDescent="0.2">
      <c r="A648" s="4">
        <v>1</v>
      </c>
      <c r="B648" s="227">
        <f t="shared" ref="B648:B657" si="368">SUM(C648:AP648)</f>
        <v>0</v>
      </c>
      <c r="C648" s="211">
        <f t="shared" ref="C648:AP648" si="369">IF(C$2&lt;=equip1_reserve_freq*$A$636,$B$636/(equip1_reserve_freq),0)</f>
        <v>0</v>
      </c>
      <c r="D648" s="211">
        <f t="shared" si="369"/>
        <v>0</v>
      </c>
      <c r="E648" s="211">
        <f t="shared" si="369"/>
        <v>0</v>
      </c>
      <c r="F648" s="211">
        <f t="shared" si="369"/>
        <v>0</v>
      </c>
      <c r="G648" s="211">
        <f t="shared" si="369"/>
        <v>0</v>
      </c>
      <c r="H648" s="211">
        <f t="shared" si="369"/>
        <v>0</v>
      </c>
      <c r="I648" s="211">
        <f t="shared" si="369"/>
        <v>0</v>
      </c>
      <c r="J648" s="211">
        <f t="shared" si="369"/>
        <v>0</v>
      </c>
      <c r="K648" s="211">
        <f t="shared" si="369"/>
        <v>0</v>
      </c>
      <c r="L648" s="211">
        <f t="shared" si="369"/>
        <v>0</v>
      </c>
      <c r="M648" s="211">
        <f t="shared" si="369"/>
        <v>0</v>
      </c>
      <c r="N648" s="211">
        <f t="shared" si="369"/>
        <v>0</v>
      </c>
      <c r="O648" s="211">
        <f t="shared" si="369"/>
        <v>0</v>
      </c>
      <c r="P648" s="211">
        <f t="shared" si="369"/>
        <v>0</v>
      </c>
      <c r="Q648" s="211">
        <f t="shared" si="369"/>
        <v>0</v>
      </c>
      <c r="R648" s="211">
        <f t="shared" si="369"/>
        <v>0</v>
      </c>
      <c r="S648" s="211">
        <f t="shared" si="369"/>
        <v>0</v>
      </c>
      <c r="T648" s="211">
        <f t="shared" si="369"/>
        <v>0</v>
      </c>
      <c r="U648" s="211">
        <f t="shared" si="369"/>
        <v>0</v>
      </c>
      <c r="V648" s="211">
        <f t="shared" si="369"/>
        <v>0</v>
      </c>
      <c r="W648" s="211">
        <f t="shared" si="369"/>
        <v>0</v>
      </c>
      <c r="X648" s="211">
        <f t="shared" si="369"/>
        <v>0</v>
      </c>
      <c r="Y648" s="211">
        <f t="shared" si="369"/>
        <v>0</v>
      </c>
      <c r="Z648" s="211">
        <f t="shared" si="369"/>
        <v>0</v>
      </c>
      <c r="AA648" s="211">
        <f t="shared" si="369"/>
        <v>0</v>
      </c>
      <c r="AB648" s="211">
        <f t="shared" si="369"/>
        <v>0</v>
      </c>
      <c r="AC648" s="211">
        <f t="shared" si="369"/>
        <v>0</v>
      </c>
      <c r="AD648" s="211">
        <f t="shared" si="369"/>
        <v>0</v>
      </c>
      <c r="AE648" s="211">
        <f t="shared" si="369"/>
        <v>0</v>
      </c>
      <c r="AF648" s="211">
        <f t="shared" si="369"/>
        <v>0</v>
      </c>
      <c r="AG648" s="211">
        <f t="shared" si="369"/>
        <v>0</v>
      </c>
      <c r="AH648" s="211">
        <f t="shared" si="369"/>
        <v>0</v>
      </c>
      <c r="AI648" s="211">
        <f t="shared" si="369"/>
        <v>0</v>
      </c>
      <c r="AJ648" s="211">
        <f t="shared" si="369"/>
        <v>0</v>
      </c>
      <c r="AK648" s="211">
        <f t="shared" si="369"/>
        <v>0</v>
      </c>
      <c r="AL648" s="211">
        <f t="shared" si="369"/>
        <v>0</v>
      </c>
      <c r="AM648" s="211">
        <f t="shared" si="369"/>
        <v>0</v>
      </c>
      <c r="AN648" s="211">
        <f t="shared" si="369"/>
        <v>0</v>
      </c>
      <c r="AO648" s="211">
        <f t="shared" si="369"/>
        <v>0</v>
      </c>
      <c r="AP648" s="211">
        <f t="shared" si="369"/>
        <v>0</v>
      </c>
    </row>
    <row r="649" spans="1:42" x14ac:dyDescent="0.2">
      <c r="A649" s="4">
        <f>A648+1</f>
        <v>2</v>
      </c>
      <c r="B649" s="227">
        <f t="shared" si="368"/>
        <v>0</v>
      </c>
      <c r="C649" s="229">
        <f t="shared" ref="C649:AP649" si="370">IF(AND(C$2&gt;equip1_reserve_freq*$A636,C$2&lt;=equip1_reserve_freq*$A637),$B637/(equip1_reserve_freq),0)</f>
        <v>0</v>
      </c>
      <c r="D649" s="208">
        <f t="shared" si="370"/>
        <v>0</v>
      </c>
      <c r="E649" s="208">
        <f t="shared" si="370"/>
        <v>0</v>
      </c>
      <c r="F649" s="208">
        <f t="shared" si="370"/>
        <v>0</v>
      </c>
      <c r="G649" s="208">
        <f t="shared" si="370"/>
        <v>0</v>
      </c>
      <c r="H649" s="208">
        <f t="shared" si="370"/>
        <v>0</v>
      </c>
      <c r="I649" s="208">
        <f t="shared" si="370"/>
        <v>0</v>
      </c>
      <c r="J649" s="208">
        <f t="shared" si="370"/>
        <v>0</v>
      </c>
      <c r="K649" s="208">
        <f t="shared" si="370"/>
        <v>0</v>
      </c>
      <c r="L649" s="208">
        <f t="shared" si="370"/>
        <v>0</v>
      </c>
      <c r="M649" s="208">
        <f t="shared" si="370"/>
        <v>0</v>
      </c>
      <c r="N649" s="208">
        <f t="shared" si="370"/>
        <v>0</v>
      </c>
      <c r="O649" s="208">
        <f t="shared" si="370"/>
        <v>0</v>
      </c>
      <c r="P649" s="208">
        <f t="shared" si="370"/>
        <v>0</v>
      </c>
      <c r="Q649" s="208">
        <f t="shared" si="370"/>
        <v>0</v>
      </c>
      <c r="R649" s="208">
        <f t="shared" si="370"/>
        <v>0</v>
      </c>
      <c r="S649" s="208">
        <f t="shared" si="370"/>
        <v>0</v>
      </c>
      <c r="T649" s="208">
        <f t="shared" si="370"/>
        <v>0</v>
      </c>
      <c r="U649" s="208">
        <f t="shared" si="370"/>
        <v>0</v>
      </c>
      <c r="V649" s="208">
        <f t="shared" si="370"/>
        <v>0</v>
      </c>
      <c r="W649" s="208">
        <f t="shared" si="370"/>
        <v>0</v>
      </c>
      <c r="X649" s="208">
        <f t="shared" si="370"/>
        <v>0</v>
      </c>
      <c r="Y649" s="208">
        <f t="shared" si="370"/>
        <v>0</v>
      </c>
      <c r="Z649" s="208">
        <f t="shared" si="370"/>
        <v>0</v>
      </c>
      <c r="AA649" s="208">
        <f t="shared" si="370"/>
        <v>0</v>
      </c>
      <c r="AB649" s="208">
        <f t="shared" si="370"/>
        <v>0</v>
      </c>
      <c r="AC649" s="208">
        <f t="shared" si="370"/>
        <v>0</v>
      </c>
      <c r="AD649" s="208">
        <f t="shared" si="370"/>
        <v>0</v>
      </c>
      <c r="AE649" s="208">
        <f t="shared" si="370"/>
        <v>0</v>
      </c>
      <c r="AF649" s="208">
        <f t="shared" si="370"/>
        <v>0</v>
      </c>
      <c r="AG649" s="208">
        <f t="shared" si="370"/>
        <v>0</v>
      </c>
      <c r="AH649" s="208">
        <f t="shared" si="370"/>
        <v>0</v>
      </c>
      <c r="AI649" s="208">
        <f t="shared" si="370"/>
        <v>0</v>
      </c>
      <c r="AJ649" s="208">
        <f t="shared" si="370"/>
        <v>0</v>
      </c>
      <c r="AK649" s="208">
        <f t="shared" si="370"/>
        <v>0</v>
      </c>
      <c r="AL649" s="208">
        <f t="shared" si="370"/>
        <v>0</v>
      </c>
      <c r="AM649" s="208">
        <f t="shared" si="370"/>
        <v>0</v>
      </c>
      <c r="AN649" s="208">
        <f t="shared" si="370"/>
        <v>0</v>
      </c>
      <c r="AO649" s="208">
        <f t="shared" si="370"/>
        <v>0</v>
      </c>
      <c r="AP649" s="208">
        <f t="shared" si="370"/>
        <v>0</v>
      </c>
    </row>
    <row r="650" spans="1:42" x14ac:dyDescent="0.2">
      <c r="A650" s="4">
        <f t="shared" ref="A650:A655" si="371">A649+1</f>
        <v>3</v>
      </c>
      <c r="B650" s="227">
        <f t="shared" si="368"/>
        <v>0</v>
      </c>
      <c r="C650" s="229">
        <f t="shared" ref="C650:AP650" si="372">IF(AND(C$2&gt;equip1_reserve_freq*$A637,C$2&lt;=equip1_reserve_freq*$A638),$B638/(equip1_reserve_freq),0)</f>
        <v>0</v>
      </c>
      <c r="D650" s="208">
        <f t="shared" si="372"/>
        <v>0</v>
      </c>
      <c r="E650" s="208">
        <f t="shared" si="372"/>
        <v>0</v>
      </c>
      <c r="F650" s="208">
        <f t="shared" si="372"/>
        <v>0</v>
      </c>
      <c r="G650" s="208">
        <f t="shared" si="372"/>
        <v>0</v>
      </c>
      <c r="H650" s="208">
        <f t="shared" si="372"/>
        <v>0</v>
      </c>
      <c r="I650" s="208">
        <f t="shared" si="372"/>
        <v>0</v>
      </c>
      <c r="J650" s="208">
        <f t="shared" si="372"/>
        <v>0</v>
      </c>
      <c r="K650" s="208">
        <f t="shared" si="372"/>
        <v>0</v>
      </c>
      <c r="L650" s="208">
        <f t="shared" si="372"/>
        <v>0</v>
      </c>
      <c r="M650" s="208">
        <f t="shared" si="372"/>
        <v>0</v>
      </c>
      <c r="N650" s="208">
        <f t="shared" si="372"/>
        <v>0</v>
      </c>
      <c r="O650" s="208">
        <f t="shared" si="372"/>
        <v>0</v>
      </c>
      <c r="P650" s="208">
        <f t="shared" si="372"/>
        <v>0</v>
      </c>
      <c r="Q650" s="208">
        <f t="shared" si="372"/>
        <v>0</v>
      </c>
      <c r="R650" s="208">
        <f t="shared" si="372"/>
        <v>0</v>
      </c>
      <c r="S650" s="208">
        <f t="shared" si="372"/>
        <v>0</v>
      </c>
      <c r="T650" s="208">
        <f t="shared" si="372"/>
        <v>0</v>
      </c>
      <c r="U650" s="208">
        <f t="shared" si="372"/>
        <v>0</v>
      </c>
      <c r="V650" s="208">
        <f t="shared" si="372"/>
        <v>0</v>
      </c>
      <c r="W650" s="208">
        <f t="shared" si="372"/>
        <v>0</v>
      </c>
      <c r="X650" s="208">
        <f t="shared" si="372"/>
        <v>0</v>
      </c>
      <c r="Y650" s="208">
        <f t="shared" si="372"/>
        <v>0</v>
      </c>
      <c r="Z650" s="208">
        <f t="shared" si="372"/>
        <v>0</v>
      </c>
      <c r="AA650" s="208">
        <f t="shared" si="372"/>
        <v>0</v>
      </c>
      <c r="AB650" s="208">
        <f t="shared" si="372"/>
        <v>0</v>
      </c>
      <c r="AC650" s="208">
        <f t="shared" si="372"/>
        <v>0</v>
      </c>
      <c r="AD650" s="208">
        <f t="shared" si="372"/>
        <v>0</v>
      </c>
      <c r="AE650" s="208">
        <f t="shared" si="372"/>
        <v>0</v>
      </c>
      <c r="AF650" s="208">
        <f t="shared" si="372"/>
        <v>0</v>
      </c>
      <c r="AG650" s="208">
        <f t="shared" si="372"/>
        <v>0</v>
      </c>
      <c r="AH650" s="208">
        <f t="shared" si="372"/>
        <v>0</v>
      </c>
      <c r="AI650" s="208">
        <f t="shared" si="372"/>
        <v>0</v>
      </c>
      <c r="AJ650" s="208">
        <f t="shared" si="372"/>
        <v>0</v>
      </c>
      <c r="AK650" s="208">
        <f t="shared" si="372"/>
        <v>0</v>
      </c>
      <c r="AL650" s="208">
        <f t="shared" si="372"/>
        <v>0</v>
      </c>
      <c r="AM650" s="208">
        <f t="shared" si="372"/>
        <v>0</v>
      </c>
      <c r="AN650" s="208">
        <f t="shared" si="372"/>
        <v>0</v>
      </c>
      <c r="AO650" s="208">
        <f t="shared" si="372"/>
        <v>0</v>
      </c>
      <c r="AP650" s="208">
        <f t="shared" si="372"/>
        <v>0</v>
      </c>
    </row>
    <row r="651" spans="1:42" x14ac:dyDescent="0.2">
      <c r="A651" s="4">
        <f t="shared" si="371"/>
        <v>4</v>
      </c>
      <c r="B651" s="227">
        <f t="shared" si="368"/>
        <v>0</v>
      </c>
      <c r="C651" s="229">
        <f t="shared" ref="C651:AP651" si="373">IF(AND(C$2&gt;equip1_reserve_freq*$A638,C$2&lt;=equip1_reserve_freq*$A639),$B639/(equip1_reserve_freq),0)</f>
        <v>0</v>
      </c>
      <c r="D651" s="208">
        <f t="shared" si="373"/>
        <v>0</v>
      </c>
      <c r="E651" s="208">
        <f t="shared" si="373"/>
        <v>0</v>
      </c>
      <c r="F651" s="208">
        <f t="shared" si="373"/>
        <v>0</v>
      </c>
      <c r="G651" s="208">
        <f t="shared" si="373"/>
        <v>0</v>
      </c>
      <c r="H651" s="208">
        <f t="shared" si="373"/>
        <v>0</v>
      </c>
      <c r="I651" s="208">
        <f t="shared" si="373"/>
        <v>0</v>
      </c>
      <c r="J651" s="208">
        <f t="shared" si="373"/>
        <v>0</v>
      </c>
      <c r="K651" s="208">
        <f t="shared" si="373"/>
        <v>0</v>
      </c>
      <c r="L651" s="208">
        <f t="shared" si="373"/>
        <v>0</v>
      </c>
      <c r="M651" s="208">
        <f t="shared" si="373"/>
        <v>0</v>
      </c>
      <c r="N651" s="208">
        <f t="shared" si="373"/>
        <v>0</v>
      </c>
      <c r="O651" s="208">
        <f t="shared" si="373"/>
        <v>0</v>
      </c>
      <c r="P651" s="208">
        <f t="shared" si="373"/>
        <v>0</v>
      </c>
      <c r="Q651" s="208">
        <f t="shared" si="373"/>
        <v>0</v>
      </c>
      <c r="R651" s="208">
        <f t="shared" si="373"/>
        <v>0</v>
      </c>
      <c r="S651" s="208">
        <f t="shared" si="373"/>
        <v>0</v>
      </c>
      <c r="T651" s="208">
        <f t="shared" si="373"/>
        <v>0</v>
      </c>
      <c r="U651" s="208">
        <f t="shared" si="373"/>
        <v>0</v>
      </c>
      <c r="V651" s="208">
        <f t="shared" si="373"/>
        <v>0</v>
      </c>
      <c r="W651" s="208">
        <f t="shared" si="373"/>
        <v>0</v>
      </c>
      <c r="X651" s="208">
        <f t="shared" si="373"/>
        <v>0</v>
      </c>
      <c r="Y651" s="208">
        <f t="shared" si="373"/>
        <v>0</v>
      </c>
      <c r="Z651" s="208">
        <f t="shared" si="373"/>
        <v>0</v>
      </c>
      <c r="AA651" s="208">
        <f t="shared" si="373"/>
        <v>0</v>
      </c>
      <c r="AB651" s="208">
        <f t="shared" si="373"/>
        <v>0</v>
      </c>
      <c r="AC651" s="208">
        <f t="shared" si="373"/>
        <v>0</v>
      </c>
      <c r="AD651" s="208">
        <f t="shared" si="373"/>
        <v>0</v>
      </c>
      <c r="AE651" s="208">
        <f t="shared" si="373"/>
        <v>0</v>
      </c>
      <c r="AF651" s="208">
        <f t="shared" si="373"/>
        <v>0</v>
      </c>
      <c r="AG651" s="208">
        <f t="shared" si="373"/>
        <v>0</v>
      </c>
      <c r="AH651" s="208">
        <f t="shared" si="373"/>
        <v>0</v>
      </c>
      <c r="AI651" s="208">
        <f t="shared" si="373"/>
        <v>0</v>
      </c>
      <c r="AJ651" s="208">
        <f t="shared" si="373"/>
        <v>0</v>
      </c>
      <c r="AK651" s="208">
        <f t="shared" si="373"/>
        <v>0</v>
      </c>
      <c r="AL651" s="208">
        <f t="shared" si="373"/>
        <v>0</v>
      </c>
      <c r="AM651" s="208">
        <f t="shared" si="373"/>
        <v>0</v>
      </c>
      <c r="AN651" s="208">
        <f t="shared" si="373"/>
        <v>0</v>
      </c>
      <c r="AO651" s="208">
        <f t="shared" si="373"/>
        <v>0</v>
      </c>
      <c r="AP651" s="208">
        <f t="shared" si="373"/>
        <v>0</v>
      </c>
    </row>
    <row r="652" spans="1:42" x14ac:dyDescent="0.2">
      <c r="A652" s="4">
        <f t="shared" si="371"/>
        <v>5</v>
      </c>
      <c r="B652" s="227">
        <f t="shared" si="368"/>
        <v>0</v>
      </c>
      <c r="C652" s="229">
        <f t="shared" ref="C652:AP652" si="374">IF(AND(C$2&gt;equip1_reserve_freq*$A639,C$2&lt;=equip1_reserve_freq*$A640),$B640/(equip1_reserve_freq),0)</f>
        <v>0</v>
      </c>
      <c r="D652" s="208">
        <f t="shared" si="374"/>
        <v>0</v>
      </c>
      <c r="E652" s="208">
        <f t="shared" si="374"/>
        <v>0</v>
      </c>
      <c r="F652" s="208">
        <f t="shared" si="374"/>
        <v>0</v>
      </c>
      <c r="G652" s="208">
        <f t="shared" si="374"/>
        <v>0</v>
      </c>
      <c r="H652" s="208">
        <f t="shared" si="374"/>
        <v>0</v>
      </c>
      <c r="I652" s="208">
        <f t="shared" si="374"/>
        <v>0</v>
      </c>
      <c r="J652" s="208">
        <f t="shared" si="374"/>
        <v>0</v>
      </c>
      <c r="K652" s="208">
        <f t="shared" si="374"/>
        <v>0</v>
      </c>
      <c r="L652" s="208">
        <f t="shared" si="374"/>
        <v>0</v>
      </c>
      <c r="M652" s="208">
        <f t="shared" si="374"/>
        <v>0</v>
      </c>
      <c r="N652" s="208">
        <f t="shared" si="374"/>
        <v>0</v>
      </c>
      <c r="O652" s="208">
        <f t="shared" si="374"/>
        <v>0</v>
      </c>
      <c r="P652" s="208">
        <f t="shared" si="374"/>
        <v>0</v>
      </c>
      <c r="Q652" s="208">
        <f t="shared" si="374"/>
        <v>0</v>
      </c>
      <c r="R652" s="208">
        <f t="shared" si="374"/>
        <v>0</v>
      </c>
      <c r="S652" s="208">
        <f t="shared" si="374"/>
        <v>0</v>
      </c>
      <c r="T652" s="208">
        <f t="shared" si="374"/>
        <v>0</v>
      </c>
      <c r="U652" s="208">
        <f t="shared" si="374"/>
        <v>0</v>
      </c>
      <c r="V652" s="208">
        <f t="shared" si="374"/>
        <v>0</v>
      </c>
      <c r="W652" s="208">
        <f t="shared" si="374"/>
        <v>0</v>
      </c>
      <c r="X652" s="208">
        <f t="shared" si="374"/>
        <v>0</v>
      </c>
      <c r="Y652" s="208">
        <f t="shared" si="374"/>
        <v>0</v>
      </c>
      <c r="Z652" s="208">
        <f t="shared" si="374"/>
        <v>0</v>
      </c>
      <c r="AA652" s="208">
        <f t="shared" si="374"/>
        <v>0</v>
      </c>
      <c r="AB652" s="208">
        <f t="shared" si="374"/>
        <v>0</v>
      </c>
      <c r="AC652" s="208">
        <f t="shared" si="374"/>
        <v>0</v>
      </c>
      <c r="AD652" s="208">
        <f t="shared" si="374"/>
        <v>0</v>
      </c>
      <c r="AE652" s="208">
        <f t="shared" si="374"/>
        <v>0</v>
      </c>
      <c r="AF652" s="208">
        <f t="shared" si="374"/>
        <v>0</v>
      </c>
      <c r="AG652" s="208">
        <f t="shared" si="374"/>
        <v>0</v>
      </c>
      <c r="AH652" s="208">
        <f t="shared" si="374"/>
        <v>0</v>
      </c>
      <c r="AI652" s="208">
        <f t="shared" si="374"/>
        <v>0</v>
      </c>
      <c r="AJ652" s="208">
        <f t="shared" si="374"/>
        <v>0</v>
      </c>
      <c r="AK652" s="208">
        <f t="shared" si="374"/>
        <v>0</v>
      </c>
      <c r="AL652" s="208">
        <f t="shared" si="374"/>
        <v>0</v>
      </c>
      <c r="AM652" s="208">
        <f t="shared" si="374"/>
        <v>0</v>
      </c>
      <c r="AN652" s="208">
        <f t="shared" si="374"/>
        <v>0</v>
      </c>
      <c r="AO652" s="208">
        <f t="shared" si="374"/>
        <v>0</v>
      </c>
      <c r="AP652" s="208">
        <f t="shared" si="374"/>
        <v>0</v>
      </c>
    </row>
    <row r="653" spans="1:42" x14ac:dyDescent="0.2">
      <c r="A653" s="4">
        <f t="shared" si="371"/>
        <v>6</v>
      </c>
      <c r="B653" s="227">
        <f t="shared" si="368"/>
        <v>0</v>
      </c>
      <c r="C653" s="229">
        <f t="shared" ref="C653:AP653" si="375">IF(AND(C$2&gt;equip1_reserve_freq*$A640,C$2&lt;=equip1_reserve_freq*$A641),$B641/(equip1_reserve_freq),0)</f>
        <v>0</v>
      </c>
      <c r="D653" s="208">
        <f t="shared" si="375"/>
        <v>0</v>
      </c>
      <c r="E653" s="208">
        <f t="shared" si="375"/>
        <v>0</v>
      </c>
      <c r="F653" s="208">
        <f t="shared" si="375"/>
        <v>0</v>
      </c>
      <c r="G653" s="208">
        <f t="shared" si="375"/>
        <v>0</v>
      </c>
      <c r="H653" s="208">
        <f t="shared" si="375"/>
        <v>0</v>
      </c>
      <c r="I653" s="208">
        <f t="shared" si="375"/>
        <v>0</v>
      </c>
      <c r="J653" s="208">
        <f t="shared" si="375"/>
        <v>0</v>
      </c>
      <c r="K653" s="208">
        <f t="shared" si="375"/>
        <v>0</v>
      </c>
      <c r="L653" s="208">
        <f t="shared" si="375"/>
        <v>0</v>
      </c>
      <c r="M653" s="208">
        <f t="shared" si="375"/>
        <v>0</v>
      </c>
      <c r="N653" s="208">
        <f t="shared" si="375"/>
        <v>0</v>
      </c>
      <c r="O653" s="208">
        <f t="shared" si="375"/>
        <v>0</v>
      </c>
      <c r="P653" s="208">
        <f t="shared" si="375"/>
        <v>0</v>
      </c>
      <c r="Q653" s="208">
        <f t="shared" si="375"/>
        <v>0</v>
      </c>
      <c r="R653" s="208">
        <f t="shared" si="375"/>
        <v>0</v>
      </c>
      <c r="S653" s="208">
        <f t="shared" si="375"/>
        <v>0</v>
      </c>
      <c r="T653" s="208">
        <f t="shared" si="375"/>
        <v>0</v>
      </c>
      <c r="U653" s="208">
        <f t="shared" si="375"/>
        <v>0</v>
      </c>
      <c r="V653" s="208">
        <f t="shared" si="375"/>
        <v>0</v>
      </c>
      <c r="W653" s="208">
        <f t="shared" si="375"/>
        <v>0</v>
      </c>
      <c r="X653" s="208">
        <f t="shared" si="375"/>
        <v>0</v>
      </c>
      <c r="Y653" s="208">
        <f t="shared" si="375"/>
        <v>0</v>
      </c>
      <c r="Z653" s="208">
        <f t="shared" si="375"/>
        <v>0</v>
      </c>
      <c r="AA653" s="208">
        <f t="shared" si="375"/>
        <v>0</v>
      </c>
      <c r="AB653" s="208">
        <f t="shared" si="375"/>
        <v>0</v>
      </c>
      <c r="AC653" s="208">
        <f t="shared" si="375"/>
        <v>0</v>
      </c>
      <c r="AD653" s="208">
        <f t="shared" si="375"/>
        <v>0</v>
      </c>
      <c r="AE653" s="208">
        <f t="shared" si="375"/>
        <v>0</v>
      </c>
      <c r="AF653" s="208">
        <f t="shared" si="375"/>
        <v>0</v>
      </c>
      <c r="AG653" s="208">
        <f t="shared" si="375"/>
        <v>0</v>
      </c>
      <c r="AH653" s="208">
        <f t="shared" si="375"/>
        <v>0</v>
      </c>
      <c r="AI653" s="208">
        <f t="shared" si="375"/>
        <v>0</v>
      </c>
      <c r="AJ653" s="208">
        <f t="shared" si="375"/>
        <v>0</v>
      </c>
      <c r="AK653" s="208">
        <f t="shared" si="375"/>
        <v>0</v>
      </c>
      <c r="AL653" s="208">
        <f t="shared" si="375"/>
        <v>0</v>
      </c>
      <c r="AM653" s="208">
        <f t="shared" si="375"/>
        <v>0</v>
      </c>
      <c r="AN653" s="208">
        <f t="shared" si="375"/>
        <v>0</v>
      </c>
      <c r="AO653" s="208">
        <f t="shared" si="375"/>
        <v>0</v>
      </c>
      <c r="AP653" s="208">
        <f t="shared" si="375"/>
        <v>0</v>
      </c>
    </row>
    <row r="654" spans="1:42" x14ac:dyDescent="0.2">
      <c r="A654" s="4">
        <f t="shared" si="371"/>
        <v>7</v>
      </c>
      <c r="B654" s="227">
        <f t="shared" si="368"/>
        <v>0</v>
      </c>
      <c r="C654" s="229">
        <f t="shared" ref="C654:AP654" si="376">IF(AND(C$2&gt;equip1_reserve_freq*$A641,C$2&lt;=equip1_reserve_freq*$A642),$B642/(equip1_reserve_freq),0)</f>
        <v>0</v>
      </c>
      <c r="D654" s="208">
        <f t="shared" si="376"/>
        <v>0</v>
      </c>
      <c r="E654" s="208">
        <f t="shared" si="376"/>
        <v>0</v>
      </c>
      <c r="F654" s="208">
        <f t="shared" si="376"/>
        <v>0</v>
      </c>
      <c r="G654" s="208">
        <f t="shared" si="376"/>
        <v>0</v>
      </c>
      <c r="H654" s="208">
        <f t="shared" si="376"/>
        <v>0</v>
      </c>
      <c r="I654" s="208">
        <f t="shared" si="376"/>
        <v>0</v>
      </c>
      <c r="J654" s="208">
        <f t="shared" si="376"/>
        <v>0</v>
      </c>
      <c r="K654" s="208">
        <f t="shared" si="376"/>
        <v>0</v>
      </c>
      <c r="L654" s="208">
        <f t="shared" si="376"/>
        <v>0</v>
      </c>
      <c r="M654" s="208">
        <f t="shared" si="376"/>
        <v>0</v>
      </c>
      <c r="N654" s="208">
        <f t="shared" si="376"/>
        <v>0</v>
      </c>
      <c r="O654" s="208">
        <f t="shared" si="376"/>
        <v>0</v>
      </c>
      <c r="P654" s="208">
        <f t="shared" si="376"/>
        <v>0</v>
      </c>
      <c r="Q654" s="208">
        <f t="shared" si="376"/>
        <v>0</v>
      </c>
      <c r="R654" s="208">
        <f t="shared" si="376"/>
        <v>0</v>
      </c>
      <c r="S654" s="208">
        <f t="shared" si="376"/>
        <v>0</v>
      </c>
      <c r="T654" s="208">
        <f t="shared" si="376"/>
        <v>0</v>
      </c>
      <c r="U654" s="208">
        <f t="shared" si="376"/>
        <v>0</v>
      </c>
      <c r="V654" s="208">
        <f t="shared" si="376"/>
        <v>0</v>
      </c>
      <c r="W654" s="208">
        <f t="shared" si="376"/>
        <v>0</v>
      </c>
      <c r="X654" s="208">
        <f t="shared" si="376"/>
        <v>0</v>
      </c>
      <c r="Y654" s="208">
        <f t="shared" si="376"/>
        <v>0</v>
      </c>
      <c r="Z654" s="208">
        <f t="shared" si="376"/>
        <v>0</v>
      </c>
      <c r="AA654" s="208">
        <f t="shared" si="376"/>
        <v>0</v>
      </c>
      <c r="AB654" s="208">
        <f t="shared" si="376"/>
        <v>0</v>
      </c>
      <c r="AC654" s="208">
        <f t="shared" si="376"/>
        <v>0</v>
      </c>
      <c r="AD654" s="208">
        <f t="shared" si="376"/>
        <v>0</v>
      </c>
      <c r="AE654" s="208">
        <f t="shared" si="376"/>
        <v>0</v>
      </c>
      <c r="AF654" s="208">
        <f t="shared" si="376"/>
        <v>0</v>
      </c>
      <c r="AG654" s="208">
        <f t="shared" si="376"/>
        <v>0</v>
      </c>
      <c r="AH654" s="208">
        <f t="shared" si="376"/>
        <v>0</v>
      </c>
      <c r="AI654" s="208">
        <f t="shared" si="376"/>
        <v>0</v>
      </c>
      <c r="AJ654" s="208">
        <f t="shared" si="376"/>
        <v>0</v>
      </c>
      <c r="AK654" s="208">
        <f t="shared" si="376"/>
        <v>0</v>
      </c>
      <c r="AL654" s="208">
        <f t="shared" si="376"/>
        <v>0</v>
      </c>
      <c r="AM654" s="208">
        <f t="shared" si="376"/>
        <v>0</v>
      </c>
      <c r="AN654" s="208">
        <f t="shared" si="376"/>
        <v>0</v>
      </c>
      <c r="AO654" s="208">
        <f t="shared" si="376"/>
        <v>0</v>
      </c>
      <c r="AP654" s="208">
        <f t="shared" si="376"/>
        <v>0</v>
      </c>
    </row>
    <row r="655" spans="1:42" x14ac:dyDescent="0.2">
      <c r="A655" s="4">
        <f t="shared" si="371"/>
        <v>8</v>
      </c>
      <c r="B655" s="227">
        <f t="shared" si="368"/>
        <v>0</v>
      </c>
      <c r="C655" s="229">
        <f t="shared" ref="C655:AP655" si="377">IF(AND(C$2&gt;equip1_reserve_freq*$A642,C$2&lt;=equip1_reserve_freq*$A643),$B643/(equip1_reserve_freq),0)</f>
        <v>0</v>
      </c>
      <c r="D655" s="208">
        <f t="shared" si="377"/>
        <v>0</v>
      </c>
      <c r="E655" s="208">
        <f t="shared" si="377"/>
        <v>0</v>
      </c>
      <c r="F655" s="208">
        <f t="shared" si="377"/>
        <v>0</v>
      </c>
      <c r="G655" s="208">
        <f t="shared" si="377"/>
        <v>0</v>
      </c>
      <c r="H655" s="208">
        <f t="shared" si="377"/>
        <v>0</v>
      </c>
      <c r="I655" s="208">
        <f t="shared" si="377"/>
        <v>0</v>
      </c>
      <c r="J655" s="208">
        <f t="shared" si="377"/>
        <v>0</v>
      </c>
      <c r="K655" s="208">
        <f t="shared" si="377"/>
        <v>0</v>
      </c>
      <c r="L655" s="208">
        <f t="shared" si="377"/>
        <v>0</v>
      </c>
      <c r="M655" s="208">
        <f t="shared" si="377"/>
        <v>0</v>
      </c>
      <c r="N655" s="208">
        <f t="shared" si="377"/>
        <v>0</v>
      </c>
      <c r="O655" s="208">
        <f t="shared" si="377"/>
        <v>0</v>
      </c>
      <c r="P655" s="208">
        <f t="shared" si="377"/>
        <v>0</v>
      </c>
      <c r="Q655" s="208">
        <f t="shared" si="377"/>
        <v>0</v>
      </c>
      <c r="R655" s="208">
        <f t="shared" si="377"/>
        <v>0</v>
      </c>
      <c r="S655" s="208">
        <f t="shared" si="377"/>
        <v>0</v>
      </c>
      <c r="T655" s="208">
        <f t="shared" si="377"/>
        <v>0</v>
      </c>
      <c r="U655" s="208">
        <f t="shared" si="377"/>
        <v>0</v>
      </c>
      <c r="V655" s="208">
        <f t="shared" si="377"/>
        <v>0</v>
      </c>
      <c r="W655" s="208">
        <f t="shared" si="377"/>
        <v>0</v>
      </c>
      <c r="X655" s="208">
        <f t="shared" si="377"/>
        <v>0</v>
      </c>
      <c r="Y655" s="208">
        <f t="shared" si="377"/>
        <v>0</v>
      </c>
      <c r="Z655" s="208">
        <f t="shared" si="377"/>
        <v>0</v>
      </c>
      <c r="AA655" s="208">
        <f t="shared" si="377"/>
        <v>0</v>
      </c>
      <c r="AB655" s="208">
        <f t="shared" si="377"/>
        <v>0</v>
      </c>
      <c r="AC655" s="208">
        <f t="shared" si="377"/>
        <v>0</v>
      </c>
      <c r="AD655" s="208">
        <f t="shared" si="377"/>
        <v>0</v>
      </c>
      <c r="AE655" s="208">
        <f t="shared" si="377"/>
        <v>0</v>
      </c>
      <c r="AF655" s="208">
        <f t="shared" si="377"/>
        <v>0</v>
      </c>
      <c r="AG655" s="208">
        <f t="shared" si="377"/>
        <v>0</v>
      </c>
      <c r="AH655" s="208">
        <f t="shared" si="377"/>
        <v>0</v>
      </c>
      <c r="AI655" s="208">
        <f t="shared" si="377"/>
        <v>0</v>
      </c>
      <c r="AJ655" s="208">
        <f t="shared" si="377"/>
        <v>0</v>
      </c>
      <c r="AK655" s="208">
        <f t="shared" si="377"/>
        <v>0</v>
      </c>
      <c r="AL655" s="208">
        <f t="shared" si="377"/>
        <v>0</v>
      </c>
      <c r="AM655" s="208">
        <f t="shared" si="377"/>
        <v>0</v>
      </c>
      <c r="AN655" s="208">
        <f t="shared" si="377"/>
        <v>0</v>
      </c>
      <c r="AO655" s="208">
        <f t="shared" si="377"/>
        <v>0</v>
      </c>
      <c r="AP655" s="208">
        <f t="shared" si="377"/>
        <v>0</v>
      </c>
    </row>
    <row r="656" spans="1:42" x14ac:dyDescent="0.2">
      <c r="A656" s="4">
        <f>A655+1</f>
        <v>9</v>
      </c>
      <c r="B656" s="227">
        <f t="shared" si="368"/>
        <v>0</v>
      </c>
      <c r="C656" s="229">
        <f t="shared" ref="C656:AP656" si="378">IF(AND(C$2&gt;equip1_reserve_freq*$A643,C$2&lt;=equip1_reserve_freq*$A644),$B644/(equip1_reserve_freq),0)</f>
        <v>0</v>
      </c>
      <c r="D656" s="208">
        <f t="shared" si="378"/>
        <v>0</v>
      </c>
      <c r="E656" s="208">
        <f t="shared" si="378"/>
        <v>0</v>
      </c>
      <c r="F656" s="208">
        <f t="shared" si="378"/>
        <v>0</v>
      </c>
      <c r="G656" s="208">
        <f t="shared" si="378"/>
        <v>0</v>
      </c>
      <c r="H656" s="208">
        <f t="shared" si="378"/>
        <v>0</v>
      </c>
      <c r="I656" s="208">
        <f t="shared" si="378"/>
        <v>0</v>
      </c>
      <c r="J656" s="208">
        <f t="shared" si="378"/>
        <v>0</v>
      </c>
      <c r="K656" s="208">
        <f t="shared" si="378"/>
        <v>0</v>
      </c>
      <c r="L656" s="208">
        <f t="shared" si="378"/>
        <v>0</v>
      </c>
      <c r="M656" s="208">
        <f t="shared" si="378"/>
        <v>0</v>
      </c>
      <c r="N656" s="208">
        <f t="shared" si="378"/>
        <v>0</v>
      </c>
      <c r="O656" s="208">
        <f t="shared" si="378"/>
        <v>0</v>
      </c>
      <c r="P656" s="208">
        <f t="shared" si="378"/>
        <v>0</v>
      </c>
      <c r="Q656" s="208">
        <f t="shared" si="378"/>
        <v>0</v>
      </c>
      <c r="R656" s="208">
        <f t="shared" si="378"/>
        <v>0</v>
      </c>
      <c r="S656" s="208">
        <f t="shared" si="378"/>
        <v>0</v>
      </c>
      <c r="T656" s="208">
        <f t="shared" si="378"/>
        <v>0</v>
      </c>
      <c r="U656" s="208">
        <f t="shared" si="378"/>
        <v>0</v>
      </c>
      <c r="V656" s="208">
        <f t="shared" si="378"/>
        <v>0</v>
      </c>
      <c r="W656" s="208">
        <f t="shared" si="378"/>
        <v>0</v>
      </c>
      <c r="X656" s="208">
        <f t="shared" si="378"/>
        <v>0</v>
      </c>
      <c r="Y656" s="208">
        <f t="shared" si="378"/>
        <v>0</v>
      </c>
      <c r="Z656" s="208">
        <f t="shared" si="378"/>
        <v>0</v>
      </c>
      <c r="AA656" s="208">
        <f t="shared" si="378"/>
        <v>0</v>
      </c>
      <c r="AB656" s="208">
        <f t="shared" si="378"/>
        <v>0</v>
      </c>
      <c r="AC656" s="208">
        <f t="shared" si="378"/>
        <v>0</v>
      </c>
      <c r="AD656" s="208">
        <f t="shared" si="378"/>
        <v>0</v>
      </c>
      <c r="AE656" s="208">
        <f t="shared" si="378"/>
        <v>0</v>
      </c>
      <c r="AF656" s="208">
        <f t="shared" si="378"/>
        <v>0</v>
      </c>
      <c r="AG656" s="208">
        <f t="shared" si="378"/>
        <v>0</v>
      </c>
      <c r="AH656" s="208">
        <f t="shared" si="378"/>
        <v>0</v>
      </c>
      <c r="AI656" s="208">
        <f t="shared" si="378"/>
        <v>0</v>
      </c>
      <c r="AJ656" s="208">
        <f t="shared" si="378"/>
        <v>0</v>
      </c>
      <c r="AK656" s="208">
        <f t="shared" si="378"/>
        <v>0</v>
      </c>
      <c r="AL656" s="208">
        <f t="shared" si="378"/>
        <v>0</v>
      </c>
      <c r="AM656" s="208">
        <f t="shared" si="378"/>
        <v>0</v>
      </c>
      <c r="AN656" s="208">
        <f t="shared" si="378"/>
        <v>0</v>
      </c>
      <c r="AO656" s="208">
        <f t="shared" si="378"/>
        <v>0</v>
      </c>
      <c r="AP656" s="208">
        <f t="shared" si="378"/>
        <v>0</v>
      </c>
    </row>
    <row r="657" spans="1:42" x14ac:dyDescent="0.2">
      <c r="A657" s="4">
        <f t="shared" ref="A657" si="379">A656+1</f>
        <v>10</v>
      </c>
      <c r="B657" s="227">
        <f t="shared" si="368"/>
        <v>0</v>
      </c>
      <c r="C657" s="228">
        <f t="shared" ref="C657:AP657" si="380">IF(AND(C$2&gt;equip1_reserve_freq*$A644,C$2&lt;=equip1_reserve_freq*$A645),$B645/(equip1_reserve_freq),0)</f>
        <v>0</v>
      </c>
      <c r="D657" s="212">
        <f t="shared" si="380"/>
        <v>0</v>
      </c>
      <c r="E657" s="212">
        <f t="shared" si="380"/>
        <v>0</v>
      </c>
      <c r="F657" s="212">
        <f t="shared" si="380"/>
        <v>0</v>
      </c>
      <c r="G657" s="212">
        <f t="shared" si="380"/>
        <v>0</v>
      </c>
      <c r="H657" s="212">
        <f t="shared" si="380"/>
        <v>0</v>
      </c>
      <c r="I657" s="212">
        <f t="shared" si="380"/>
        <v>0</v>
      </c>
      <c r="J657" s="212">
        <f t="shared" si="380"/>
        <v>0</v>
      </c>
      <c r="K657" s="212">
        <f t="shared" si="380"/>
        <v>0</v>
      </c>
      <c r="L657" s="212">
        <f t="shared" si="380"/>
        <v>0</v>
      </c>
      <c r="M657" s="212">
        <f t="shared" si="380"/>
        <v>0</v>
      </c>
      <c r="N657" s="212">
        <f t="shared" si="380"/>
        <v>0</v>
      </c>
      <c r="O657" s="212">
        <f t="shared" si="380"/>
        <v>0</v>
      </c>
      <c r="P657" s="212">
        <f t="shared" si="380"/>
        <v>0</v>
      </c>
      <c r="Q657" s="212">
        <f t="shared" si="380"/>
        <v>0</v>
      </c>
      <c r="R657" s="212">
        <f t="shared" si="380"/>
        <v>0</v>
      </c>
      <c r="S657" s="212">
        <f t="shared" si="380"/>
        <v>0</v>
      </c>
      <c r="T657" s="212">
        <f t="shared" si="380"/>
        <v>0</v>
      </c>
      <c r="U657" s="212">
        <f t="shared" si="380"/>
        <v>0</v>
      </c>
      <c r="V657" s="212">
        <f t="shared" si="380"/>
        <v>0</v>
      </c>
      <c r="W657" s="212">
        <f t="shared" si="380"/>
        <v>0</v>
      </c>
      <c r="X657" s="212">
        <f t="shared" si="380"/>
        <v>0</v>
      </c>
      <c r="Y657" s="212">
        <f t="shared" si="380"/>
        <v>0</v>
      </c>
      <c r="Z657" s="212">
        <f t="shared" si="380"/>
        <v>0</v>
      </c>
      <c r="AA657" s="212">
        <f t="shared" si="380"/>
        <v>0</v>
      </c>
      <c r="AB657" s="212">
        <f t="shared" si="380"/>
        <v>0</v>
      </c>
      <c r="AC657" s="212">
        <f t="shared" si="380"/>
        <v>0</v>
      </c>
      <c r="AD657" s="212">
        <f t="shared" si="380"/>
        <v>0</v>
      </c>
      <c r="AE657" s="212">
        <f t="shared" si="380"/>
        <v>0</v>
      </c>
      <c r="AF657" s="212">
        <f t="shared" si="380"/>
        <v>0</v>
      </c>
      <c r="AG657" s="212">
        <f t="shared" si="380"/>
        <v>0</v>
      </c>
      <c r="AH657" s="212">
        <f t="shared" si="380"/>
        <v>0</v>
      </c>
      <c r="AI657" s="212">
        <f t="shared" si="380"/>
        <v>0</v>
      </c>
      <c r="AJ657" s="212">
        <f t="shared" si="380"/>
        <v>0</v>
      </c>
      <c r="AK657" s="212">
        <f t="shared" si="380"/>
        <v>0</v>
      </c>
      <c r="AL657" s="212">
        <f t="shared" si="380"/>
        <v>0</v>
      </c>
      <c r="AM657" s="212">
        <f t="shared" si="380"/>
        <v>0</v>
      </c>
      <c r="AN657" s="212">
        <f t="shared" si="380"/>
        <v>0</v>
      </c>
      <c r="AO657" s="212">
        <f t="shared" si="380"/>
        <v>0</v>
      </c>
      <c r="AP657" s="212">
        <f t="shared" si="380"/>
        <v>0</v>
      </c>
    </row>
    <row r="658" spans="1:42" x14ac:dyDescent="0.2">
      <c r="A658" s="37" t="s">
        <v>13</v>
      </c>
      <c r="B658" s="28"/>
      <c r="C658" s="20">
        <f>SUM(C648:C657)</f>
        <v>0</v>
      </c>
      <c r="D658" s="20">
        <f t="shared" ref="D658:AP658" si="381">SUM(D648:D657)</f>
        <v>0</v>
      </c>
      <c r="E658" s="20">
        <f t="shared" si="381"/>
        <v>0</v>
      </c>
      <c r="F658" s="20">
        <f t="shared" si="381"/>
        <v>0</v>
      </c>
      <c r="G658" s="20">
        <f t="shared" si="381"/>
        <v>0</v>
      </c>
      <c r="H658" s="20">
        <f t="shared" si="381"/>
        <v>0</v>
      </c>
      <c r="I658" s="20">
        <f t="shared" si="381"/>
        <v>0</v>
      </c>
      <c r="J658" s="20">
        <f t="shared" si="381"/>
        <v>0</v>
      </c>
      <c r="K658" s="20">
        <f t="shared" si="381"/>
        <v>0</v>
      </c>
      <c r="L658" s="20">
        <f t="shared" si="381"/>
        <v>0</v>
      </c>
      <c r="M658" s="20">
        <f t="shared" si="381"/>
        <v>0</v>
      </c>
      <c r="N658" s="20">
        <f t="shared" si="381"/>
        <v>0</v>
      </c>
      <c r="O658" s="20">
        <f t="shared" si="381"/>
        <v>0</v>
      </c>
      <c r="P658" s="20">
        <f t="shared" si="381"/>
        <v>0</v>
      </c>
      <c r="Q658" s="20">
        <f t="shared" si="381"/>
        <v>0</v>
      </c>
      <c r="R658" s="20">
        <f t="shared" si="381"/>
        <v>0</v>
      </c>
      <c r="S658" s="20">
        <f t="shared" si="381"/>
        <v>0</v>
      </c>
      <c r="T658" s="20">
        <f t="shared" si="381"/>
        <v>0</v>
      </c>
      <c r="U658" s="20">
        <f t="shared" si="381"/>
        <v>0</v>
      </c>
      <c r="V658" s="20">
        <f t="shared" si="381"/>
        <v>0</v>
      </c>
      <c r="W658" s="20">
        <f t="shared" si="381"/>
        <v>0</v>
      </c>
      <c r="X658" s="20">
        <f t="shared" si="381"/>
        <v>0</v>
      </c>
      <c r="Y658" s="20">
        <f t="shared" si="381"/>
        <v>0</v>
      </c>
      <c r="Z658" s="20">
        <f t="shared" si="381"/>
        <v>0</v>
      </c>
      <c r="AA658" s="20">
        <f t="shared" si="381"/>
        <v>0</v>
      </c>
      <c r="AB658" s="20">
        <f t="shared" si="381"/>
        <v>0</v>
      </c>
      <c r="AC658" s="20">
        <f t="shared" si="381"/>
        <v>0</v>
      </c>
      <c r="AD658" s="20">
        <f t="shared" si="381"/>
        <v>0</v>
      </c>
      <c r="AE658" s="20">
        <f t="shared" si="381"/>
        <v>0</v>
      </c>
      <c r="AF658" s="20">
        <f t="shared" si="381"/>
        <v>0</v>
      </c>
      <c r="AG658" s="20">
        <f t="shared" si="381"/>
        <v>0</v>
      </c>
      <c r="AH658" s="20">
        <f t="shared" si="381"/>
        <v>0</v>
      </c>
      <c r="AI658" s="20">
        <f t="shared" si="381"/>
        <v>0</v>
      </c>
      <c r="AJ658" s="20">
        <f t="shared" si="381"/>
        <v>0</v>
      </c>
      <c r="AK658" s="20">
        <f t="shared" si="381"/>
        <v>0</v>
      </c>
      <c r="AL658" s="20">
        <f t="shared" si="381"/>
        <v>0</v>
      </c>
      <c r="AM658" s="20">
        <f t="shared" si="381"/>
        <v>0</v>
      </c>
      <c r="AN658" s="20">
        <f t="shared" si="381"/>
        <v>0</v>
      </c>
      <c r="AO658" s="20">
        <f t="shared" si="381"/>
        <v>0</v>
      </c>
      <c r="AP658" s="20">
        <f t="shared" si="381"/>
        <v>0</v>
      </c>
    </row>
    <row r="659" spans="1:42" x14ac:dyDescent="0.2">
      <c r="B659" s="28"/>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c r="AJ659" s="20"/>
      <c r="AK659" s="20"/>
      <c r="AL659" s="20"/>
      <c r="AM659" s="20"/>
      <c r="AN659" s="20"/>
      <c r="AO659" s="20"/>
      <c r="AP659" s="20"/>
    </row>
    <row r="660" spans="1:42" x14ac:dyDescent="0.2">
      <c r="A660" s="25" t="s">
        <v>250</v>
      </c>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c r="AJ660" s="20"/>
      <c r="AK660" s="20"/>
      <c r="AL660" s="20"/>
      <c r="AM660" s="20"/>
      <c r="AN660" s="20"/>
      <c r="AO660" s="20"/>
      <c r="AP660" s="20"/>
    </row>
    <row r="661" spans="1:42" x14ac:dyDescent="0.2">
      <c r="A661" s="4" t="s">
        <v>244</v>
      </c>
      <c r="B661" s="211">
        <v>0</v>
      </c>
      <c r="C661" s="211">
        <f>B664</f>
        <v>0</v>
      </c>
      <c r="D661" s="211">
        <f t="shared" ref="D661:AP661" si="382">C664</f>
        <v>0</v>
      </c>
      <c r="E661" s="211">
        <f t="shared" si="382"/>
        <v>0</v>
      </c>
      <c r="F661" s="211">
        <f t="shared" si="382"/>
        <v>0</v>
      </c>
      <c r="G661" s="211">
        <f t="shared" si="382"/>
        <v>0</v>
      </c>
      <c r="H661" s="211">
        <f t="shared" si="382"/>
        <v>0</v>
      </c>
      <c r="I661" s="211">
        <f t="shared" si="382"/>
        <v>0</v>
      </c>
      <c r="J661" s="211">
        <f t="shared" si="382"/>
        <v>0</v>
      </c>
      <c r="K661" s="211">
        <f t="shared" si="382"/>
        <v>0</v>
      </c>
      <c r="L661" s="211">
        <f t="shared" si="382"/>
        <v>0</v>
      </c>
      <c r="M661" s="211">
        <f t="shared" si="382"/>
        <v>0</v>
      </c>
      <c r="N661" s="211">
        <f t="shared" si="382"/>
        <v>0</v>
      </c>
      <c r="O661" s="211">
        <f t="shared" si="382"/>
        <v>0</v>
      </c>
      <c r="P661" s="211">
        <f t="shared" si="382"/>
        <v>0</v>
      </c>
      <c r="Q661" s="211">
        <f t="shared" si="382"/>
        <v>0</v>
      </c>
      <c r="R661" s="211">
        <f t="shared" si="382"/>
        <v>0</v>
      </c>
      <c r="S661" s="211">
        <f t="shared" si="382"/>
        <v>0</v>
      </c>
      <c r="T661" s="211">
        <f t="shared" si="382"/>
        <v>0</v>
      </c>
      <c r="U661" s="211">
        <f t="shared" si="382"/>
        <v>0</v>
      </c>
      <c r="V661" s="211">
        <f t="shared" si="382"/>
        <v>0</v>
      </c>
      <c r="W661" s="211">
        <f t="shared" si="382"/>
        <v>0</v>
      </c>
      <c r="X661" s="211">
        <f t="shared" si="382"/>
        <v>0</v>
      </c>
      <c r="Y661" s="211">
        <f t="shared" si="382"/>
        <v>0</v>
      </c>
      <c r="Z661" s="211">
        <f t="shared" si="382"/>
        <v>0</v>
      </c>
      <c r="AA661" s="211">
        <f t="shared" si="382"/>
        <v>0</v>
      </c>
      <c r="AB661" s="211">
        <f t="shared" si="382"/>
        <v>0</v>
      </c>
      <c r="AC661" s="211">
        <f t="shared" si="382"/>
        <v>0</v>
      </c>
      <c r="AD661" s="211">
        <f t="shared" si="382"/>
        <v>0</v>
      </c>
      <c r="AE661" s="211">
        <f t="shared" si="382"/>
        <v>0</v>
      </c>
      <c r="AF661" s="211">
        <f t="shared" si="382"/>
        <v>0</v>
      </c>
      <c r="AG661" s="211">
        <f t="shared" si="382"/>
        <v>0</v>
      </c>
      <c r="AH661" s="211">
        <f t="shared" si="382"/>
        <v>0</v>
      </c>
      <c r="AI661" s="211">
        <f t="shared" si="382"/>
        <v>0</v>
      </c>
      <c r="AJ661" s="211">
        <f t="shared" si="382"/>
        <v>0</v>
      </c>
      <c r="AK661" s="211">
        <f t="shared" si="382"/>
        <v>0</v>
      </c>
      <c r="AL661" s="211">
        <f t="shared" si="382"/>
        <v>0</v>
      </c>
      <c r="AM661" s="211">
        <f t="shared" si="382"/>
        <v>0</v>
      </c>
      <c r="AN661" s="211">
        <f t="shared" si="382"/>
        <v>0</v>
      </c>
      <c r="AO661" s="211">
        <f t="shared" si="382"/>
        <v>0</v>
      </c>
      <c r="AP661" s="211">
        <f t="shared" si="382"/>
        <v>0</v>
      </c>
    </row>
    <row r="662" spans="1:42" x14ac:dyDescent="0.2">
      <c r="A662" s="4" t="s">
        <v>62</v>
      </c>
      <c r="B662" s="211">
        <v>0</v>
      </c>
      <c r="C662" s="211">
        <f>C690</f>
        <v>0</v>
      </c>
      <c r="D662" s="211">
        <f t="shared" ref="D662:AP662" si="383">D690</f>
        <v>0</v>
      </c>
      <c r="E662" s="211">
        <f t="shared" si="383"/>
        <v>0</v>
      </c>
      <c r="F662" s="211">
        <f t="shared" si="383"/>
        <v>0</v>
      </c>
      <c r="G662" s="211">
        <f t="shared" si="383"/>
        <v>0</v>
      </c>
      <c r="H662" s="211">
        <f t="shared" si="383"/>
        <v>0</v>
      </c>
      <c r="I662" s="211">
        <f t="shared" si="383"/>
        <v>0</v>
      </c>
      <c r="J662" s="211">
        <f t="shared" si="383"/>
        <v>0</v>
      </c>
      <c r="K662" s="211">
        <f t="shared" si="383"/>
        <v>0</v>
      </c>
      <c r="L662" s="211">
        <f t="shared" si="383"/>
        <v>0</v>
      </c>
      <c r="M662" s="211">
        <f t="shared" si="383"/>
        <v>0</v>
      </c>
      <c r="N662" s="211">
        <f t="shared" si="383"/>
        <v>0</v>
      </c>
      <c r="O662" s="211">
        <f t="shared" si="383"/>
        <v>0</v>
      </c>
      <c r="P662" s="211">
        <f t="shared" si="383"/>
        <v>0</v>
      </c>
      <c r="Q662" s="211">
        <f t="shared" si="383"/>
        <v>0</v>
      </c>
      <c r="R662" s="211">
        <f t="shared" si="383"/>
        <v>0</v>
      </c>
      <c r="S662" s="211">
        <f t="shared" si="383"/>
        <v>0</v>
      </c>
      <c r="T662" s="211">
        <f t="shared" si="383"/>
        <v>0</v>
      </c>
      <c r="U662" s="211">
        <f t="shared" si="383"/>
        <v>0</v>
      </c>
      <c r="V662" s="211">
        <f t="shared" si="383"/>
        <v>0</v>
      </c>
      <c r="W662" s="211">
        <f t="shared" si="383"/>
        <v>0</v>
      </c>
      <c r="X662" s="211">
        <f t="shared" si="383"/>
        <v>0</v>
      </c>
      <c r="Y662" s="211">
        <f t="shared" si="383"/>
        <v>0</v>
      </c>
      <c r="Z662" s="211">
        <f t="shared" si="383"/>
        <v>0</v>
      </c>
      <c r="AA662" s="211">
        <f t="shared" si="383"/>
        <v>0</v>
      </c>
      <c r="AB662" s="211">
        <f t="shared" si="383"/>
        <v>0</v>
      </c>
      <c r="AC662" s="211">
        <f t="shared" si="383"/>
        <v>0</v>
      </c>
      <c r="AD662" s="211">
        <f t="shared" si="383"/>
        <v>0</v>
      </c>
      <c r="AE662" s="211">
        <f t="shared" si="383"/>
        <v>0</v>
      </c>
      <c r="AF662" s="211">
        <f t="shared" si="383"/>
        <v>0</v>
      </c>
      <c r="AG662" s="211">
        <f t="shared" si="383"/>
        <v>0</v>
      </c>
      <c r="AH662" s="211">
        <f t="shared" si="383"/>
        <v>0</v>
      </c>
      <c r="AI662" s="211">
        <f t="shared" si="383"/>
        <v>0</v>
      </c>
      <c r="AJ662" s="211">
        <f t="shared" si="383"/>
        <v>0</v>
      </c>
      <c r="AK662" s="211">
        <f t="shared" si="383"/>
        <v>0</v>
      </c>
      <c r="AL662" s="211">
        <f t="shared" si="383"/>
        <v>0</v>
      </c>
      <c r="AM662" s="211">
        <f t="shared" si="383"/>
        <v>0</v>
      </c>
      <c r="AN662" s="211">
        <f t="shared" si="383"/>
        <v>0</v>
      </c>
      <c r="AO662" s="211">
        <f t="shared" si="383"/>
        <v>0</v>
      </c>
      <c r="AP662" s="211">
        <f t="shared" si="383"/>
        <v>0</v>
      </c>
    </row>
    <row r="663" spans="1:42" x14ac:dyDescent="0.2">
      <c r="A663" s="4" t="s">
        <v>245</v>
      </c>
      <c r="B663" s="212">
        <v>0</v>
      </c>
      <c r="C663" s="212">
        <f>-C678</f>
        <v>0</v>
      </c>
      <c r="D663" s="212">
        <f t="shared" ref="D663:AP663" si="384">-D678</f>
        <v>0</v>
      </c>
      <c r="E663" s="212">
        <f t="shared" si="384"/>
        <v>0</v>
      </c>
      <c r="F663" s="212">
        <f t="shared" si="384"/>
        <v>0</v>
      </c>
      <c r="G663" s="212">
        <f t="shared" si="384"/>
        <v>0</v>
      </c>
      <c r="H663" s="212">
        <f t="shared" si="384"/>
        <v>0</v>
      </c>
      <c r="I663" s="212">
        <f t="shared" si="384"/>
        <v>0</v>
      </c>
      <c r="J663" s="212">
        <f t="shared" si="384"/>
        <v>0</v>
      </c>
      <c r="K663" s="212">
        <f t="shared" si="384"/>
        <v>0</v>
      </c>
      <c r="L663" s="212">
        <f t="shared" si="384"/>
        <v>0</v>
      </c>
      <c r="M663" s="212">
        <f t="shared" si="384"/>
        <v>0</v>
      </c>
      <c r="N663" s="212">
        <f t="shared" si="384"/>
        <v>0</v>
      </c>
      <c r="O663" s="212">
        <f t="shared" si="384"/>
        <v>0</v>
      </c>
      <c r="P663" s="212">
        <f t="shared" si="384"/>
        <v>0</v>
      </c>
      <c r="Q663" s="212">
        <f t="shared" si="384"/>
        <v>0</v>
      </c>
      <c r="R663" s="212">
        <f t="shared" si="384"/>
        <v>0</v>
      </c>
      <c r="S663" s="212">
        <f t="shared" si="384"/>
        <v>0</v>
      </c>
      <c r="T663" s="212">
        <f t="shared" si="384"/>
        <v>0</v>
      </c>
      <c r="U663" s="212">
        <f t="shared" si="384"/>
        <v>0</v>
      </c>
      <c r="V663" s="212">
        <f t="shared" si="384"/>
        <v>0</v>
      </c>
      <c r="W663" s="212">
        <f t="shared" si="384"/>
        <v>0</v>
      </c>
      <c r="X663" s="212">
        <f t="shared" si="384"/>
        <v>0</v>
      </c>
      <c r="Y663" s="212">
        <f t="shared" si="384"/>
        <v>0</v>
      </c>
      <c r="Z663" s="212">
        <f t="shared" si="384"/>
        <v>0</v>
      </c>
      <c r="AA663" s="212">
        <f t="shared" si="384"/>
        <v>0</v>
      </c>
      <c r="AB663" s="212">
        <f t="shared" si="384"/>
        <v>0</v>
      </c>
      <c r="AC663" s="212">
        <f t="shared" si="384"/>
        <v>0</v>
      </c>
      <c r="AD663" s="212">
        <f t="shared" si="384"/>
        <v>0</v>
      </c>
      <c r="AE663" s="212">
        <f t="shared" si="384"/>
        <v>0</v>
      </c>
      <c r="AF663" s="212">
        <f t="shared" si="384"/>
        <v>0</v>
      </c>
      <c r="AG663" s="212">
        <f t="shared" si="384"/>
        <v>0</v>
      </c>
      <c r="AH663" s="212">
        <f t="shared" si="384"/>
        <v>0</v>
      </c>
      <c r="AI663" s="212">
        <f t="shared" si="384"/>
        <v>0</v>
      </c>
      <c r="AJ663" s="212">
        <f t="shared" si="384"/>
        <v>0</v>
      </c>
      <c r="AK663" s="212">
        <f t="shared" si="384"/>
        <v>0</v>
      </c>
      <c r="AL663" s="212">
        <f t="shared" si="384"/>
        <v>0</v>
      </c>
      <c r="AM663" s="212">
        <f t="shared" si="384"/>
        <v>0</v>
      </c>
      <c r="AN663" s="212">
        <f t="shared" si="384"/>
        <v>0</v>
      </c>
      <c r="AO663" s="212">
        <f t="shared" si="384"/>
        <v>0</v>
      </c>
      <c r="AP663" s="212">
        <f t="shared" si="384"/>
        <v>0</v>
      </c>
    </row>
    <row r="664" spans="1:42" x14ac:dyDescent="0.2">
      <c r="A664" s="4" t="s">
        <v>232</v>
      </c>
      <c r="B664" s="211">
        <f>SUM(B661:B663)</f>
        <v>0</v>
      </c>
      <c r="C664" s="211">
        <f>SUM(C661:C663)</f>
        <v>0</v>
      </c>
      <c r="D664" s="211">
        <f t="shared" ref="D664:AP664" si="385">SUM(D661:D663)</f>
        <v>0</v>
      </c>
      <c r="E664" s="211">
        <f t="shared" si="385"/>
        <v>0</v>
      </c>
      <c r="F664" s="211">
        <f t="shared" si="385"/>
        <v>0</v>
      </c>
      <c r="G664" s="211">
        <f t="shared" si="385"/>
        <v>0</v>
      </c>
      <c r="H664" s="211">
        <f t="shared" si="385"/>
        <v>0</v>
      </c>
      <c r="I664" s="211">
        <f t="shared" si="385"/>
        <v>0</v>
      </c>
      <c r="J664" s="211">
        <f t="shared" si="385"/>
        <v>0</v>
      </c>
      <c r="K664" s="211">
        <f t="shared" si="385"/>
        <v>0</v>
      </c>
      <c r="L664" s="211">
        <f t="shared" si="385"/>
        <v>0</v>
      </c>
      <c r="M664" s="211">
        <f t="shared" si="385"/>
        <v>0</v>
      </c>
      <c r="N664" s="211">
        <f t="shared" si="385"/>
        <v>0</v>
      </c>
      <c r="O664" s="211">
        <f t="shared" si="385"/>
        <v>0</v>
      </c>
      <c r="P664" s="211">
        <f t="shared" si="385"/>
        <v>0</v>
      </c>
      <c r="Q664" s="211">
        <f t="shared" si="385"/>
        <v>0</v>
      </c>
      <c r="R664" s="211">
        <f t="shared" si="385"/>
        <v>0</v>
      </c>
      <c r="S664" s="211">
        <f t="shared" si="385"/>
        <v>0</v>
      </c>
      <c r="T664" s="211">
        <f t="shared" si="385"/>
        <v>0</v>
      </c>
      <c r="U664" s="211">
        <f t="shared" si="385"/>
        <v>0</v>
      </c>
      <c r="V664" s="211">
        <f t="shared" si="385"/>
        <v>0</v>
      </c>
      <c r="W664" s="211">
        <f t="shared" si="385"/>
        <v>0</v>
      </c>
      <c r="X664" s="211">
        <f t="shared" si="385"/>
        <v>0</v>
      </c>
      <c r="Y664" s="211">
        <f t="shared" si="385"/>
        <v>0</v>
      </c>
      <c r="Z664" s="211">
        <f t="shared" si="385"/>
        <v>0</v>
      </c>
      <c r="AA664" s="211">
        <f t="shared" si="385"/>
        <v>0</v>
      </c>
      <c r="AB664" s="211">
        <f t="shared" si="385"/>
        <v>0</v>
      </c>
      <c r="AC664" s="211">
        <f t="shared" si="385"/>
        <v>0</v>
      </c>
      <c r="AD664" s="211">
        <f t="shared" si="385"/>
        <v>0</v>
      </c>
      <c r="AE664" s="211">
        <f t="shared" si="385"/>
        <v>0</v>
      </c>
      <c r="AF664" s="211">
        <f t="shared" si="385"/>
        <v>0</v>
      </c>
      <c r="AG664" s="211">
        <f t="shared" si="385"/>
        <v>0</v>
      </c>
      <c r="AH664" s="211">
        <f t="shared" si="385"/>
        <v>0</v>
      </c>
      <c r="AI664" s="211">
        <f t="shared" si="385"/>
        <v>0</v>
      </c>
      <c r="AJ664" s="211">
        <f t="shared" si="385"/>
        <v>0</v>
      </c>
      <c r="AK664" s="211">
        <f t="shared" si="385"/>
        <v>0</v>
      </c>
      <c r="AL664" s="211">
        <f t="shared" si="385"/>
        <v>0</v>
      </c>
      <c r="AM664" s="211">
        <f t="shared" si="385"/>
        <v>0</v>
      </c>
      <c r="AN664" s="211">
        <f t="shared" si="385"/>
        <v>0</v>
      </c>
      <c r="AO664" s="211">
        <f t="shared" si="385"/>
        <v>0</v>
      </c>
      <c r="AP664" s="211">
        <f t="shared" si="385"/>
        <v>0</v>
      </c>
    </row>
    <row r="665" spans="1:42" s="118" customFormat="1" x14ac:dyDescent="0.2">
      <c r="A665" s="4"/>
      <c r="G665" s="198"/>
      <c r="H665" s="198"/>
      <c r="I665" s="198"/>
      <c r="J665" s="198"/>
      <c r="K665" s="198"/>
      <c r="L665" s="198"/>
      <c r="M665" s="198"/>
      <c r="N665" s="198"/>
      <c r="O665" s="198"/>
      <c r="P665" s="198"/>
      <c r="Q665" s="198"/>
      <c r="R665" s="198"/>
      <c r="S665" s="198"/>
      <c r="T665" s="198"/>
      <c r="U665" s="198"/>
      <c r="V665" s="198"/>
      <c r="W665" s="198"/>
      <c r="X665" s="198"/>
      <c r="Y665" s="198"/>
      <c r="Z665" s="198"/>
      <c r="AA665" s="198"/>
      <c r="AB665" s="198"/>
      <c r="AC665" s="198"/>
      <c r="AD665" s="198"/>
      <c r="AE665" s="198"/>
      <c r="AF665" s="198"/>
      <c r="AG665" s="198"/>
      <c r="AH665" s="198"/>
      <c r="AI665" s="198"/>
      <c r="AJ665" s="198"/>
      <c r="AK665" s="198"/>
      <c r="AL665" s="198"/>
      <c r="AM665" s="198"/>
      <c r="AN665" s="198"/>
      <c r="AO665" s="198"/>
      <c r="AP665" s="198"/>
    </row>
    <row r="666" spans="1:42" s="118" customFormat="1" x14ac:dyDescent="0.2">
      <c r="A666" s="4" t="s">
        <v>247</v>
      </c>
      <c r="G666" s="198"/>
      <c r="H666" s="198"/>
      <c r="I666" s="198"/>
      <c r="J666" s="198"/>
      <c r="K666" s="198"/>
      <c r="L666" s="198"/>
      <c r="M666" s="198"/>
      <c r="N666" s="198"/>
      <c r="O666" s="198"/>
      <c r="P666" s="198"/>
      <c r="Q666" s="198"/>
      <c r="R666" s="198"/>
      <c r="S666" s="198"/>
      <c r="T666" s="198"/>
      <c r="U666" s="198"/>
      <c r="V666" s="198"/>
      <c r="W666" s="198"/>
      <c r="X666" s="198"/>
      <c r="Y666" s="198"/>
      <c r="Z666" s="198"/>
      <c r="AA666" s="198"/>
      <c r="AB666" s="198"/>
      <c r="AC666" s="198"/>
      <c r="AD666" s="198"/>
      <c r="AE666" s="198"/>
      <c r="AF666" s="198"/>
      <c r="AG666" s="198"/>
      <c r="AH666" s="198"/>
      <c r="AI666" s="198"/>
      <c r="AJ666" s="198"/>
      <c r="AK666" s="198"/>
      <c r="AL666" s="198"/>
      <c r="AM666" s="198"/>
      <c r="AN666" s="198"/>
      <c r="AO666" s="198"/>
      <c r="AP666" s="198"/>
    </row>
    <row r="667" spans="1:42" s="118" customFormat="1" x14ac:dyDescent="0.2">
      <c r="A667" s="4" t="s">
        <v>248</v>
      </c>
      <c r="G667" s="198"/>
      <c r="H667" s="198"/>
      <c r="I667" s="198"/>
      <c r="J667" s="198"/>
      <c r="K667" s="198"/>
      <c r="L667" s="198"/>
      <c r="M667" s="198"/>
      <c r="N667" s="198"/>
      <c r="O667" s="198"/>
      <c r="P667" s="198"/>
      <c r="Q667" s="198"/>
      <c r="R667" s="198"/>
      <c r="S667" s="198"/>
      <c r="T667" s="198"/>
      <c r="U667" s="198"/>
      <c r="V667" s="198"/>
      <c r="W667" s="198"/>
      <c r="X667" s="198"/>
      <c r="Y667" s="198"/>
      <c r="Z667" s="198"/>
      <c r="AA667" s="198"/>
      <c r="AB667" s="198"/>
      <c r="AC667" s="198"/>
      <c r="AD667" s="198"/>
      <c r="AE667" s="198"/>
      <c r="AF667" s="198"/>
      <c r="AG667" s="198"/>
      <c r="AH667" s="198"/>
      <c r="AI667" s="198"/>
      <c r="AJ667" s="198"/>
      <c r="AK667" s="198"/>
      <c r="AL667" s="198"/>
      <c r="AM667" s="198"/>
      <c r="AN667" s="198"/>
      <c r="AO667" s="198"/>
      <c r="AP667" s="198"/>
    </row>
    <row r="668" spans="1:42" x14ac:dyDescent="0.2">
      <c r="A668" s="4">
        <v>1</v>
      </c>
      <c r="B668" s="227">
        <f t="shared" ref="B668:B677" si="386">SUM(C668:AP668)</f>
        <v>0</v>
      </c>
      <c r="C668" s="208">
        <f t="shared" ref="C668:AP668" si="387">IF(C$2&gt;analysis_period,0,IF(C$2=equip2_reserve_freq*$A668,equip2_reserve_cost*system_capacity*1000*(1+inflation_rate/100)^B$2,0))</f>
        <v>0</v>
      </c>
      <c r="D668" s="208">
        <f t="shared" si="387"/>
        <v>0</v>
      </c>
      <c r="E668" s="208">
        <f t="shared" si="387"/>
        <v>0</v>
      </c>
      <c r="F668" s="208">
        <f t="shared" si="387"/>
        <v>0</v>
      </c>
      <c r="G668" s="208">
        <f t="shared" si="387"/>
        <v>0</v>
      </c>
      <c r="H668" s="208">
        <f t="shared" si="387"/>
        <v>0</v>
      </c>
      <c r="I668" s="208">
        <f t="shared" si="387"/>
        <v>0</v>
      </c>
      <c r="J668" s="208">
        <f t="shared" si="387"/>
        <v>0</v>
      </c>
      <c r="K668" s="208">
        <f t="shared" si="387"/>
        <v>0</v>
      </c>
      <c r="L668" s="208">
        <f t="shared" si="387"/>
        <v>0</v>
      </c>
      <c r="M668" s="208">
        <f t="shared" si="387"/>
        <v>0</v>
      </c>
      <c r="N668" s="208">
        <f t="shared" si="387"/>
        <v>0</v>
      </c>
      <c r="O668" s="208">
        <f t="shared" si="387"/>
        <v>0</v>
      </c>
      <c r="P668" s="208">
        <f t="shared" si="387"/>
        <v>0</v>
      </c>
      <c r="Q668" s="208">
        <f t="shared" si="387"/>
        <v>0</v>
      </c>
      <c r="R668" s="208">
        <f t="shared" si="387"/>
        <v>0</v>
      </c>
      <c r="S668" s="208">
        <f t="shared" si="387"/>
        <v>0</v>
      </c>
      <c r="T668" s="208">
        <f t="shared" si="387"/>
        <v>0</v>
      </c>
      <c r="U668" s="208">
        <f t="shared" si="387"/>
        <v>0</v>
      </c>
      <c r="V668" s="208">
        <f t="shared" si="387"/>
        <v>0</v>
      </c>
      <c r="W668" s="208">
        <f t="shared" si="387"/>
        <v>0</v>
      </c>
      <c r="X668" s="208">
        <f t="shared" si="387"/>
        <v>0</v>
      </c>
      <c r="Y668" s="208">
        <f t="shared" si="387"/>
        <v>0</v>
      </c>
      <c r="Z668" s="208">
        <f t="shared" si="387"/>
        <v>0</v>
      </c>
      <c r="AA668" s="208">
        <f t="shared" si="387"/>
        <v>0</v>
      </c>
      <c r="AB668" s="208">
        <f t="shared" si="387"/>
        <v>0</v>
      </c>
      <c r="AC668" s="208">
        <f t="shared" si="387"/>
        <v>0</v>
      </c>
      <c r="AD668" s="208">
        <f t="shared" si="387"/>
        <v>0</v>
      </c>
      <c r="AE668" s="208">
        <f t="shared" si="387"/>
        <v>0</v>
      </c>
      <c r="AF668" s="208">
        <f t="shared" si="387"/>
        <v>0</v>
      </c>
      <c r="AG668" s="208">
        <f t="shared" si="387"/>
        <v>0</v>
      </c>
      <c r="AH668" s="208">
        <f t="shared" si="387"/>
        <v>0</v>
      </c>
      <c r="AI668" s="208">
        <f t="shared" si="387"/>
        <v>0</v>
      </c>
      <c r="AJ668" s="208">
        <f t="shared" si="387"/>
        <v>0</v>
      </c>
      <c r="AK668" s="208">
        <f t="shared" si="387"/>
        <v>0</v>
      </c>
      <c r="AL668" s="208">
        <f t="shared" si="387"/>
        <v>0</v>
      </c>
      <c r="AM668" s="208">
        <f t="shared" si="387"/>
        <v>0</v>
      </c>
      <c r="AN668" s="208">
        <f t="shared" si="387"/>
        <v>0</v>
      </c>
      <c r="AO668" s="208">
        <f t="shared" si="387"/>
        <v>0</v>
      </c>
      <c r="AP668" s="208">
        <f t="shared" si="387"/>
        <v>0</v>
      </c>
    </row>
    <row r="669" spans="1:42" x14ac:dyDescent="0.2">
      <c r="A669" s="4">
        <f>A668+1</f>
        <v>2</v>
      </c>
      <c r="B669" s="227">
        <f t="shared" si="386"/>
        <v>0</v>
      </c>
      <c r="C669" s="208">
        <f t="shared" ref="C669:AP669" si="388">IF(C$2&gt;analysis_period,0,IF(C$2=equip2_reserve_freq*$A669,equip2_reserve_cost*system_capacity*1000*(1+inflation_rate/100)^B$2,0))</f>
        <v>0</v>
      </c>
      <c r="D669" s="208">
        <f t="shared" si="388"/>
        <v>0</v>
      </c>
      <c r="E669" s="208">
        <f t="shared" si="388"/>
        <v>0</v>
      </c>
      <c r="F669" s="208">
        <f t="shared" si="388"/>
        <v>0</v>
      </c>
      <c r="G669" s="208">
        <f t="shared" si="388"/>
        <v>0</v>
      </c>
      <c r="H669" s="208">
        <f t="shared" si="388"/>
        <v>0</v>
      </c>
      <c r="I669" s="208">
        <f t="shared" si="388"/>
        <v>0</v>
      </c>
      <c r="J669" s="208">
        <f t="shared" si="388"/>
        <v>0</v>
      </c>
      <c r="K669" s="208">
        <f t="shared" si="388"/>
        <v>0</v>
      </c>
      <c r="L669" s="208">
        <f t="shared" si="388"/>
        <v>0</v>
      </c>
      <c r="M669" s="208">
        <f t="shared" si="388"/>
        <v>0</v>
      </c>
      <c r="N669" s="208">
        <f t="shared" si="388"/>
        <v>0</v>
      </c>
      <c r="O669" s="208">
        <f t="shared" si="388"/>
        <v>0</v>
      </c>
      <c r="P669" s="208">
        <f t="shared" si="388"/>
        <v>0</v>
      </c>
      <c r="Q669" s="208">
        <f t="shared" si="388"/>
        <v>0</v>
      </c>
      <c r="R669" s="208">
        <f t="shared" si="388"/>
        <v>0</v>
      </c>
      <c r="S669" s="208">
        <f t="shared" si="388"/>
        <v>0</v>
      </c>
      <c r="T669" s="208">
        <f t="shared" si="388"/>
        <v>0</v>
      </c>
      <c r="U669" s="208">
        <f t="shared" si="388"/>
        <v>0</v>
      </c>
      <c r="V669" s="208">
        <f t="shared" si="388"/>
        <v>0</v>
      </c>
      <c r="W669" s="208">
        <f t="shared" si="388"/>
        <v>0</v>
      </c>
      <c r="X669" s="208">
        <f t="shared" si="388"/>
        <v>0</v>
      </c>
      <c r="Y669" s="208">
        <f t="shared" si="388"/>
        <v>0</v>
      </c>
      <c r="Z669" s="208">
        <f t="shared" si="388"/>
        <v>0</v>
      </c>
      <c r="AA669" s="208">
        <f t="shared" si="388"/>
        <v>0</v>
      </c>
      <c r="AB669" s="208">
        <f t="shared" si="388"/>
        <v>0</v>
      </c>
      <c r="AC669" s="208">
        <f t="shared" si="388"/>
        <v>0</v>
      </c>
      <c r="AD669" s="208">
        <f t="shared" si="388"/>
        <v>0</v>
      </c>
      <c r="AE669" s="208">
        <f t="shared" si="388"/>
        <v>0</v>
      </c>
      <c r="AF669" s="208">
        <f t="shared" si="388"/>
        <v>0</v>
      </c>
      <c r="AG669" s="208">
        <f t="shared" si="388"/>
        <v>0</v>
      </c>
      <c r="AH669" s="208">
        <f t="shared" si="388"/>
        <v>0</v>
      </c>
      <c r="AI669" s="208">
        <f t="shared" si="388"/>
        <v>0</v>
      </c>
      <c r="AJ669" s="208">
        <f t="shared" si="388"/>
        <v>0</v>
      </c>
      <c r="AK669" s="208">
        <f t="shared" si="388"/>
        <v>0</v>
      </c>
      <c r="AL669" s="208">
        <f t="shared" si="388"/>
        <v>0</v>
      </c>
      <c r="AM669" s="208">
        <f t="shared" si="388"/>
        <v>0</v>
      </c>
      <c r="AN669" s="208">
        <f t="shared" si="388"/>
        <v>0</v>
      </c>
      <c r="AO669" s="208">
        <f t="shared" si="388"/>
        <v>0</v>
      </c>
      <c r="AP669" s="208">
        <f t="shared" si="388"/>
        <v>0</v>
      </c>
    </row>
    <row r="670" spans="1:42" x14ac:dyDescent="0.2">
      <c r="A670" s="4">
        <f t="shared" ref="A670:A677" si="389">A669+1</f>
        <v>3</v>
      </c>
      <c r="B670" s="227">
        <f t="shared" si="386"/>
        <v>0</v>
      </c>
      <c r="C670" s="208">
        <f t="shared" ref="C670:AP670" si="390">IF(C$2&gt;analysis_period,0,IF(C$2=equip2_reserve_freq*$A670,equip2_reserve_cost*system_capacity*1000*(1+inflation_rate/100)^B$2,0))</f>
        <v>0</v>
      </c>
      <c r="D670" s="208">
        <f t="shared" si="390"/>
        <v>0</v>
      </c>
      <c r="E670" s="208">
        <f t="shared" si="390"/>
        <v>0</v>
      </c>
      <c r="F670" s="208">
        <f t="shared" si="390"/>
        <v>0</v>
      </c>
      <c r="G670" s="208">
        <f t="shared" si="390"/>
        <v>0</v>
      </c>
      <c r="H670" s="208">
        <f t="shared" si="390"/>
        <v>0</v>
      </c>
      <c r="I670" s="208">
        <f t="shared" si="390"/>
        <v>0</v>
      </c>
      <c r="J670" s="208">
        <f t="shared" si="390"/>
        <v>0</v>
      </c>
      <c r="K670" s="208">
        <f t="shared" si="390"/>
        <v>0</v>
      </c>
      <c r="L670" s="208">
        <f t="shared" si="390"/>
        <v>0</v>
      </c>
      <c r="M670" s="208">
        <f t="shared" si="390"/>
        <v>0</v>
      </c>
      <c r="N670" s="208">
        <f t="shared" si="390"/>
        <v>0</v>
      </c>
      <c r="O670" s="208">
        <f t="shared" si="390"/>
        <v>0</v>
      </c>
      <c r="P670" s="208">
        <f t="shared" si="390"/>
        <v>0</v>
      </c>
      <c r="Q670" s="208">
        <f t="shared" si="390"/>
        <v>0</v>
      </c>
      <c r="R670" s="208">
        <f t="shared" si="390"/>
        <v>0</v>
      </c>
      <c r="S670" s="208">
        <f t="shared" si="390"/>
        <v>0</v>
      </c>
      <c r="T670" s="208">
        <f t="shared" si="390"/>
        <v>0</v>
      </c>
      <c r="U670" s="208">
        <f t="shared" si="390"/>
        <v>0</v>
      </c>
      <c r="V670" s="208">
        <f t="shared" si="390"/>
        <v>0</v>
      </c>
      <c r="W670" s="208">
        <f t="shared" si="390"/>
        <v>0</v>
      </c>
      <c r="X670" s="208">
        <f t="shared" si="390"/>
        <v>0</v>
      </c>
      <c r="Y670" s="208">
        <f t="shared" si="390"/>
        <v>0</v>
      </c>
      <c r="Z670" s="208">
        <f t="shared" si="390"/>
        <v>0</v>
      </c>
      <c r="AA670" s="208">
        <f t="shared" si="390"/>
        <v>0</v>
      </c>
      <c r="AB670" s="208">
        <f t="shared" si="390"/>
        <v>0</v>
      </c>
      <c r="AC670" s="208">
        <f t="shared" si="390"/>
        <v>0</v>
      </c>
      <c r="AD670" s="208">
        <f t="shared" si="390"/>
        <v>0</v>
      </c>
      <c r="AE670" s="208">
        <f t="shared" si="390"/>
        <v>0</v>
      </c>
      <c r="AF670" s="208">
        <f t="shared" si="390"/>
        <v>0</v>
      </c>
      <c r="AG670" s="208">
        <f t="shared" si="390"/>
        <v>0</v>
      </c>
      <c r="AH670" s="208">
        <f t="shared" si="390"/>
        <v>0</v>
      </c>
      <c r="AI670" s="208">
        <f t="shared" si="390"/>
        <v>0</v>
      </c>
      <c r="AJ670" s="208">
        <f t="shared" si="390"/>
        <v>0</v>
      </c>
      <c r="AK670" s="208">
        <f t="shared" si="390"/>
        <v>0</v>
      </c>
      <c r="AL670" s="208">
        <f t="shared" si="390"/>
        <v>0</v>
      </c>
      <c r="AM670" s="208">
        <f t="shared" si="390"/>
        <v>0</v>
      </c>
      <c r="AN670" s="208">
        <f t="shared" si="390"/>
        <v>0</v>
      </c>
      <c r="AO670" s="208">
        <f t="shared" si="390"/>
        <v>0</v>
      </c>
      <c r="AP670" s="208">
        <f t="shared" si="390"/>
        <v>0</v>
      </c>
    </row>
    <row r="671" spans="1:42" x14ac:dyDescent="0.2">
      <c r="A671" s="4">
        <f t="shared" si="389"/>
        <v>4</v>
      </c>
      <c r="B671" s="227">
        <f t="shared" si="386"/>
        <v>0</v>
      </c>
      <c r="C671" s="208">
        <f t="shared" ref="C671:AP671" si="391">IF(C$2&gt;analysis_period,0,IF(C$2=equip2_reserve_freq*$A671,equip2_reserve_cost*system_capacity*1000*(1+inflation_rate/100)^B$2,0))</f>
        <v>0</v>
      </c>
      <c r="D671" s="208">
        <f t="shared" si="391"/>
        <v>0</v>
      </c>
      <c r="E671" s="208">
        <f t="shared" si="391"/>
        <v>0</v>
      </c>
      <c r="F671" s="208">
        <f t="shared" si="391"/>
        <v>0</v>
      </c>
      <c r="G671" s="208">
        <f t="shared" si="391"/>
        <v>0</v>
      </c>
      <c r="H671" s="208">
        <f t="shared" si="391"/>
        <v>0</v>
      </c>
      <c r="I671" s="208">
        <f t="shared" si="391"/>
        <v>0</v>
      </c>
      <c r="J671" s="208">
        <f t="shared" si="391"/>
        <v>0</v>
      </c>
      <c r="K671" s="208">
        <f t="shared" si="391"/>
        <v>0</v>
      </c>
      <c r="L671" s="208">
        <f t="shared" si="391"/>
        <v>0</v>
      </c>
      <c r="M671" s="208">
        <f t="shared" si="391"/>
        <v>0</v>
      </c>
      <c r="N671" s="208">
        <f t="shared" si="391"/>
        <v>0</v>
      </c>
      <c r="O671" s="208">
        <f t="shared" si="391"/>
        <v>0</v>
      </c>
      <c r="P671" s="208">
        <f t="shared" si="391"/>
        <v>0</v>
      </c>
      <c r="Q671" s="208">
        <f t="shared" si="391"/>
        <v>0</v>
      </c>
      <c r="R671" s="208">
        <f t="shared" si="391"/>
        <v>0</v>
      </c>
      <c r="S671" s="208">
        <f t="shared" si="391"/>
        <v>0</v>
      </c>
      <c r="T671" s="208">
        <f t="shared" si="391"/>
        <v>0</v>
      </c>
      <c r="U671" s="208">
        <f t="shared" si="391"/>
        <v>0</v>
      </c>
      <c r="V671" s="208">
        <f t="shared" si="391"/>
        <v>0</v>
      </c>
      <c r="W671" s="208">
        <f t="shared" si="391"/>
        <v>0</v>
      </c>
      <c r="X671" s="208">
        <f t="shared" si="391"/>
        <v>0</v>
      </c>
      <c r="Y671" s="208">
        <f t="shared" si="391"/>
        <v>0</v>
      </c>
      <c r="Z671" s="208">
        <f t="shared" si="391"/>
        <v>0</v>
      </c>
      <c r="AA671" s="208">
        <f t="shared" si="391"/>
        <v>0</v>
      </c>
      <c r="AB671" s="208">
        <f t="shared" si="391"/>
        <v>0</v>
      </c>
      <c r="AC671" s="208">
        <f t="shared" si="391"/>
        <v>0</v>
      </c>
      <c r="AD671" s="208">
        <f t="shared" si="391"/>
        <v>0</v>
      </c>
      <c r="AE671" s="208">
        <f t="shared" si="391"/>
        <v>0</v>
      </c>
      <c r="AF671" s="208">
        <f t="shared" si="391"/>
        <v>0</v>
      </c>
      <c r="AG671" s="208">
        <f t="shared" si="391"/>
        <v>0</v>
      </c>
      <c r="AH671" s="208">
        <f t="shared" si="391"/>
        <v>0</v>
      </c>
      <c r="AI671" s="208">
        <f t="shared" si="391"/>
        <v>0</v>
      </c>
      <c r="AJ671" s="208">
        <f t="shared" si="391"/>
        <v>0</v>
      </c>
      <c r="AK671" s="208">
        <f t="shared" si="391"/>
        <v>0</v>
      </c>
      <c r="AL671" s="208">
        <f t="shared" si="391"/>
        <v>0</v>
      </c>
      <c r="AM671" s="208">
        <f t="shared" si="391"/>
        <v>0</v>
      </c>
      <c r="AN671" s="208">
        <f t="shared" si="391"/>
        <v>0</v>
      </c>
      <c r="AO671" s="208">
        <f t="shared" si="391"/>
        <v>0</v>
      </c>
      <c r="AP671" s="208">
        <f t="shared" si="391"/>
        <v>0</v>
      </c>
    </row>
    <row r="672" spans="1:42" x14ac:dyDescent="0.2">
      <c r="A672" s="4">
        <f t="shared" si="389"/>
        <v>5</v>
      </c>
      <c r="B672" s="227">
        <f t="shared" si="386"/>
        <v>0</v>
      </c>
      <c r="C672" s="208">
        <f t="shared" ref="C672:AP672" si="392">IF(C$2&gt;analysis_period,0,IF(C$2=equip2_reserve_freq*$A672,equip2_reserve_cost*system_capacity*1000*(1+inflation_rate/100)^B$2,0))</f>
        <v>0</v>
      </c>
      <c r="D672" s="208">
        <f t="shared" si="392"/>
        <v>0</v>
      </c>
      <c r="E672" s="208">
        <f t="shared" si="392"/>
        <v>0</v>
      </c>
      <c r="F672" s="208">
        <f t="shared" si="392"/>
        <v>0</v>
      </c>
      <c r="G672" s="208">
        <f t="shared" si="392"/>
        <v>0</v>
      </c>
      <c r="H672" s="208">
        <f t="shared" si="392"/>
        <v>0</v>
      </c>
      <c r="I672" s="208">
        <f t="shared" si="392"/>
        <v>0</v>
      </c>
      <c r="J672" s="208">
        <f t="shared" si="392"/>
        <v>0</v>
      </c>
      <c r="K672" s="208">
        <f t="shared" si="392"/>
        <v>0</v>
      </c>
      <c r="L672" s="208">
        <f t="shared" si="392"/>
        <v>0</v>
      </c>
      <c r="M672" s="208">
        <f t="shared" si="392"/>
        <v>0</v>
      </c>
      <c r="N672" s="208">
        <f t="shared" si="392"/>
        <v>0</v>
      </c>
      <c r="O672" s="208">
        <f t="shared" si="392"/>
        <v>0</v>
      </c>
      <c r="P672" s="208">
        <f t="shared" si="392"/>
        <v>0</v>
      </c>
      <c r="Q672" s="208">
        <f t="shared" si="392"/>
        <v>0</v>
      </c>
      <c r="R672" s="208">
        <f t="shared" si="392"/>
        <v>0</v>
      </c>
      <c r="S672" s="208">
        <f t="shared" si="392"/>
        <v>0</v>
      </c>
      <c r="T672" s="208">
        <f t="shared" si="392"/>
        <v>0</v>
      </c>
      <c r="U672" s="208">
        <f t="shared" si="392"/>
        <v>0</v>
      </c>
      <c r="V672" s="208">
        <f t="shared" si="392"/>
        <v>0</v>
      </c>
      <c r="W672" s="208">
        <f t="shared" si="392"/>
        <v>0</v>
      </c>
      <c r="X672" s="208">
        <f t="shared" si="392"/>
        <v>0</v>
      </c>
      <c r="Y672" s="208">
        <f t="shared" si="392"/>
        <v>0</v>
      </c>
      <c r="Z672" s="208">
        <f t="shared" si="392"/>
        <v>0</v>
      </c>
      <c r="AA672" s="208">
        <f t="shared" si="392"/>
        <v>0</v>
      </c>
      <c r="AB672" s="208">
        <f t="shared" si="392"/>
        <v>0</v>
      </c>
      <c r="AC672" s="208">
        <f t="shared" si="392"/>
        <v>0</v>
      </c>
      <c r="AD672" s="208">
        <f t="shared" si="392"/>
        <v>0</v>
      </c>
      <c r="AE672" s="208">
        <f t="shared" si="392"/>
        <v>0</v>
      </c>
      <c r="AF672" s="208">
        <f t="shared" si="392"/>
        <v>0</v>
      </c>
      <c r="AG672" s="208">
        <f t="shared" si="392"/>
        <v>0</v>
      </c>
      <c r="AH672" s="208">
        <f t="shared" si="392"/>
        <v>0</v>
      </c>
      <c r="AI672" s="208">
        <f t="shared" si="392"/>
        <v>0</v>
      </c>
      <c r="AJ672" s="208">
        <f t="shared" si="392"/>
        <v>0</v>
      </c>
      <c r="AK672" s="208">
        <f t="shared" si="392"/>
        <v>0</v>
      </c>
      <c r="AL672" s="208">
        <f t="shared" si="392"/>
        <v>0</v>
      </c>
      <c r="AM672" s="208">
        <f t="shared" si="392"/>
        <v>0</v>
      </c>
      <c r="AN672" s="208">
        <f t="shared" si="392"/>
        <v>0</v>
      </c>
      <c r="AO672" s="208">
        <f t="shared" si="392"/>
        <v>0</v>
      </c>
      <c r="AP672" s="208">
        <f t="shared" si="392"/>
        <v>0</v>
      </c>
    </row>
    <row r="673" spans="1:42" x14ac:dyDescent="0.2">
      <c r="A673" s="4">
        <f t="shared" si="389"/>
        <v>6</v>
      </c>
      <c r="B673" s="227">
        <f t="shared" si="386"/>
        <v>0</v>
      </c>
      <c r="C673" s="208">
        <f t="shared" ref="C673:AP673" si="393">IF(C$2&gt;analysis_period,0,IF(C$2=equip2_reserve_freq*$A673,equip2_reserve_cost*system_capacity*1000*(1+inflation_rate/100)^B$2,0))</f>
        <v>0</v>
      </c>
      <c r="D673" s="208">
        <f t="shared" si="393"/>
        <v>0</v>
      </c>
      <c r="E673" s="208">
        <f t="shared" si="393"/>
        <v>0</v>
      </c>
      <c r="F673" s="208">
        <f t="shared" si="393"/>
        <v>0</v>
      </c>
      <c r="G673" s="208">
        <f t="shared" si="393"/>
        <v>0</v>
      </c>
      <c r="H673" s="208">
        <f t="shared" si="393"/>
        <v>0</v>
      </c>
      <c r="I673" s="208">
        <f t="shared" si="393"/>
        <v>0</v>
      </c>
      <c r="J673" s="208">
        <f t="shared" si="393"/>
        <v>0</v>
      </c>
      <c r="K673" s="208">
        <f t="shared" si="393"/>
        <v>0</v>
      </c>
      <c r="L673" s="208">
        <f t="shared" si="393"/>
        <v>0</v>
      </c>
      <c r="M673" s="208">
        <f t="shared" si="393"/>
        <v>0</v>
      </c>
      <c r="N673" s="208">
        <f t="shared" si="393"/>
        <v>0</v>
      </c>
      <c r="O673" s="208">
        <f t="shared" si="393"/>
        <v>0</v>
      </c>
      <c r="P673" s="208">
        <f t="shared" si="393"/>
        <v>0</v>
      </c>
      <c r="Q673" s="208">
        <f t="shared" si="393"/>
        <v>0</v>
      </c>
      <c r="R673" s="208">
        <f t="shared" si="393"/>
        <v>0</v>
      </c>
      <c r="S673" s="208">
        <f t="shared" si="393"/>
        <v>0</v>
      </c>
      <c r="T673" s="208">
        <f t="shared" si="393"/>
        <v>0</v>
      </c>
      <c r="U673" s="208">
        <f t="shared" si="393"/>
        <v>0</v>
      </c>
      <c r="V673" s="208">
        <f t="shared" si="393"/>
        <v>0</v>
      </c>
      <c r="W673" s="208">
        <f t="shared" si="393"/>
        <v>0</v>
      </c>
      <c r="X673" s="208">
        <f t="shared" si="393"/>
        <v>0</v>
      </c>
      <c r="Y673" s="208">
        <f t="shared" si="393"/>
        <v>0</v>
      </c>
      <c r="Z673" s="208">
        <f t="shared" si="393"/>
        <v>0</v>
      </c>
      <c r="AA673" s="208">
        <f t="shared" si="393"/>
        <v>0</v>
      </c>
      <c r="AB673" s="208">
        <f t="shared" si="393"/>
        <v>0</v>
      </c>
      <c r="AC673" s="208">
        <f t="shared" si="393"/>
        <v>0</v>
      </c>
      <c r="AD673" s="208">
        <f t="shared" si="393"/>
        <v>0</v>
      </c>
      <c r="AE673" s="208">
        <f t="shared" si="393"/>
        <v>0</v>
      </c>
      <c r="AF673" s="208">
        <f t="shared" si="393"/>
        <v>0</v>
      </c>
      <c r="AG673" s="208">
        <f t="shared" si="393"/>
        <v>0</v>
      </c>
      <c r="AH673" s="208">
        <f t="shared" si="393"/>
        <v>0</v>
      </c>
      <c r="AI673" s="208">
        <f t="shared" si="393"/>
        <v>0</v>
      </c>
      <c r="AJ673" s="208">
        <f t="shared" si="393"/>
        <v>0</v>
      </c>
      <c r="AK673" s="208">
        <f t="shared" si="393"/>
        <v>0</v>
      </c>
      <c r="AL673" s="208">
        <f t="shared" si="393"/>
        <v>0</v>
      </c>
      <c r="AM673" s="208">
        <f t="shared" si="393"/>
        <v>0</v>
      </c>
      <c r="AN673" s="208">
        <f t="shared" si="393"/>
        <v>0</v>
      </c>
      <c r="AO673" s="208">
        <f t="shared" si="393"/>
        <v>0</v>
      </c>
      <c r="AP673" s="208">
        <f t="shared" si="393"/>
        <v>0</v>
      </c>
    </row>
    <row r="674" spans="1:42" x14ac:dyDescent="0.2">
      <c r="A674" s="4">
        <f t="shared" si="389"/>
        <v>7</v>
      </c>
      <c r="B674" s="227">
        <f t="shared" si="386"/>
        <v>0</v>
      </c>
      <c r="C674" s="208">
        <f t="shared" ref="C674:AP674" si="394">IF(C$2&gt;analysis_period,0,IF(C$2=equip2_reserve_freq*$A674,equip2_reserve_cost*system_capacity*1000*(1+inflation_rate/100)^B$2,0))</f>
        <v>0</v>
      </c>
      <c r="D674" s="208">
        <f t="shared" si="394"/>
        <v>0</v>
      </c>
      <c r="E674" s="208">
        <f t="shared" si="394"/>
        <v>0</v>
      </c>
      <c r="F674" s="208">
        <f t="shared" si="394"/>
        <v>0</v>
      </c>
      <c r="G674" s="208">
        <f t="shared" si="394"/>
        <v>0</v>
      </c>
      <c r="H674" s="208">
        <f t="shared" si="394"/>
        <v>0</v>
      </c>
      <c r="I674" s="208">
        <f t="shared" si="394"/>
        <v>0</v>
      </c>
      <c r="J674" s="208">
        <f t="shared" si="394"/>
        <v>0</v>
      </c>
      <c r="K674" s="208">
        <f t="shared" si="394"/>
        <v>0</v>
      </c>
      <c r="L674" s="208">
        <f t="shared" si="394"/>
        <v>0</v>
      </c>
      <c r="M674" s="208">
        <f t="shared" si="394"/>
        <v>0</v>
      </c>
      <c r="N674" s="208">
        <f t="shared" si="394"/>
        <v>0</v>
      </c>
      <c r="O674" s="208">
        <f t="shared" si="394"/>
        <v>0</v>
      </c>
      <c r="P674" s="208">
        <f t="shared" si="394"/>
        <v>0</v>
      </c>
      <c r="Q674" s="208">
        <f t="shared" si="394"/>
        <v>0</v>
      </c>
      <c r="R674" s="208">
        <f t="shared" si="394"/>
        <v>0</v>
      </c>
      <c r="S674" s="208">
        <f t="shared" si="394"/>
        <v>0</v>
      </c>
      <c r="T674" s="208">
        <f t="shared" si="394"/>
        <v>0</v>
      </c>
      <c r="U674" s="208">
        <f t="shared" si="394"/>
        <v>0</v>
      </c>
      <c r="V674" s="208">
        <f t="shared" si="394"/>
        <v>0</v>
      </c>
      <c r="W674" s="208">
        <f t="shared" si="394"/>
        <v>0</v>
      </c>
      <c r="X674" s="208">
        <f t="shared" si="394"/>
        <v>0</v>
      </c>
      <c r="Y674" s="208">
        <f t="shared" si="394"/>
        <v>0</v>
      </c>
      <c r="Z674" s="208">
        <f t="shared" si="394"/>
        <v>0</v>
      </c>
      <c r="AA674" s="208">
        <f t="shared" si="394"/>
        <v>0</v>
      </c>
      <c r="AB674" s="208">
        <f t="shared" si="394"/>
        <v>0</v>
      </c>
      <c r="AC674" s="208">
        <f t="shared" si="394"/>
        <v>0</v>
      </c>
      <c r="AD674" s="208">
        <f t="shared" si="394"/>
        <v>0</v>
      </c>
      <c r="AE674" s="208">
        <f t="shared" si="394"/>
        <v>0</v>
      </c>
      <c r="AF674" s="208">
        <f t="shared" si="394"/>
        <v>0</v>
      </c>
      <c r="AG674" s="208">
        <f t="shared" si="394"/>
        <v>0</v>
      </c>
      <c r="AH674" s="208">
        <f t="shared" si="394"/>
        <v>0</v>
      </c>
      <c r="AI674" s="208">
        <f t="shared" si="394"/>
        <v>0</v>
      </c>
      <c r="AJ674" s="208">
        <f t="shared" si="394"/>
        <v>0</v>
      </c>
      <c r="AK674" s="208">
        <f t="shared" si="394"/>
        <v>0</v>
      </c>
      <c r="AL674" s="208">
        <f t="shared" si="394"/>
        <v>0</v>
      </c>
      <c r="AM674" s="208">
        <f t="shared" si="394"/>
        <v>0</v>
      </c>
      <c r="AN674" s="208">
        <f t="shared" si="394"/>
        <v>0</v>
      </c>
      <c r="AO674" s="208">
        <f t="shared" si="394"/>
        <v>0</v>
      </c>
      <c r="AP674" s="208">
        <f t="shared" si="394"/>
        <v>0</v>
      </c>
    </row>
    <row r="675" spans="1:42" x14ac:dyDescent="0.2">
      <c r="A675" s="4">
        <f t="shared" si="389"/>
        <v>8</v>
      </c>
      <c r="B675" s="227">
        <f t="shared" si="386"/>
        <v>0</v>
      </c>
      <c r="C675" s="208">
        <f t="shared" ref="C675:AP675" si="395">IF(C$2&gt;analysis_period,0,IF(C$2=equip2_reserve_freq*$A675,equip2_reserve_cost*system_capacity*1000*(1+inflation_rate/100)^B$2,0))</f>
        <v>0</v>
      </c>
      <c r="D675" s="208">
        <f t="shared" si="395"/>
        <v>0</v>
      </c>
      <c r="E675" s="208">
        <f t="shared" si="395"/>
        <v>0</v>
      </c>
      <c r="F675" s="208">
        <f t="shared" si="395"/>
        <v>0</v>
      </c>
      <c r="G675" s="208">
        <f t="shared" si="395"/>
        <v>0</v>
      </c>
      <c r="H675" s="208">
        <f t="shared" si="395"/>
        <v>0</v>
      </c>
      <c r="I675" s="208">
        <f t="shared" si="395"/>
        <v>0</v>
      </c>
      <c r="J675" s="208">
        <f t="shared" si="395"/>
        <v>0</v>
      </c>
      <c r="K675" s="208">
        <f t="shared" si="395"/>
        <v>0</v>
      </c>
      <c r="L675" s="208">
        <f t="shared" si="395"/>
        <v>0</v>
      </c>
      <c r="M675" s="208">
        <f t="shared" si="395"/>
        <v>0</v>
      </c>
      <c r="N675" s="208">
        <f t="shared" si="395"/>
        <v>0</v>
      </c>
      <c r="O675" s="208">
        <f t="shared" si="395"/>
        <v>0</v>
      </c>
      <c r="P675" s="208">
        <f t="shared" si="395"/>
        <v>0</v>
      </c>
      <c r="Q675" s="208">
        <f t="shared" si="395"/>
        <v>0</v>
      </c>
      <c r="R675" s="208">
        <f t="shared" si="395"/>
        <v>0</v>
      </c>
      <c r="S675" s="208">
        <f t="shared" si="395"/>
        <v>0</v>
      </c>
      <c r="T675" s="208">
        <f t="shared" si="395"/>
        <v>0</v>
      </c>
      <c r="U675" s="208">
        <f t="shared" si="395"/>
        <v>0</v>
      </c>
      <c r="V675" s="208">
        <f t="shared" si="395"/>
        <v>0</v>
      </c>
      <c r="W675" s="208">
        <f t="shared" si="395"/>
        <v>0</v>
      </c>
      <c r="X675" s="208">
        <f t="shared" si="395"/>
        <v>0</v>
      </c>
      <c r="Y675" s="208">
        <f t="shared" si="395"/>
        <v>0</v>
      </c>
      <c r="Z675" s="208">
        <f t="shared" si="395"/>
        <v>0</v>
      </c>
      <c r="AA675" s="208">
        <f t="shared" si="395"/>
        <v>0</v>
      </c>
      <c r="AB675" s="208">
        <f t="shared" si="395"/>
        <v>0</v>
      </c>
      <c r="AC675" s="208">
        <f t="shared" si="395"/>
        <v>0</v>
      </c>
      <c r="AD675" s="208">
        <f t="shared" si="395"/>
        <v>0</v>
      </c>
      <c r="AE675" s="208">
        <f t="shared" si="395"/>
        <v>0</v>
      </c>
      <c r="AF675" s="208">
        <f t="shared" si="395"/>
        <v>0</v>
      </c>
      <c r="AG675" s="208">
        <f t="shared" si="395"/>
        <v>0</v>
      </c>
      <c r="AH675" s="208">
        <f t="shared" si="395"/>
        <v>0</v>
      </c>
      <c r="AI675" s="208">
        <f t="shared" si="395"/>
        <v>0</v>
      </c>
      <c r="AJ675" s="208">
        <f t="shared" si="395"/>
        <v>0</v>
      </c>
      <c r="AK675" s="208">
        <f t="shared" si="395"/>
        <v>0</v>
      </c>
      <c r="AL675" s="208">
        <f t="shared" si="395"/>
        <v>0</v>
      </c>
      <c r="AM675" s="208">
        <f t="shared" si="395"/>
        <v>0</v>
      </c>
      <c r="AN675" s="208">
        <f t="shared" si="395"/>
        <v>0</v>
      </c>
      <c r="AO675" s="208">
        <f t="shared" si="395"/>
        <v>0</v>
      </c>
      <c r="AP675" s="208">
        <f t="shared" si="395"/>
        <v>0</v>
      </c>
    </row>
    <row r="676" spans="1:42" x14ac:dyDescent="0.2">
      <c r="A676" s="4">
        <f>A675+1</f>
        <v>9</v>
      </c>
      <c r="B676" s="227">
        <f t="shared" si="386"/>
        <v>0</v>
      </c>
      <c r="C676" s="208">
        <f t="shared" ref="C676:AP676" si="396">IF(C$2&gt;analysis_period,0,IF(C$2=equip2_reserve_freq*$A676,equip2_reserve_cost*system_capacity*1000*(1+inflation_rate/100)^B$2,0))</f>
        <v>0</v>
      </c>
      <c r="D676" s="208">
        <f t="shared" si="396"/>
        <v>0</v>
      </c>
      <c r="E676" s="208">
        <f t="shared" si="396"/>
        <v>0</v>
      </c>
      <c r="F676" s="208">
        <f t="shared" si="396"/>
        <v>0</v>
      </c>
      <c r="G676" s="208">
        <f t="shared" si="396"/>
        <v>0</v>
      </c>
      <c r="H676" s="208">
        <f t="shared" si="396"/>
        <v>0</v>
      </c>
      <c r="I676" s="208">
        <f t="shared" si="396"/>
        <v>0</v>
      </c>
      <c r="J676" s="208">
        <f t="shared" si="396"/>
        <v>0</v>
      </c>
      <c r="K676" s="208">
        <f t="shared" si="396"/>
        <v>0</v>
      </c>
      <c r="L676" s="208">
        <f t="shared" si="396"/>
        <v>0</v>
      </c>
      <c r="M676" s="208">
        <f t="shared" si="396"/>
        <v>0</v>
      </c>
      <c r="N676" s="208">
        <f t="shared" si="396"/>
        <v>0</v>
      </c>
      <c r="O676" s="208">
        <f t="shared" si="396"/>
        <v>0</v>
      </c>
      <c r="P676" s="208">
        <f t="shared" si="396"/>
        <v>0</v>
      </c>
      <c r="Q676" s="208">
        <f t="shared" si="396"/>
        <v>0</v>
      </c>
      <c r="R676" s="208">
        <f t="shared" si="396"/>
        <v>0</v>
      </c>
      <c r="S676" s="208">
        <f t="shared" si="396"/>
        <v>0</v>
      </c>
      <c r="T676" s="208">
        <f t="shared" si="396"/>
        <v>0</v>
      </c>
      <c r="U676" s="208">
        <f t="shared" si="396"/>
        <v>0</v>
      </c>
      <c r="V676" s="208">
        <f t="shared" si="396"/>
        <v>0</v>
      </c>
      <c r="W676" s="208">
        <f t="shared" si="396"/>
        <v>0</v>
      </c>
      <c r="X676" s="208">
        <f t="shared" si="396"/>
        <v>0</v>
      </c>
      <c r="Y676" s="208">
        <f t="shared" si="396"/>
        <v>0</v>
      </c>
      <c r="Z676" s="208">
        <f t="shared" si="396"/>
        <v>0</v>
      </c>
      <c r="AA676" s="208">
        <f t="shared" si="396"/>
        <v>0</v>
      </c>
      <c r="AB676" s="208">
        <f t="shared" si="396"/>
        <v>0</v>
      </c>
      <c r="AC676" s="208">
        <f t="shared" si="396"/>
        <v>0</v>
      </c>
      <c r="AD676" s="208">
        <f t="shared" si="396"/>
        <v>0</v>
      </c>
      <c r="AE676" s="208">
        <f t="shared" si="396"/>
        <v>0</v>
      </c>
      <c r="AF676" s="208">
        <f t="shared" si="396"/>
        <v>0</v>
      </c>
      <c r="AG676" s="208">
        <f t="shared" si="396"/>
        <v>0</v>
      </c>
      <c r="AH676" s="208">
        <f t="shared" si="396"/>
        <v>0</v>
      </c>
      <c r="AI676" s="208">
        <f t="shared" si="396"/>
        <v>0</v>
      </c>
      <c r="AJ676" s="208">
        <f t="shared" si="396"/>
        <v>0</v>
      </c>
      <c r="AK676" s="208">
        <f t="shared" si="396"/>
        <v>0</v>
      </c>
      <c r="AL676" s="208">
        <f t="shared" si="396"/>
        <v>0</v>
      </c>
      <c r="AM676" s="208">
        <f t="shared" si="396"/>
        <v>0</v>
      </c>
      <c r="AN676" s="208">
        <f t="shared" si="396"/>
        <v>0</v>
      </c>
      <c r="AO676" s="208">
        <f t="shared" si="396"/>
        <v>0</v>
      </c>
      <c r="AP676" s="208">
        <f t="shared" si="396"/>
        <v>0</v>
      </c>
    </row>
    <row r="677" spans="1:42" x14ac:dyDescent="0.2">
      <c r="A677" s="4">
        <f t="shared" si="389"/>
        <v>10</v>
      </c>
      <c r="B677" s="227">
        <f t="shared" si="386"/>
        <v>0</v>
      </c>
      <c r="C677" s="208">
        <f t="shared" ref="C677:AP677" si="397">IF(C$2&gt;analysis_period,0,IF(C$2=equip2_reserve_freq*$A677,equip2_reserve_cost*system_capacity*1000*(1+inflation_rate/100)^B$2,0))</f>
        <v>0</v>
      </c>
      <c r="D677" s="208">
        <f t="shared" si="397"/>
        <v>0</v>
      </c>
      <c r="E677" s="208">
        <f t="shared" si="397"/>
        <v>0</v>
      </c>
      <c r="F677" s="208">
        <f t="shared" si="397"/>
        <v>0</v>
      </c>
      <c r="G677" s="208">
        <f t="shared" si="397"/>
        <v>0</v>
      </c>
      <c r="H677" s="208">
        <f t="shared" si="397"/>
        <v>0</v>
      </c>
      <c r="I677" s="208">
        <f t="shared" si="397"/>
        <v>0</v>
      </c>
      <c r="J677" s="208">
        <f t="shared" si="397"/>
        <v>0</v>
      </c>
      <c r="K677" s="208">
        <f t="shared" si="397"/>
        <v>0</v>
      </c>
      <c r="L677" s="208">
        <f t="shared" si="397"/>
        <v>0</v>
      </c>
      <c r="M677" s="208">
        <f t="shared" si="397"/>
        <v>0</v>
      </c>
      <c r="N677" s="208">
        <f t="shared" si="397"/>
        <v>0</v>
      </c>
      <c r="O677" s="208">
        <f t="shared" si="397"/>
        <v>0</v>
      </c>
      <c r="P677" s="208">
        <f t="shared" si="397"/>
        <v>0</v>
      </c>
      <c r="Q677" s="208">
        <f t="shared" si="397"/>
        <v>0</v>
      </c>
      <c r="R677" s="208">
        <f t="shared" si="397"/>
        <v>0</v>
      </c>
      <c r="S677" s="208">
        <f t="shared" si="397"/>
        <v>0</v>
      </c>
      <c r="T677" s="208">
        <f t="shared" si="397"/>
        <v>0</v>
      </c>
      <c r="U677" s="208">
        <f t="shared" si="397"/>
        <v>0</v>
      </c>
      <c r="V677" s="208">
        <f t="shared" si="397"/>
        <v>0</v>
      </c>
      <c r="W677" s="208">
        <f t="shared" si="397"/>
        <v>0</v>
      </c>
      <c r="X677" s="208">
        <f t="shared" si="397"/>
        <v>0</v>
      </c>
      <c r="Y677" s="208">
        <f t="shared" si="397"/>
        <v>0</v>
      </c>
      <c r="Z677" s="208">
        <f t="shared" si="397"/>
        <v>0</v>
      </c>
      <c r="AA677" s="208">
        <f t="shared" si="397"/>
        <v>0</v>
      </c>
      <c r="AB677" s="208">
        <f t="shared" si="397"/>
        <v>0</v>
      </c>
      <c r="AC677" s="208">
        <f t="shared" si="397"/>
        <v>0</v>
      </c>
      <c r="AD677" s="208">
        <f t="shared" si="397"/>
        <v>0</v>
      </c>
      <c r="AE677" s="208">
        <f t="shared" si="397"/>
        <v>0</v>
      </c>
      <c r="AF677" s="208">
        <f t="shared" si="397"/>
        <v>0</v>
      </c>
      <c r="AG677" s="208">
        <f t="shared" si="397"/>
        <v>0</v>
      </c>
      <c r="AH677" s="208">
        <f t="shared" si="397"/>
        <v>0</v>
      </c>
      <c r="AI677" s="208">
        <f t="shared" si="397"/>
        <v>0</v>
      </c>
      <c r="AJ677" s="208">
        <f t="shared" si="397"/>
        <v>0</v>
      </c>
      <c r="AK677" s="208">
        <f t="shared" si="397"/>
        <v>0</v>
      </c>
      <c r="AL677" s="208">
        <f t="shared" si="397"/>
        <v>0</v>
      </c>
      <c r="AM677" s="208">
        <f t="shared" si="397"/>
        <v>0</v>
      </c>
      <c r="AN677" s="208">
        <f t="shared" si="397"/>
        <v>0</v>
      </c>
      <c r="AO677" s="208">
        <f t="shared" si="397"/>
        <v>0</v>
      </c>
      <c r="AP677" s="208">
        <f t="shared" si="397"/>
        <v>0</v>
      </c>
    </row>
    <row r="678" spans="1:42" x14ac:dyDescent="0.2">
      <c r="A678" s="37" t="s">
        <v>13</v>
      </c>
      <c r="B678" s="28"/>
      <c r="C678" s="211">
        <f>SUM(C668:C677)</f>
        <v>0</v>
      </c>
      <c r="D678" s="211">
        <f t="shared" ref="D678:AP678" si="398">SUM(D668:D677)</f>
        <v>0</v>
      </c>
      <c r="E678" s="211">
        <f t="shared" si="398"/>
        <v>0</v>
      </c>
      <c r="F678" s="211">
        <f t="shared" si="398"/>
        <v>0</v>
      </c>
      <c r="G678" s="211">
        <f t="shared" si="398"/>
        <v>0</v>
      </c>
      <c r="H678" s="211">
        <f t="shared" si="398"/>
        <v>0</v>
      </c>
      <c r="I678" s="211">
        <f t="shared" si="398"/>
        <v>0</v>
      </c>
      <c r="J678" s="211">
        <f t="shared" si="398"/>
        <v>0</v>
      </c>
      <c r="K678" s="211">
        <f t="shared" si="398"/>
        <v>0</v>
      </c>
      <c r="L678" s="211">
        <f t="shared" si="398"/>
        <v>0</v>
      </c>
      <c r="M678" s="211">
        <f t="shared" si="398"/>
        <v>0</v>
      </c>
      <c r="N678" s="211">
        <f t="shared" si="398"/>
        <v>0</v>
      </c>
      <c r="O678" s="211">
        <f t="shared" si="398"/>
        <v>0</v>
      </c>
      <c r="P678" s="211">
        <f t="shared" si="398"/>
        <v>0</v>
      </c>
      <c r="Q678" s="211">
        <f t="shared" si="398"/>
        <v>0</v>
      </c>
      <c r="R678" s="211">
        <f t="shared" si="398"/>
        <v>0</v>
      </c>
      <c r="S678" s="211">
        <f t="shared" si="398"/>
        <v>0</v>
      </c>
      <c r="T678" s="211">
        <f t="shared" si="398"/>
        <v>0</v>
      </c>
      <c r="U678" s="211">
        <f t="shared" si="398"/>
        <v>0</v>
      </c>
      <c r="V678" s="211">
        <f t="shared" si="398"/>
        <v>0</v>
      </c>
      <c r="W678" s="211">
        <f t="shared" si="398"/>
        <v>0</v>
      </c>
      <c r="X678" s="211">
        <f t="shared" si="398"/>
        <v>0</v>
      </c>
      <c r="Y678" s="211">
        <f t="shared" si="398"/>
        <v>0</v>
      </c>
      <c r="Z678" s="211">
        <f t="shared" si="398"/>
        <v>0</v>
      </c>
      <c r="AA678" s="211">
        <f t="shared" si="398"/>
        <v>0</v>
      </c>
      <c r="AB678" s="211">
        <f t="shared" si="398"/>
        <v>0</v>
      </c>
      <c r="AC678" s="211">
        <f t="shared" si="398"/>
        <v>0</v>
      </c>
      <c r="AD678" s="211">
        <f t="shared" si="398"/>
        <v>0</v>
      </c>
      <c r="AE678" s="211">
        <f t="shared" si="398"/>
        <v>0</v>
      </c>
      <c r="AF678" s="211">
        <f t="shared" si="398"/>
        <v>0</v>
      </c>
      <c r="AG678" s="211">
        <f t="shared" si="398"/>
        <v>0</v>
      </c>
      <c r="AH678" s="211">
        <f t="shared" si="398"/>
        <v>0</v>
      </c>
      <c r="AI678" s="211">
        <f t="shared" si="398"/>
        <v>0</v>
      </c>
      <c r="AJ678" s="211">
        <f t="shared" si="398"/>
        <v>0</v>
      </c>
      <c r="AK678" s="211">
        <f t="shared" si="398"/>
        <v>0</v>
      </c>
      <c r="AL678" s="211">
        <f t="shared" si="398"/>
        <v>0</v>
      </c>
      <c r="AM678" s="211">
        <f t="shared" si="398"/>
        <v>0</v>
      </c>
      <c r="AN678" s="211">
        <f t="shared" si="398"/>
        <v>0</v>
      </c>
      <c r="AO678" s="211">
        <f t="shared" si="398"/>
        <v>0</v>
      </c>
      <c r="AP678" s="211">
        <f t="shared" si="398"/>
        <v>0</v>
      </c>
    </row>
    <row r="679" spans="1:42" s="118" customFormat="1" x14ac:dyDescent="0.2">
      <c r="A679" s="4" t="s">
        <v>249</v>
      </c>
      <c r="G679" s="198"/>
      <c r="H679" s="198"/>
      <c r="I679" s="198"/>
      <c r="J679" s="198"/>
      <c r="K679" s="198"/>
      <c r="L679" s="198"/>
      <c r="M679" s="198"/>
      <c r="N679" s="198"/>
      <c r="O679" s="198"/>
      <c r="P679" s="198"/>
      <c r="Q679" s="198"/>
      <c r="R679" s="198"/>
      <c r="S679" s="198"/>
      <c r="T679" s="198"/>
      <c r="U679" s="198"/>
      <c r="V679" s="198"/>
      <c r="W679" s="198"/>
      <c r="X679" s="198"/>
      <c r="Y679" s="198"/>
      <c r="Z679" s="198"/>
      <c r="AA679" s="198"/>
      <c r="AB679" s="198"/>
      <c r="AC679" s="198"/>
      <c r="AD679" s="198"/>
      <c r="AE679" s="198"/>
      <c r="AF679" s="198"/>
      <c r="AG679" s="198"/>
      <c r="AH679" s="198"/>
      <c r="AI679" s="198"/>
      <c r="AJ679" s="198"/>
      <c r="AK679" s="198"/>
      <c r="AL679" s="198"/>
      <c r="AM679" s="198"/>
      <c r="AN679" s="198"/>
      <c r="AO679" s="198"/>
      <c r="AP679" s="198"/>
    </row>
    <row r="680" spans="1:42" x14ac:dyDescent="0.2">
      <c r="A680" s="4">
        <v>1</v>
      </c>
      <c r="B680" s="232">
        <f t="shared" ref="B680:B689" si="399">SUM(C680:AP680)</f>
        <v>0</v>
      </c>
      <c r="C680" s="208">
        <f t="shared" ref="C680:AP680" si="400">IF(C$2&lt;=equip2_reserve_freq*$A$668,$B$668/(equip2_reserve_freq),0)</f>
        <v>0</v>
      </c>
      <c r="D680" s="208">
        <f t="shared" si="400"/>
        <v>0</v>
      </c>
      <c r="E680" s="208">
        <f t="shared" si="400"/>
        <v>0</v>
      </c>
      <c r="F680" s="208">
        <f t="shared" si="400"/>
        <v>0</v>
      </c>
      <c r="G680" s="208">
        <f t="shared" si="400"/>
        <v>0</v>
      </c>
      <c r="H680" s="208">
        <f t="shared" si="400"/>
        <v>0</v>
      </c>
      <c r="I680" s="208">
        <f t="shared" si="400"/>
        <v>0</v>
      </c>
      <c r="J680" s="208">
        <f t="shared" si="400"/>
        <v>0</v>
      </c>
      <c r="K680" s="208">
        <f t="shared" si="400"/>
        <v>0</v>
      </c>
      <c r="L680" s="208">
        <f t="shared" si="400"/>
        <v>0</v>
      </c>
      <c r="M680" s="208">
        <f t="shared" si="400"/>
        <v>0</v>
      </c>
      <c r="N680" s="208">
        <f t="shared" si="400"/>
        <v>0</v>
      </c>
      <c r="O680" s="208">
        <f t="shared" si="400"/>
        <v>0</v>
      </c>
      <c r="P680" s="208">
        <f t="shared" si="400"/>
        <v>0</v>
      </c>
      <c r="Q680" s="208">
        <f t="shared" si="400"/>
        <v>0</v>
      </c>
      <c r="R680" s="208">
        <f t="shared" si="400"/>
        <v>0</v>
      </c>
      <c r="S680" s="208">
        <f t="shared" si="400"/>
        <v>0</v>
      </c>
      <c r="T680" s="208">
        <f t="shared" si="400"/>
        <v>0</v>
      </c>
      <c r="U680" s="208">
        <f t="shared" si="400"/>
        <v>0</v>
      </c>
      <c r="V680" s="208">
        <f t="shared" si="400"/>
        <v>0</v>
      </c>
      <c r="W680" s="208">
        <f t="shared" si="400"/>
        <v>0</v>
      </c>
      <c r="X680" s="208">
        <f t="shared" si="400"/>
        <v>0</v>
      </c>
      <c r="Y680" s="208">
        <f t="shared" si="400"/>
        <v>0</v>
      </c>
      <c r="Z680" s="208">
        <f t="shared" si="400"/>
        <v>0</v>
      </c>
      <c r="AA680" s="208">
        <f t="shared" si="400"/>
        <v>0</v>
      </c>
      <c r="AB680" s="208">
        <f t="shared" si="400"/>
        <v>0</v>
      </c>
      <c r="AC680" s="208">
        <f t="shared" si="400"/>
        <v>0</v>
      </c>
      <c r="AD680" s="208">
        <f t="shared" si="400"/>
        <v>0</v>
      </c>
      <c r="AE680" s="208">
        <f t="shared" si="400"/>
        <v>0</v>
      </c>
      <c r="AF680" s="208">
        <f t="shared" si="400"/>
        <v>0</v>
      </c>
      <c r="AG680" s="208">
        <f t="shared" si="400"/>
        <v>0</v>
      </c>
      <c r="AH680" s="208">
        <f t="shared" si="400"/>
        <v>0</v>
      </c>
      <c r="AI680" s="208">
        <f t="shared" si="400"/>
        <v>0</v>
      </c>
      <c r="AJ680" s="208">
        <f t="shared" si="400"/>
        <v>0</v>
      </c>
      <c r="AK680" s="208">
        <f t="shared" si="400"/>
        <v>0</v>
      </c>
      <c r="AL680" s="208">
        <f t="shared" si="400"/>
        <v>0</v>
      </c>
      <c r="AM680" s="208">
        <f t="shared" si="400"/>
        <v>0</v>
      </c>
      <c r="AN680" s="208">
        <f t="shared" si="400"/>
        <v>0</v>
      </c>
      <c r="AO680" s="208">
        <f t="shared" si="400"/>
        <v>0</v>
      </c>
      <c r="AP680" s="208">
        <f t="shared" si="400"/>
        <v>0</v>
      </c>
    </row>
    <row r="681" spans="1:42" x14ac:dyDescent="0.2">
      <c r="A681" s="4">
        <f>A680+1</f>
        <v>2</v>
      </c>
      <c r="B681" s="232">
        <f t="shared" si="399"/>
        <v>0</v>
      </c>
      <c r="C681" s="208">
        <f t="shared" ref="C681:AP681" si="401">IF(AND(C$2&gt;equip2_reserve_freq*$A668,C$2&lt;=equip2_reserve_freq*$A669),$B669/(equip2_reserve_freq),0)</f>
        <v>0</v>
      </c>
      <c r="D681" s="208">
        <f t="shared" si="401"/>
        <v>0</v>
      </c>
      <c r="E681" s="208">
        <f t="shared" si="401"/>
        <v>0</v>
      </c>
      <c r="F681" s="208">
        <f t="shared" si="401"/>
        <v>0</v>
      </c>
      <c r="G681" s="208">
        <f t="shared" si="401"/>
        <v>0</v>
      </c>
      <c r="H681" s="208">
        <f t="shared" si="401"/>
        <v>0</v>
      </c>
      <c r="I681" s="208">
        <f t="shared" si="401"/>
        <v>0</v>
      </c>
      <c r="J681" s="208">
        <f t="shared" si="401"/>
        <v>0</v>
      </c>
      <c r="K681" s="208">
        <f t="shared" si="401"/>
        <v>0</v>
      </c>
      <c r="L681" s="208">
        <f t="shared" si="401"/>
        <v>0</v>
      </c>
      <c r="M681" s="208">
        <f t="shared" si="401"/>
        <v>0</v>
      </c>
      <c r="N681" s="208">
        <f t="shared" si="401"/>
        <v>0</v>
      </c>
      <c r="O681" s="208">
        <f t="shared" si="401"/>
        <v>0</v>
      </c>
      <c r="P681" s="208">
        <f t="shared" si="401"/>
        <v>0</v>
      </c>
      <c r="Q681" s="208">
        <f t="shared" si="401"/>
        <v>0</v>
      </c>
      <c r="R681" s="208">
        <f t="shared" si="401"/>
        <v>0</v>
      </c>
      <c r="S681" s="208">
        <f t="shared" si="401"/>
        <v>0</v>
      </c>
      <c r="T681" s="208">
        <f t="shared" si="401"/>
        <v>0</v>
      </c>
      <c r="U681" s="208">
        <f t="shared" si="401"/>
        <v>0</v>
      </c>
      <c r="V681" s="208">
        <f t="shared" si="401"/>
        <v>0</v>
      </c>
      <c r="W681" s="208">
        <f t="shared" si="401"/>
        <v>0</v>
      </c>
      <c r="X681" s="208">
        <f t="shared" si="401"/>
        <v>0</v>
      </c>
      <c r="Y681" s="208">
        <f t="shared" si="401"/>
        <v>0</v>
      </c>
      <c r="Z681" s="208">
        <f t="shared" si="401"/>
        <v>0</v>
      </c>
      <c r="AA681" s="208">
        <f t="shared" si="401"/>
        <v>0</v>
      </c>
      <c r="AB681" s="208">
        <f t="shared" si="401"/>
        <v>0</v>
      </c>
      <c r="AC681" s="208">
        <f t="shared" si="401"/>
        <v>0</v>
      </c>
      <c r="AD681" s="208">
        <f t="shared" si="401"/>
        <v>0</v>
      </c>
      <c r="AE681" s="208">
        <f t="shared" si="401"/>
        <v>0</v>
      </c>
      <c r="AF681" s="208">
        <f t="shared" si="401"/>
        <v>0</v>
      </c>
      <c r="AG681" s="208">
        <f t="shared" si="401"/>
        <v>0</v>
      </c>
      <c r="AH681" s="208">
        <f t="shared" si="401"/>
        <v>0</v>
      </c>
      <c r="AI681" s="208">
        <f t="shared" si="401"/>
        <v>0</v>
      </c>
      <c r="AJ681" s="208">
        <f t="shared" si="401"/>
        <v>0</v>
      </c>
      <c r="AK681" s="208">
        <f t="shared" si="401"/>
        <v>0</v>
      </c>
      <c r="AL681" s="208">
        <f t="shared" si="401"/>
        <v>0</v>
      </c>
      <c r="AM681" s="208">
        <f t="shared" si="401"/>
        <v>0</v>
      </c>
      <c r="AN681" s="208">
        <f t="shared" si="401"/>
        <v>0</v>
      </c>
      <c r="AO681" s="208">
        <f t="shared" si="401"/>
        <v>0</v>
      </c>
      <c r="AP681" s="208">
        <f t="shared" si="401"/>
        <v>0</v>
      </c>
    </row>
    <row r="682" spans="1:42" x14ac:dyDescent="0.2">
      <c r="A682" s="4">
        <f t="shared" ref="A682:A687" si="402">A681+1</f>
        <v>3</v>
      </c>
      <c r="B682" s="232">
        <f t="shared" si="399"/>
        <v>0</v>
      </c>
      <c r="C682" s="208">
        <f t="shared" ref="C682:AP682" si="403">IF(AND(C$2&gt;equip2_reserve_freq*$A669,C$2&lt;=equip2_reserve_freq*$A670),$B670/(equip2_reserve_freq),0)</f>
        <v>0</v>
      </c>
      <c r="D682" s="208">
        <f t="shared" si="403"/>
        <v>0</v>
      </c>
      <c r="E682" s="208">
        <f t="shared" si="403"/>
        <v>0</v>
      </c>
      <c r="F682" s="208">
        <f t="shared" si="403"/>
        <v>0</v>
      </c>
      <c r="G682" s="208">
        <f t="shared" si="403"/>
        <v>0</v>
      </c>
      <c r="H682" s="208">
        <f t="shared" si="403"/>
        <v>0</v>
      </c>
      <c r="I682" s="208">
        <f t="shared" si="403"/>
        <v>0</v>
      </c>
      <c r="J682" s="208">
        <f t="shared" si="403"/>
        <v>0</v>
      </c>
      <c r="K682" s="208">
        <f t="shared" si="403"/>
        <v>0</v>
      </c>
      <c r="L682" s="208">
        <f t="shared" si="403"/>
        <v>0</v>
      </c>
      <c r="M682" s="208">
        <f t="shared" si="403"/>
        <v>0</v>
      </c>
      <c r="N682" s="208">
        <f t="shared" si="403"/>
        <v>0</v>
      </c>
      <c r="O682" s="208">
        <f t="shared" si="403"/>
        <v>0</v>
      </c>
      <c r="P682" s="208">
        <f t="shared" si="403"/>
        <v>0</v>
      </c>
      <c r="Q682" s="208">
        <f t="shared" si="403"/>
        <v>0</v>
      </c>
      <c r="R682" s="208">
        <f t="shared" si="403"/>
        <v>0</v>
      </c>
      <c r="S682" s="208">
        <f t="shared" si="403"/>
        <v>0</v>
      </c>
      <c r="T682" s="208">
        <f t="shared" si="403"/>
        <v>0</v>
      </c>
      <c r="U682" s="208">
        <f t="shared" si="403"/>
        <v>0</v>
      </c>
      <c r="V682" s="208">
        <f t="shared" si="403"/>
        <v>0</v>
      </c>
      <c r="W682" s="208">
        <f t="shared" si="403"/>
        <v>0</v>
      </c>
      <c r="X682" s="208">
        <f t="shared" si="403"/>
        <v>0</v>
      </c>
      <c r="Y682" s="208">
        <f t="shared" si="403"/>
        <v>0</v>
      </c>
      <c r="Z682" s="208">
        <f t="shared" si="403"/>
        <v>0</v>
      </c>
      <c r="AA682" s="208">
        <f t="shared" si="403"/>
        <v>0</v>
      </c>
      <c r="AB682" s="208">
        <f t="shared" si="403"/>
        <v>0</v>
      </c>
      <c r="AC682" s="208">
        <f t="shared" si="403"/>
        <v>0</v>
      </c>
      <c r="AD682" s="208">
        <f t="shared" si="403"/>
        <v>0</v>
      </c>
      <c r="AE682" s="208">
        <f t="shared" si="403"/>
        <v>0</v>
      </c>
      <c r="AF682" s="208">
        <f t="shared" si="403"/>
        <v>0</v>
      </c>
      <c r="AG682" s="208">
        <f t="shared" si="403"/>
        <v>0</v>
      </c>
      <c r="AH682" s="208">
        <f t="shared" si="403"/>
        <v>0</v>
      </c>
      <c r="AI682" s="208">
        <f t="shared" si="403"/>
        <v>0</v>
      </c>
      <c r="AJ682" s="208">
        <f t="shared" si="403"/>
        <v>0</v>
      </c>
      <c r="AK682" s="208">
        <f t="shared" si="403"/>
        <v>0</v>
      </c>
      <c r="AL682" s="208">
        <f t="shared" si="403"/>
        <v>0</v>
      </c>
      <c r="AM682" s="208">
        <f t="shared" si="403"/>
        <v>0</v>
      </c>
      <c r="AN682" s="208">
        <f t="shared" si="403"/>
        <v>0</v>
      </c>
      <c r="AO682" s="208">
        <f t="shared" si="403"/>
        <v>0</v>
      </c>
      <c r="AP682" s="208">
        <f t="shared" si="403"/>
        <v>0</v>
      </c>
    </row>
    <row r="683" spans="1:42" x14ac:dyDescent="0.2">
      <c r="A683" s="4">
        <f t="shared" si="402"/>
        <v>4</v>
      </c>
      <c r="B683" s="232">
        <f t="shared" si="399"/>
        <v>0</v>
      </c>
      <c r="C683" s="208">
        <f t="shared" ref="C683:AP683" si="404">IF(AND(C$2&gt;equip2_reserve_freq*$A670,C$2&lt;=equip2_reserve_freq*$A671),$B671/(equip2_reserve_freq),0)</f>
        <v>0</v>
      </c>
      <c r="D683" s="208">
        <f t="shared" si="404"/>
        <v>0</v>
      </c>
      <c r="E683" s="208">
        <f t="shared" si="404"/>
        <v>0</v>
      </c>
      <c r="F683" s="208">
        <f t="shared" si="404"/>
        <v>0</v>
      </c>
      <c r="G683" s="208">
        <f t="shared" si="404"/>
        <v>0</v>
      </c>
      <c r="H683" s="208">
        <f t="shared" si="404"/>
        <v>0</v>
      </c>
      <c r="I683" s="208">
        <f t="shared" si="404"/>
        <v>0</v>
      </c>
      <c r="J683" s="208">
        <f t="shared" si="404"/>
        <v>0</v>
      </c>
      <c r="K683" s="208">
        <f t="shared" si="404"/>
        <v>0</v>
      </c>
      <c r="L683" s="208">
        <f t="shared" si="404"/>
        <v>0</v>
      </c>
      <c r="M683" s="208">
        <f t="shared" si="404"/>
        <v>0</v>
      </c>
      <c r="N683" s="208">
        <f t="shared" si="404"/>
        <v>0</v>
      </c>
      <c r="O683" s="208">
        <f t="shared" si="404"/>
        <v>0</v>
      </c>
      <c r="P683" s="208">
        <f t="shared" si="404"/>
        <v>0</v>
      </c>
      <c r="Q683" s="208">
        <f t="shared" si="404"/>
        <v>0</v>
      </c>
      <c r="R683" s="208">
        <f t="shared" si="404"/>
        <v>0</v>
      </c>
      <c r="S683" s="208">
        <f t="shared" si="404"/>
        <v>0</v>
      </c>
      <c r="T683" s="208">
        <f t="shared" si="404"/>
        <v>0</v>
      </c>
      <c r="U683" s="208">
        <f t="shared" si="404"/>
        <v>0</v>
      </c>
      <c r="V683" s="208">
        <f t="shared" si="404"/>
        <v>0</v>
      </c>
      <c r="W683" s="208">
        <f t="shared" si="404"/>
        <v>0</v>
      </c>
      <c r="X683" s="208">
        <f t="shared" si="404"/>
        <v>0</v>
      </c>
      <c r="Y683" s="208">
        <f t="shared" si="404"/>
        <v>0</v>
      </c>
      <c r="Z683" s="208">
        <f t="shared" si="404"/>
        <v>0</v>
      </c>
      <c r="AA683" s="208">
        <f t="shared" si="404"/>
        <v>0</v>
      </c>
      <c r="AB683" s="208">
        <f t="shared" si="404"/>
        <v>0</v>
      </c>
      <c r="AC683" s="208">
        <f t="shared" si="404"/>
        <v>0</v>
      </c>
      <c r="AD683" s="208">
        <f t="shared" si="404"/>
        <v>0</v>
      </c>
      <c r="AE683" s="208">
        <f t="shared" si="404"/>
        <v>0</v>
      </c>
      <c r="AF683" s="208">
        <f t="shared" si="404"/>
        <v>0</v>
      </c>
      <c r="AG683" s="208">
        <f t="shared" si="404"/>
        <v>0</v>
      </c>
      <c r="AH683" s="208">
        <f t="shared" si="404"/>
        <v>0</v>
      </c>
      <c r="AI683" s="208">
        <f t="shared" si="404"/>
        <v>0</v>
      </c>
      <c r="AJ683" s="208">
        <f t="shared" si="404"/>
        <v>0</v>
      </c>
      <c r="AK683" s="208">
        <f t="shared" si="404"/>
        <v>0</v>
      </c>
      <c r="AL683" s="208">
        <f t="shared" si="404"/>
        <v>0</v>
      </c>
      <c r="AM683" s="208">
        <f t="shared" si="404"/>
        <v>0</v>
      </c>
      <c r="AN683" s="208">
        <f t="shared" si="404"/>
        <v>0</v>
      </c>
      <c r="AO683" s="208">
        <f t="shared" si="404"/>
        <v>0</v>
      </c>
      <c r="AP683" s="208">
        <f t="shared" si="404"/>
        <v>0</v>
      </c>
    </row>
    <row r="684" spans="1:42" x14ac:dyDescent="0.2">
      <c r="A684" s="4">
        <f t="shared" si="402"/>
        <v>5</v>
      </c>
      <c r="B684" s="232">
        <f t="shared" si="399"/>
        <v>0</v>
      </c>
      <c r="C684" s="208">
        <f t="shared" ref="C684:AP684" si="405">IF(AND(C$2&gt;equip2_reserve_freq*$A671,C$2&lt;=equip2_reserve_freq*$A672),$B672/(equip2_reserve_freq),0)</f>
        <v>0</v>
      </c>
      <c r="D684" s="208">
        <f t="shared" si="405"/>
        <v>0</v>
      </c>
      <c r="E684" s="208">
        <f t="shared" si="405"/>
        <v>0</v>
      </c>
      <c r="F684" s="208">
        <f t="shared" si="405"/>
        <v>0</v>
      </c>
      <c r="G684" s="208">
        <f t="shared" si="405"/>
        <v>0</v>
      </c>
      <c r="H684" s="208">
        <f t="shared" si="405"/>
        <v>0</v>
      </c>
      <c r="I684" s="208">
        <f t="shared" si="405"/>
        <v>0</v>
      </c>
      <c r="J684" s="208">
        <f t="shared" si="405"/>
        <v>0</v>
      </c>
      <c r="K684" s="208">
        <f t="shared" si="405"/>
        <v>0</v>
      </c>
      <c r="L684" s="208">
        <f t="shared" si="405"/>
        <v>0</v>
      </c>
      <c r="M684" s="208">
        <f t="shared" si="405"/>
        <v>0</v>
      </c>
      <c r="N684" s="208">
        <f t="shared" si="405"/>
        <v>0</v>
      </c>
      <c r="O684" s="208">
        <f t="shared" si="405"/>
        <v>0</v>
      </c>
      <c r="P684" s="208">
        <f t="shared" si="405"/>
        <v>0</v>
      </c>
      <c r="Q684" s="208">
        <f t="shared" si="405"/>
        <v>0</v>
      </c>
      <c r="R684" s="208">
        <f t="shared" si="405"/>
        <v>0</v>
      </c>
      <c r="S684" s="208">
        <f t="shared" si="405"/>
        <v>0</v>
      </c>
      <c r="T684" s="208">
        <f t="shared" si="405"/>
        <v>0</v>
      </c>
      <c r="U684" s="208">
        <f t="shared" si="405"/>
        <v>0</v>
      </c>
      <c r="V684" s="208">
        <f t="shared" si="405"/>
        <v>0</v>
      </c>
      <c r="W684" s="208">
        <f t="shared" si="405"/>
        <v>0</v>
      </c>
      <c r="X684" s="208">
        <f t="shared" si="405"/>
        <v>0</v>
      </c>
      <c r="Y684" s="208">
        <f t="shared" si="405"/>
        <v>0</v>
      </c>
      <c r="Z684" s="208">
        <f t="shared" si="405"/>
        <v>0</v>
      </c>
      <c r="AA684" s="208">
        <f t="shared" si="405"/>
        <v>0</v>
      </c>
      <c r="AB684" s="208">
        <f t="shared" si="405"/>
        <v>0</v>
      </c>
      <c r="AC684" s="208">
        <f t="shared" si="405"/>
        <v>0</v>
      </c>
      <c r="AD684" s="208">
        <f t="shared" si="405"/>
        <v>0</v>
      </c>
      <c r="AE684" s="208">
        <f t="shared" si="405"/>
        <v>0</v>
      </c>
      <c r="AF684" s="208">
        <f t="shared" si="405"/>
        <v>0</v>
      </c>
      <c r="AG684" s="208">
        <f t="shared" si="405"/>
        <v>0</v>
      </c>
      <c r="AH684" s="208">
        <f t="shared" si="405"/>
        <v>0</v>
      </c>
      <c r="AI684" s="208">
        <f t="shared" si="405"/>
        <v>0</v>
      </c>
      <c r="AJ684" s="208">
        <f t="shared" si="405"/>
        <v>0</v>
      </c>
      <c r="AK684" s="208">
        <f t="shared" si="405"/>
        <v>0</v>
      </c>
      <c r="AL684" s="208">
        <f t="shared" si="405"/>
        <v>0</v>
      </c>
      <c r="AM684" s="208">
        <f t="shared" si="405"/>
        <v>0</v>
      </c>
      <c r="AN684" s="208">
        <f t="shared" si="405"/>
        <v>0</v>
      </c>
      <c r="AO684" s="208">
        <f t="shared" si="405"/>
        <v>0</v>
      </c>
      <c r="AP684" s="208">
        <f t="shared" si="405"/>
        <v>0</v>
      </c>
    </row>
    <row r="685" spans="1:42" x14ac:dyDescent="0.2">
      <c r="A685" s="4">
        <f t="shared" si="402"/>
        <v>6</v>
      </c>
      <c r="B685" s="232">
        <f t="shared" si="399"/>
        <v>0</v>
      </c>
      <c r="C685" s="208">
        <f t="shared" ref="C685:AP685" si="406">IF(AND(C$2&gt;equip2_reserve_freq*$A672,C$2&lt;=equip2_reserve_freq*$A673),$B673/(equip2_reserve_freq),0)</f>
        <v>0</v>
      </c>
      <c r="D685" s="208">
        <f t="shared" si="406"/>
        <v>0</v>
      </c>
      <c r="E685" s="208">
        <f t="shared" si="406"/>
        <v>0</v>
      </c>
      <c r="F685" s="208">
        <f t="shared" si="406"/>
        <v>0</v>
      </c>
      <c r="G685" s="208">
        <f t="shared" si="406"/>
        <v>0</v>
      </c>
      <c r="H685" s="208">
        <f t="shared" si="406"/>
        <v>0</v>
      </c>
      <c r="I685" s="208">
        <f t="shared" si="406"/>
        <v>0</v>
      </c>
      <c r="J685" s="208">
        <f t="shared" si="406"/>
        <v>0</v>
      </c>
      <c r="K685" s="208">
        <f t="shared" si="406"/>
        <v>0</v>
      </c>
      <c r="L685" s="208">
        <f t="shared" si="406"/>
        <v>0</v>
      </c>
      <c r="M685" s="208">
        <f t="shared" si="406"/>
        <v>0</v>
      </c>
      <c r="N685" s="208">
        <f t="shared" si="406"/>
        <v>0</v>
      </c>
      <c r="O685" s="208">
        <f t="shared" si="406"/>
        <v>0</v>
      </c>
      <c r="P685" s="208">
        <f t="shared" si="406"/>
        <v>0</v>
      </c>
      <c r="Q685" s="208">
        <f t="shared" si="406"/>
        <v>0</v>
      </c>
      <c r="R685" s="208">
        <f t="shared" si="406"/>
        <v>0</v>
      </c>
      <c r="S685" s="208">
        <f t="shared" si="406"/>
        <v>0</v>
      </c>
      <c r="T685" s="208">
        <f t="shared" si="406"/>
        <v>0</v>
      </c>
      <c r="U685" s="208">
        <f t="shared" si="406"/>
        <v>0</v>
      </c>
      <c r="V685" s="208">
        <f t="shared" si="406"/>
        <v>0</v>
      </c>
      <c r="W685" s="208">
        <f t="shared" si="406"/>
        <v>0</v>
      </c>
      <c r="X685" s="208">
        <f t="shared" si="406"/>
        <v>0</v>
      </c>
      <c r="Y685" s="208">
        <f t="shared" si="406"/>
        <v>0</v>
      </c>
      <c r="Z685" s="208">
        <f t="shared" si="406"/>
        <v>0</v>
      </c>
      <c r="AA685" s="208">
        <f t="shared" si="406"/>
        <v>0</v>
      </c>
      <c r="AB685" s="208">
        <f t="shared" si="406"/>
        <v>0</v>
      </c>
      <c r="AC685" s="208">
        <f t="shared" si="406"/>
        <v>0</v>
      </c>
      <c r="AD685" s="208">
        <f t="shared" si="406"/>
        <v>0</v>
      </c>
      <c r="AE685" s="208">
        <f t="shared" si="406"/>
        <v>0</v>
      </c>
      <c r="AF685" s="208">
        <f t="shared" si="406"/>
        <v>0</v>
      </c>
      <c r="AG685" s="208">
        <f t="shared" si="406"/>
        <v>0</v>
      </c>
      <c r="AH685" s="208">
        <f t="shared" si="406"/>
        <v>0</v>
      </c>
      <c r="AI685" s="208">
        <f t="shared" si="406"/>
        <v>0</v>
      </c>
      <c r="AJ685" s="208">
        <f t="shared" si="406"/>
        <v>0</v>
      </c>
      <c r="AK685" s="208">
        <f t="shared" si="406"/>
        <v>0</v>
      </c>
      <c r="AL685" s="208">
        <f t="shared" si="406"/>
        <v>0</v>
      </c>
      <c r="AM685" s="208">
        <f t="shared" si="406"/>
        <v>0</v>
      </c>
      <c r="AN685" s="208">
        <f t="shared" si="406"/>
        <v>0</v>
      </c>
      <c r="AO685" s="208">
        <f t="shared" si="406"/>
        <v>0</v>
      </c>
      <c r="AP685" s="208">
        <f t="shared" si="406"/>
        <v>0</v>
      </c>
    </row>
    <row r="686" spans="1:42" x14ac:dyDescent="0.2">
      <c r="A686" s="4">
        <f t="shared" si="402"/>
        <v>7</v>
      </c>
      <c r="B686" s="232">
        <f t="shared" si="399"/>
        <v>0</v>
      </c>
      <c r="C686" s="208">
        <f t="shared" ref="C686:AP686" si="407">IF(AND(C$2&gt;equip2_reserve_freq*$A673,C$2&lt;=equip2_reserve_freq*$A674),$B674/(equip2_reserve_freq),0)</f>
        <v>0</v>
      </c>
      <c r="D686" s="208">
        <f t="shared" si="407"/>
        <v>0</v>
      </c>
      <c r="E686" s="208">
        <f t="shared" si="407"/>
        <v>0</v>
      </c>
      <c r="F686" s="208">
        <f t="shared" si="407"/>
        <v>0</v>
      </c>
      <c r="G686" s="208">
        <f t="shared" si="407"/>
        <v>0</v>
      </c>
      <c r="H686" s="208">
        <f t="shared" si="407"/>
        <v>0</v>
      </c>
      <c r="I686" s="208">
        <f t="shared" si="407"/>
        <v>0</v>
      </c>
      <c r="J686" s="208">
        <f t="shared" si="407"/>
        <v>0</v>
      </c>
      <c r="K686" s="208">
        <f t="shared" si="407"/>
        <v>0</v>
      </c>
      <c r="L686" s="208">
        <f t="shared" si="407"/>
        <v>0</v>
      </c>
      <c r="M686" s="208">
        <f t="shared" si="407"/>
        <v>0</v>
      </c>
      <c r="N686" s="208">
        <f t="shared" si="407"/>
        <v>0</v>
      </c>
      <c r="O686" s="208">
        <f t="shared" si="407"/>
        <v>0</v>
      </c>
      <c r="P686" s="208">
        <f t="shared" si="407"/>
        <v>0</v>
      </c>
      <c r="Q686" s="208">
        <f t="shared" si="407"/>
        <v>0</v>
      </c>
      <c r="R686" s="208">
        <f t="shared" si="407"/>
        <v>0</v>
      </c>
      <c r="S686" s="208">
        <f t="shared" si="407"/>
        <v>0</v>
      </c>
      <c r="T686" s="208">
        <f t="shared" si="407"/>
        <v>0</v>
      </c>
      <c r="U686" s="208">
        <f t="shared" si="407"/>
        <v>0</v>
      </c>
      <c r="V686" s="208">
        <f t="shared" si="407"/>
        <v>0</v>
      </c>
      <c r="W686" s="208">
        <f t="shared" si="407"/>
        <v>0</v>
      </c>
      <c r="X686" s="208">
        <f t="shared" si="407"/>
        <v>0</v>
      </c>
      <c r="Y686" s="208">
        <f t="shared" si="407"/>
        <v>0</v>
      </c>
      <c r="Z686" s="208">
        <f t="shared" si="407"/>
        <v>0</v>
      </c>
      <c r="AA686" s="208">
        <f t="shared" si="407"/>
        <v>0</v>
      </c>
      <c r="AB686" s="208">
        <f t="shared" si="407"/>
        <v>0</v>
      </c>
      <c r="AC686" s="208">
        <f t="shared" si="407"/>
        <v>0</v>
      </c>
      <c r="AD686" s="208">
        <f t="shared" si="407"/>
        <v>0</v>
      </c>
      <c r="AE686" s="208">
        <f t="shared" si="407"/>
        <v>0</v>
      </c>
      <c r="AF686" s="208">
        <f t="shared" si="407"/>
        <v>0</v>
      </c>
      <c r="AG686" s="208">
        <f t="shared" si="407"/>
        <v>0</v>
      </c>
      <c r="AH686" s="208">
        <f t="shared" si="407"/>
        <v>0</v>
      </c>
      <c r="AI686" s="208">
        <f t="shared" si="407"/>
        <v>0</v>
      </c>
      <c r="AJ686" s="208">
        <f t="shared" si="407"/>
        <v>0</v>
      </c>
      <c r="AK686" s="208">
        <f t="shared" si="407"/>
        <v>0</v>
      </c>
      <c r="AL686" s="208">
        <f t="shared" si="407"/>
        <v>0</v>
      </c>
      <c r="AM686" s="208">
        <f t="shared" si="407"/>
        <v>0</v>
      </c>
      <c r="AN686" s="208">
        <f t="shared" si="407"/>
        <v>0</v>
      </c>
      <c r="AO686" s="208">
        <f t="shared" si="407"/>
        <v>0</v>
      </c>
      <c r="AP686" s="208">
        <f t="shared" si="407"/>
        <v>0</v>
      </c>
    </row>
    <row r="687" spans="1:42" x14ac:dyDescent="0.2">
      <c r="A687" s="4">
        <f t="shared" si="402"/>
        <v>8</v>
      </c>
      <c r="B687" s="232">
        <f t="shared" si="399"/>
        <v>0</v>
      </c>
      <c r="C687" s="208">
        <f t="shared" ref="C687:AP687" si="408">IF(AND(C$2&gt;equip2_reserve_freq*$A674,C$2&lt;=equip2_reserve_freq*$A675),$B675/(equip2_reserve_freq),0)</f>
        <v>0</v>
      </c>
      <c r="D687" s="208">
        <f t="shared" si="408"/>
        <v>0</v>
      </c>
      <c r="E687" s="208">
        <f t="shared" si="408"/>
        <v>0</v>
      </c>
      <c r="F687" s="208">
        <f t="shared" si="408"/>
        <v>0</v>
      </c>
      <c r="G687" s="208">
        <f t="shared" si="408"/>
        <v>0</v>
      </c>
      <c r="H687" s="208">
        <f t="shared" si="408"/>
        <v>0</v>
      </c>
      <c r="I687" s="208">
        <f t="shared" si="408"/>
        <v>0</v>
      </c>
      <c r="J687" s="208">
        <f t="shared" si="408"/>
        <v>0</v>
      </c>
      <c r="K687" s="208">
        <f t="shared" si="408"/>
        <v>0</v>
      </c>
      <c r="L687" s="208">
        <f t="shared" si="408"/>
        <v>0</v>
      </c>
      <c r="M687" s="208">
        <f t="shared" si="408"/>
        <v>0</v>
      </c>
      <c r="N687" s="208">
        <f t="shared" si="408"/>
        <v>0</v>
      </c>
      <c r="O687" s="208">
        <f t="shared" si="408"/>
        <v>0</v>
      </c>
      <c r="P687" s="208">
        <f t="shared" si="408"/>
        <v>0</v>
      </c>
      <c r="Q687" s="208">
        <f t="shared" si="408"/>
        <v>0</v>
      </c>
      <c r="R687" s="208">
        <f t="shared" si="408"/>
        <v>0</v>
      </c>
      <c r="S687" s="208">
        <f t="shared" si="408"/>
        <v>0</v>
      </c>
      <c r="T687" s="208">
        <f t="shared" si="408"/>
        <v>0</v>
      </c>
      <c r="U687" s="208">
        <f t="shared" si="408"/>
        <v>0</v>
      </c>
      <c r="V687" s="208">
        <f t="shared" si="408"/>
        <v>0</v>
      </c>
      <c r="W687" s="208">
        <f t="shared" si="408"/>
        <v>0</v>
      </c>
      <c r="X687" s="208">
        <f t="shared" si="408"/>
        <v>0</v>
      </c>
      <c r="Y687" s="208">
        <f t="shared" si="408"/>
        <v>0</v>
      </c>
      <c r="Z687" s="208">
        <f t="shared" si="408"/>
        <v>0</v>
      </c>
      <c r="AA687" s="208">
        <f t="shared" si="408"/>
        <v>0</v>
      </c>
      <c r="AB687" s="208">
        <f t="shared" si="408"/>
        <v>0</v>
      </c>
      <c r="AC687" s="208">
        <f t="shared" si="408"/>
        <v>0</v>
      </c>
      <c r="AD687" s="208">
        <f t="shared" si="408"/>
        <v>0</v>
      </c>
      <c r="AE687" s="208">
        <f t="shared" si="408"/>
        <v>0</v>
      </c>
      <c r="AF687" s="208">
        <f t="shared" si="408"/>
        <v>0</v>
      </c>
      <c r="AG687" s="208">
        <f t="shared" si="408"/>
        <v>0</v>
      </c>
      <c r="AH687" s="208">
        <f t="shared" si="408"/>
        <v>0</v>
      </c>
      <c r="AI687" s="208">
        <f t="shared" si="408"/>
        <v>0</v>
      </c>
      <c r="AJ687" s="208">
        <f t="shared" si="408"/>
        <v>0</v>
      </c>
      <c r="AK687" s="208">
        <f t="shared" si="408"/>
        <v>0</v>
      </c>
      <c r="AL687" s="208">
        <f t="shared" si="408"/>
        <v>0</v>
      </c>
      <c r="AM687" s="208">
        <f t="shared" si="408"/>
        <v>0</v>
      </c>
      <c r="AN687" s="208">
        <f t="shared" si="408"/>
        <v>0</v>
      </c>
      <c r="AO687" s="208">
        <f t="shared" si="408"/>
        <v>0</v>
      </c>
      <c r="AP687" s="208">
        <f t="shared" si="408"/>
        <v>0</v>
      </c>
    </row>
    <row r="688" spans="1:42" x14ac:dyDescent="0.2">
      <c r="A688" s="4">
        <f>A687+1</f>
        <v>9</v>
      </c>
      <c r="B688" s="232">
        <f t="shared" si="399"/>
        <v>0</v>
      </c>
      <c r="C688" s="208">
        <f t="shared" ref="C688:AP688" si="409">IF(AND(C$2&gt;equip2_reserve_freq*$A675,C$2&lt;=equip2_reserve_freq*$A676),$B676/(equip2_reserve_freq),0)</f>
        <v>0</v>
      </c>
      <c r="D688" s="208">
        <f t="shared" si="409"/>
        <v>0</v>
      </c>
      <c r="E688" s="208">
        <f t="shared" si="409"/>
        <v>0</v>
      </c>
      <c r="F688" s="208">
        <f t="shared" si="409"/>
        <v>0</v>
      </c>
      <c r="G688" s="208">
        <f t="shared" si="409"/>
        <v>0</v>
      </c>
      <c r="H688" s="208">
        <f t="shared" si="409"/>
        <v>0</v>
      </c>
      <c r="I688" s="208">
        <f t="shared" si="409"/>
        <v>0</v>
      </c>
      <c r="J688" s="208">
        <f t="shared" si="409"/>
        <v>0</v>
      </c>
      <c r="K688" s="208">
        <f t="shared" si="409"/>
        <v>0</v>
      </c>
      <c r="L688" s="208">
        <f t="shared" si="409"/>
        <v>0</v>
      </c>
      <c r="M688" s="208">
        <f t="shared" si="409"/>
        <v>0</v>
      </c>
      <c r="N688" s="208">
        <f t="shared" si="409"/>
        <v>0</v>
      </c>
      <c r="O688" s="208">
        <f t="shared" si="409"/>
        <v>0</v>
      </c>
      <c r="P688" s="208">
        <f t="shared" si="409"/>
        <v>0</v>
      </c>
      <c r="Q688" s="208">
        <f t="shared" si="409"/>
        <v>0</v>
      </c>
      <c r="R688" s="208">
        <f t="shared" si="409"/>
        <v>0</v>
      </c>
      <c r="S688" s="208">
        <f t="shared" si="409"/>
        <v>0</v>
      </c>
      <c r="T688" s="208">
        <f t="shared" si="409"/>
        <v>0</v>
      </c>
      <c r="U688" s="208">
        <f t="shared" si="409"/>
        <v>0</v>
      </c>
      <c r="V688" s="208">
        <f t="shared" si="409"/>
        <v>0</v>
      </c>
      <c r="W688" s="208">
        <f t="shared" si="409"/>
        <v>0</v>
      </c>
      <c r="X688" s="208">
        <f t="shared" si="409"/>
        <v>0</v>
      </c>
      <c r="Y688" s="208">
        <f t="shared" si="409"/>
        <v>0</v>
      </c>
      <c r="Z688" s="208">
        <f t="shared" si="409"/>
        <v>0</v>
      </c>
      <c r="AA688" s="208">
        <f t="shared" si="409"/>
        <v>0</v>
      </c>
      <c r="AB688" s="208">
        <f t="shared" si="409"/>
        <v>0</v>
      </c>
      <c r="AC688" s="208">
        <f t="shared" si="409"/>
        <v>0</v>
      </c>
      <c r="AD688" s="208">
        <f t="shared" si="409"/>
        <v>0</v>
      </c>
      <c r="AE688" s="208">
        <f t="shared" si="409"/>
        <v>0</v>
      </c>
      <c r="AF688" s="208">
        <f t="shared" si="409"/>
        <v>0</v>
      </c>
      <c r="AG688" s="208">
        <f t="shared" si="409"/>
        <v>0</v>
      </c>
      <c r="AH688" s="208">
        <f t="shared" si="409"/>
        <v>0</v>
      </c>
      <c r="AI688" s="208">
        <f t="shared" si="409"/>
        <v>0</v>
      </c>
      <c r="AJ688" s="208">
        <f t="shared" si="409"/>
        <v>0</v>
      </c>
      <c r="AK688" s="208">
        <f t="shared" si="409"/>
        <v>0</v>
      </c>
      <c r="AL688" s="208">
        <f t="shared" si="409"/>
        <v>0</v>
      </c>
      <c r="AM688" s="208">
        <f t="shared" si="409"/>
        <v>0</v>
      </c>
      <c r="AN688" s="208">
        <f t="shared" si="409"/>
        <v>0</v>
      </c>
      <c r="AO688" s="208">
        <f t="shared" si="409"/>
        <v>0</v>
      </c>
      <c r="AP688" s="208">
        <f t="shared" si="409"/>
        <v>0</v>
      </c>
    </row>
    <row r="689" spans="1:42" x14ac:dyDescent="0.2">
      <c r="A689" s="4">
        <f t="shared" ref="A689" si="410">A688+1</f>
        <v>10</v>
      </c>
      <c r="B689" s="232">
        <f t="shared" si="399"/>
        <v>0</v>
      </c>
      <c r="C689" s="212">
        <f t="shared" ref="C689:AP689" si="411">IF(AND(C$2&gt;equip2_reserve_freq*$A676,C$2&lt;=equip2_reserve_freq*$A677),$B677/(equip2_reserve_freq),0)</f>
        <v>0</v>
      </c>
      <c r="D689" s="212">
        <f t="shared" si="411"/>
        <v>0</v>
      </c>
      <c r="E689" s="212">
        <f t="shared" si="411"/>
        <v>0</v>
      </c>
      <c r="F689" s="212">
        <f t="shared" si="411"/>
        <v>0</v>
      </c>
      <c r="G689" s="212">
        <f t="shared" si="411"/>
        <v>0</v>
      </c>
      <c r="H689" s="212">
        <f t="shared" si="411"/>
        <v>0</v>
      </c>
      <c r="I689" s="212">
        <f t="shared" si="411"/>
        <v>0</v>
      </c>
      <c r="J689" s="212">
        <f t="shared" si="411"/>
        <v>0</v>
      </c>
      <c r="K689" s="212">
        <f t="shared" si="411"/>
        <v>0</v>
      </c>
      <c r="L689" s="212">
        <f t="shared" si="411"/>
        <v>0</v>
      </c>
      <c r="M689" s="212">
        <f t="shared" si="411"/>
        <v>0</v>
      </c>
      <c r="N689" s="212">
        <f t="shared" si="411"/>
        <v>0</v>
      </c>
      <c r="O689" s="212">
        <f t="shared" si="411"/>
        <v>0</v>
      </c>
      <c r="P689" s="212">
        <f t="shared" si="411"/>
        <v>0</v>
      </c>
      <c r="Q689" s="212">
        <f t="shared" si="411"/>
        <v>0</v>
      </c>
      <c r="R689" s="212">
        <f t="shared" si="411"/>
        <v>0</v>
      </c>
      <c r="S689" s="212">
        <f t="shared" si="411"/>
        <v>0</v>
      </c>
      <c r="T689" s="212">
        <f t="shared" si="411"/>
        <v>0</v>
      </c>
      <c r="U689" s="212">
        <f t="shared" si="411"/>
        <v>0</v>
      </c>
      <c r="V689" s="212">
        <f t="shared" si="411"/>
        <v>0</v>
      </c>
      <c r="W689" s="212">
        <f t="shared" si="411"/>
        <v>0</v>
      </c>
      <c r="X689" s="212">
        <f t="shared" si="411"/>
        <v>0</v>
      </c>
      <c r="Y689" s="212">
        <f t="shared" si="411"/>
        <v>0</v>
      </c>
      <c r="Z689" s="212">
        <f t="shared" si="411"/>
        <v>0</v>
      </c>
      <c r="AA689" s="212">
        <f t="shared" si="411"/>
        <v>0</v>
      </c>
      <c r="AB689" s="212">
        <f t="shared" si="411"/>
        <v>0</v>
      </c>
      <c r="AC689" s="212">
        <f t="shared" si="411"/>
        <v>0</v>
      </c>
      <c r="AD689" s="212">
        <f t="shared" si="411"/>
        <v>0</v>
      </c>
      <c r="AE689" s="212">
        <f t="shared" si="411"/>
        <v>0</v>
      </c>
      <c r="AF689" s="212">
        <f t="shared" si="411"/>
        <v>0</v>
      </c>
      <c r="AG689" s="212">
        <f t="shared" si="411"/>
        <v>0</v>
      </c>
      <c r="AH689" s="212">
        <f t="shared" si="411"/>
        <v>0</v>
      </c>
      <c r="AI689" s="212">
        <f t="shared" si="411"/>
        <v>0</v>
      </c>
      <c r="AJ689" s="212">
        <f t="shared" si="411"/>
        <v>0</v>
      </c>
      <c r="AK689" s="212">
        <f t="shared" si="411"/>
        <v>0</v>
      </c>
      <c r="AL689" s="212">
        <f t="shared" si="411"/>
        <v>0</v>
      </c>
      <c r="AM689" s="212">
        <f t="shared" si="411"/>
        <v>0</v>
      </c>
      <c r="AN689" s="212">
        <f t="shared" si="411"/>
        <v>0</v>
      </c>
      <c r="AO689" s="212">
        <f t="shared" si="411"/>
        <v>0</v>
      </c>
      <c r="AP689" s="212">
        <f t="shared" si="411"/>
        <v>0</v>
      </c>
    </row>
    <row r="690" spans="1:42" x14ac:dyDescent="0.2">
      <c r="A690" s="37" t="s">
        <v>13</v>
      </c>
      <c r="B690" s="28"/>
      <c r="C690" s="211">
        <f>SUM(C680:C689)</f>
        <v>0</v>
      </c>
      <c r="D690" s="211">
        <f t="shared" ref="D690:AP690" si="412">SUM(D680:D689)</f>
        <v>0</v>
      </c>
      <c r="E690" s="211">
        <f t="shared" si="412"/>
        <v>0</v>
      </c>
      <c r="F690" s="211">
        <f t="shared" si="412"/>
        <v>0</v>
      </c>
      <c r="G690" s="211">
        <f t="shared" si="412"/>
        <v>0</v>
      </c>
      <c r="H690" s="211">
        <f t="shared" si="412"/>
        <v>0</v>
      </c>
      <c r="I690" s="211">
        <f t="shared" si="412"/>
        <v>0</v>
      </c>
      <c r="J690" s="211">
        <f t="shared" si="412"/>
        <v>0</v>
      </c>
      <c r="K690" s="211">
        <f t="shared" si="412"/>
        <v>0</v>
      </c>
      <c r="L690" s="211">
        <f t="shared" si="412"/>
        <v>0</v>
      </c>
      <c r="M690" s="211">
        <f t="shared" si="412"/>
        <v>0</v>
      </c>
      <c r="N690" s="211">
        <f t="shared" si="412"/>
        <v>0</v>
      </c>
      <c r="O690" s="211">
        <f t="shared" si="412"/>
        <v>0</v>
      </c>
      <c r="P690" s="211">
        <f t="shared" si="412"/>
        <v>0</v>
      </c>
      <c r="Q690" s="211">
        <f t="shared" si="412"/>
        <v>0</v>
      </c>
      <c r="R690" s="211">
        <f t="shared" si="412"/>
        <v>0</v>
      </c>
      <c r="S690" s="211">
        <f t="shared" si="412"/>
        <v>0</v>
      </c>
      <c r="T690" s="211">
        <f t="shared" si="412"/>
        <v>0</v>
      </c>
      <c r="U690" s="211">
        <f t="shared" si="412"/>
        <v>0</v>
      </c>
      <c r="V690" s="211">
        <f t="shared" si="412"/>
        <v>0</v>
      </c>
      <c r="W690" s="211">
        <f t="shared" si="412"/>
        <v>0</v>
      </c>
      <c r="X690" s="211">
        <f t="shared" si="412"/>
        <v>0</v>
      </c>
      <c r="Y690" s="211">
        <f t="shared" si="412"/>
        <v>0</v>
      </c>
      <c r="Z690" s="211">
        <f t="shared" si="412"/>
        <v>0</v>
      </c>
      <c r="AA690" s="211">
        <f t="shared" si="412"/>
        <v>0</v>
      </c>
      <c r="AB690" s="211">
        <f t="shared" si="412"/>
        <v>0</v>
      </c>
      <c r="AC690" s="211">
        <f t="shared" si="412"/>
        <v>0</v>
      </c>
      <c r="AD690" s="211">
        <f t="shared" si="412"/>
        <v>0</v>
      </c>
      <c r="AE690" s="211">
        <f t="shared" si="412"/>
        <v>0</v>
      </c>
      <c r="AF690" s="211">
        <f t="shared" si="412"/>
        <v>0</v>
      </c>
      <c r="AG690" s="211">
        <f t="shared" si="412"/>
        <v>0</v>
      </c>
      <c r="AH690" s="211">
        <f t="shared" si="412"/>
        <v>0</v>
      </c>
      <c r="AI690" s="211">
        <f t="shared" si="412"/>
        <v>0</v>
      </c>
      <c r="AJ690" s="211">
        <f t="shared" si="412"/>
        <v>0</v>
      </c>
      <c r="AK690" s="211">
        <f t="shared" si="412"/>
        <v>0</v>
      </c>
      <c r="AL690" s="211">
        <f t="shared" si="412"/>
        <v>0</v>
      </c>
      <c r="AM690" s="211">
        <f t="shared" si="412"/>
        <v>0</v>
      </c>
      <c r="AN690" s="211">
        <f t="shared" si="412"/>
        <v>0</v>
      </c>
      <c r="AO690" s="211">
        <f t="shared" si="412"/>
        <v>0</v>
      </c>
      <c r="AP690" s="211">
        <f t="shared" si="412"/>
        <v>0</v>
      </c>
    </row>
    <row r="691" spans="1:42" s="118" customFormat="1" x14ac:dyDescent="0.2">
      <c r="A691" s="4"/>
      <c r="B691" s="198"/>
    </row>
    <row r="692" spans="1:42" s="118" customFormat="1" x14ac:dyDescent="0.2">
      <c r="A692" s="25" t="s">
        <v>251</v>
      </c>
    </row>
    <row r="693" spans="1:42" x14ac:dyDescent="0.2">
      <c r="A693" s="4" t="s">
        <v>244</v>
      </c>
      <c r="B693" s="211">
        <v>0</v>
      </c>
      <c r="C693" s="211">
        <f>B696</f>
        <v>0</v>
      </c>
      <c r="D693" s="211">
        <f t="shared" ref="D693:AP693" si="413">C696</f>
        <v>0</v>
      </c>
      <c r="E693" s="211">
        <f t="shared" si="413"/>
        <v>0</v>
      </c>
      <c r="F693" s="211">
        <f t="shared" si="413"/>
        <v>0</v>
      </c>
      <c r="G693" s="211">
        <f t="shared" si="413"/>
        <v>0</v>
      </c>
      <c r="H693" s="211">
        <f t="shared" si="413"/>
        <v>0</v>
      </c>
      <c r="I693" s="211">
        <f t="shared" si="413"/>
        <v>0</v>
      </c>
      <c r="J693" s="211">
        <f t="shared" si="413"/>
        <v>0</v>
      </c>
      <c r="K693" s="211">
        <f t="shared" si="413"/>
        <v>0</v>
      </c>
      <c r="L693" s="211">
        <f t="shared" si="413"/>
        <v>0</v>
      </c>
      <c r="M693" s="211">
        <f t="shared" si="413"/>
        <v>0</v>
      </c>
      <c r="N693" s="211">
        <f t="shared" si="413"/>
        <v>0</v>
      </c>
      <c r="O693" s="211">
        <f t="shared" si="413"/>
        <v>0</v>
      </c>
      <c r="P693" s="211">
        <f t="shared" si="413"/>
        <v>0</v>
      </c>
      <c r="Q693" s="211">
        <f t="shared" si="413"/>
        <v>0</v>
      </c>
      <c r="R693" s="211">
        <f t="shared" si="413"/>
        <v>0</v>
      </c>
      <c r="S693" s="211">
        <f t="shared" si="413"/>
        <v>0</v>
      </c>
      <c r="T693" s="211">
        <f t="shared" si="413"/>
        <v>0</v>
      </c>
      <c r="U693" s="211">
        <f t="shared" si="413"/>
        <v>0</v>
      </c>
      <c r="V693" s="211">
        <f t="shared" si="413"/>
        <v>0</v>
      </c>
      <c r="W693" s="211">
        <f t="shared" si="413"/>
        <v>0</v>
      </c>
      <c r="X693" s="211">
        <f t="shared" si="413"/>
        <v>0</v>
      </c>
      <c r="Y693" s="211">
        <f t="shared" si="413"/>
        <v>0</v>
      </c>
      <c r="Z693" s="211">
        <f t="shared" si="413"/>
        <v>0</v>
      </c>
      <c r="AA693" s="211">
        <f t="shared" si="413"/>
        <v>0</v>
      </c>
      <c r="AB693" s="211">
        <f t="shared" si="413"/>
        <v>0</v>
      </c>
      <c r="AC693" s="211">
        <f t="shared" si="413"/>
        <v>0</v>
      </c>
      <c r="AD693" s="211">
        <f t="shared" si="413"/>
        <v>0</v>
      </c>
      <c r="AE693" s="211">
        <f t="shared" si="413"/>
        <v>0</v>
      </c>
      <c r="AF693" s="211">
        <f t="shared" si="413"/>
        <v>0</v>
      </c>
      <c r="AG693" s="211">
        <f t="shared" si="413"/>
        <v>0</v>
      </c>
      <c r="AH693" s="211">
        <f t="shared" si="413"/>
        <v>0</v>
      </c>
      <c r="AI693" s="211">
        <f t="shared" si="413"/>
        <v>0</v>
      </c>
      <c r="AJ693" s="211">
        <f t="shared" si="413"/>
        <v>0</v>
      </c>
      <c r="AK693" s="211">
        <f t="shared" si="413"/>
        <v>0</v>
      </c>
      <c r="AL693" s="211">
        <f t="shared" si="413"/>
        <v>0</v>
      </c>
      <c r="AM693" s="211">
        <f t="shared" si="413"/>
        <v>0</v>
      </c>
      <c r="AN693" s="211">
        <f t="shared" si="413"/>
        <v>0</v>
      </c>
      <c r="AO693" s="211">
        <f t="shared" si="413"/>
        <v>0</v>
      </c>
      <c r="AP693" s="211">
        <f t="shared" si="413"/>
        <v>0</v>
      </c>
    </row>
    <row r="694" spans="1:42" x14ac:dyDescent="0.2">
      <c r="A694" s="4" t="s">
        <v>62</v>
      </c>
      <c r="B694" s="211">
        <v>0</v>
      </c>
      <c r="C694" s="211">
        <f>C722</f>
        <v>0</v>
      </c>
      <c r="D694" s="211">
        <f t="shared" ref="D694:AP694" si="414">D722</f>
        <v>0</v>
      </c>
      <c r="E694" s="211">
        <f t="shared" si="414"/>
        <v>0</v>
      </c>
      <c r="F694" s="211">
        <f t="shared" si="414"/>
        <v>0</v>
      </c>
      <c r="G694" s="211">
        <f t="shared" si="414"/>
        <v>0</v>
      </c>
      <c r="H694" s="211">
        <f t="shared" si="414"/>
        <v>0</v>
      </c>
      <c r="I694" s="211">
        <f t="shared" si="414"/>
        <v>0</v>
      </c>
      <c r="J694" s="211">
        <f t="shared" si="414"/>
        <v>0</v>
      </c>
      <c r="K694" s="211">
        <f t="shared" si="414"/>
        <v>0</v>
      </c>
      <c r="L694" s="211">
        <f t="shared" si="414"/>
        <v>0</v>
      </c>
      <c r="M694" s="211">
        <f t="shared" si="414"/>
        <v>0</v>
      </c>
      <c r="N694" s="211">
        <f t="shared" si="414"/>
        <v>0</v>
      </c>
      <c r="O694" s="211">
        <f t="shared" si="414"/>
        <v>0</v>
      </c>
      <c r="P694" s="211">
        <f t="shared" si="414"/>
        <v>0</v>
      </c>
      <c r="Q694" s="211">
        <f t="shared" si="414"/>
        <v>0</v>
      </c>
      <c r="R694" s="211">
        <f t="shared" si="414"/>
        <v>0</v>
      </c>
      <c r="S694" s="211">
        <f t="shared" si="414"/>
        <v>0</v>
      </c>
      <c r="T694" s="211">
        <f t="shared" si="414"/>
        <v>0</v>
      </c>
      <c r="U694" s="211">
        <f t="shared" si="414"/>
        <v>0</v>
      </c>
      <c r="V694" s="211">
        <f t="shared" si="414"/>
        <v>0</v>
      </c>
      <c r="W694" s="211">
        <f t="shared" si="414"/>
        <v>0</v>
      </c>
      <c r="X694" s="211">
        <f t="shared" si="414"/>
        <v>0</v>
      </c>
      <c r="Y694" s="211">
        <f t="shared" si="414"/>
        <v>0</v>
      </c>
      <c r="Z694" s="211">
        <f t="shared" si="414"/>
        <v>0</v>
      </c>
      <c r="AA694" s="211">
        <f t="shared" si="414"/>
        <v>0</v>
      </c>
      <c r="AB694" s="211">
        <f t="shared" si="414"/>
        <v>0</v>
      </c>
      <c r="AC694" s="211">
        <f t="shared" si="414"/>
        <v>0</v>
      </c>
      <c r="AD694" s="211">
        <f t="shared" si="414"/>
        <v>0</v>
      </c>
      <c r="AE694" s="211">
        <f t="shared" si="414"/>
        <v>0</v>
      </c>
      <c r="AF694" s="211">
        <f t="shared" si="414"/>
        <v>0</v>
      </c>
      <c r="AG694" s="211">
        <f t="shared" si="414"/>
        <v>0</v>
      </c>
      <c r="AH694" s="211">
        <f t="shared" si="414"/>
        <v>0</v>
      </c>
      <c r="AI694" s="211">
        <f t="shared" si="414"/>
        <v>0</v>
      </c>
      <c r="AJ694" s="211">
        <f t="shared" si="414"/>
        <v>0</v>
      </c>
      <c r="AK694" s="211">
        <f t="shared" si="414"/>
        <v>0</v>
      </c>
      <c r="AL694" s="211">
        <f t="shared" si="414"/>
        <v>0</v>
      </c>
      <c r="AM694" s="211">
        <f t="shared" si="414"/>
        <v>0</v>
      </c>
      <c r="AN694" s="211">
        <f t="shared" si="414"/>
        <v>0</v>
      </c>
      <c r="AO694" s="211">
        <f t="shared" si="414"/>
        <v>0</v>
      </c>
      <c r="AP694" s="211">
        <f t="shared" si="414"/>
        <v>0</v>
      </c>
    </row>
    <row r="695" spans="1:42" x14ac:dyDescent="0.2">
      <c r="A695" s="4" t="s">
        <v>245</v>
      </c>
      <c r="B695" s="212">
        <v>0</v>
      </c>
      <c r="C695" s="212">
        <f>-C710</f>
        <v>0</v>
      </c>
      <c r="D695" s="212">
        <f t="shared" ref="D695:AP695" si="415">-D710</f>
        <v>0</v>
      </c>
      <c r="E695" s="212">
        <f t="shared" si="415"/>
        <v>0</v>
      </c>
      <c r="F695" s="212">
        <f t="shared" si="415"/>
        <v>0</v>
      </c>
      <c r="G695" s="212">
        <f t="shared" si="415"/>
        <v>0</v>
      </c>
      <c r="H695" s="212">
        <f t="shared" si="415"/>
        <v>0</v>
      </c>
      <c r="I695" s="212">
        <f t="shared" si="415"/>
        <v>0</v>
      </c>
      <c r="J695" s="212">
        <f t="shared" si="415"/>
        <v>0</v>
      </c>
      <c r="K695" s="212">
        <f t="shared" si="415"/>
        <v>0</v>
      </c>
      <c r="L695" s="212">
        <f t="shared" si="415"/>
        <v>0</v>
      </c>
      <c r="M695" s="212">
        <f t="shared" si="415"/>
        <v>0</v>
      </c>
      <c r="N695" s="212">
        <f t="shared" si="415"/>
        <v>0</v>
      </c>
      <c r="O695" s="212">
        <f t="shared" si="415"/>
        <v>0</v>
      </c>
      <c r="P695" s="212">
        <f t="shared" si="415"/>
        <v>0</v>
      </c>
      <c r="Q695" s="212">
        <f t="shared" si="415"/>
        <v>0</v>
      </c>
      <c r="R695" s="212">
        <f t="shared" si="415"/>
        <v>0</v>
      </c>
      <c r="S695" s="212">
        <f t="shared" si="415"/>
        <v>0</v>
      </c>
      <c r="T695" s="212">
        <f t="shared" si="415"/>
        <v>0</v>
      </c>
      <c r="U695" s="212">
        <f t="shared" si="415"/>
        <v>0</v>
      </c>
      <c r="V695" s="212">
        <f t="shared" si="415"/>
        <v>0</v>
      </c>
      <c r="W695" s="212">
        <f t="shared" si="415"/>
        <v>0</v>
      </c>
      <c r="X695" s="212">
        <f t="shared" si="415"/>
        <v>0</v>
      </c>
      <c r="Y695" s="212">
        <f t="shared" si="415"/>
        <v>0</v>
      </c>
      <c r="Z695" s="212">
        <f t="shared" si="415"/>
        <v>0</v>
      </c>
      <c r="AA695" s="212">
        <f t="shared" si="415"/>
        <v>0</v>
      </c>
      <c r="AB695" s="212">
        <f t="shared" si="415"/>
        <v>0</v>
      </c>
      <c r="AC695" s="212">
        <f t="shared" si="415"/>
        <v>0</v>
      </c>
      <c r="AD695" s="212">
        <f t="shared" si="415"/>
        <v>0</v>
      </c>
      <c r="AE695" s="212">
        <f t="shared" si="415"/>
        <v>0</v>
      </c>
      <c r="AF695" s="212">
        <f t="shared" si="415"/>
        <v>0</v>
      </c>
      <c r="AG695" s="212">
        <f t="shared" si="415"/>
        <v>0</v>
      </c>
      <c r="AH695" s="212">
        <f t="shared" si="415"/>
        <v>0</v>
      </c>
      <c r="AI695" s="212">
        <f t="shared" si="415"/>
        <v>0</v>
      </c>
      <c r="AJ695" s="212">
        <f t="shared" si="415"/>
        <v>0</v>
      </c>
      <c r="AK695" s="212">
        <f t="shared" si="415"/>
        <v>0</v>
      </c>
      <c r="AL695" s="212">
        <f t="shared" si="415"/>
        <v>0</v>
      </c>
      <c r="AM695" s="212">
        <f t="shared" si="415"/>
        <v>0</v>
      </c>
      <c r="AN695" s="212">
        <f t="shared" si="415"/>
        <v>0</v>
      </c>
      <c r="AO695" s="212">
        <f t="shared" si="415"/>
        <v>0</v>
      </c>
      <c r="AP695" s="212">
        <f t="shared" si="415"/>
        <v>0</v>
      </c>
    </row>
    <row r="696" spans="1:42" x14ac:dyDescent="0.2">
      <c r="A696" s="4" t="s">
        <v>232</v>
      </c>
      <c r="B696" s="211">
        <f>SUM(B693:B695)</f>
        <v>0</v>
      </c>
      <c r="C696" s="211">
        <f>SUM(C693:C695)</f>
        <v>0</v>
      </c>
      <c r="D696" s="211">
        <f t="shared" ref="D696:AP696" si="416">SUM(D693:D695)</f>
        <v>0</v>
      </c>
      <c r="E696" s="211">
        <f t="shared" si="416"/>
        <v>0</v>
      </c>
      <c r="F696" s="211">
        <f t="shared" si="416"/>
        <v>0</v>
      </c>
      <c r="G696" s="211">
        <f t="shared" si="416"/>
        <v>0</v>
      </c>
      <c r="H696" s="211">
        <f t="shared" si="416"/>
        <v>0</v>
      </c>
      <c r="I696" s="211">
        <f t="shared" si="416"/>
        <v>0</v>
      </c>
      <c r="J696" s="211">
        <f t="shared" si="416"/>
        <v>0</v>
      </c>
      <c r="K696" s="211">
        <f t="shared" si="416"/>
        <v>0</v>
      </c>
      <c r="L696" s="211">
        <f t="shared" si="416"/>
        <v>0</v>
      </c>
      <c r="M696" s="211">
        <f t="shared" si="416"/>
        <v>0</v>
      </c>
      <c r="N696" s="211">
        <f t="shared" si="416"/>
        <v>0</v>
      </c>
      <c r="O696" s="211">
        <f t="shared" si="416"/>
        <v>0</v>
      </c>
      <c r="P696" s="211">
        <f t="shared" si="416"/>
        <v>0</v>
      </c>
      <c r="Q696" s="211">
        <f t="shared" si="416"/>
        <v>0</v>
      </c>
      <c r="R696" s="211">
        <f t="shared" si="416"/>
        <v>0</v>
      </c>
      <c r="S696" s="211">
        <f t="shared" si="416"/>
        <v>0</v>
      </c>
      <c r="T696" s="211">
        <f t="shared" si="416"/>
        <v>0</v>
      </c>
      <c r="U696" s="211">
        <f t="shared" si="416"/>
        <v>0</v>
      </c>
      <c r="V696" s="211">
        <f t="shared" si="416"/>
        <v>0</v>
      </c>
      <c r="W696" s="211">
        <f t="shared" si="416"/>
        <v>0</v>
      </c>
      <c r="X696" s="211">
        <f t="shared" si="416"/>
        <v>0</v>
      </c>
      <c r="Y696" s="211">
        <f t="shared" si="416"/>
        <v>0</v>
      </c>
      <c r="Z696" s="211">
        <f t="shared" si="416"/>
        <v>0</v>
      </c>
      <c r="AA696" s="211">
        <f t="shared" si="416"/>
        <v>0</v>
      </c>
      <c r="AB696" s="211">
        <f t="shared" si="416"/>
        <v>0</v>
      </c>
      <c r="AC696" s="211">
        <f t="shared" si="416"/>
        <v>0</v>
      </c>
      <c r="AD696" s="211">
        <f t="shared" si="416"/>
        <v>0</v>
      </c>
      <c r="AE696" s="211">
        <f t="shared" si="416"/>
        <v>0</v>
      </c>
      <c r="AF696" s="211">
        <f t="shared" si="416"/>
        <v>0</v>
      </c>
      <c r="AG696" s="211">
        <f t="shared" si="416"/>
        <v>0</v>
      </c>
      <c r="AH696" s="211">
        <f t="shared" si="416"/>
        <v>0</v>
      </c>
      <c r="AI696" s="211">
        <f t="shared" si="416"/>
        <v>0</v>
      </c>
      <c r="AJ696" s="211">
        <f t="shared" si="416"/>
        <v>0</v>
      </c>
      <c r="AK696" s="211">
        <f t="shared" si="416"/>
        <v>0</v>
      </c>
      <c r="AL696" s="211">
        <f t="shared" si="416"/>
        <v>0</v>
      </c>
      <c r="AM696" s="211">
        <f t="shared" si="416"/>
        <v>0</v>
      </c>
      <c r="AN696" s="211">
        <f t="shared" si="416"/>
        <v>0</v>
      </c>
      <c r="AO696" s="211">
        <f t="shared" si="416"/>
        <v>0</v>
      </c>
      <c r="AP696" s="211">
        <f t="shared" si="416"/>
        <v>0</v>
      </c>
    </row>
    <row r="697" spans="1:42" s="118" customFormat="1" x14ac:dyDescent="0.2">
      <c r="A697" s="4"/>
      <c r="G697" s="198"/>
      <c r="H697" s="198"/>
      <c r="I697" s="198"/>
      <c r="J697" s="198"/>
      <c r="K697" s="198"/>
      <c r="L697" s="198"/>
      <c r="M697" s="198"/>
      <c r="N697" s="198"/>
      <c r="O697" s="198"/>
      <c r="P697" s="198"/>
      <c r="Q697" s="198"/>
      <c r="R697" s="198"/>
      <c r="S697" s="198"/>
      <c r="T697" s="198"/>
      <c r="U697" s="198"/>
      <c r="V697" s="198"/>
      <c r="W697" s="198"/>
      <c r="X697" s="198"/>
      <c r="Y697" s="198"/>
      <c r="Z697" s="198"/>
      <c r="AA697" s="198"/>
      <c r="AB697" s="198"/>
      <c r="AC697" s="198"/>
      <c r="AD697" s="198"/>
      <c r="AE697" s="198"/>
      <c r="AF697" s="198"/>
      <c r="AG697" s="198"/>
      <c r="AH697" s="198"/>
      <c r="AI697" s="198"/>
      <c r="AJ697" s="198"/>
      <c r="AK697" s="198"/>
      <c r="AL697" s="198"/>
      <c r="AM697" s="198"/>
      <c r="AN697" s="198"/>
      <c r="AO697" s="198"/>
      <c r="AP697" s="198"/>
    </row>
    <row r="698" spans="1:42" s="118" customFormat="1" x14ac:dyDescent="0.2">
      <c r="A698" s="4" t="s">
        <v>247</v>
      </c>
      <c r="G698" s="198"/>
      <c r="H698" s="198"/>
      <c r="I698" s="198"/>
      <c r="J698" s="198"/>
      <c r="K698" s="198"/>
      <c r="L698" s="198"/>
      <c r="M698" s="198"/>
      <c r="N698" s="198"/>
      <c r="O698" s="198"/>
      <c r="P698" s="198"/>
      <c r="Q698" s="198"/>
      <c r="R698" s="198"/>
      <c r="S698" s="198"/>
      <c r="T698" s="198"/>
      <c r="U698" s="198"/>
      <c r="V698" s="198"/>
      <c r="W698" s="198"/>
      <c r="X698" s="198"/>
      <c r="Y698" s="198"/>
      <c r="Z698" s="198"/>
      <c r="AA698" s="198"/>
      <c r="AB698" s="198"/>
      <c r="AC698" s="198"/>
      <c r="AD698" s="198"/>
      <c r="AE698" s="198"/>
      <c r="AF698" s="198"/>
      <c r="AG698" s="198"/>
      <c r="AH698" s="198"/>
      <c r="AI698" s="198"/>
      <c r="AJ698" s="198"/>
      <c r="AK698" s="198"/>
      <c r="AL698" s="198"/>
      <c r="AM698" s="198"/>
      <c r="AN698" s="198"/>
      <c r="AO698" s="198"/>
      <c r="AP698" s="198"/>
    </row>
    <row r="699" spans="1:42" s="118" customFormat="1" x14ac:dyDescent="0.2">
      <c r="A699" s="4" t="s">
        <v>248</v>
      </c>
      <c r="G699" s="198"/>
      <c r="H699" s="198"/>
      <c r="I699" s="198"/>
      <c r="J699" s="198"/>
      <c r="K699" s="198"/>
      <c r="L699" s="198"/>
      <c r="M699" s="198"/>
      <c r="N699" s="198"/>
      <c r="O699" s="198"/>
      <c r="P699" s="198"/>
      <c r="Q699" s="198"/>
      <c r="R699" s="198"/>
      <c r="S699" s="198"/>
      <c r="T699" s="198"/>
      <c r="U699" s="198"/>
      <c r="V699" s="198"/>
      <c r="W699" s="198"/>
      <c r="X699" s="198"/>
      <c r="Y699" s="198"/>
      <c r="Z699" s="198"/>
      <c r="AA699" s="198"/>
      <c r="AB699" s="198"/>
      <c r="AC699" s="198"/>
      <c r="AD699" s="198"/>
      <c r="AE699" s="198"/>
      <c r="AF699" s="198"/>
      <c r="AG699" s="198"/>
      <c r="AH699" s="198"/>
      <c r="AI699" s="198"/>
      <c r="AJ699" s="198"/>
      <c r="AK699" s="198"/>
      <c r="AL699" s="198"/>
      <c r="AM699" s="198"/>
      <c r="AN699" s="198"/>
      <c r="AO699" s="198"/>
      <c r="AP699" s="198"/>
    </row>
    <row r="700" spans="1:42" x14ac:dyDescent="0.2">
      <c r="A700" s="4">
        <v>1</v>
      </c>
      <c r="B700" s="232">
        <f t="shared" ref="B700:B709" si="417">SUM(C700:AP700)</f>
        <v>0</v>
      </c>
      <c r="C700" s="208">
        <f t="shared" ref="C700:AP700" si="418">IF(C$2&gt;analysis_period,0,IF(C$2=equip3_reserve_freq*$A700,equip3_reserve_cost*system_capacity*1000*(1+inflation_rate/100)^B$2,0))</f>
        <v>0</v>
      </c>
      <c r="D700" s="208">
        <f t="shared" si="418"/>
        <v>0</v>
      </c>
      <c r="E700" s="208">
        <f t="shared" si="418"/>
        <v>0</v>
      </c>
      <c r="F700" s="208">
        <f t="shared" si="418"/>
        <v>0</v>
      </c>
      <c r="G700" s="208">
        <f t="shared" si="418"/>
        <v>0</v>
      </c>
      <c r="H700" s="208">
        <f t="shared" si="418"/>
        <v>0</v>
      </c>
      <c r="I700" s="208">
        <f t="shared" si="418"/>
        <v>0</v>
      </c>
      <c r="J700" s="208">
        <f t="shared" si="418"/>
        <v>0</v>
      </c>
      <c r="K700" s="208">
        <f t="shared" si="418"/>
        <v>0</v>
      </c>
      <c r="L700" s="208">
        <f t="shared" si="418"/>
        <v>0</v>
      </c>
      <c r="M700" s="208">
        <f t="shared" si="418"/>
        <v>0</v>
      </c>
      <c r="N700" s="208">
        <f t="shared" si="418"/>
        <v>0</v>
      </c>
      <c r="O700" s="208">
        <f t="shared" si="418"/>
        <v>0</v>
      </c>
      <c r="P700" s="208">
        <f t="shared" si="418"/>
        <v>0</v>
      </c>
      <c r="Q700" s="208">
        <f t="shared" si="418"/>
        <v>0</v>
      </c>
      <c r="R700" s="208">
        <f t="shared" si="418"/>
        <v>0</v>
      </c>
      <c r="S700" s="208">
        <f t="shared" si="418"/>
        <v>0</v>
      </c>
      <c r="T700" s="208">
        <f t="shared" si="418"/>
        <v>0</v>
      </c>
      <c r="U700" s="208">
        <f t="shared" si="418"/>
        <v>0</v>
      </c>
      <c r="V700" s="208">
        <f t="shared" si="418"/>
        <v>0</v>
      </c>
      <c r="W700" s="208">
        <f t="shared" si="418"/>
        <v>0</v>
      </c>
      <c r="X700" s="208">
        <f t="shared" si="418"/>
        <v>0</v>
      </c>
      <c r="Y700" s="208">
        <f t="shared" si="418"/>
        <v>0</v>
      </c>
      <c r="Z700" s="208">
        <f t="shared" si="418"/>
        <v>0</v>
      </c>
      <c r="AA700" s="208">
        <f t="shared" si="418"/>
        <v>0</v>
      </c>
      <c r="AB700" s="208">
        <f t="shared" si="418"/>
        <v>0</v>
      </c>
      <c r="AC700" s="208">
        <f t="shared" si="418"/>
        <v>0</v>
      </c>
      <c r="AD700" s="208">
        <f t="shared" si="418"/>
        <v>0</v>
      </c>
      <c r="AE700" s="208">
        <f t="shared" si="418"/>
        <v>0</v>
      </c>
      <c r="AF700" s="208">
        <f t="shared" si="418"/>
        <v>0</v>
      </c>
      <c r="AG700" s="208">
        <f t="shared" si="418"/>
        <v>0</v>
      </c>
      <c r="AH700" s="208">
        <f t="shared" si="418"/>
        <v>0</v>
      </c>
      <c r="AI700" s="208">
        <f t="shared" si="418"/>
        <v>0</v>
      </c>
      <c r="AJ700" s="208">
        <f t="shared" si="418"/>
        <v>0</v>
      </c>
      <c r="AK700" s="208">
        <f t="shared" si="418"/>
        <v>0</v>
      </c>
      <c r="AL700" s="208">
        <f t="shared" si="418"/>
        <v>0</v>
      </c>
      <c r="AM700" s="208">
        <f t="shared" si="418"/>
        <v>0</v>
      </c>
      <c r="AN700" s="208">
        <f t="shared" si="418"/>
        <v>0</v>
      </c>
      <c r="AO700" s="208">
        <f t="shared" si="418"/>
        <v>0</v>
      </c>
      <c r="AP700" s="208">
        <f t="shared" si="418"/>
        <v>0</v>
      </c>
    </row>
    <row r="701" spans="1:42" x14ac:dyDescent="0.2">
      <c r="A701" s="4">
        <f>A700+1</f>
        <v>2</v>
      </c>
      <c r="B701" s="232">
        <f t="shared" si="417"/>
        <v>0</v>
      </c>
      <c r="C701" s="208">
        <f t="shared" ref="C701:AP701" si="419">IF(C$2&gt;analysis_period,0,IF(C$2=equip3_reserve_freq*$A701,equip3_reserve_cost*system_capacity*1000*(1+inflation_rate/100)^B$2,0))</f>
        <v>0</v>
      </c>
      <c r="D701" s="208">
        <f t="shared" si="419"/>
        <v>0</v>
      </c>
      <c r="E701" s="208">
        <f t="shared" si="419"/>
        <v>0</v>
      </c>
      <c r="F701" s="208">
        <f t="shared" si="419"/>
        <v>0</v>
      </c>
      <c r="G701" s="208">
        <f t="shared" si="419"/>
        <v>0</v>
      </c>
      <c r="H701" s="208">
        <f t="shared" si="419"/>
        <v>0</v>
      </c>
      <c r="I701" s="208">
        <f t="shared" si="419"/>
        <v>0</v>
      </c>
      <c r="J701" s="208">
        <f t="shared" si="419"/>
        <v>0</v>
      </c>
      <c r="K701" s="208">
        <f t="shared" si="419"/>
        <v>0</v>
      </c>
      <c r="L701" s="208">
        <f t="shared" si="419"/>
        <v>0</v>
      </c>
      <c r="M701" s="208">
        <f t="shared" si="419"/>
        <v>0</v>
      </c>
      <c r="N701" s="208">
        <f t="shared" si="419"/>
        <v>0</v>
      </c>
      <c r="O701" s="208">
        <f t="shared" si="419"/>
        <v>0</v>
      </c>
      <c r="P701" s="208">
        <f t="shared" si="419"/>
        <v>0</v>
      </c>
      <c r="Q701" s="208">
        <f t="shared" si="419"/>
        <v>0</v>
      </c>
      <c r="R701" s="208">
        <f t="shared" si="419"/>
        <v>0</v>
      </c>
      <c r="S701" s="208">
        <f t="shared" si="419"/>
        <v>0</v>
      </c>
      <c r="T701" s="208">
        <f t="shared" si="419"/>
        <v>0</v>
      </c>
      <c r="U701" s="208">
        <f t="shared" si="419"/>
        <v>0</v>
      </c>
      <c r="V701" s="208">
        <f t="shared" si="419"/>
        <v>0</v>
      </c>
      <c r="W701" s="208">
        <f t="shared" si="419"/>
        <v>0</v>
      </c>
      <c r="X701" s="208">
        <f t="shared" si="419"/>
        <v>0</v>
      </c>
      <c r="Y701" s="208">
        <f t="shared" si="419"/>
        <v>0</v>
      </c>
      <c r="Z701" s="208">
        <f t="shared" si="419"/>
        <v>0</v>
      </c>
      <c r="AA701" s="208">
        <f t="shared" si="419"/>
        <v>0</v>
      </c>
      <c r="AB701" s="208">
        <f t="shared" si="419"/>
        <v>0</v>
      </c>
      <c r="AC701" s="208">
        <f t="shared" si="419"/>
        <v>0</v>
      </c>
      <c r="AD701" s="208">
        <f t="shared" si="419"/>
        <v>0</v>
      </c>
      <c r="AE701" s="208">
        <f t="shared" si="419"/>
        <v>0</v>
      </c>
      <c r="AF701" s="208">
        <f t="shared" si="419"/>
        <v>0</v>
      </c>
      <c r="AG701" s="208">
        <f t="shared" si="419"/>
        <v>0</v>
      </c>
      <c r="AH701" s="208">
        <f t="shared" si="419"/>
        <v>0</v>
      </c>
      <c r="AI701" s="208">
        <f t="shared" si="419"/>
        <v>0</v>
      </c>
      <c r="AJ701" s="208">
        <f t="shared" si="419"/>
        <v>0</v>
      </c>
      <c r="AK701" s="208">
        <f t="shared" si="419"/>
        <v>0</v>
      </c>
      <c r="AL701" s="208">
        <f t="shared" si="419"/>
        <v>0</v>
      </c>
      <c r="AM701" s="208">
        <f t="shared" si="419"/>
        <v>0</v>
      </c>
      <c r="AN701" s="208">
        <f t="shared" si="419"/>
        <v>0</v>
      </c>
      <c r="AO701" s="208">
        <f t="shared" si="419"/>
        <v>0</v>
      </c>
      <c r="AP701" s="208">
        <f t="shared" si="419"/>
        <v>0</v>
      </c>
    </row>
    <row r="702" spans="1:42" x14ac:dyDescent="0.2">
      <c r="A702" s="4">
        <f t="shared" ref="A702:A709" si="420">A701+1</f>
        <v>3</v>
      </c>
      <c r="B702" s="232">
        <f t="shared" si="417"/>
        <v>0</v>
      </c>
      <c r="C702" s="208">
        <f t="shared" ref="C702:AP702" si="421">IF(C$2&gt;analysis_period,0,IF(C$2=equip3_reserve_freq*$A702,equip3_reserve_cost*system_capacity*1000*(1+inflation_rate/100)^B$2,0))</f>
        <v>0</v>
      </c>
      <c r="D702" s="208">
        <f t="shared" si="421"/>
        <v>0</v>
      </c>
      <c r="E702" s="208">
        <f t="shared" si="421"/>
        <v>0</v>
      </c>
      <c r="F702" s="208">
        <f t="shared" si="421"/>
        <v>0</v>
      </c>
      <c r="G702" s="208">
        <f t="shared" si="421"/>
        <v>0</v>
      </c>
      <c r="H702" s="208">
        <f t="shared" si="421"/>
        <v>0</v>
      </c>
      <c r="I702" s="208">
        <f t="shared" si="421"/>
        <v>0</v>
      </c>
      <c r="J702" s="208">
        <f t="shared" si="421"/>
        <v>0</v>
      </c>
      <c r="K702" s="208">
        <f t="shared" si="421"/>
        <v>0</v>
      </c>
      <c r="L702" s="208">
        <f t="shared" si="421"/>
        <v>0</v>
      </c>
      <c r="M702" s="208">
        <f t="shared" si="421"/>
        <v>0</v>
      </c>
      <c r="N702" s="208">
        <f t="shared" si="421"/>
        <v>0</v>
      </c>
      <c r="O702" s="208">
        <f t="shared" si="421"/>
        <v>0</v>
      </c>
      <c r="P702" s="208">
        <f t="shared" si="421"/>
        <v>0</v>
      </c>
      <c r="Q702" s="208">
        <f t="shared" si="421"/>
        <v>0</v>
      </c>
      <c r="R702" s="208">
        <f t="shared" si="421"/>
        <v>0</v>
      </c>
      <c r="S702" s="208">
        <f t="shared" si="421"/>
        <v>0</v>
      </c>
      <c r="T702" s="208">
        <f t="shared" si="421"/>
        <v>0</v>
      </c>
      <c r="U702" s="208">
        <f t="shared" si="421"/>
        <v>0</v>
      </c>
      <c r="V702" s="208">
        <f t="shared" si="421"/>
        <v>0</v>
      </c>
      <c r="W702" s="208">
        <f t="shared" si="421"/>
        <v>0</v>
      </c>
      <c r="X702" s="208">
        <f t="shared" si="421"/>
        <v>0</v>
      </c>
      <c r="Y702" s="208">
        <f t="shared" si="421"/>
        <v>0</v>
      </c>
      <c r="Z702" s="208">
        <f t="shared" si="421"/>
        <v>0</v>
      </c>
      <c r="AA702" s="208">
        <f t="shared" si="421"/>
        <v>0</v>
      </c>
      <c r="AB702" s="208">
        <f t="shared" si="421"/>
        <v>0</v>
      </c>
      <c r="AC702" s="208">
        <f t="shared" si="421"/>
        <v>0</v>
      </c>
      <c r="AD702" s="208">
        <f t="shared" si="421"/>
        <v>0</v>
      </c>
      <c r="AE702" s="208">
        <f t="shared" si="421"/>
        <v>0</v>
      </c>
      <c r="AF702" s="208">
        <f t="shared" si="421"/>
        <v>0</v>
      </c>
      <c r="AG702" s="208">
        <f t="shared" si="421"/>
        <v>0</v>
      </c>
      <c r="AH702" s="208">
        <f t="shared" si="421"/>
        <v>0</v>
      </c>
      <c r="AI702" s="208">
        <f t="shared" si="421"/>
        <v>0</v>
      </c>
      <c r="AJ702" s="208">
        <f t="shared" si="421"/>
        <v>0</v>
      </c>
      <c r="AK702" s="208">
        <f t="shared" si="421"/>
        <v>0</v>
      </c>
      <c r="AL702" s="208">
        <f t="shared" si="421"/>
        <v>0</v>
      </c>
      <c r="AM702" s="208">
        <f t="shared" si="421"/>
        <v>0</v>
      </c>
      <c r="AN702" s="208">
        <f t="shared" si="421"/>
        <v>0</v>
      </c>
      <c r="AO702" s="208">
        <f t="shared" si="421"/>
        <v>0</v>
      </c>
      <c r="AP702" s="208">
        <f t="shared" si="421"/>
        <v>0</v>
      </c>
    </row>
    <row r="703" spans="1:42" x14ac:dyDescent="0.2">
      <c r="A703" s="4">
        <f t="shared" si="420"/>
        <v>4</v>
      </c>
      <c r="B703" s="232">
        <f t="shared" si="417"/>
        <v>0</v>
      </c>
      <c r="C703" s="208">
        <f t="shared" ref="C703:AP703" si="422">IF(C$2&gt;analysis_period,0,IF(C$2=equip3_reserve_freq*$A703,equip3_reserve_cost*system_capacity*1000*(1+inflation_rate/100)^B$2,0))</f>
        <v>0</v>
      </c>
      <c r="D703" s="208">
        <f t="shared" si="422"/>
        <v>0</v>
      </c>
      <c r="E703" s="208">
        <f t="shared" si="422"/>
        <v>0</v>
      </c>
      <c r="F703" s="208">
        <f t="shared" si="422"/>
        <v>0</v>
      </c>
      <c r="G703" s="208">
        <f t="shared" si="422"/>
        <v>0</v>
      </c>
      <c r="H703" s="208">
        <f t="shared" si="422"/>
        <v>0</v>
      </c>
      <c r="I703" s="208">
        <f t="shared" si="422"/>
        <v>0</v>
      </c>
      <c r="J703" s="208">
        <f t="shared" si="422"/>
        <v>0</v>
      </c>
      <c r="K703" s="208">
        <f t="shared" si="422"/>
        <v>0</v>
      </c>
      <c r="L703" s="208">
        <f t="shared" si="422"/>
        <v>0</v>
      </c>
      <c r="M703" s="208">
        <f t="shared" si="422"/>
        <v>0</v>
      </c>
      <c r="N703" s="208">
        <f t="shared" si="422"/>
        <v>0</v>
      </c>
      <c r="O703" s="208">
        <f t="shared" si="422"/>
        <v>0</v>
      </c>
      <c r="P703" s="208">
        <f t="shared" si="422"/>
        <v>0</v>
      </c>
      <c r="Q703" s="208">
        <f t="shared" si="422"/>
        <v>0</v>
      </c>
      <c r="R703" s="208">
        <f t="shared" si="422"/>
        <v>0</v>
      </c>
      <c r="S703" s="208">
        <f t="shared" si="422"/>
        <v>0</v>
      </c>
      <c r="T703" s="208">
        <f t="shared" si="422"/>
        <v>0</v>
      </c>
      <c r="U703" s="208">
        <f t="shared" si="422"/>
        <v>0</v>
      </c>
      <c r="V703" s="208">
        <f t="shared" si="422"/>
        <v>0</v>
      </c>
      <c r="W703" s="208">
        <f t="shared" si="422"/>
        <v>0</v>
      </c>
      <c r="X703" s="208">
        <f t="shared" si="422"/>
        <v>0</v>
      </c>
      <c r="Y703" s="208">
        <f t="shared" si="422"/>
        <v>0</v>
      </c>
      <c r="Z703" s="208">
        <f t="shared" si="422"/>
        <v>0</v>
      </c>
      <c r="AA703" s="208">
        <f t="shared" si="422"/>
        <v>0</v>
      </c>
      <c r="AB703" s="208">
        <f t="shared" si="422"/>
        <v>0</v>
      </c>
      <c r="AC703" s="208">
        <f t="shared" si="422"/>
        <v>0</v>
      </c>
      <c r="AD703" s="208">
        <f t="shared" si="422"/>
        <v>0</v>
      </c>
      <c r="AE703" s="208">
        <f t="shared" si="422"/>
        <v>0</v>
      </c>
      <c r="AF703" s="208">
        <f t="shared" si="422"/>
        <v>0</v>
      </c>
      <c r="AG703" s="208">
        <f t="shared" si="422"/>
        <v>0</v>
      </c>
      <c r="AH703" s="208">
        <f t="shared" si="422"/>
        <v>0</v>
      </c>
      <c r="AI703" s="208">
        <f t="shared" si="422"/>
        <v>0</v>
      </c>
      <c r="AJ703" s="208">
        <f t="shared" si="422"/>
        <v>0</v>
      </c>
      <c r="AK703" s="208">
        <f t="shared" si="422"/>
        <v>0</v>
      </c>
      <c r="AL703" s="208">
        <f t="shared" si="422"/>
        <v>0</v>
      </c>
      <c r="AM703" s="208">
        <f t="shared" si="422"/>
        <v>0</v>
      </c>
      <c r="AN703" s="208">
        <f t="shared" si="422"/>
        <v>0</v>
      </c>
      <c r="AO703" s="208">
        <f t="shared" si="422"/>
        <v>0</v>
      </c>
      <c r="AP703" s="208">
        <f t="shared" si="422"/>
        <v>0</v>
      </c>
    </row>
    <row r="704" spans="1:42" x14ac:dyDescent="0.2">
      <c r="A704" s="4">
        <f t="shared" si="420"/>
        <v>5</v>
      </c>
      <c r="B704" s="232">
        <f t="shared" si="417"/>
        <v>0</v>
      </c>
      <c r="C704" s="208">
        <f t="shared" ref="C704:AP704" si="423">IF(C$2&gt;analysis_period,0,IF(C$2=equip3_reserve_freq*$A704,equip3_reserve_cost*system_capacity*1000*(1+inflation_rate/100)^B$2,0))</f>
        <v>0</v>
      </c>
      <c r="D704" s="208">
        <f t="shared" si="423"/>
        <v>0</v>
      </c>
      <c r="E704" s="208">
        <f t="shared" si="423"/>
        <v>0</v>
      </c>
      <c r="F704" s="208">
        <f t="shared" si="423"/>
        <v>0</v>
      </c>
      <c r="G704" s="208">
        <f t="shared" si="423"/>
        <v>0</v>
      </c>
      <c r="H704" s="208">
        <f t="shared" si="423"/>
        <v>0</v>
      </c>
      <c r="I704" s="208">
        <f t="shared" si="423"/>
        <v>0</v>
      </c>
      <c r="J704" s="208">
        <f t="shared" si="423"/>
        <v>0</v>
      </c>
      <c r="K704" s="208">
        <f t="shared" si="423"/>
        <v>0</v>
      </c>
      <c r="L704" s="208">
        <f t="shared" si="423"/>
        <v>0</v>
      </c>
      <c r="M704" s="208">
        <f t="shared" si="423"/>
        <v>0</v>
      </c>
      <c r="N704" s="208">
        <f t="shared" si="423"/>
        <v>0</v>
      </c>
      <c r="O704" s="208">
        <f t="shared" si="423"/>
        <v>0</v>
      </c>
      <c r="P704" s="208">
        <f t="shared" si="423"/>
        <v>0</v>
      </c>
      <c r="Q704" s="208">
        <f t="shared" si="423"/>
        <v>0</v>
      </c>
      <c r="R704" s="208">
        <f t="shared" si="423"/>
        <v>0</v>
      </c>
      <c r="S704" s="208">
        <f t="shared" si="423"/>
        <v>0</v>
      </c>
      <c r="T704" s="208">
        <f t="shared" si="423"/>
        <v>0</v>
      </c>
      <c r="U704" s="208">
        <f t="shared" si="423"/>
        <v>0</v>
      </c>
      <c r="V704" s="208">
        <f t="shared" si="423"/>
        <v>0</v>
      </c>
      <c r="W704" s="208">
        <f t="shared" si="423"/>
        <v>0</v>
      </c>
      <c r="X704" s="208">
        <f t="shared" si="423"/>
        <v>0</v>
      </c>
      <c r="Y704" s="208">
        <f t="shared" si="423"/>
        <v>0</v>
      </c>
      <c r="Z704" s="208">
        <f t="shared" si="423"/>
        <v>0</v>
      </c>
      <c r="AA704" s="208">
        <f t="shared" si="423"/>
        <v>0</v>
      </c>
      <c r="AB704" s="208">
        <f t="shared" si="423"/>
        <v>0</v>
      </c>
      <c r="AC704" s="208">
        <f t="shared" si="423"/>
        <v>0</v>
      </c>
      <c r="AD704" s="208">
        <f t="shared" si="423"/>
        <v>0</v>
      </c>
      <c r="AE704" s="208">
        <f t="shared" si="423"/>
        <v>0</v>
      </c>
      <c r="AF704" s="208">
        <f t="shared" si="423"/>
        <v>0</v>
      </c>
      <c r="AG704" s="208">
        <f t="shared" si="423"/>
        <v>0</v>
      </c>
      <c r="AH704" s="208">
        <f t="shared" si="423"/>
        <v>0</v>
      </c>
      <c r="AI704" s="208">
        <f t="shared" si="423"/>
        <v>0</v>
      </c>
      <c r="AJ704" s="208">
        <f t="shared" si="423"/>
        <v>0</v>
      </c>
      <c r="AK704" s="208">
        <f t="shared" si="423"/>
        <v>0</v>
      </c>
      <c r="AL704" s="208">
        <f t="shared" si="423"/>
        <v>0</v>
      </c>
      <c r="AM704" s="208">
        <f t="shared" si="423"/>
        <v>0</v>
      </c>
      <c r="AN704" s="208">
        <f t="shared" si="423"/>
        <v>0</v>
      </c>
      <c r="AO704" s="208">
        <f t="shared" si="423"/>
        <v>0</v>
      </c>
      <c r="AP704" s="208">
        <f t="shared" si="423"/>
        <v>0</v>
      </c>
    </row>
    <row r="705" spans="1:42" x14ac:dyDescent="0.2">
      <c r="A705" s="4">
        <f t="shared" si="420"/>
        <v>6</v>
      </c>
      <c r="B705" s="232">
        <f t="shared" si="417"/>
        <v>0</v>
      </c>
      <c r="C705" s="208">
        <f t="shared" ref="C705:AP705" si="424">IF(C$2&gt;analysis_period,0,IF(C$2=equip3_reserve_freq*$A705,equip3_reserve_cost*system_capacity*1000*(1+inflation_rate/100)^B$2,0))</f>
        <v>0</v>
      </c>
      <c r="D705" s="208">
        <f t="shared" si="424"/>
        <v>0</v>
      </c>
      <c r="E705" s="208">
        <f t="shared" si="424"/>
        <v>0</v>
      </c>
      <c r="F705" s="208">
        <f t="shared" si="424"/>
        <v>0</v>
      </c>
      <c r="G705" s="208">
        <f t="shared" si="424"/>
        <v>0</v>
      </c>
      <c r="H705" s="208">
        <f t="shared" si="424"/>
        <v>0</v>
      </c>
      <c r="I705" s="208">
        <f t="shared" si="424"/>
        <v>0</v>
      </c>
      <c r="J705" s="208">
        <f t="shared" si="424"/>
        <v>0</v>
      </c>
      <c r="K705" s="208">
        <f t="shared" si="424"/>
        <v>0</v>
      </c>
      <c r="L705" s="208">
        <f t="shared" si="424"/>
        <v>0</v>
      </c>
      <c r="M705" s="208">
        <f t="shared" si="424"/>
        <v>0</v>
      </c>
      <c r="N705" s="208">
        <f t="shared" si="424"/>
        <v>0</v>
      </c>
      <c r="O705" s="208">
        <f t="shared" si="424"/>
        <v>0</v>
      </c>
      <c r="P705" s="208">
        <f t="shared" si="424"/>
        <v>0</v>
      </c>
      <c r="Q705" s="208">
        <f t="shared" si="424"/>
        <v>0</v>
      </c>
      <c r="R705" s="208">
        <f t="shared" si="424"/>
        <v>0</v>
      </c>
      <c r="S705" s="208">
        <f t="shared" si="424"/>
        <v>0</v>
      </c>
      <c r="T705" s="208">
        <f t="shared" si="424"/>
        <v>0</v>
      </c>
      <c r="U705" s="208">
        <f t="shared" si="424"/>
        <v>0</v>
      </c>
      <c r="V705" s="208">
        <f t="shared" si="424"/>
        <v>0</v>
      </c>
      <c r="W705" s="208">
        <f t="shared" si="424"/>
        <v>0</v>
      </c>
      <c r="X705" s="208">
        <f t="shared" si="424"/>
        <v>0</v>
      </c>
      <c r="Y705" s="208">
        <f t="shared" si="424"/>
        <v>0</v>
      </c>
      <c r="Z705" s="208">
        <f t="shared" si="424"/>
        <v>0</v>
      </c>
      <c r="AA705" s="208">
        <f t="shared" si="424"/>
        <v>0</v>
      </c>
      <c r="AB705" s="208">
        <f t="shared" si="424"/>
        <v>0</v>
      </c>
      <c r="AC705" s="208">
        <f t="shared" si="424"/>
        <v>0</v>
      </c>
      <c r="AD705" s="208">
        <f t="shared" si="424"/>
        <v>0</v>
      </c>
      <c r="AE705" s="208">
        <f t="shared" si="424"/>
        <v>0</v>
      </c>
      <c r="AF705" s="208">
        <f t="shared" si="424"/>
        <v>0</v>
      </c>
      <c r="AG705" s="208">
        <f t="shared" si="424"/>
        <v>0</v>
      </c>
      <c r="AH705" s="208">
        <f t="shared" si="424"/>
        <v>0</v>
      </c>
      <c r="AI705" s="208">
        <f t="shared" si="424"/>
        <v>0</v>
      </c>
      <c r="AJ705" s="208">
        <f t="shared" si="424"/>
        <v>0</v>
      </c>
      <c r="AK705" s="208">
        <f t="shared" si="424"/>
        <v>0</v>
      </c>
      <c r="AL705" s="208">
        <f t="shared" si="424"/>
        <v>0</v>
      </c>
      <c r="AM705" s="208">
        <f t="shared" si="424"/>
        <v>0</v>
      </c>
      <c r="AN705" s="208">
        <f t="shared" si="424"/>
        <v>0</v>
      </c>
      <c r="AO705" s="208">
        <f t="shared" si="424"/>
        <v>0</v>
      </c>
      <c r="AP705" s="208">
        <f t="shared" si="424"/>
        <v>0</v>
      </c>
    </row>
    <row r="706" spans="1:42" x14ac:dyDescent="0.2">
      <c r="A706" s="4">
        <f t="shared" si="420"/>
        <v>7</v>
      </c>
      <c r="B706" s="232">
        <f t="shared" si="417"/>
        <v>0</v>
      </c>
      <c r="C706" s="208">
        <f t="shared" ref="C706:AP706" si="425">IF(C$2&gt;analysis_period,0,IF(C$2=equip3_reserve_freq*$A706,equip3_reserve_cost*system_capacity*1000*(1+inflation_rate/100)^B$2,0))</f>
        <v>0</v>
      </c>
      <c r="D706" s="208">
        <f t="shared" si="425"/>
        <v>0</v>
      </c>
      <c r="E706" s="208">
        <f t="shared" si="425"/>
        <v>0</v>
      </c>
      <c r="F706" s="208">
        <f t="shared" si="425"/>
        <v>0</v>
      </c>
      <c r="G706" s="208">
        <f t="shared" si="425"/>
        <v>0</v>
      </c>
      <c r="H706" s="208">
        <f t="shared" si="425"/>
        <v>0</v>
      </c>
      <c r="I706" s="208">
        <f t="shared" si="425"/>
        <v>0</v>
      </c>
      <c r="J706" s="208">
        <f t="shared" si="425"/>
        <v>0</v>
      </c>
      <c r="K706" s="208">
        <f t="shared" si="425"/>
        <v>0</v>
      </c>
      <c r="L706" s="208">
        <f t="shared" si="425"/>
        <v>0</v>
      </c>
      <c r="M706" s="208">
        <f t="shared" si="425"/>
        <v>0</v>
      </c>
      <c r="N706" s="208">
        <f t="shared" si="425"/>
        <v>0</v>
      </c>
      <c r="O706" s="208">
        <f t="shared" si="425"/>
        <v>0</v>
      </c>
      <c r="P706" s="208">
        <f t="shared" si="425"/>
        <v>0</v>
      </c>
      <c r="Q706" s="208">
        <f t="shared" si="425"/>
        <v>0</v>
      </c>
      <c r="R706" s="208">
        <f t="shared" si="425"/>
        <v>0</v>
      </c>
      <c r="S706" s="208">
        <f t="shared" si="425"/>
        <v>0</v>
      </c>
      <c r="T706" s="208">
        <f t="shared" si="425"/>
        <v>0</v>
      </c>
      <c r="U706" s="208">
        <f t="shared" si="425"/>
        <v>0</v>
      </c>
      <c r="V706" s="208">
        <f t="shared" si="425"/>
        <v>0</v>
      </c>
      <c r="W706" s="208">
        <f t="shared" si="425"/>
        <v>0</v>
      </c>
      <c r="X706" s="208">
        <f t="shared" si="425"/>
        <v>0</v>
      </c>
      <c r="Y706" s="208">
        <f t="shared" si="425"/>
        <v>0</v>
      </c>
      <c r="Z706" s="208">
        <f t="shared" si="425"/>
        <v>0</v>
      </c>
      <c r="AA706" s="208">
        <f t="shared" si="425"/>
        <v>0</v>
      </c>
      <c r="AB706" s="208">
        <f t="shared" si="425"/>
        <v>0</v>
      </c>
      <c r="AC706" s="208">
        <f t="shared" si="425"/>
        <v>0</v>
      </c>
      <c r="AD706" s="208">
        <f t="shared" si="425"/>
        <v>0</v>
      </c>
      <c r="AE706" s="208">
        <f t="shared" si="425"/>
        <v>0</v>
      </c>
      <c r="AF706" s="208">
        <f t="shared" si="425"/>
        <v>0</v>
      </c>
      <c r="AG706" s="208">
        <f t="shared" si="425"/>
        <v>0</v>
      </c>
      <c r="AH706" s="208">
        <f t="shared" si="425"/>
        <v>0</v>
      </c>
      <c r="AI706" s="208">
        <f t="shared" si="425"/>
        <v>0</v>
      </c>
      <c r="AJ706" s="208">
        <f t="shared" si="425"/>
        <v>0</v>
      </c>
      <c r="AK706" s="208">
        <f t="shared" si="425"/>
        <v>0</v>
      </c>
      <c r="AL706" s="208">
        <f t="shared" si="425"/>
        <v>0</v>
      </c>
      <c r="AM706" s="208">
        <f t="shared" si="425"/>
        <v>0</v>
      </c>
      <c r="AN706" s="208">
        <f t="shared" si="425"/>
        <v>0</v>
      </c>
      <c r="AO706" s="208">
        <f t="shared" si="425"/>
        <v>0</v>
      </c>
      <c r="AP706" s="208">
        <f t="shared" si="425"/>
        <v>0</v>
      </c>
    </row>
    <row r="707" spans="1:42" x14ac:dyDescent="0.2">
      <c r="A707" s="4">
        <f t="shared" si="420"/>
        <v>8</v>
      </c>
      <c r="B707" s="232">
        <f t="shared" si="417"/>
        <v>0</v>
      </c>
      <c r="C707" s="208">
        <f t="shared" ref="C707:AP707" si="426">IF(C$2&gt;analysis_period,0,IF(C$2=equip3_reserve_freq*$A707,equip3_reserve_cost*system_capacity*1000*(1+inflation_rate/100)^B$2,0))</f>
        <v>0</v>
      </c>
      <c r="D707" s="208">
        <f t="shared" si="426"/>
        <v>0</v>
      </c>
      <c r="E707" s="208">
        <f t="shared" si="426"/>
        <v>0</v>
      </c>
      <c r="F707" s="208">
        <f t="shared" si="426"/>
        <v>0</v>
      </c>
      <c r="G707" s="208">
        <f t="shared" si="426"/>
        <v>0</v>
      </c>
      <c r="H707" s="208">
        <f t="shared" si="426"/>
        <v>0</v>
      </c>
      <c r="I707" s="208">
        <f t="shared" si="426"/>
        <v>0</v>
      </c>
      <c r="J707" s="208">
        <f t="shared" si="426"/>
        <v>0</v>
      </c>
      <c r="K707" s="208">
        <f t="shared" si="426"/>
        <v>0</v>
      </c>
      <c r="L707" s="208">
        <f t="shared" si="426"/>
        <v>0</v>
      </c>
      <c r="M707" s="208">
        <f t="shared" si="426"/>
        <v>0</v>
      </c>
      <c r="N707" s="208">
        <f t="shared" si="426"/>
        <v>0</v>
      </c>
      <c r="O707" s="208">
        <f t="shared" si="426"/>
        <v>0</v>
      </c>
      <c r="P707" s="208">
        <f t="shared" si="426"/>
        <v>0</v>
      </c>
      <c r="Q707" s="208">
        <f t="shared" si="426"/>
        <v>0</v>
      </c>
      <c r="R707" s="208">
        <f t="shared" si="426"/>
        <v>0</v>
      </c>
      <c r="S707" s="208">
        <f t="shared" si="426"/>
        <v>0</v>
      </c>
      <c r="T707" s="208">
        <f t="shared" si="426"/>
        <v>0</v>
      </c>
      <c r="U707" s="208">
        <f t="shared" si="426"/>
        <v>0</v>
      </c>
      <c r="V707" s="208">
        <f t="shared" si="426"/>
        <v>0</v>
      </c>
      <c r="W707" s="208">
        <f t="shared" si="426"/>
        <v>0</v>
      </c>
      <c r="X707" s="208">
        <f t="shared" si="426"/>
        <v>0</v>
      </c>
      <c r="Y707" s="208">
        <f t="shared" si="426"/>
        <v>0</v>
      </c>
      <c r="Z707" s="208">
        <f t="shared" si="426"/>
        <v>0</v>
      </c>
      <c r="AA707" s="208">
        <f t="shared" si="426"/>
        <v>0</v>
      </c>
      <c r="AB707" s="208">
        <f t="shared" si="426"/>
        <v>0</v>
      </c>
      <c r="AC707" s="208">
        <f t="shared" si="426"/>
        <v>0</v>
      </c>
      <c r="AD707" s="208">
        <f t="shared" si="426"/>
        <v>0</v>
      </c>
      <c r="AE707" s="208">
        <f t="shared" si="426"/>
        <v>0</v>
      </c>
      <c r="AF707" s="208">
        <f t="shared" si="426"/>
        <v>0</v>
      </c>
      <c r="AG707" s="208">
        <f t="shared" si="426"/>
        <v>0</v>
      </c>
      <c r="AH707" s="208">
        <f t="shared" si="426"/>
        <v>0</v>
      </c>
      <c r="AI707" s="208">
        <f t="shared" si="426"/>
        <v>0</v>
      </c>
      <c r="AJ707" s="208">
        <f t="shared" si="426"/>
        <v>0</v>
      </c>
      <c r="AK707" s="208">
        <f t="shared" si="426"/>
        <v>0</v>
      </c>
      <c r="AL707" s="208">
        <f t="shared" si="426"/>
        <v>0</v>
      </c>
      <c r="AM707" s="208">
        <f t="shared" si="426"/>
        <v>0</v>
      </c>
      <c r="AN707" s="208">
        <f t="shared" si="426"/>
        <v>0</v>
      </c>
      <c r="AO707" s="208">
        <f t="shared" si="426"/>
        <v>0</v>
      </c>
      <c r="AP707" s="208">
        <f t="shared" si="426"/>
        <v>0</v>
      </c>
    </row>
    <row r="708" spans="1:42" x14ac:dyDescent="0.2">
      <c r="A708" s="4">
        <f>A707+1</f>
        <v>9</v>
      </c>
      <c r="B708" s="232">
        <f t="shared" si="417"/>
        <v>0</v>
      </c>
      <c r="C708" s="208">
        <f t="shared" ref="C708:AP708" si="427">IF(C$2&gt;analysis_period,0,IF(C$2=equip3_reserve_freq*$A708,equip3_reserve_cost*system_capacity*1000*(1+inflation_rate/100)^B$2,0))</f>
        <v>0</v>
      </c>
      <c r="D708" s="208">
        <f t="shared" si="427"/>
        <v>0</v>
      </c>
      <c r="E708" s="208">
        <f t="shared" si="427"/>
        <v>0</v>
      </c>
      <c r="F708" s="208">
        <f t="shared" si="427"/>
        <v>0</v>
      </c>
      <c r="G708" s="208">
        <f t="shared" si="427"/>
        <v>0</v>
      </c>
      <c r="H708" s="208">
        <f t="shared" si="427"/>
        <v>0</v>
      </c>
      <c r="I708" s="208">
        <f t="shared" si="427"/>
        <v>0</v>
      </c>
      <c r="J708" s="208">
        <f t="shared" si="427"/>
        <v>0</v>
      </c>
      <c r="K708" s="208">
        <f t="shared" si="427"/>
        <v>0</v>
      </c>
      <c r="L708" s="208">
        <f t="shared" si="427"/>
        <v>0</v>
      </c>
      <c r="M708" s="208">
        <f t="shared" si="427"/>
        <v>0</v>
      </c>
      <c r="N708" s="208">
        <f t="shared" si="427"/>
        <v>0</v>
      </c>
      <c r="O708" s="208">
        <f t="shared" si="427"/>
        <v>0</v>
      </c>
      <c r="P708" s="208">
        <f t="shared" si="427"/>
        <v>0</v>
      </c>
      <c r="Q708" s="208">
        <f t="shared" si="427"/>
        <v>0</v>
      </c>
      <c r="R708" s="208">
        <f t="shared" si="427"/>
        <v>0</v>
      </c>
      <c r="S708" s="208">
        <f t="shared" si="427"/>
        <v>0</v>
      </c>
      <c r="T708" s="208">
        <f t="shared" si="427"/>
        <v>0</v>
      </c>
      <c r="U708" s="208">
        <f t="shared" si="427"/>
        <v>0</v>
      </c>
      <c r="V708" s="208">
        <f t="shared" si="427"/>
        <v>0</v>
      </c>
      <c r="W708" s="208">
        <f t="shared" si="427"/>
        <v>0</v>
      </c>
      <c r="X708" s="208">
        <f t="shared" si="427"/>
        <v>0</v>
      </c>
      <c r="Y708" s="208">
        <f t="shared" si="427"/>
        <v>0</v>
      </c>
      <c r="Z708" s="208">
        <f t="shared" si="427"/>
        <v>0</v>
      </c>
      <c r="AA708" s="208">
        <f t="shared" si="427"/>
        <v>0</v>
      </c>
      <c r="AB708" s="208">
        <f t="shared" si="427"/>
        <v>0</v>
      </c>
      <c r="AC708" s="208">
        <f t="shared" si="427"/>
        <v>0</v>
      </c>
      <c r="AD708" s="208">
        <f t="shared" si="427"/>
        <v>0</v>
      </c>
      <c r="AE708" s="208">
        <f t="shared" si="427"/>
        <v>0</v>
      </c>
      <c r="AF708" s="208">
        <f t="shared" si="427"/>
        <v>0</v>
      </c>
      <c r="AG708" s="208">
        <f t="shared" si="427"/>
        <v>0</v>
      </c>
      <c r="AH708" s="208">
        <f t="shared" si="427"/>
        <v>0</v>
      </c>
      <c r="AI708" s="208">
        <f t="shared" si="427"/>
        <v>0</v>
      </c>
      <c r="AJ708" s="208">
        <f t="shared" si="427"/>
        <v>0</v>
      </c>
      <c r="AK708" s="208">
        <f t="shared" si="427"/>
        <v>0</v>
      </c>
      <c r="AL708" s="208">
        <f t="shared" si="427"/>
        <v>0</v>
      </c>
      <c r="AM708" s="208">
        <f t="shared" si="427"/>
        <v>0</v>
      </c>
      <c r="AN708" s="208">
        <f t="shared" si="427"/>
        <v>0</v>
      </c>
      <c r="AO708" s="208">
        <f t="shared" si="427"/>
        <v>0</v>
      </c>
      <c r="AP708" s="208">
        <f t="shared" si="427"/>
        <v>0</v>
      </c>
    </row>
    <row r="709" spans="1:42" x14ac:dyDescent="0.2">
      <c r="A709" s="4">
        <f t="shared" si="420"/>
        <v>10</v>
      </c>
      <c r="B709" s="232">
        <f t="shared" si="417"/>
        <v>0</v>
      </c>
      <c r="C709" s="208">
        <f t="shared" ref="C709:AP709" si="428">IF(C$2&gt;analysis_period,0,IF(C$2=equip3_reserve_freq*$A709,equip3_reserve_cost*system_capacity*1000*(1+inflation_rate/100)^B$2,0))</f>
        <v>0</v>
      </c>
      <c r="D709" s="208">
        <f t="shared" si="428"/>
        <v>0</v>
      </c>
      <c r="E709" s="208">
        <f t="shared" si="428"/>
        <v>0</v>
      </c>
      <c r="F709" s="208">
        <f t="shared" si="428"/>
        <v>0</v>
      </c>
      <c r="G709" s="208">
        <f t="shared" si="428"/>
        <v>0</v>
      </c>
      <c r="H709" s="208">
        <f t="shared" si="428"/>
        <v>0</v>
      </c>
      <c r="I709" s="208">
        <f t="shared" si="428"/>
        <v>0</v>
      </c>
      <c r="J709" s="208">
        <f t="shared" si="428"/>
        <v>0</v>
      </c>
      <c r="K709" s="208">
        <f t="shared" si="428"/>
        <v>0</v>
      </c>
      <c r="L709" s="208">
        <f t="shared" si="428"/>
        <v>0</v>
      </c>
      <c r="M709" s="208">
        <f t="shared" si="428"/>
        <v>0</v>
      </c>
      <c r="N709" s="208">
        <f t="shared" si="428"/>
        <v>0</v>
      </c>
      <c r="O709" s="208">
        <f t="shared" si="428"/>
        <v>0</v>
      </c>
      <c r="P709" s="208">
        <f t="shared" si="428"/>
        <v>0</v>
      </c>
      <c r="Q709" s="208">
        <f t="shared" si="428"/>
        <v>0</v>
      </c>
      <c r="R709" s="208">
        <f t="shared" si="428"/>
        <v>0</v>
      </c>
      <c r="S709" s="208">
        <f t="shared" si="428"/>
        <v>0</v>
      </c>
      <c r="T709" s="208">
        <f t="shared" si="428"/>
        <v>0</v>
      </c>
      <c r="U709" s="208">
        <f t="shared" si="428"/>
        <v>0</v>
      </c>
      <c r="V709" s="208">
        <f t="shared" si="428"/>
        <v>0</v>
      </c>
      <c r="W709" s="208">
        <f t="shared" si="428"/>
        <v>0</v>
      </c>
      <c r="X709" s="208">
        <f t="shared" si="428"/>
        <v>0</v>
      </c>
      <c r="Y709" s="208">
        <f t="shared" si="428"/>
        <v>0</v>
      </c>
      <c r="Z709" s="208">
        <f t="shared" si="428"/>
        <v>0</v>
      </c>
      <c r="AA709" s="208">
        <f t="shared" si="428"/>
        <v>0</v>
      </c>
      <c r="AB709" s="208">
        <f t="shared" si="428"/>
        <v>0</v>
      </c>
      <c r="AC709" s="208">
        <f t="shared" si="428"/>
        <v>0</v>
      </c>
      <c r="AD709" s="208">
        <f t="shared" si="428"/>
        <v>0</v>
      </c>
      <c r="AE709" s="208">
        <f t="shared" si="428"/>
        <v>0</v>
      </c>
      <c r="AF709" s="208">
        <f t="shared" si="428"/>
        <v>0</v>
      </c>
      <c r="AG709" s="208">
        <f t="shared" si="428"/>
        <v>0</v>
      </c>
      <c r="AH709" s="208">
        <f t="shared" si="428"/>
        <v>0</v>
      </c>
      <c r="AI709" s="208">
        <f t="shared" si="428"/>
        <v>0</v>
      </c>
      <c r="AJ709" s="208">
        <f t="shared" si="428"/>
        <v>0</v>
      </c>
      <c r="AK709" s="208">
        <f t="shared" si="428"/>
        <v>0</v>
      </c>
      <c r="AL709" s="208">
        <f t="shared" si="428"/>
        <v>0</v>
      </c>
      <c r="AM709" s="208">
        <f t="shared" si="428"/>
        <v>0</v>
      </c>
      <c r="AN709" s="208">
        <f t="shared" si="428"/>
        <v>0</v>
      </c>
      <c r="AO709" s="208">
        <f t="shared" si="428"/>
        <v>0</v>
      </c>
      <c r="AP709" s="208">
        <f t="shared" si="428"/>
        <v>0</v>
      </c>
    </row>
    <row r="710" spans="1:42" x14ac:dyDescent="0.2">
      <c r="A710" s="37" t="s">
        <v>13</v>
      </c>
      <c r="B710" s="28"/>
      <c r="C710" s="211">
        <f>SUM(C700:C709)</f>
        <v>0</v>
      </c>
      <c r="D710" s="211">
        <f t="shared" ref="D710:AP710" si="429">SUM(D700:D709)</f>
        <v>0</v>
      </c>
      <c r="E710" s="211">
        <f t="shared" si="429"/>
        <v>0</v>
      </c>
      <c r="F710" s="211">
        <f t="shared" si="429"/>
        <v>0</v>
      </c>
      <c r="G710" s="211">
        <f t="shared" si="429"/>
        <v>0</v>
      </c>
      <c r="H710" s="211">
        <f t="shared" si="429"/>
        <v>0</v>
      </c>
      <c r="I710" s="211">
        <f t="shared" si="429"/>
        <v>0</v>
      </c>
      <c r="J710" s="211">
        <f t="shared" si="429"/>
        <v>0</v>
      </c>
      <c r="K710" s="211">
        <f t="shared" si="429"/>
        <v>0</v>
      </c>
      <c r="L710" s="211">
        <f t="shared" si="429"/>
        <v>0</v>
      </c>
      <c r="M710" s="211">
        <f t="shared" si="429"/>
        <v>0</v>
      </c>
      <c r="N710" s="211">
        <f t="shared" si="429"/>
        <v>0</v>
      </c>
      <c r="O710" s="211">
        <f t="shared" si="429"/>
        <v>0</v>
      </c>
      <c r="P710" s="211">
        <f t="shared" si="429"/>
        <v>0</v>
      </c>
      <c r="Q710" s="211">
        <f t="shared" si="429"/>
        <v>0</v>
      </c>
      <c r="R710" s="211">
        <f t="shared" si="429"/>
        <v>0</v>
      </c>
      <c r="S710" s="211">
        <f t="shared" si="429"/>
        <v>0</v>
      </c>
      <c r="T710" s="211">
        <f t="shared" si="429"/>
        <v>0</v>
      </c>
      <c r="U710" s="211">
        <f t="shared" si="429"/>
        <v>0</v>
      </c>
      <c r="V710" s="211">
        <f t="shared" si="429"/>
        <v>0</v>
      </c>
      <c r="W710" s="211">
        <f t="shared" si="429"/>
        <v>0</v>
      </c>
      <c r="X710" s="211">
        <f t="shared" si="429"/>
        <v>0</v>
      </c>
      <c r="Y710" s="211">
        <f t="shared" si="429"/>
        <v>0</v>
      </c>
      <c r="Z710" s="211">
        <f t="shared" si="429"/>
        <v>0</v>
      </c>
      <c r="AA710" s="211">
        <f t="shared" si="429"/>
        <v>0</v>
      </c>
      <c r="AB710" s="211">
        <f t="shared" si="429"/>
        <v>0</v>
      </c>
      <c r="AC710" s="211">
        <f t="shared" si="429"/>
        <v>0</v>
      </c>
      <c r="AD710" s="211">
        <f t="shared" si="429"/>
        <v>0</v>
      </c>
      <c r="AE710" s="211">
        <f t="shared" si="429"/>
        <v>0</v>
      </c>
      <c r="AF710" s="211">
        <f t="shared" si="429"/>
        <v>0</v>
      </c>
      <c r="AG710" s="211">
        <f t="shared" si="429"/>
        <v>0</v>
      </c>
      <c r="AH710" s="211">
        <f t="shared" si="429"/>
        <v>0</v>
      </c>
      <c r="AI710" s="211">
        <f t="shared" si="429"/>
        <v>0</v>
      </c>
      <c r="AJ710" s="211">
        <f t="shared" si="429"/>
        <v>0</v>
      </c>
      <c r="AK710" s="211">
        <f t="shared" si="429"/>
        <v>0</v>
      </c>
      <c r="AL710" s="211">
        <f t="shared" si="429"/>
        <v>0</v>
      </c>
      <c r="AM710" s="211">
        <f t="shared" si="429"/>
        <v>0</v>
      </c>
      <c r="AN710" s="211">
        <f t="shared" si="429"/>
        <v>0</v>
      </c>
      <c r="AO710" s="211">
        <f t="shared" si="429"/>
        <v>0</v>
      </c>
      <c r="AP710" s="211">
        <f t="shared" si="429"/>
        <v>0</v>
      </c>
    </row>
    <row r="711" spans="1:42" s="118" customFormat="1" x14ac:dyDescent="0.2">
      <c r="A711" s="4" t="s">
        <v>249</v>
      </c>
      <c r="G711" s="198"/>
      <c r="H711" s="198"/>
      <c r="I711" s="198"/>
      <c r="J711" s="198"/>
      <c r="K711" s="198"/>
      <c r="L711" s="198"/>
      <c r="M711" s="198"/>
      <c r="N711" s="198"/>
      <c r="O711" s="198"/>
      <c r="P711" s="198"/>
      <c r="Q711" s="198"/>
      <c r="R711" s="198"/>
      <c r="S711" s="198"/>
      <c r="T711" s="198"/>
      <c r="U711" s="198"/>
      <c r="V711" s="198"/>
      <c r="W711" s="198"/>
      <c r="X711" s="198"/>
      <c r="Y711" s="198"/>
      <c r="Z711" s="198"/>
      <c r="AA711" s="198"/>
      <c r="AB711" s="198"/>
      <c r="AC711" s="198"/>
      <c r="AD711" s="198"/>
      <c r="AE711" s="198"/>
      <c r="AF711" s="198"/>
      <c r="AG711" s="198"/>
      <c r="AH711" s="198"/>
      <c r="AI711" s="198"/>
      <c r="AJ711" s="198"/>
      <c r="AK711" s="198"/>
      <c r="AL711" s="198"/>
      <c r="AM711" s="198"/>
      <c r="AN711" s="198"/>
      <c r="AO711" s="198"/>
      <c r="AP711" s="198"/>
    </row>
    <row r="712" spans="1:42" x14ac:dyDescent="0.2">
      <c r="A712" s="4">
        <v>1</v>
      </c>
      <c r="B712" s="232">
        <f t="shared" ref="B712:B721" si="430">SUM(C712:AP712)</f>
        <v>0</v>
      </c>
      <c r="C712" s="208">
        <f t="shared" ref="C712:AP712" si="431">IF(C$2&lt;=equip3_reserve_freq*$A$700,$B$700/(equip3_reserve_freq),0)</f>
        <v>0</v>
      </c>
      <c r="D712" s="208">
        <f t="shared" si="431"/>
        <v>0</v>
      </c>
      <c r="E712" s="208">
        <f t="shared" si="431"/>
        <v>0</v>
      </c>
      <c r="F712" s="208">
        <f t="shared" si="431"/>
        <v>0</v>
      </c>
      <c r="G712" s="208">
        <f t="shared" si="431"/>
        <v>0</v>
      </c>
      <c r="H712" s="208">
        <f t="shared" si="431"/>
        <v>0</v>
      </c>
      <c r="I712" s="208">
        <f t="shared" si="431"/>
        <v>0</v>
      </c>
      <c r="J712" s="208">
        <f t="shared" si="431"/>
        <v>0</v>
      </c>
      <c r="K712" s="208">
        <f t="shared" si="431"/>
        <v>0</v>
      </c>
      <c r="L712" s="208">
        <f t="shared" si="431"/>
        <v>0</v>
      </c>
      <c r="M712" s="208">
        <f t="shared" si="431"/>
        <v>0</v>
      </c>
      <c r="N712" s="208">
        <f t="shared" si="431"/>
        <v>0</v>
      </c>
      <c r="O712" s="208">
        <f t="shared" si="431"/>
        <v>0</v>
      </c>
      <c r="P712" s="208">
        <f t="shared" si="431"/>
        <v>0</v>
      </c>
      <c r="Q712" s="208">
        <f t="shared" si="431"/>
        <v>0</v>
      </c>
      <c r="R712" s="208">
        <f t="shared" si="431"/>
        <v>0</v>
      </c>
      <c r="S712" s="208">
        <f t="shared" si="431"/>
        <v>0</v>
      </c>
      <c r="T712" s="208">
        <f t="shared" si="431"/>
        <v>0</v>
      </c>
      <c r="U712" s="208">
        <f t="shared" si="431"/>
        <v>0</v>
      </c>
      <c r="V712" s="208">
        <f t="shared" si="431"/>
        <v>0</v>
      </c>
      <c r="W712" s="208">
        <f t="shared" si="431"/>
        <v>0</v>
      </c>
      <c r="X712" s="208">
        <f t="shared" si="431"/>
        <v>0</v>
      </c>
      <c r="Y712" s="208">
        <f t="shared" si="431"/>
        <v>0</v>
      </c>
      <c r="Z712" s="208">
        <f t="shared" si="431"/>
        <v>0</v>
      </c>
      <c r="AA712" s="208">
        <f t="shared" si="431"/>
        <v>0</v>
      </c>
      <c r="AB712" s="208">
        <f t="shared" si="431"/>
        <v>0</v>
      </c>
      <c r="AC712" s="208">
        <f t="shared" si="431"/>
        <v>0</v>
      </c>
      <c r="AD712" s="208">
        <f t="shared" si="431"/>
        <v>0</v>
      </c>
      <c r="AE712" s="208">
        <f t="shared" si="431"/>
        <v>0</v>
      </c>
      <c r="AF712" s="208">
        <f t="shared" si="431"/>
        <v>0</v>
      </c>
      <c r="AG712" s="208">
        <f t="shared" si="431"/>
        <v>0</v>
      </c>
      <c r="AH712" s="208">
        <f t="shared" si="431"/>
        <v>0</v>
      </c>
      <c r="AI712" s="208">
        <f t="shared" si="431"/>
        <v>0</v>
      </c>
      <c r="AJ712" s="208">
        <f t="shared" si="431"/>
        <v>0</v>
      </c>
      <c r="AK712" s="208">
        <f t="shared" si="431"/>
        <v>0</v>
      </c>
      <c r="AL712" s="208">
        <f t="shared" si="431"/>
        <v>0</v>
      </c>
      <c r="AM712" s="208">
        <f t="shared" si="431"/>
        <v>0</v>
      </c>
      <c r="AN712" s="208">
        <f t="shared" si="431"/>
        <v>0</v>
      </c>
      <c r="AO712" s="208">
        <f t="shared" si="431"/>
        <v>0</v>
      </c>
      <c r="AP712" s="208">
        <f t="shared" si="431"/>
        <v>0</v>
      </c>
    </row>
    <row r="713" spans="1:42" x14ac:dyDescent="0.2">
      <c r="A713" s="4">
        <f>A712+1</f>
        <v>2</v>
      </c>
      <c r="B713" s="232">
        <f t="shared" si="430"/>
        <v>0</v>
      </c>
      <c r="C713" s="208">
        <f t="shared" ref="C713:AP713" si="432">IF(AND(C$2&gt;equip3_reserve_freq*$A700,C$2&lt;=equip3_reserve_freq*$A701),$B701/(equip3_reserve_freq),0)</f>
        <v>0</v>
      </c>
      <c r="D713" s="208">
        <f t="shared" si="432"/>
        <v>0</v>
      </c>
      <c r="E713" s="208">
        <f t="shared" si="432"/>
        <v>0</v>
      </c>
      <c r="F713" s="208">
        <f t="shared" si="432"/>
        <v>0</v>
      </c>
      <c r="G713" s="208">
        <f t="shared" si="432"/>
        <v>0</v>
      </c>
      <c r="H713" s="208">
        <f t="shared" si="432"/>
        <v>0</v>
      </c>
      <c r="I713" s="208">
        <f t="shared" si="432"/>
        <v>0</v>
      </c>
      <c r="J713" s="208">
        <f t="shared" si="432"/>
        <v>0</v>
      </c>
      <c r="K713" s="208">
        <f t="shared" si="432"/>
        <v>0</v>
      </c>
      <c r="L713" s="208">
        <f t="shared" si="432"/>
        <v>0</v>
      </c>
      <c r="M713" s="208">
        <f t="shared" si="432"/>
        <v>0</v>
      </c>
      <c r="N713" s="208">
        <f t="shared" si="432"/>
        <v>0</v>
      </c>
      <c r="O713" s="208">
        <f t="shared" si="432"/>
        <v>0</v>
      </c>
      <c r="P713" s="208">
        <f t="shared" si="432"/>
        <v>0</v>
      </c>
      <c r="Q713" s="208">
        <f t="shared" si="432"/>
        <v>0</v>
      </c>
      <c r="R713" s="208">
        <f t="shared" si="432"/>
        <v>0</v>
      </c>
      <c r="S713" s="208">
        <f t="shared" si="432"/>
        <v>0</v>
      </c>
      <c r="T713" s="208">
        <f t="shared" si="432"/>
        <v>0</v>
      </c>
      <c r="U713" s="208">
        <f t="shared" si="432"/>
        <v>0</v>
      </c>
      <c r="V713" s="208">
        <f t="shared" si="432"/>
        <v>0</v>
      </c>
      <c r="W713" s="208">
        <f t="shared" si="432"/>
        <v>0</v>
      </c>
      <c r="X713" s="208">
        <f t="shared" si="432"/>
        <v>0</v>
      </c>
      <c r="Y713" s="208">
        <f t="shared" si="432"/>
        <v>0</v>
      </c>
      <c r="Z713" s="208">
        <f t="shared" si="432"/>
        <v>0</v>
      </c>
      <c r="AA713" s="208">
        <f t="shared" si="432"/>
        <v>0</v>
      </c>
      <c r="AB713" s="208">
        <f t="shared" si="432"/>
        <v>0</v>
      </c>
      <c r="AC713" s="208">
        <f t="shared" si="432"/>
        <v>0</v>
      </c>
      <c r="AD713" s="208">
        <f t="shared" si="432"/>
        <v>0</v>
      </c>
      <c r="AE713" s="208">
        <f t="shared" si="432"/>
        <v>0</v>
      </c>
      <c r="AF713" s="208">
        <f t="shared" si="432"/>
        <v>0</v>
      </c>
      <c r="AG713" s="208">
        <f t="shared" si="432"/>
        <v>0</v>
      </c>
      <c r="AH713" s="208">
        <f t="shared" si="432"/>
        <v>0</v>
      </c>
      <c r="AI713" s="208">
        <f t="shared" si="432"/>
        <v>0</v>
      </c>
      <c r="AJ713" s="208">
        <f t="shared" si="432"/>
        <v>0</v>
      </c>
      <c r="AK713" s="208">
        <f t="shared" si="432"/>
        <v>0</v>
      </c>
      <c r="AL713" s="208">
        <f t="shared" si="432"/>
        <v>0</v>
      </c>
      <c r="AM713" s="208">
        <f t="shared" si="432"/>
        <v>0</v>
      </c>
      <c r="AN713" s="208">
        <f t="shared" si="432"/>
        <v>0</v>
      </c>
      <c r="AO713" s="208">
        <f t="shared" si="432"/>
        <v>0</v>
      </c>
      <c r="AP713" s="208">
        <f t="shared" si="432"/>
        <v>0</v>
      </c>
    </row>
    <row r="714" spans="1:42" x14ac:dyDescent="0.2">
      <c r="A714" s="4">
        <f t="shared" ref="A714:A719" si="433">A713+1</f>
        <v>3</v>
      </c>
      <c r="B714" s="232">
        <f t="shared" si="430"/>
        <v>0</v>
      </c>
      <c r="C714" s="208">
        <f t="shared" ref="C714:AP714" si="434">IF(AND(C$2&gt;equip3_reserve_freq*$A701,C$2&lt;=equip3_reserve_freq*$A702),$B702/(equip3_reserve_freq),0)</f>
        <v>0</v>
      </c>
      <c r="D714" s="208">
        <f t="shared" si="434"/>
        <v>0</v>
      </c>
      <c r="E714" s="208">
        <f t="shared" si="434"/>
        <v>0</v>
      </c>
      <c r="F714" s="208">
        <f t="shared" si="434"/>
        <v>0</v>
      </c>
      <c r="G714" s="208">
        <f t="shared" si="434"/>
        <v>0</v>
      </c>
      <c r="H714" s="208">
        <f t="shared" si="434"/>
        <v>0</v>
      </c>
      <c r="I714" s="208">
        <f t="shared" si="434"/>
        <v>0</v>
      </c>
      <c r="J714" s="208">
        <f t="shared" si="434"/>
        <v>0</v>
      </c>
      <c r="K714" s="208">
        <f t="shared" si="434"/>
        <v>0</v>
      </c>
      <c r="L714" s="208">
        <f t="shared" si="434"/>
        <v>0</v>
      </c>
      <c r="M714" s="208">
        <f t="shared" si="434"/>
        <v>0</v>
      </c>
      <c r="N714" s="208">
        <f t="shared" si="434"/>
        <v>0</v>
      </c>
      <c r="O714" s="208">
        <f t="shared" si="434"/>
        <v>0</v>
      </c>
      <c r="P714" s="208">
        <f t="shared" si="434"/>
        <v>0</v>
      </c>
      <c r="Q714" s="208">
        <f t="shared" si="434"/>
        <v>0</v>
      </c>
      <c r="R714" s="208">
        <f t="shared" si="434"/>
        <v>0</v>
      </c>
      <c r="S714" s="208">
        <f t="shared" si="434"/>
        <v>0</v>
      </c>
      <c r="T714" s="208">
        <f t="shared" si="434"/>
        <v>0</v>
      </c>
      <c r="U714" s="208">
        <f t="shared" si="434"/>
        <v>0</v>
      </c>
      <c r="V714" s="208">
        <f t="shared" si="434"/>
        <v>0</v>
      </c>
      <c r="W714" s="208">
        <f t="shared" si="434"/>
        <v>0</v>
      </c>
      <c r="X714" s="208">
        <f t="shared" si="434"/>
        <v>0</v>
      </c>
      <c r="Y714" s="208">
        <f t="shared" si="434"/>
        <v>0</v>
      </c>
      <c r="Z714" s="208">
        <f t="shared" si="434"/>
        <v>0</v>
      </c>
      <c r="AA714" s="208">
        <f t="shared" si="434"/>
        <v>0</v>
      </c>
      <c r="AB714" s="208">
        <f t="shared" si="434"/>
        <v>0</v>
      </c>
      <c r="AC714" s="208">
        <f t="shared" si="434"/>
        <v>0</v>
      </c>
      <c r="AD714" s="208">
        <f t="shared" si="434"/>
        <v>0</v>
      </c>
      <c r="AE714" s="208">
        <f t="shared" si="434"/>
        <v>0</v>
      </c>
      <c r="AF714" s="208">
        <f t="shared" si="434"/>
        <v>0</v>
      </c>
      <c r="AG714" s="208">
        <f t="shared" si="434"/>
        <v>0</v>
      </c>
      <c r="AH714" s="208">
        <f t="shared" si="434"/>
        <v>0</v>
      </c>
      <c r="AI714" s="208">
        <f t="shared" si="434"/>
        <v>0</v>
      </c>
      <c r="AJ714" s="208">
        <f t="shared" si="434"/>
        <v>0</v>
      </c>
      <c r="AK714" s="208">
        <f t="shared" si="434"/>
        <v>0</v>
      </c>
      <c r="AL714" s="208">
        <f t="shared" si="434"/>
        <v>0</v>
      </c>
      <c r="AM714" s="208">
        <f t="shared" si="434"/>
        <v>0</v>
      </c>
      <c r="AN714" s="208">
        <f t="shared" si="434"/>
        <v>0</v>
      </c>
      <c r="AO714" s="208">
        <f t="shared" si="434"/>
        <v>0</v>
      </c>
      <c r="AP714" s="208">
        <f t="shared" si="434"/>
        <v>0</v>
      </c>
    </row>
    <row r="715" spans="1:42" x14ac:dyDescent="0.2">
      <c r="A715" s="4">
        <f t="shared" si="433"/>
        <v>4</v>
      </c>
      <c r="B715" s="232">
        <f t="shared" si="430"/>
        <v>0</v>
      </c>
      <c r="C715" s="208">
        <f t="shared" ref="C715:AP715" si="435">IF(AND(C$2&gt;equip3_reserve_freq*$A702,C$2&lt;=equip3_reserve_freq*$A703),$B703/(equip3_reserve_freq),0)</f>
        <v>0</v>
      </c>
      <c r="D715" s="208">
        <f t="shared" si="435"/>
        <v>0</v>
      </c>
      <c r="E715" s="208">
        <f t="shared" si="435"/>
        <v>0</v>
      </c>
      <c r="F715" s="208">
        <f t="shared" si="435"/>
        <v>0</v>
      </c>
      <c r="G715" s="208">
        <f t="shared" si="435"/>
        <v>0</v>
      </c>
      <c r="H715" s="208">
        <f t="shared" si="435"/>
        <v>0</v>
      </c>
      <c r="I715" s="208">
        <f t="shared" si="435"/>
        <v>0</v>
      </c>
      <c r="J715" s="208">
        <f t="shared" si="435"/>
        <v>0</v>
      </c>
      <c r="K715" s="208">
        <f t="shared" si="435"/>
        <v>0</v>
      </c>
      <c r="L715" s="208">
        <f t="shared" si="435"/>
        <v>0</v>
      </c>
      <c r="M715" s="208">
        <f t="shared" si="435"/>
        <v>0</v>
      </c>
      <c r="N715" s="208">
        <f t="shared" si="435"/>
        <v>0</v>
      </c>
      <c r="O715" s="208">
        <f t="shared" si="435"/>
        <v>0</v>
      </c>
      <c r="P715" s="208">
        <f t="shared" si="435"/>
        <v>0</v>
      </c>
      <c r="Q715" s="208">
        <f t="shared" si="435"/>
        <v>0</v>
      </c>
      <c r="R715" s="208">
        <f t="shared" si="435"/>
        <v>0</v>
      </c>
      <c r="S715" s="208">
        <f t="shared" si="435"/>
        <v>0</v>
      </c>
      <c r="T715" s="208">
        <f t="shared" si="435"/>
        <v>0</v>
      </c>
      <c r="U715" s="208">
        <f t="shared" si="435"/>
        <v>0</v>
      </c>
      <c r="V715" s="208">
        <f t="shared" si="435"/>
        <v>0</v>
      </c>
      <c r="W715" s="208">
        <f t="shared" si="435"/>
        <v>0</v>
      </c>
      <c r="X715" s="208">
        <f t="shared" si="435"/>
        <v>0</v>
      </c>
      <c r="Y715" s="208">
        <f t="shared" si="435"/>
        <v>0</v>
      </c>
      <c r="Z715" s="208">
        <f t="shared" si="435"/>
        <v>0</v>
      </c>
      <c r="AA715" s="208">
        <f t="shared" si="435"/>
        <v>0</v>
      </c>
      <c r="AB715" s="208">
        <f t="shared" si="435"/>
        <v>0</v>
      </c>
      <c r="AC715" s="208">
        <f t="shared" si="435"/>
        <v>0</v>
      </c>
      <c r="AD715" s="208">
        <f t="shared" si="435"/>
        <v>0</v>
      </c>
      <c r="AE715" s="208">
        <f t="shared" si="435"/>
        <v>0</v>
      </c>
      <c r="AF715" s="208">
        <f t="shared" si="435"/>
        <v>0</v>
      </c>
      <c r="AG715" s="208">
        <f t="shared" si="435"/>
        <v>0</v>
      </c>
      <c r="AH715" s="208">
        <f t="shared" si="435"/>
        <v>0</v>
      </c>
      <c r="AI715" s="208">
        <f t="shared" si="435"/>
        <v>0</v>
      </c>
      <c r="AJ715" s="208">
        <f t="shared" si="435"/>
        <v>0</v>
      </c>
      <c r="AK715" s="208">
        <f t="shared" si="435"/>
        <v>0</v>
      </c>
      <c r="AL715" s="208">
        <f t="shared" si="435"/>
        <v>0</v>
      </c>
      <c r="AM715" s="208">
        <f t="shared" si="435"/>
        <v>0</v>
      </c>
      <c r="AN715" s="208">
        <f t="shared" si="435"/>
        <v>0</v>
      </c>
      <c r="AO715" s="208">
        <f t="shared" si="435"/>
        <v>0</v>
      </c>
      <c r="AP715" s="208">
        <f t="shared" si="435"/>
        <v>0</v>
      </c>
    </row>
    <row r="716" spans="1:42" x14ac:dyDescent="0.2">
      <c r="A716" s="4">
        <f t="shared" si="433"/>
        <v>5</v>
      </c>
      <c r="B716" s="232">
        <f t="shared" si="430"/>
        <v>0</v>
      </c>
      <c r="C716" s="208">
        <f t="shared" ref="C716:AP716" si="436">IF(AND(C$2&gt;equip3_reserve_freq*$A703,C$2&lt;=equip3_reserve_freq*$A704),$B704/(equip3_reserve_freq),0)</f>
        <v>0</v>
      </c>
      <c r="D716" s="208">
        <f t="shared" si="436"/>
        <v>0</v>
      </c>
      <c r="E716" s="208">
        <f t="shared" si="436"/>
        <v>0</v>
      </c>
      <c r="F716" s="208">
        <f t="shared" si="436"/>
        <v>0</v>
      </c>
      <c r="G716" s="208">
        <f t="shared" si="436"/>
        <v>0</v>
      </c>
      <c r="H716" s="208">
        <f t="shared" si="436"/>
        <v>0</v>
      </c>
      <c r="I716" s="208">
        <f t="shared" si="436"/>
        <v>0</v>
      </c>
      <c r="J716" s="208">
        <f t="shared" si="436"/>
        <v>0</v>
      </c>
      <c r="K716" s="208">
        <f t="shared" si="436"/>
        <v>0</v>
      </c>
      <c r="L716" s="208">
        <f t="shared" si="436"/>
        <v>0</v>
      </c>
      <c r="M716" s="208">
        <f t="shared" si="436"/>
        <v>0</v>
      </c>
      <c r="N716" s="208">
        <f t="shared" si="436"/>
        <v>0</v>
      </c>
      <c r="O716" s="208">
        <f t="shared" si="436"/>
        <v>0</v>
      </c>
      <c r="P716" s="208">
        <f t="shared" si="436"/>
        <v>0</v>
      </c>
      <c r="Q716" s="208">
        <f t="shared" si="436"/>
        <v>0</v>
      </c>
      <c r="R716" s="208">
        <f t="shared" si="436"/>
        <v>0</v>
      </c>
      <c r="S716" s="208">
        <f t="shared" si="436"/>
        <v>0</v>
      </c>
      <c r="T716" s="208">
        <f t="shared" si="436"/>
        <v>0</v>
      </c>
      <c r="U716" s="208">
        <f t="shared" si="436"/>
        <v>0</v>
      </c>
      <c r="V716" s="208">
        <f t="shared" si="436"/>
        <v>0</v>
      </c>
      <c r="W716" s="208">
        <f t="shared" si="436"/>
        <v>0</v>
      </c>
      <c r="X716" s="208">
        <f t="shared" si="436"/>
        <v>0</v>
      </c>
      <c r="Y716" s="208">
        <f t="shared" si="436"/>
        <v>0</v>
      </c>
      <c r="Z716" s="208">
        <f t="shared" si="436"/>
        <v>0</v>
      </c>
      <c r="AA716" s="208">
        <f t="shared" si="436"/>
        <v>0</v>
      </c>
      <c r="AB716" s="208">
        <f t="shared" si="436"/>
        <v>0</v>
      </c>
      <c r="AC716" s="208">
        <f t="shared" si="436"/>
        <v>0</v>
      </c>
      <c r="AD716" s="208">
        <f t="shared" si="436"/>
        <v>0</v>
      </c>
      <c r="AE716" s="208">
        <f t="shared" si="436"/>
        <v>0</v>
      </c>
      <c r="AF716" s="208">
        <f t="shared" si="436"/>
        <v>0</v>
      </c>
      <c r="AG716" s="208">
        <f t="shared" si="436"/>
        <v>0</v>
      </c>
      <c r="AH716" s="208">
        <f t="shared" si="436"/>
        <v>0</v>
      </c>
      <c r="AI716" s="208">
        <f t="shared" si="436"/>
        <v>0</v>
      </c>
      <c r="AJ716" s="208">
        <f t="shared" si="436"/>
        <v>0</v>
      </c>
      <c r="AK716" s="208">
        <f t="shared" si="436"/>
        <v>0</v>
      </c>
      <c r="AL716" s="208">
        <f t="shared" si="436"/>
        <v>0</v>
      </c>
      <c r="AM716" s="208">
        <f t="shared" si="436"/>
        <v>0</v>
      </c>
      <c r="AN716" s="208">
        <f t="shared" si="436"/>
        <v>0</v>
      </c>
      <c r="AO716" s="208">
        <f t="shared" si="436"/>
        <v>0</v>
      </c>
      <c r="AP716" s="208">
        <f t="shared" si="436"/>
        <v>0</v>
      </c>
    </row>
    <row r="717" spans="1:42" x14ac:dyDescent="0.2">
      <c r="A717" s="4">
        <f t="shared" si="433"/>
        <v>6</v>
      </c>
      <c r="B717" s="232">
        <f t="shared" si="430"/>
        <v>0</v>
      </c>
      <c r="C717" s="208">
        <f t="shared" ref="C717:AP717" si="437">IF(AND(C$2&gt;equip3_reserve_freq*$A704,C$2&lt;=equip3_reserve_freq*$A705),$B705/(equip3_reserve_freq),0)</f>
        <v>0</v>
      </c>
      <c r="D717" s="208">
        <f t="shared" si="437"/>
        <v>0</v>
      </c>
      <c r="E717" s="208">
        <f t="shared" si="437"/>
        <v>0</v>
      </c>
      <c r="F717" s="208">
        <f t="shared" si="437"/>
        <v>0</v>
      </c>
      <c r="G717" s="208">
        <f t="shared" si="437"/>
        <v>0</v>
      </c>
      <c r="H717" s="208">
        <f t="shared" si="437"/>
        <v>0</v>
      </c>
      <c r="I717" s="208">
        <f t="shared" si="437"/>
        <v>0</v>
      </c>
      <c r="J717" s="208">
        <f t="shared" si="437"/>
        <v>0</v>
      </c>
      <c r="K717" s="208">
        <f t="shared" si="437"/>
        <v>0</v>
      </c>
      <c r="L717" s="208">
        <f t="shared" si="437"/>
        <v>0</v>
      </c>
      <c r="M717" s="208">
        <f t="shared" si="437"/>
        <v>0</v>
      </c>
      <c r="N717" s="208">
        <f t="shared" si="437"/>
        <v>0</v>
      </c>
      <c r="O717" s="208">
        <f t="shared" si="437"/>
        <v>0</v>
      </c>
      <c r="P717" s="208">
        <f t="shared" si="437"/>
        <v>0</v>
      </c>
      <c r="Q717" s="208">
        <f t="shared" si="437"/>
        <v>0</v>
      </c>
      <c r="R717" s="208">
        <f t="shared" si="437"/>
        <v>0</v>
      </c>
      <c r="S717" s="208">
        <f t="shared" si="437"/>
        <v>0</v>
      </c>
      <c r="T717" s="208">
        <f t="shared" si="437"/>
        <v>0</v>
      </c>
      <c r="U717" s="208">
        <f t="shared" si="437"/>
        <v>0</v>
      </c>
      <c r="V717" s="208">
        <f t="shared" si="437"/>
        <v>0</v>
      </c>
      <c r="W717" s="208">
        <f t="shared" si="437"/>
        <v>0</v>
      </c>
      <c r="X717" s="208">
        <f t="shared" si="437"/>
        <v>0</v>
      </c>
      <c r="Y717" s="208">
        <f t="shared" si="437"/>
        <v>0</v>
      </c>
      <c r="Z717" s="208">
        <f t="shared" si="437"/>
        <v>0</v>
      </c>
      <c r="AA717" s="208">
        <f t="shared" si="437"/>
        <v>0</v>
      </c>
      <c r="AB717" s="208">
        <f t="shared" si="437"/>
        <v>0</v>
      </c>
      <c r="AC717" s="208">
        <f t="shared" si="437"/>
        <v>0</v>
      </c>
      <c r="AD717" s="208">
        <f t="shared" si="437"/>
        <v>0</v>
      </c>
      <c r="AE717" s="208">
        <f t="shared" si="437"/>
        <v>0</v>
      </c>
      <c r="AF717" s="208">
        <f t="shared" si="437"/>
        <v>0</v>
      </c>
      <c r="AG717" s="208">
        <f t="shared" si="437"/>
        <v>0</v>
      </c>
      <c r="AH717" s="208">
        <f t="shared" si="437"/>
        <v>0</v>
      </c>
      <c r="AI717" s="208">
        <f t="shared" si="437"/>
        <v>0</v>
      </c>
      <c r="AJ717" s="208">
        <f t="shared" si="437"/>
        <v>0</v>
      </c>
      <c r="AK717" s="208">
        <f t="shared" si="437"/>
        <v>0</v>
      </c>
      <c r="AL717" s="208">
        <f t="shared" si="437"/>
        <v>0</v>
      </c>
      <c r="AM717" s="208">
        <f t="shared" si="437"/>
        <v>0</v>
      </c>
      <c r="AN717" s="208">
        <f t="shared" si="437"/>
        <v>0</v>
      </c>
      <c r="AO717" s="208">
        <f t="shared" si="437"/>
        <v>0</v>
      </c>
      <c r="AP717" s="208">
        <f t="shared" si="437"/>
        <v>0</v>
      </c>
    </row>
    <row r="718" spans="1:42" x14ac:dyDescent="0.2">
      <c r="A718" s="4">
        <f t="shared" si="433"/>
        <v>7</v>
      </c>
      <c r="B718" s="232">
        <f t="shared" si="430"/>
        <v>0</v>
      </c>
      <c r="C718" s="208">
        <f t="shared" ref="C718:AP718" si="438">IF(AND(C$2&gt;equip3_reserve_freq*$A705,C$2&lt;=equip3_reserve_freq*$A706),$B706/(equip3_reserve_freq),0)</f>
        <v>0</v>
      </c>
      <c r="D718" s="208">
        <f t="shared" si="438"/>
        <v>0</v>
      </c>
      <c r="E718" s="208">
        <f t="shared" si="438"/>
        <v>0</v>
      </c>
      <c r="F718" s="208">
        <f t="shared" si="438"/>
        <v>0</v>
      </c>
      <c r="G718" s="208">
        <f t="shared" si="438"/>
        <v>0</v>
      </c>
      <c r="H718" s="208">
        <f t="shared" si="438"/>
        <v>0</v>
      </c>
      <c r="I718" s="208">
        <f t="shared" si="438"/>
        <v>0</v>
      </c>
      <c r="J718" s="208">
        <f t="shared" si="438"/>
        <v>0</v>
      </c>
      <c r="K718" s="208">
        <f t="shared" si="438"/>
        <v>0</v>
      </c>
      <c r="L718" s="208">
        <f t="shared" si="438"/>
        <v>0</v>
      </c>
      <c r="M718" s="208">
        <f t="shared" si="438"/>
        <v>0</v>
      </c>
      <c r="N718" s="208">
        <f t="shared" si="438"/>
        <v>0</v>
      </c>
      <c r="O718" s="208">
        <f t="shared" si="438"/>
        <v>0</v>
      </c>
      <c r="P718" s="208">
        <f t="shared" si="438"/>
        <v>0</v>
      </c>
      <c r="Q718" s="208">
        <f t="shared" si="438"/>
        <v>0</v>
      </c>
      <c r="R718" s="208">
        <f t="shared" si="438"/>
        <v>0</v>
      </c>
      <c r="S718" s="208">
        <f t="shared" si="438"/>
        <v>0</v>
      </c>
      <c r="T718" s="208">
        <f t="shared" si="438"/>
        <v>0</v>
      </c>
      <c r="U718" s="208">
        <f t="shared" si="438"/>
        <v>0</v>
      </c>
      <c r="V718" s="208">
        <f t="shared" si="438"/>
        <v>0</v>
      </c>
      <c r="W718" s="208">
        <f t="shared" si="438"/>
        <v>0</v>
      </c>
      <c r="X718" s="208">
        <f t="shared" si="438"/>
        <v>0</v>
      </c>
      <c r="Y718" s="208">
        <f t="shared" si="438"/>
        <v>0</v>
      </c>
      <c r="Z718" s="208">
        <f t="shared" si="438"/>
        <v>0</v>
      </c>
      <c r="AA718" s="208">
        <f t="shared" si="438"/>
        <v>0</v>
      </c>
      <c r="AB718" s="208">
        <f t="shared" si="438"/>
        <v>0</v>
      </c>
      <c r="AC718" s="208">
        <f t="shared" si="438"/>
        <v>0</v>
      </c>
      <c r="AD718" s="208">
        <f t="shared" si="438"/>
        <v>0</v>
      </c>
      <c r="AE718" s="208">
        <f t="shared" si="438"/>
        <v>0</v>
      </c>
      <c r="AF718" s="208">
        <f t="shared" si="438"/>
        <v>0</v>
      </c>
      <c r="AG718" s="208">
        <f t="shared" si="438"/>
        <v>0</v>
      </c>
      <c r="AH718" s="208">
        <f t="shared" si="438"/>
        <v>0</v>
      </c>
      <c r="AI718" s="208">
        <f t="shared" si="438"/>
        <v>0</v>
      </c>
      <c r="AJ718" s="208">
        <f t="shared" si="438"/>
        <v>0</v>
      </c>
      <c r="AK718" s="208">
        <f t="shared" si="438"/>
        <v>0</v>
      </c>
      <c r="AL718" s="208">
        <f t="shared" si="438"/>
        <v>0</v>
      </c>
      <c r="AM718" s="208">
        <f t="shared" si="438"/>
        <v>0</v>
      </c>
      <c r="AN718" s="208">
        <f t="shared" si="438"/>
        <v>0</v>
      </c>
      <c r="AO718" s="208">
        <f t="shared" si="438"/>
        <v>0</v>
      </c>
      <c r="AP718" s="208">
        <f t="shared" si="438"/>
        <v>0</v>
      </c>
    </row>
    <row r="719" spans="1:42" x14ac:dyDescent="0.2">
      <c r="A719" s="4">
        <f t="shared" si="433"/>
        <v>8</v>
      </c>
      <c r="B719" s="232">
        <f t="shared" si="430"/>
        <v>0</v>
      </c>
      <c r="C719" s="208">
        <f t="shared" ref="C719:AP719" si="439">IF(AND(C$2&gt;equip3_reserve_freq*$A706,C$2&lt;=equip3_reserve_freq*$A707),$B707/(equip3_reserve_freq),0)</f>
        <v>0</v>
      </c>
      <c r="D719" s="208">
        <f t="shared" si="439"/>
        <v>0</v>
      </c>
      <c r="E719" s="208">
        <f t="shared" si="439"/>
        <v>0</v>
      </c>
      <c r="F719" s="208">
        <f t="shared" si="439"/>
        <v>0</v>
      </c>
      <c r="G719" s="208">
        <f t="shared" si="439"/>
        <v>0</v>
      </c>
      <c r="H719" s="208">
        <f t="shared" si="439"/>
        <v>0</v>
      </c>
      <c r="I719" s="208">
        <f t="shared" si="439"/>
        <v>0</v>
      </c>
      <c r="J719" s="208">
        <f t="shared" si="439"/>
        <v>0</v>
      </c>
      <c r="K719" s="208">
        <f t="shared" si="439"/>
        <v>0</v>
      </c>
      <c r="L719" s="208">
        <f t="shared" si="439"/>
        <v>0</v>
      </c>
      <c r="M719" s="208">
        <f t="shared" si="439"/>
        <v>0</v>
      </c>
      <c r="N719" s="208">
        <f t="shared" si="439"/>
        <v>0</v>
      </c>
      <c r="O719" s="208">
        <f t="shared" si="439"/>
        <v>0</v>
      </c>
      <c r="P719" s="208">
        <f t="shared" si="439"/>
        <v>0</v>
      </c>
      <c r="Q719" s="208">
        <f t="shared" si="439"/>
        <v>0</v>
      </c>
      <c r="R719" s="208">
        <f t="shared" si="439"/>
        <v>0</v>
      </c>
      <c r="S719" s="208">
        <f t="shared" si="439"/>
        <v>0</v>
      </c>
      <c r="T719" s="208">
        <f t="shared" si="439"/>
        <v>0</v>
      </c>
      <c r="U719" s="208">
        <f t="shared" si="439"/>
        <v>0</v>
      </c>
      <c r="V719" s="208">
        <f t="shared" si="439"/>
        <v>0</v>
      </c>
      <c r="W719" s="208">
        <f t="shared" si="439"/>
        <v>0</v>
      </c>
      <c r="X719" s="208">
        <f t="shared" si="439"/>
        <v>0</v>
      </c>
      <c r="Y719" s="208">
        <f t="shared" si="439"/>
        <v>0</v>
      </c>
      <c r="Z719" s="208">
        <f t="shared" si="439"/>
        <v>0</v>
      </c>
      <c r="AA719" s="208">
        <f t="shared" si="439"/>
        <v>0</v>
      </c>
      <c r="AB719" s="208">
        <f t="shared" si="439"/>
        <v>0</v>
      </c>
      <c r="AC719" s="208">
        <f t="shared" si="439"/>
        <v>0</v>
      </c>
      <c r="AD719" s="208">
        <f t="shared" si="439"/>
        <v>0</v>
      </c>
      <c r="AE719" s="208">
        <f t="shared" si="439"/>
        <v>0</v>
      </c>
      <c r="AF719" s="208">
        <f t="shared" si="439"/>
        <v>0</v>
      </c>
      <c r="AG719" s="208">
        <f t="shared" si="439"/>
        <v>0</v>
      </c>
      <c r="AH719" s="208">
        <f t="shared" si="439"/>
        <v>0</v>
      </c>
      <c r="AI719" s="208">
        <f t="shared" si="439"/>
        <v>0</v>
      </c>
      <c r="AJ719" s="208">
        <f t="shared" si="439"/>
        <v>0</v>
      </c>
      <c r="AK719" s="208">
        <f t="shared" si="439"/>
        <v>0</v>
      </c>
      <c r="AL719" s="208">
        <f t="shared" si="439"/>
        <v>0</v>
      </c>
      <c r="AM719" s="208">
        <f t="shared" si="439"/>
        <v>0</v>
      </c>
      <c r="AN719" s="208">
        <f t="shared" si="439"/>
        <v>0</v>
      </c>
      <c r="AO719" s="208">
        <f t="shared" si="439"/>
        <v>0</v>
      </c>
      <c r="AP719" s="208">
        <f t="shared" si="439"/>
        <v>0</v>
      </c>
    </row>
    <row r="720" spans="1:42" x14ac:dyDescent="0.2">
      <c r="A720" s="4">
        <f>A719+1</f>
        <v>9</v>
      </c>
      <c r="B720" s="232">
        <f t="shared" si="430"/>
        <v>0</v>
      </c>
      <c r="C720" s="208">
        <f t="shared" ref="C720:AP720" si="440">IF(AND(C$2&gt;equip3_reserve_freq*$A707,C$2&lt;=equip3_reserve_freq*$A708),$B708/(equip3_reserve_freq),0)</f>
        <v>0</v>
      </c>
      <c r="D720" s="208">
        <f t="shared" si="440"/>
        <v>0</v>
      </c>
      <c r="E720" s="208">
        <f t="shared" si="440"/>
        <v>0</v>
      </c>
      <c r="F720" s="208">
        <f t="shared" si="440"/>
        <v>0</v>
      </c>
      <c r="G720" s="208">
        <f t="shared" si="440"/>
        <v>0</v>
      </c>
      <c r="H720" s="208">
        <f t="shared" si="440"/>
        <v>0</v>
      </c>
      <c r="I720" s="208">
        <f t="shared" si="440"/>
        <v>0</v>
      </c>
      <c r="J720" s="208">
        <f t="shared" si="440"/>
        <v>0</v>
      </c>
      <c r="K720" s="208">
        <f t="shared" si="440"/>
        <v>0</v>
      </c>
      <c r="L720" s="208">
        <f t="shared" si="440"/>
        <v>0</v>
      </c>
      <c r="M720" s="208">
        <f t="shared" si="440"/>
        <v>0</v>
      </c>
      <c r="N720" s="208">
        <f t="shared" si="440"/>
        <v>0</v>
      </c>
      <c r="O720" s="208">
        <f t="shared" si="440"/>
        <v>0</v>
      </c>
      <c r="P720" s="208">
        <f t="shared" si="440"/>
        <v>0</v>
      </c>
      <c r="Q720" s="208">
        <f t="shared" si="440"/>
        <v>0</v>
      </c>
      <c r="R720" s="208">
        <f t="shared" si="440"/>
        <v>0</v>
      </c>
      <c r="S720" s="208">
        <f t="shared" si="440"/>
        <v>0</v>
      </c>
      <c r="T720" s="208">
        <f t="shared" si="440"/>
        <v>0</v>
      </c>
      <c r="U720" s="208">
        <f t="shared" si="440"/>
        <v>0</v>
      </c>
      <c r="V720" s="208">
        <f t="shared" si="440"/>
        <v>0</v>
      </c>
      <c r="W720" s="208">
        <f t="shared" si="440"/>
        <v>0</v>
      </c>
      <c r="X720" s="208">
        <f t="shared" si="440"/>
        <v>0</v>
      </c>
      <c r="Y720" s="208">
        <f t="shared" si="440"/>
        <v>0</v>
      </c>
      <c r="Z720" s="208">
        <f t="shared" si="440"/>
        <v>0</v>
      </c>
      <c r="AA720" s="208">
        <f t="shared" si="440"/>
        <v>0</v>
      </c>
      <c r="AB720" s="208">
        <f t="shared" si="440"/>
        <v>0</v>
      </c>
      <c r="AC720" s="208">
        <f t="shared" si="440"/>
        <v>0</v>
      </c>
      <c r="AD720" s="208">
        <f t="shared" si="440"/>
        <v>0</v>
      </c>
      <c r="AE720" s="208">
        <f t="shared" si="440"/>
        <v>0</v>
      </c>
      <c r="AF720" s="208">
        <f t="shared" si="440"/>
        <v>0</v>
      </c>
      <c r="AG720" s="208">
        <f t="shared" si="440"/>
        <v>0</v>
      </c>
      <c r="AH720" s="208">
        <f t="shared" si="440"/>
        <v>0</v>
      </c>
      <c r="AI720" s="208">
        <f t="shared" si="440"/>
        <v>0</v>
      </c>
      <c r="AJ720" s="208">
        <f t="shared" si="440"/>
        <v>0</v>
      </c>
      <c r="AK720" s="208">
        <f t="shared" si="440"/>
        <v>0</v>
      </c>
      <c r="AL720" s="208">
        <f t="shared" si="440"/>
        <v>0</v>
      </c>
      <c r="AM720" s="208">
        <f t="shared" si="440"/>
        <v>0</v>
      </c>
      <c r="AN720" s="208">
        <f t="shared" si="440"/>
        <v>0</v>
      </c>
      <c r="AO720" s="208">
        <f t="shared" si="440"/>
        <v>0</v>
      </c>
      <c r="AP720" s="208">
        <f t="shared" si="440"/>
        <v>0</v>
      </c>
    </row>
    <row r="721" spans="1:42" x14ac:dyDescent="0.2">
      <c r="A721" s="4">
        <f t="shared" ref="A721" si="441">A720+1</f>
        <v>10</v>
      </c>
      <c r="B721" s="232">
        <f t="shared" si="430"/>
        <v>0</v>
      </c>
      <c r="C721" s="212">
        <f t="shared" ref="C721:AP721" si="442">IF(AND(C$2&gt;equip3_reserve_freq*$A708,C$2&lt;=equip3_reserve_freq*$A709),$B709/(equip3_reserve_freq),0)</f>
        <v>0</v>
      </c>
      <c r="D721" s="212">
        <f t="shared" si="442"/>
        <v>0</v>
      </c>
      <c r="E721" s="212">
        <f t="shared" si="442"/>
        <v>0</v>
      </c>
      <c r="F721" s="212">
        <f t="shared" si="442"/>
        <v>0</v>
      </c>
      <c r="G721" s="212">
        <f t="shared" si="442"/>
        <v>0</v>
      </c>
      <c r="H721" s="212">
        <f t="shared" si="442"/>
        <v>0</v>
      </c>
      <c r="I721" s="212">
        <f t="shared" si="442"/>
        <v>0</v>
      </c>
      <c r="J721" s="212">
        <f t="shared" si="442"/>
        <v>0</v>
      </c>
      <c r="K721" s="212">
        <f t="shared" si="442"/>
        <v>0</v>
      </c>
      <c r="L721" s="212">
        <f t="shared" si="442"/>
        <v>0</v>
      </c>
      <c r="M721" s="212">
        <f t="shared" si="442"/>
        <v>0</v>
      </c>
      <c r="N721" s="212">
        <f t="shared" si="442"/>
        <v>0</v>
      </c>
      <c r="O721" s="212">
        <f t="shared" si="442"/>
        <v>0</v>
      </c>
      <c r="P721" s="212">
        <f t="shared" si="442"/>
        <v>0</v>
      </c>
      <c r="Q721" s="212">
        <f t="shared" si="442"/>
        <v>0</v>
      </c>
      <c r="R721" s="212">
        <f t="shared" si="442"/>
        <v>0</v>
      </c>
      <c r="S721" s="212">
        <f t="shared" si="442"/>
        <v>0</v>
      </c>
      <c r="T721" s="212">
        <f t="shared" si="442"/>
        <v>0</v>
      </c>
      <c r="U721" s="212">
        <f t="shared" si="442"/>
        <v>0</v>
      </c>
      <c r="V721" s="212">
        <f t="shared" si="442"/>
        <v>0</v>
      </c>
      <c r="W721" s="212">
        <f t="shared" si="442"/>
        <v>0</v>
      </c>
      <c r="X721" s="212">
        <f t="shared" si="442"/>
        <v>0</v>
      </c>
      <c r="Y721" s="212">
        <f t="shared" si="442"/>
        <v>0</v>
      </c>
      <c r="Z721" s="212">
        <f t="shared" si="442"/>
        <v>0</v>
      </c>
      <c r="AA721" s="212">
        <f t="shared" si="442"/>
        <v>0</v>
      </c>
      <c r="AB721" s="212">
        <f t="shared" si="442"/>
        <v>0</v>
      </c>
      <c r="AC721" s="212">
        <f t="shared" si="442"/>
        <v>0</v>
      </c>
      <c r="AD721" s="212">
        <f t="shared" si="442"/>
        <v>0</v>
      </c>
      <c r="AE721" s="212">
        <f t="shared" si="442"/>
        <v>0</v>
      </c>
      <c r="AF721" s="212">
        <f t="shared" si="442"/>
        <v>0</v>
      </c>
      <c r="AG721" s="212">
        <f t="shared" si="442"/>
        <v>0</v>
      </c>
      <c r="AH721" s="212">
        <f t="shared" si="442"/>
        <v>0</v>
      </c>
      <c r="AI721" s="212">
        <f t="shared" si="442"/>
        <v>0</v>
      </c>
      <c r="AJ721" s="212">
        <f t="shared" si="442"/>
        <v>0</v>
      </c>
      <c r="AK721" s="212">
        <f t="shared" si="442"/>
        <v>0</v>
      </c>
      <c r="AL721" s="212">
        <f t="shared" si="442"/>
        <v>0</v>
      </c>
      <c r="AM721" s="212">
        <f t="shared" si="442"/>
        <v>0</v>
      </c>
      <c r="AN721" s="212">
        <f t="shared" si="442"/>
        <v>0</v>
      </c>
      <c r="AO721" s="212">
        <f t="shared" si="442"/>
        <v>0</v>
      </c>
      <c r="AP721" s="212">
        <f t="shared" si="442"/>
        <v>0</v>
      </c>
    </row>
    <row r="722" spans="1:42" x14ac:dyDescent="0.2">
      <c r="A722" s="37" t="s">
        <v>13</v>
      </c>
      <c r="B722" s="28"/>
      <c r="C722" s="211">
        <f>SUM(C712:C721)</f>
        <v>0</v>
      </c>
      <c r="D722" s="211">
        <f t="shared" ref="D722:AP722" si="443">SUM(D712:D721)</f>
        <v>0</v>
      </c>
      <c r="E722" s="211">
        <f t="shared" si="443"/>
        <v>0</v>
      </c>
      <c r="F722" s="211">
        <f t="shared" si="443"/>
        <v>0</v>
      </c>
      <c r="G722" s="211">
        <f t="shared" si="443"/>
        <v>0</v>
      </c>
      <c r="H722" s="211">
        <f t="shared" si="443"/>
        <v>0</v>
      </c>
      <c r="I722" s="211">
        <f t="shared" si="443"/>
        <v>0</v>
      </c>
      <c r="J722" s="211">
        <f t="shared" si="443"/>
        <v>0</v>
      </c>
      <c r="K722" s="211">
        <f t="shared" si="443"/>
        <v>0</v>
      </c>
      <c r="L722" s="211">
        <f t="shared" si="443"/>
        <v>0</v>
      </c>
      <c r="M722" s="211">
        <f t="shared" si="443"/>
        <v>0</v>
      </c>
      <c r="N722" s="211">
        <f t="shared" si="443"/>
        <v>0</v>
      </c>
      <c r="O722" s="211">
        <f t="shared" si="443"/>
        <v>0</v>
      </c>
      <c r="P722" s="211">
        <f t="shared" si="443"/>
        <v>0</v>
      </c>
      <c r="Q722" s="211">
        <f t="shared" si="443"/>
        <v>0</v>
      </c>
      <c r="R722" s="211">
        <f t="shared" si="443"/>
        <v>0</v>
      </c>
      <c r="S722" s="211">
        <f t="shared" si="443"/>
        <v>0</v>
      </c>
      <c r="T722" s="211">
        <f t="shared" si="443"/>
        <v>0</v>
      </c>
      <c r="U722" s="211">
        <f t="shared" si="443"/>
        <v>0</v>
      </c>
      <c r="V722" s="211">
        <f t="shared" si="443"/>
        <v>0</v>
      </c>
      <c r="W722" s="211">
        <f t="shared" si="443"/>
        <v>0</v>
      </c>
      <c r="X722" s="211">
        <f t="shared" si="443"/>
        <v>0</v>
      </c>
      <c r="Y722" s="211">
        <f t="shared" si="443"/>
        <v>0</v>
      </c>
      <c r="Z722" s="211">
        <f t="shared" si="443"/>
        <v>0</v>
      </c>
      <c r="AA722" s="211">
        <f t="shared" si="443"/>
        <v>0</v>
      </c>
      <c r="AB722" s="211">
        <f t="shared" si="443"/>
        <v>0</v>
      </c>
      <c r="AC722" s="211">
        <f t="shared" si="443"/>
        <v>0</v>
      </c>
      <c r="AD722" s="211">
        <f t="shared" si="443"/>
        <v>0</v>
      </c>
      <c r="AE722" s="211">
        <f t="shared" si="443"/>
        <v>0</v>
      </c>
      <c r="AF722" s="211">
        <f t="shared" si="443"/>
        <v>0</v>
      </c>
      <c r="AG722" s="211">
        <f t="shared" si="443"/>
        <v>0</v>
      </c>
      <c r="AH722" s="211">
        <f t="shared" si="443"/>
        <v>0</v>
      </c>
      <c r="AI722" s="211">
        <f t="shared" si="443"/>
        <v>0</v>
      </c>
      <c r="AJ722" s="211">
        <f t="shared" si="443"/>
        <v>0</v>
      </c>
      <c r="AK722" s="211">
        <f t="shared" si="443"/>
        <v>0</v>
      </c>
      <c r="AL722" s="211">
        <f t="shared" si="443"/>
        <v>0</v>
      </c>
      <c r="AM722" s="211">
        <f t="shared" si="443"/>
        <v>0</v>
      </c>
      <c r="AN722" s="211">
        <f t="shared" si="443"/>
        <v>0</v>
      </c>
      <c r="AO722" s="211">
        <f t="shared" si="443"/>
        <v>0</v>
      </c>
      <c r="AP722" s="211">
        <f t="shared" si="443"/>
        <v>0</v>
      </c>
    </row>
    <row r="723" spans="1:42" x14ac:dyDescent="0.2">
      <c r="A723" s="37"/>
      <c r="B723" s="28"/>
      <c r="C723" s="211"/>
      <c r="D723" s="211"/>
      <c r="E723" s="211"/>
      <c r="F723" s="211"/>
      <c r="G723" s="211"/>
      <c r="H723" s="211"/>
      <c r="I723" s="211"/>
      <c r="J723" s="211"/>
      <c r="K723" s="211"/>
      <c r="L723" s="211"/>
      <c r="M723" s="211"/>
      <c r="N723" s="211"/>
      <c r="O723" s="211"/>
      <c r="P723" s="211"/>
      <c r="Q723" s="211"/>
      <c r="R723" s="211"/>
      <c r="S723" s="211"/>
      <c r="T723" s="211"/>
      <c r="U723" s="211"/>
      <c r="V723" s="211"/>
      <c r="W723" s="211"/>
      <c r="X723" s="211"/>
      <c r="Y723" s="211"/>
      <c r="Z723" s="211"/>
      <c r="AA723" s="211"/>
      <c r="AB723" s="211"/>
      <c r="AC723" s="211"/>
      <c r="AD723" s="211"/>
      <c r="AE723" s="211"/>
      <c r="AF723" s="211"/>
      <c r="AG723" s="211"/>
      <c r="AH723" s="211"/>
      <c r="AI723" s="211"/>
      <c r="AJ723" s="211"/>
      <c r="AK723" s="211"/>
      <c r="AL723" s="211"/>
      <c r="AM723" s="211"/>
      <c r="AN723" s="211"/>
      <c r="AO723" s="211"/>
      <c r="AP723" s="211"/>
    </row>
    <row r="724" spans="1:42" s="118" customFormat="1" x14ac:dyDescent="0.2">
      <c r="A724" s="4" t="s">
        <v>386</v>
      </c>
      <c r="B724" s="198"/>
    </row>
    <row r="725" spans="1:42" x14ac:dyDescent="0.2">
      <c r="A725" s="359" t="s">
        <v>384</v>
      </c>
      <c r="B725" s="211">
        <f>B614+B626+B632+B664+B696</f>
        <v>0</v>
      </c>
      <c r="C725" s="211">
        <f t="shared" ref="C725:AP725" si="444">C614+C626+C632+C664+C696</f>
        <v>0</v>
      </c>
      <c r="D725" s="211">
        <f t="shared" si="444"/>
        <v>0</v>
      </c>
      <c r="E725" s="211">
        <f t="shared" si="444"/>
        <v>0</v>
      </c>
      <c r="F725" s="211">
        <f t="shared" si="444"/>
        <v>0</v>
      </c>
      <c r="G725" s="211">
        <f t="shared" si="444"/>
        <v>0</v>
      </c>
      <c r="H725" s="211">
        <f t="shared" si="444"/>
        <v>0</v>
      </c>
      <c r="I725" s="211">
        <f t="shared" si="444"/>
        <v>0</v>
      </c>
      <c r="J725" s="211">
        <f t="shared" si="444"/>
        <v>0</v>
      </c>
      <c r="K725" s="211">
        <f t="shared" si="444"/>
        <v>0</v>
      </c>
      <c r="L725" s="211">
        <f t="shared" si="444"/>
        <v>0</v>
      </c>
      <c r="M725" s="211">
        <f t="shared" si="444"/>
        <v>0</v>
      </c>
      <c r="N725" s="211">
        <f t="shared" si="444"/>
        <v>0</v>
      </c>
      <c r="O725" s="211">
        <f t="shared" si="444"/>
        <v>0</v>
      </c>
      <c r="P725" s="211">
        <f t="shared" si="444"/>
        <v>0</v>
      </c>
      <c r="Q725" s="211">
        <f t="shared" si="444"/>
        <v>0</v>
      </c>
      <c r="R725" s="211">
        <f t="shared" si="444"/>
        <v>0</v>
      </c>
      <c r="S725" s="211">
        <f t="shared" si="444"/>
        <v>0</v>
      </c>
      <c r="T725" s="211">
        <f t="shared" si="444"/>
        <v>0</v>
      </c>
      <c r="U725" s="211">
        <f t="shared" si="444"/>
        <v>0</v>
      </c>
      <c r="V725" s="211">
        <f t="shared" si="444"/>
        <v>0</v>
      </c>
      <c r="W725" s="211">
        <f t="shared" si="444"/>
        <v>0</v>
      </c>
      <c r="X725" s="211">
        <f t="shared" si="444"/>
        <v>0</v>
      </c>
      <c r="Y725" s="211">
        <f t="shared" si="444"/>
        <v>0</v>
      </c>
      <c r="Z725" s="211">
        <f t="shared" si="444"/>
        <v>0</v>
      </c>
      <c r="AA725" s="211">
        <f t="shared" si="444"/>
        <v>0</v>
      </c>
      <c r="AB725" s="211">
        <f t="shared" si="444"/>
        <v>0</v>
      </c>
      <c r="AC725" s="211">
        <f t="shared" si="444"/>
        <v>0</v>
      </c>
      <c r="AD725" s="211">
        <f t="shared" si="444"/>
        <v>0</v>
      </c>
      <c r="AE725" s="211">
        <f t="shared" si="444"/>
        <v>0</v>
      </c>
      <c r="AF725" s="211">
        <f t="shared" si="444"/>
        <v>0</v>
      </c>
      <c r="AG725" s="211">
        <f t="shared" si="444"/>
        <v>0</v>
      </c>
      <c r="AH725" s="211">
        <f t="shared" si="444"/>
        <v>0</v>
      </c>
      <c r="AI725" s="211">
        <f t="shared" si="444"/>
        <v>0</v>
      </c>
      <c r="AJ725" s="211">
        <f t="shared" si="444"/>
        <v>0</v>
      </c>
      <c r="AK725" s="211">
        <f t="shared" si="444"/>
        <v>0</v>
      </c>
      <c r="AL725" s="211">
        <f t="shared" si="444"/>
        <v>0</v>
      </c>
      <c r="AM725" s="211">
        <f t="shared" si="444"/>
        <v>0</v>
      </c>
      <c r="AN725" s="211">
        <f t="shared" si="444"/>
        <v>0</v>
      </c>
      <c r="AO725" s="211">
        <f t="shared" si="444"/>
        <v>0</v>
      </c>
      <c r="AP725" s="211">
        <f t="shared" si="444"/>
        <v>0</v>
      </c>
    </row>
    <row r="726" spans="1:42" x14ac:dyDescent="0.2">
      <c r="A726" s="359" t="s">
        <v>383</v>
      </c>
      <c r="B726" s="208">
        <v>0</v>
      </c>
      <c r="C726" s="211">
        <f>IF(C$2&lt;=analysis_period,B725*reserves_interest/100,0)</f>
        <v>0</v>
      </c>
      <c r="D726" s="211">
        <f t="shared" ref="D726" si="445">IF(D$2&lt;=analysis_period,C725*reserves_interest/100,0)</f>
        <v>0</v>
      </c>
      <c r="E726" s="211">
        <f t="shared" ref="E726" si="446">IF(E$2&lt;=analysis_period,D725*reserves_interest/100,0)</f>
        <v>0</v>
      </c>
      <c r="F726" s="211">
        <f t="shared" ref="F726" si="447">IF(F$2&lt;=analysis_period,E725*reserves_interest/100,0)</f>
        <v>0</v>
      </c>
      <c r="G726" s="211">
        <f t="shared" ref="G726" si="448">IF(G$2&lt;=analysis_period,F725*reserves_interest/100,0)</f>
        <v>0</v>
      </c>
      <c r="H726" s="211">
        <f t="shared" ref="H726" si="449">IF(H$2&lt;=analysis_period,G725*reserves_interest/100,0)</f>
        <v>0</v>
      </c>
      <c r="I726" s="211">
        <f t="shared" ref="I726" si="450">IF(I$2&lt;=analysis_period,H725*reserves_interest/100,0)</f>
        <v>0</v>
      </c>
      <c r="J726" s="211">
        <f t="shared" ref="J726" si="451">IF(J$2&lt;=analysis_period,I725*reserves_interest/100,0)</f>
        <v>0</v>
      </c>
      <c r="K726" s="211">
        <f t="shared" ref="K726" si="452">IF(K$2&lt;=analysis_period,J725*reserves_interest/100,0)</f>
        <v>0</v>
      </c>
      <c r="L726" s="211">
        <f t="shared" ref="L726" si="453">IF(L$2&lt;=analysis_period,K725*reserves_interest/100,0)</f>
        <v>0</v>
      </c>
      <c r="M726" s="211">
        <f t="shared" ref="M726" si="454">IF(M$2&lt;=analysis_period,L725*reserves_interest/100,0)</f>
        <v>0</v>
      </c>
      <c r="N726" s="211">
        <f t="shared" ref="N726" si="455">IF(N$2&lt;=analysis_period,M725*reserves_interest/100,0)</f>
        <v>0</v>
      </c>
      <c r="O726" s="211">
        <f t="shared" ref="O726" si="456">IF(O$2&lt;=analysis_period,N725*reserves_interest/100,0)</f>
        <v>0</v>
      </c>
      <c r="P726" s="211">
        <f t="shared" ref="P726" si="457">IF(P$2&lt;=analysis_period,O725*reserves_interest/100,0)</f>
        <v>0</v>
      </c>
      <c r="Q726" s="211">
        <f t="shared" ref="Q726" si="458">IF(Q$2&lt;=analysis_period,P725*reserves_interest/100,0)</f>
        <v>0</v>
      </c>
      <c r="R726" s="211">
        <f t="shared" ref="R726" si="459">IF(R$2&lt;=analysis_period,Q725*reserves_interest/100,0)</f>
        <v>0</v>
      </c>
      <c r="S726" s="211">
        <f t="shared" ref="S726" si="460">IF(S$2&lt;=analysis_period,R725*reserves_interest/100,0)</f>
        <v>0</v>
      </c>
      <c r="T726" s="211">
        <f t="shared" ref="T726" si="461">IF(T$2&lt;=analysis_period,S725*reserves_interest/100,0)</f>
        <v>0</v>
      </c>
      <c r="U726" s="211">
        <f t="shared" ref="U726" si="462">IF(U$2&lt;=analysis_period,T725*reserves_interest/100,0)</f>
        <v>0</v>
      </c>
      <c r="V726" s="211">
        <f t="shared" ref="V726" si="463">IF(V$2&lt;=analysis_period,U725*reserves_interest/100,0)</f>
        <v>0</v>
      </c>
      <c r="W726" s="211">
        <f t="shared" ref="W726" si="464">IF(W$2&lt;=analysis_period,V725*reserves_interest/100,0)</f>
        <v>0</v>
      </c>
      <c r="X726" s="211">
        <f t="shared" ref="X726" si="465">IF(X$2&lt;=analysis_period,W725*reserves_interest/100,0)</f>
        <v>0</v>
      </c>
      <c r="Y726" s="211">
        <f t="shared" ref="Y726" si="466">IF(Y$2&lt;=analysis_period,X725*reserves_interest/100,0)</f>
        <v>0</v>
      </c>
      <c r="Z726" s="211">
        <f t="shared" ref="Z726" si="467">IF(Z$2&lt;=analysis_period,Y725*reserves_interest/100,0)</f>
        <v>0</v>
      </c>
      <c r="AA726" s="211">
        <f t="shared" ref="AA726" si="468">IF(AA$2&lt;=analysis_period,Z725*reserves_interest/100,0)</f>
        <v>0</v>
      </c>
      <c r="AB726" s="211">
        <f t="shared" ref="AB726" si="469">IF(AB$2&lt;=analysis_period,AA725*reserves_interest/100,0)</f>
        <v>0</v>
      </c>
      <c r="AC726" s="211">
        <f t="shared" ref="AC726" si="470">IF(AC$2&lt;=analysis_period,AB725*reserves_interest/100,0)</f>
        <v>0</v>
      </c>
      <c r="AD726" s="211">
        <f t="shared" ref="AD726" si="471">IF(AD$2&lt;=analysis_period,AC725*reserves_interest/100,0)</f>
        <v>0</v>
      </c>
      <c r="AE726" s="211">
        <f t="shared" ref="AE726" si="472">IF(AE$2&lt;=analysis_period,AD725*reserves_interest/100,0)</f>
        <v>0</v>
      </c>
      <c r="AF726" s="211">
        <f t="shared" ref="AF726" si="473">IF(AF$2&lt;=analysis_period,AE725*reserves_interest/100,0)</f>
        <v>0</v>
      </c>
      <c r="AG726" s="211">
        <f t="shared" ref="AG726" si="474">IF(AG$2&lt;=analysis_period,AF725*reserves_interest/100,0)</f>
        <v>0</v>
      </c>
      <c r="AH726" s="211">
        <f t="shared" ref="AH726" si="475">IF(AH$2&lt;=analysis_period,AG725*reserves_interest/100,0)</f>
        <v>0</v>
      </c>
      <c r="AI726" s="211">
        <f t="shared" ref="AI726" si="476">IF(AI$2&lt;=analysis_period,AH725*reserves_interest/100,0)</f>
        <v>0</v>
      </c>
      <c r="AJ726" s="211">
        <f t="shared" ref="AJ726" si="477">IF(AJ$2&lt;=analysis_period,AI725*reserves_interest/100,0)</f>
        <v>0</v>
      </c>
      <c r="AK726" s="211">
        <f t="shared" ref="AK726" si="478">IF(AK$2&lt;=analysis_period,AJ725*reserves_interest/100,0)</f>
        <v>0</v>
      </c>
      <c r="AL726" s="211">
        <f t="shared" ref="AL726" si="479">IF(AL$2&lt;=analysis_period,AK725*reserves_interest/100,0)</f>
        <v>0</v>
      </c>
      <c r="AM726" s="211">
        <f t="shared" ref="AM726" si="480">IF(AM$2&lt;=analysis_period,AL725*reserves_interest/100,0)</f>
        <v>0</v>
      </c>
      <c r="AN726" s="211">
        <f t="shared" ref="AN726" si="481">IF(AN$2&lt;=analysis_period,AM725*reserves_interest/100,0)</f>
        <v>0</v>
      </c>
      <c r="AO726" s="211">
        <f t="shared" ref="AO726" si="482">IF(AO$2&lt;=analysis_period,AN725*reserves_interest/100,0)</f>
        <v>0</v>
      </c>
      <c r="AP726" s="211">
        <f t="shared" ref="AP726" si="483">IF(AP$2&lt;=analysis_period,AO725*reserves_interest/100,0)</f>
        <v>0</v>
      </c>
    </row>
    <row r="727" spans="1:42" x14ac:dyDescent="0.2">
      <c r="A727" s="359"/>
      <c r="B727" s="208"/>
      <c r="C727" s="211"/>
      <c r="D727" s="211"/>
      <c r="E727" s="211"/>
      <c r="F727" s="211"/>
      <c r="G727" s="211"/>
      <c r="H727" s="211"/>
      <c r="I727" s="211"/>
      <c r="J727" s="211"/>
      <c r="K727" s="211"/>
      <c r="L727" s="211"/>
      <c r="M727" s="211"/>
      <c r="N727" s="211"/>
      <c r="O727" s="211"/>
      <c r="P727" s="211"/>
      <c r="Q727" s="211"/>
      <c r="R727" s="211"/>
      <c r="S727" s="211"/>
      <c r="T727" s="211"/>
      <c r="U727" s="211"/>
      <c r="V727" s="211"/>
      <c r="W727" s="211"/>
      <c r="X727" s="211"/>
      <c r="Y727" s="211"/>
      <c r="Z727" s="211"/>
      <c r="AA727" s="211"/>
      <c r="AB727" s="211"/>
      <c r="AC727" s="211"/>
      <c r="AD727" s="211"/>
      <c r="AE727" s="211"/>
      <c r="AF727" s="211"/>
      <c r="AG727" s="211"/>
      <c r="AH727" s="211"/>
      <c r="AI727" s="211"/>
      <c r="AJ727" s="211"/>
      <c r="AK727" s="211"/>
      <c r="AL727" s="211"/>
      <c r="AM727" s="211"/>
      <c r="AN727" s="211"/>
      <c r="AO727" s="211"/>
      <c r="AP727" s="211"/>
    </row>
    <row r="728" spans="1:42" s="118" customFormat="1" x14ac:dyDescent="0.2">
      <c r="A728" s="4" t="s">
        <v>385</v>
      </c>
      <c r="B728" s="198"/>
    </row>
    <row r="729" spans="1:42" x14ac:dyDescent="0.2">
      <c r="A729" s="27" t="s">
        <v>387</v>
      </c>
      <c r="B729" s="211">
        <f>B620</f>
        <v>0</v>
      </c>
      <c r="C729" s="211">
        <f t="shared" ref="C729:AP729" si="484">C620</f>
        <v>0</v>
      </c>
      <c r="D729" s="211">
        <f t="shared" si="484"/>
        <v>0</v>
      </c>
      <c r="E729" s="211">
        <f t="shared" si="484"/>
        <v>0</v>
      </c>
      <c r="F729" s="211">
        <f t="shared" si="484"/>
        <v>0</v>
      </c>
      <c r="G729" s="211">
        <f t="shared" si="484"/>
        <v>0</v>
      </c>
      <c r="H729" s="211">
        <f t="shared" si="484"/>
        <v>0</v>
      </c>
      <c r="I729" s="211">
        <f t="shared" si="484"/>
        <v>0</v>
      </c>
      <c r="J729" s="211">
        <f t="shared" si="484"/>
        <v>0</v>
      </c>
      <c r="K729" s="211">
        <f t="shared" si="484"/>
        <v>0</v>
      </c>
      <c r="L729" s="211">
        <f t="shared" si="484"/>
        <v>0</v>
      </c>
      <c r="M729" s="211">
        <f t="shared" si="484"/>
        <v>0</v>
      </c>
      <c r="N729" s="211">
        <f t="shared" si="484"/>
        <v>0</v>
      </c>
      <c r="O729" s="211">
        <f t="shared" si="484"/>
        <v>0</v>
      </c>
      <c r="P729" s="211">
        <f t="shared" si="484"/>
        <v>0</v>
      </c>
      <c r="Q729" s="211">
        <f t="shared" si="484"/>
        <v>0</v>
      </c>
      <c r="R729" s="211">
        <f t="shared" si="484"/>
        <v>0</v>
      </c>
      <c r="S729" s="211">
        <f t="shared" si="484"/>
        <v>0</v>
      </c>
      <c r="T729" s="211">
        <f t="shared" si="484"/>
        <v>0</v>
      </c>
      <c r="U729" s="211">
        <f t="shared" si="484"/>
        <v>0</v>
      </c>
      <c r="V729" s="211">
        <f t="shared" si="484"/>
        <v>0</v>
      </c>
      <c r="W729" s="211">
        <f t="shared" si="484"/>
        <v>0</v>
      </c>
      <c r="X729" s="211">
        <f t="shared" si="484"/>
        <v>0</v>
      </c>
      <c r="Y729" s="211">
        <f t="shared" si="484"/>
        <v>0</v>
      </c>
      <c r="Z729" s="211">
        <f t="shared" si="484"/>
        <v>0</v>
      </c>
      <c r="AA729" s="211">
        <f t="shared" si="484"/>
        <v>0</v>
      </c>
      <c r="AB729" s="211">
        <f t="shared" si="484"/>
        <v>0</v>
      </c>
      <c r="AC729" s="211">
        <f t="shared" si="484"/>
        <v>0</v>
      </c>
      <c r="AD729" s="211">
        <f t="shared" si="484"/>
        <v>0</v>
      </c>
      <c r="AE729" s="211">
        <f t="shared" si="484"/>
        <v>0</v>
      </c>
      <c r="AF729" s="211">
        <f t="shared" si="484"/>
        <v>0</v>
      </c>
      <c r="AG729" s="211">
        <f t="shared" si="484"/>
        <v>0</v>
      </c>
      <c r="AH729" s="211">
        <f t="shared" si="484"/>
        <v>0</v>
      </c>
      <c r="AI729" s="211">
        <f t="shared" si="484"/>
        <v>0</v>
      </c>
      <c r="AJ729" s="211">
        <f t="shared" si="484"/>
        <v>0</v>
      </c>
      <c r="AK729" s="211">
        <f t="shared" si="484"/>
        <v>0</v>
      </c>
      <c r="AL729" s="211">
        <f t="shared" si="484"/>
        <v>0</v>
      </c>
      <c r="AM729" s="211">
        <f t="shared" si="484"/>
        <v>0</v>
      </c>
      <c r="AN729" s="211">
        <f t="shared" si="484"/>
        <v>0</v>
      </c>
      <c r="AO729" s="211">
        <f t="shared" si="484"/>
        <v>0</v>
      </c>
      <c r="AP729" s="211">
        <f t="shared" si="484"/>
        <v>0</v>
      </c>
    </row>
    <row r="730" spans="1:42" x14ac:dyDescent="0.2">
      <c r="A730" s="27" t="s">
        <v>388</v>
      </c>
      <c r="B730" s="208">
        <v>0</v>
      </c>
      <c r="C730" s="211">
        <f>IF(C$2&lt;=analysis_period,B729*reserves_interest/100,0)</f>
        <v>0</v>
      </c>
      <c r="D730" s="211">
        <f>IF(D$2&lt;=analysis_period,C729*reserves_interest/100,0)</f>
        <v>0</v>
      </c>
      <c r="E730" s="211">
        <f t="shared" ref="E730:AP730" si="485">IF(E$2&lt;=analysis_period,D729*reserves_interest/100,0)</f>
        <v>0</v>
      </c>
      <c r="F730" s="211">
        <f t="shared" si="485"/>
        <v>0</v>
      </c>
      <c r="G730" s="211">
        <f t="shared" si="485"/>
        <v>0</v>
      </c>
      <c r="H730" s="211">
        <f t="shared" si="485"/>
        <v>0</v>
      </c>
      <c r="I730" s="211">
        <f t="shared" si="485"/>
        <v>0</v>
      </c>
      <c r="J730" s="211">
        <f t="shared" si="485"/>
        <v>0</v>
      </c>
      <c r="K730" s="211">
        <f t="shared" si="485"/>
        <v>0</v>
      </c>
      <c r="L730" s="211">
        <f t="shared" si="485"/>
        <v>0</v>
      </c>
      <c r="M730" s="211">
        <f t="shared" si="485"/>
        <v>0</v>
      </c>
      <c r="N730" s="211">
        <f t="shared" si="485"/>
        <v>0</v>
      </c>
      <c r="O730" s="211">
        <f t="shared" si="485"/>
        <v>0</v>
      </c>
      <c r="P730" s="211">
        <f t="shared" si="485"/>
        <v>0</v>
      </c>
      <c r="Q730" s="211">
        <f t="shared" si="485"/>
        <v>0</v>
      </c>
      <c r="R730" s="211">
        <f t="shared" si="485"/>
        <v>0</v>
      </c>
      <c r="S730" s="211">
        <f t="shared" si="485"/>
        <v>0</v>
      </c>
      <c r="T730" s="211">
        <f t="shared" si="485"/>
        <v>0</v>
      </c>
      <c r="U730" s="211">
        <f t="shared" si="485"/>
        <v>0</v>
      </c>
      <c r="V730" s="211">
        <f t="shared" si="485"/>
        <v>0</v>
      </c>
      <c r="W730" s="211">
        <f t="shared" si="485"/>
        <v>0</v>
      </c>
      <c r="X730" s="211">
        <f t="shared" si="485"/>
        <v>0</v>
      </c>
      <c r="Y730" s="211">
        <f t="shared" si="485"/>
        <v>0</v>
      </c>
      <c r="Z730" s="211">
        <f t="shared" si="485"/>
        <v>0</v>
      </c>
      <c r="AA730" s="211">
        <f t="shared" si="485"/>
        <v>0</v>
      </c>
      <c r="AB730" s="211">
        <f t="shared" si="485"/>
        <v>0</v>
      </c>
      <c r="AC730" s="211">
        <f t="shared" si="485"/>
        <v>0</v>
      </c>
      <c r="AD730" s="211">
        <f t="shared" si="485"/>
        <v>0</v>
      </c>
      <c r="AE730" s="211">
        <f t="shared" si="485"/>
        <v>0</v>
      </c>
      <c r="AF730" s="211">
        <f t="shared" si="485"/>
        <v>0</v>
      </c>
      <c r="AG730" s="211">
        <f t="shared" si="485"/>
        <v>0</v>
      </c>
      <c r="AH730" s="211">
        <f t="shared" si="485"/>
        <v>0</v>
      </c>
      <c r="AI730" s="211">
        <f t="shared" si="485"/>
        <v>0</v>
      </c>
      <c r="AJ730" s="211">
        <f t="shared" si="485"/>
        <v>0</v>
      </c>
      <c r="AK730" s="211">
        <f t="shared" si="485"/>
        <v>0</v>
      </c>
      <c r="AL730" s="211">
        <f t="shared" si="485"/>
        <v>0</v>
      </c>
      <c r="AM730" s="211">
        <f t="shared" si="485"/>
        <v>0</v>
      </c>
      <c r="AN730" s="211">
        <f t="shared" si="485"/>
        <v>0</v>
      </c>
      <c r="AO730" s="211">
        <f t="shared" si="485"/>
        <v>0</v>
      </c>
      <c r="AP730" s="211">
        <f t="shared" si="485"/>
        <v>0</v>
      </c>
    </row>
  </sheetData>
  <mergeCells count="4">
    <mergeCell ref="G283:J283"/>
    <mergeCell ref="K283:L283"/>
    <mergeCell ref="G419:J419"/>
    <mergeCell ref="K419:L419"/>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302" t="s">
        <v>204</v>
      </c>
      <c r="B1" s="303"/>
      <c r="C1" s="304"/>
      <c r="D1" s="303"/>
      <c r="E1" s="332"/>
      <c r="F1" s="332"/>
      <c r="G1" s="333"/>
    </row>
    <row r="2" spans="1:7" s="1" customFormat="1" ht="12.75" x14ac:dyDescent="0.2">
      <c r="A2" s="2" t="s">
        <v>66</v>
      </c>
      <c r="B2" s="3" t="s">
        <v>32</v>
      </c>
      <c r="C2" s="3" t="s">
        <v>33</v>
      </c>
      <c r="D2" s="3" t="s">
        <v>34</v>
      </c>
      <c r="E2" s="3" t="s">
        <v>35</v>
      </c>
      <c r="F2" s="3" t="s">
        <v>36</v>
      </c>
      <c r="G2" s="334" t="s">
        <v>37</v>
      </c>
    </row>
    <row r="3" spans="1:7" s="1" customFormat="1" ht="12.75" x14ac:dyDescent="0.2">
      <c r="A3" s="127">
        <v>1</v>
      </c>
      <c r="B3" s="213">
        <v>20</v>
      </c>
      <c r="C3" s="219">
        <v>5</v>
      </c>
      <c r="D3" s="213">
        <v>10</v>
      </c>
      <c r="E3" s="213">
        <v>3.33</v>
      </c>
      <c r="F3" s="213">
        <v>2.5</v>
      </c>
      <c r="G3" s="213">
        <f>2.56410256410256*0.5</f>
        <v>1.2820512820512799</v>
      </c>
    </row>
    <row r="4" spans="1:7" s="1" customFormat="1" ht="12.75" x14ac:dyDescent="0.2">
      <c r="A4" s="128">
        <v>2</v>
      </c>
      <c r="B4" s="213">
        <v>32</v>
      </c>
      <c r="C4" s="220">
        <v>9.5</v>
      </c>
      <c r="D4" s="215">
        <v>20</v>
      </c>
      <c r="E4" s="215">
        <v>6.67</v>
      </c>
      <c r="F4" s="215">
        <v>5</v>
      </c>
      <c r="G4" s="215">
        <v>2.5641025641025599</v>
      </c>
    </row>
    <row r="5" spans="1:7" s="1" customFormat="1" ht="12.75" x14ac:dyDescent="0.2">
      <c r="A5" s="128">
        <v>3</v>
      </c>
      <c r="B5" s="213">
        <v>19.2</v>
      </c>
      <c r="C5" s="215">
        <v>8.5500000000000007</v>
      </c>
      <c r="D5" s="215">
        <v>20</v>
      </c>
      <c r="E5" s="215">
        <v>6.67</v>
      </c>
      <c r="F5" s="215">
        <v>5</v>
      </c>
      <c r="G5" s="215">
        <v>2.5641025641025599</v>
      </c>
    </row>
    <row r="6" spans="1:7" s="1" customFormat="1" ht="12.75" x14ac:dyDescent="0.2">
      <c r="A6" s="128">
        <v>4</v>
      </c>
      <c r="B6" s="213">
        <v>11.52</v>
      </c>
      <c r="C6" s="215">
        <v>7.7</v>
      </c>
      <c r="D6" s="215">
        <v>20</v>
      </c>
      <c r="E6" s="215">
        <v>6.67</v>
      </c>
      <c r="F6" s="215">
        <v>5</v>
      </c>
      <c r="G6" s="215">
        <v>2.5641025641025599</v>
      </c>
    </row>
    <row r="7" spans="1:7" s="1" customFormat="1" ht="12.75" x14ac:dyDescent="0.2">
      <c r="A7" s="128">
        <v>5</v>
      </c>
      <c r="B7" s="213">
        <v>11.52</v>
      </c>
      <c r="C7" s="215">
        <v>6.93</v>
      </c>
      <c r="D7" s="215">
        <v>20</v>
      </c>
      <c r="E7" s="215">
        <v>6.67</v>
      </c>
      <c r="F7" s="215">
        <v>5</v>
      </c>
      <c r="G7" s="215">
        <v>2.5641025641025599</v>
      </c>
    </row>
    <row r="8" spans="1:7" s="1" customFormat="1" ht="12.75" x14ac:dyDescent="0.2">
      <c r="A8" s="128">
        <v>6</v>
      </c>
      <c r="B8" s="213">
        <v>5.76</v>
      </c>
      <c r="C8" s="215">
        <v>6.23</v>
      </c>
      <c r="D8" s="215">
        <v>10</v>
      </c>
      <c r="E8" s="215">
        <v>6.67</v>
      </c>
      <c r="F8" s="215">
        <v>5</v>
      </c>
      <c r="G8" s="215">
        <v>2.5641025641025599</v>
      </c>
    </row>
    <row r="9" spans="1:7" s="1" customFormat="1" ht="12.75" x14ac:dyDescent="0.2">
      <c r="A9" s="128">
        <v>7</v>
      </c>
      <c r="B9" s="214">
        <v>0</v>
      </c>
      <c r="C9" s="215">
        <v>5.9</v>
      </c>
      <c r="D9" s="215">
        <v>0</v>
      </c>
      <c r="E9" s="215">
        <v>6.67</v>
      </c>
      <c r="F9" s="215">
        <v>5</v>
      </c>
      <c r="G9" s="215">
        <v>2.5641025641025599</v>
      </c>
    </row>
    <row r="10" spans="1:7" s="1" customFormat="1" ht="12.75" x14ac:dyDescent="0.2">
      <c r="A10" s="128">
        <v>8</v>
      </c>
      <c r="B10" s="215">
        <v>0</v>
      </c>
      <c r="C10" s="215">
        <v>5.9</v>
      </c>
      <c r="D10" s="215">
        <v>0</v>
      </c>
      <c r="E10" s="215">
        <v>6.67</v>
      </c>
      <c r="F10" s="215">
        <v>5</v>
      </c>
      <c r="G10" s="215">
        <v>2.5641025641025599</v>
      </c>
    </row>
    <row r="11" spans="1:7" s="1" customFormat="1" ht="12.75" x14ac:dyDescent="0.2">
      <c r="A11" s="128">
        <v>9</v>
      </c>
      <c r="B11" s="215">
        <v>0</v>
      </c>
      <c r="C11" s="215">
        <v>5.91</v>
      </c>
      <c r="D11" s="215">
        <v>0</v>
      </c>
      <c r="E11" s="215">
        <v>6.67</v>
      </c>
      <c r="F11" s="215">
        <v>5</v>
      </c>
      <c r="G11" s="215">
        <v>2.5641025641025599</v>
      </c>
    </row>
    <row r="12" spans="1:7" s="1" customFormat="1" ht="12.75" x14ac:dyDescent="0.2">
      <c r="A12" s="128">
        <v>10</v>
      </c>
      <c r="B12" s="215">
        <v>0</v>
      </c>
      <c r="C12" s="215">
        <v>5.9</v>
      </c>
      <c r="D12" s="215">
        <v>0</v>
      </c>
      <c r="E12" s="215">
        <v>6.67</v>
      </c>
      <c r="F12" s="215">
        <v>5</v>
      </c>
      <c r="G12" s="215">
        <v>2.5641025641025599</v>
      </c>
    </row>
    <row r="13" spans="1:7" s="1" customFormat="1" ht="12.75" x14ac:dyDescent="0.2">
      <c r="A13" s="128">
        <v>11</v>
      </c>
      <c r="B13" s="215">
        <v>0</v>
      </c>
      <c r="C13" s="215">
        <v>5.91</v>
      </c>
      <c r="D13" s="215">
        <v>0</v>
      </c>
      <c r="E13" s="215">
        <v>6.67</v>
      </c>
      <c r="F13" s="215">
        <v>5</v>
      </c>
      <c r="G13" s="215">
        <v>2.5641025641025599</v>
      </c>
    </row>
    <row r="14" spans="1:7" s="1" customFormat="1" ht="12.75" x14ac:dyDescent="0.2">
      <c r="A14" s="128">
        <v>12</v>
      </c>
      <c r="B14" s="215">
        <v>0</v>
      </c>
      <c r="C14" s="215">
        <v>5.9</v>
      </c>
      <c r="D14" s="215">
        <v>0</v>
      </c>
      <c r="E14" s="215">
        <v>6.66</v>
      </c>
      <c r="F14" s="215">
        <v>5</v>
      </c>
      <c r="G14" s="215">
        <v>2.5641025641025599</v>
      </c>
    </row>
    <row r="15" spans="1:7" s="1" customFormat="1" ht="12.75" x14ac:dyDescent="0.2">
      <c r="A15" s="128">
        <v>13</v>
      </c>
      <c r="B15" s="215">
        <v>0</v>
      </c>
      <c r="C15" s="215">
        <v>5.91</v>
      </c>
      <c r="D15" s="215">
        <v>0</v>
      </c>
      <c r="E15" s="215">
        <v>6.67</v>
      </c>
      <c r="F15" s="215">
        <v>5</v>
      </c>
      <c r="G15" s="215">
        <v>2.5641025641025599</v>
      </c>
    </row>
    <row r="16" spans="1:7" s="1" customFormat="1" ht="12.75" x14ac:dyDescent="0.2">
      <c r="A16" s="128">
        <v>14</v>
      </c>
      <c r="B16" s="215">
        <v>0</v>
      </c>
      <c r="C16" s="215">
        <v>5.9</v>
      </c>
      <c r="D16" s="215">
        <v>0</v>
      </c>
      <c r="E16" s="215">
        <v>6.66</v>
      </c>
      <c r="F16" s="215">
        <v>5</v>
      </c>
      <c r="G16" s="215">
        <v>2.5641025641025599</v>
      </c>
    </row>
    <row r="17" spans="1:7" s="1" customFormat="1" ht="12.75" x14ac:dyDescent="0.2">
      <c r="A17" s="128">
        <v>15</v>
      </c>
      <c r="B17" s="215">
        <v>0</v>
      </c>
      <c r="C17" s="215">
        <v>5.9</v>
      </c>
      <c r="D17" s="215">
        <v>0</v>
      </c>
      <c r="E17" s="215">
        <v>6.67</v>
      </c>
      <c r="F17" s="215">
        <v>5</v>
      </c>
      <c r="G17" s="215">
        <v>2.5641025641025599</v>
      </c>
    </row>
    <row r="18" spans="1:7" s="1" customFormat="1" ht="12.75" x14ac:dyDescent="0.2">
      <c r="A18" s="128">
        <v>16</v>
      </c>
      <c r="B18" s="215">
        <v>0</v>
      </c>
      <c r="C18" s="215">
        <v>2.95</v>
      </c>
      <c r="D18" s="215">
        <v>0</v>
      </c>
      <c r="E18" s="215">
        <v>3.33</v>
      </c>
      <c r="F18" s="215">
        <v>5</v>
      </c>
      <c r="G18" s="215">
        <v>2.5641025641025599</v>
      </c>
    </row>
    <row r="19" spans="1:7" s="1" customFormat="1" ht="12.75" x14ac:dyDescent="0.2">
      <c r="A19" s="128">
        <v>17</v>
      </c>
      <c r="B19" s="215">
        <v>0</v>
      </c>
      <c r="C19" s="215">
        <v>0</v>
      </c>
      <c r="D19" s="215">
        <v>0</v>
      </c>
      <c r="E19" s="215">
        <v>0</v>
      </c>
      <c r="F19" s="215">
        <v>5</v>
      </c>
      <c r="G19" s="215">
        <v>2.5641025641025599</v>
      </c>
    </row>
    <row r="20" spans="1:7" s="1" customFormat="1" ht="12.75" x14ac:dyDescent="0.2">
      <c r="A20" s="128">
        <v>18</v>
      </c>
      <c r="B20" s="215">
        <v>0</v>
      </c>
      <c r="C20" s="215">
        <v>0</v>
      </c>
      <c r="D20" s="215">
        <v>0</v>
      </c>
      <c r="E20" s="215">
        <v>0</v>
      </c>
      <c r="F20" s="215">
        <v>5</v>
      </c>
      <c r="G20" s="215">
        <v>2.5641025641025599</v>
      </c>
    </row>
    <row r="21" spans="1:7" s="1" customFormat="1" ht="12.75" x14ac:dyDescent="0.2">
      <c r="A21" s="128">
        <v>19</v>
      </c>
      <c r="B21" s="215">
        <v>0</v>
      </c>
      <c r="C21" s="215">
        <v>0</v>
      </c>
      <c r="D21" s="215">
        <v>0</v>
      </c>
      <c r="E21" s="215">
        <v>0</v>
      </c>
      <c r="F21" s="215">
        <v>5</v>
      </c>
      <c r="G21" s="215">
        <v>2.5641025641025599</v>
      </c>
    </row>
    <row r="22" spans="1:7" s="1" customFormat="1" ht="12.75" x14ac:dyDescent="0.2">
      <c r="A22" s="128">
        <v>20</v>
      </c>
      <c r="B22" s="215">
        <v>0</v>
      </c>
      <c r="C22" s="215">
        <v>0</v>
      </c>
      <c r="D22" s="215">
        <v>0</v>
      </c>
      <c r="E22" s="215">
        <v>0</v>
      </c>
      <c r="F22" s="215">
        <v>5</v>
      </c>
      <c r="G22" s="215">
        <v>2.5641025641025599</v>
      </c>
    </row>
    <row r="23" spans="1:7" s="1" customFormat="1" ht="12.75" x14ac:dyDescent="0.2">
      <c r="A23" s="128">
        <v>21</v>
      </c>
      <c r="B23" s="215">
        <v>0</v>
      </c>
      <c r="C23" s="215">
        <v>0</v>
      </c>
      <c r="D23" s="215">
        <v>0</v>
      </c>
      <c r="E23" s="215">
        <v>0</v>
      </c>
      <c r="F23" s="215">
        <v>2.5</v>
      </c>
      <c r="G23" s="215">
        <v>2.5641025641025599</v>
      </c>
    </row>
    <row r="24" spans="1:7" s="1" customFormat="1" ht="12.75" customHeight="1" x14ac:dyDescent="0.2">
      <c r="A24" s="128">
        <v>22</v>
      </c>
      <c r="B24" s="215">
        <v>0</v>
      </c>
      <c r="C24" s="215">
        <v>0</v>
      </c>
      <c r="D24" s="215">
        <v>0</v>
      </c>
      <c r="E24" s="215">
        <v>0</v>
      </c>
      <c r="F24" s="215">
        <v>0</v>
      </c>
      <c r="G24" s="215">
        <v>2.5641025641025599</v>
      </c>
    </row>
    <row r="25" spans="1:7" s="1" customFormat="1" ht="12.75" customHeight="1" x14ac:dyDescent="0.2">
      <c r="A25" s="128">
        <v>23</v>
      </c>
      <c r="B25" s="215">
        <v>0</v>
      </c>
      <c r="C25" s="215">
        <v>0</v>
      </c>
      <c r="D25" s="215">
        <v>0</v>
      </c>
      <c r="E25" s="215">
        <v>0</v>
      </c>
      <c r="F25" s="215">
        <v>0</v>
      </c>
      <c r="G25" s="215">
        <v>2.5641025641025599</v>
      </c>
    </row>
    <row r="26" spans="1:7" s="1" customFormat="1" ht="12.75" customHeight="1" x14ac:dyDescent="0.2">
      <c r="A26" s="128">
        <v>24</v>
      </c>
      <c r="B26" s="215">
        <v>0</v>
      </c>
      <c r="C26" s="215">
        <v>0</v>
      </c>
      <c r="D26" s="215">
        <v>0</v>
      </c>
      <c r="E26" s="215">
        <v>0</v>
      </c>
      <c r="F26" s="215">
        <v>0</v>
      </c>
      <c r="G26" s="215">
        <v>2.5641025641025599</v>
      </c>
    </row>
    <row r="27" spans="1:7" s="1" customFormat="1" ht="12.75" customHeight="1" x14ac:dyDescent="0.2">
      <c r="A27" s="128">
        <v>25</v>
      </c>
      <c r="B27" s="215">
        <v>0</v>
      </c>
      <c r="C27" s="215">
        <v>0</v>
      </c>
      <c r="D27" s="215">
        <v>0</v>
      </c>
      <c r="E27" s="215">
        <v>0</v>
      </c>
      <c r="F27" s="215">
        <v>0</v>
      </c>
      <c r="G27" s="215">
        <v>2.5641025641025599</v>
      </c>
    </row>
    <row r="28" spans="1:7" s="1" customFormat="1" ht="12.75" customHeight="1" x14ac:dyDescent="0.2">
      <c r="A28" s="128">
        <v>26</v>
      </c>
      <c r="B28" s="215">
        <v>0</v>
      </c>
      <c r="C28" s="215">
        <v>0</v>
      </c>
      <c r="D28" s="215">
        <v>0</v>
      </c>
      <c r="E28" s="215">
        <v>0</v>
      </c>
      <c r="F28" s="215">
        <v>0</v>
      </c>
      <c r="G28" s="215">
        <v>2.5641025641025599</v>
      </c>
    </row>
    <row r="29" spans="1:7" s="1" customFormat="1" ht="12.75" customHeight="1" x14ac:dyDescent="0.2">
      <c r="A29" s="128">
        <v>27</v>
      </c>
      <c r="B29" s="215">
        <v>0</v>
      </c>
      <c r="C29" s="215">
        <v>0</v>
      </c>
      <c r="D29" s="215">
        <v>0</v>
      </c>
      <c r="E29" s="215">
        <v>0</v>
      </c>
      <c r="F29" s="215">
        <v>0</v>
      </c>
      <c r="G29" s="215">
        <v>2.5641025641025599</v>
      </c>
    </row>
    <row r="30" spans="1:7" ht="12.75" customHeight="1" x14ac:dyDescent="0.25">
      <c r="A30" s="128">
        <v>28</v>
      </c>
      <c r="B30" s="215">
        <v>0</v>
      </c>
      <c r="C30" s="215">
        <v>0</v>
      </c>
      <c r="D30" s="215">
        <v>0</v>
      </c>
      <c r="E30" s="215">
        <v>0</v>
      </c>
      <c r="F30" s="215">
        <v>0</v>
      </c>
      <c r="G30" s="215">
        <v>2.5641025641025599</v>
      </c>
    </row>
    <row r="31" spans="1:7" ht="12.75" customHeight="1" x14ac:dyDescent="0.25">
      <c r="A31" s="128">
        <v>29</v>
      </c>
      <c r="B31" s="215">
        <v>0</v>
      </c>
      <c r="C31" s="215">
        <v>0</v>
      </c>
      <c r="D31" s="215">
        <v>0</v>
      </c>
      <c r="E31" s="215">
        <v>0</v>
      </c>
      <c r="F31" s="215">
        <v>0</v>
      </c>
      <c r="G31" s="215">
        <v>2.5641025641025599</v>
      </c>
    </row>
    <row r="32" spans="1:7" ht="12.75" customHeight="1" x14ac:dyDescent="0.25">
      <c r="A32" s="128">
        <v>30</v>
      </c>
      <c r="B32" s="215">
        <v>0</v>
      </c>
      <c r="C32" s="215">
        <v>0</v>
      </c>
      <c r="D32" s="215">
        <v>0</v>
      </c>
      <c r="E32" s="215">
        <v>0</v>
      </c>
      <c r="F32" s="215">
        <v>0</v>
      </c>
      <c r="G32" s="215">
        <v>2.5641025641025599</v>
      </c>
    </row>
    <row r="33" spans="1:7" ht="12.75" customHeight="1" x14ac:dyDescent="0.25">
      <c r="A33" s="128">
        <v>31</v>
      </c>
      <c r="B33" s="215">
        <v>0</v>
      </c>
      <c r="C33" s="215">
        <v>0</v>
      </c>
      <c r="D33" s="215">
        <v>0</v>
      </c>
      <c r="E33" s="215">
        <v>0</v>
      </c>
      <c r="F33" s="215">
        <v>0</v>
      </c>
      <c r="G33" s="215">
        <v>2.5641025641025599</v>
      </c>
    </row>
    <row r="34" spans="1:7" ht="12.75" customHeight="1" x14ac:dyDescent="0.25">
      <c r="A34" s="128">
        <v>32</v>
      </c>
      <c r="B34" s="215">
        <v>0</v>
      </c>
      <c r="C34" s="215">
        <v>0</v>
      </c>
      <c r="D34" s="215">
        <v>0</v>
      </c>
      <c r="E34" s="215">
        <v>0</v>
      </c>
      <c r="F34" s="215">
        <v>0</v>
      </c>
      <c r="G34" s="215">
        <v>2.5641025641025599</v>
      </c>
    </row>
    <row r="35" spans="1:7" ht="12.75" customHeight="1" x14ac:dyDescent="0.25">
      <c r="A35" s="128">
        <v>33</v>
      </c>
      <c r="B35" s="215">
        <v>0</v>
      </c>
      <c r="C35" s="215">
        <v>0</v>
      </c>
      <c r="D35" s="215">
        <v>0</v>
      </c>
      <c r="E35" s="215">
        <v>0</v>
      </c>
      <c r="F35" s="215">
        <v>0</v>
      </c>
      <c r="G35" s="215">
        <v>2.5641025641025599</v>
      </c>
    </row>
    <row r="36" spans="1:7" ht="12.75" customHeight="1" x14ac:dyDescent="0.25">
      <c r="A36" s="128">
        <v>34</v>
      </c>
      <c r="B36" s="215">
        <v>0</v>
      </c>
      <c r="C36" s="215">
        <v>0</v>
      </c>
      <c r="D36" s="215">
        <v>0</v>
      </c>
      <c r="E36" s="215">
        <v>0</v>
      </c>
      <c r="F36" s="215">
        <v>0</v>
      </c>
      <c r="G36" s="215">
        <v>2.5641025641025599</v>
      </c>
    </row>
    <row r="37" spans="1:7" ht="12.75" customHeight="1" x14ac:dyDescent="0.25">
      <c r="A37" s="128">
        <v>35</v>
      </c>
      <c r="B37" s="215">
        <v>0</v>
      </c>
      <c r="C37" s="215">
        <v>0</v>
      </c>
      <c r="D37" s="215">
        <v>0</v>
      </c>
      <c r="E37" s="215">
        <v>0</v>
      </c>
      <c r="F37" s="215">
        <v>0</v>
      </c>
      <c r="G37" s="215">
        <v>2.5641025641025599</v>
      </c>
    </row>
    <row r="38" spans="1:7" ht="12.75" customHeight="1" x14ac:dyDescent="0.25">
      <c r="A38" s="128">
        <v>36</v>
      </c>
      <c r="B38" s="215">
        <v>0</v>
      </c>
      <c r="C38" s="215">
        <v>0</v>
      </c>
      <c r="D38" s="215">
        <v>0</v>
      </c>
      <c r="E38" s="215">
        <v>0</v>
      </c>
      <c r="F38" s="215">
        <v>0</v>
      </c>
      <c r="G38" s="215">
        <v>2.5641025641025599</v>
      </c>
    </row>
    <row r="39" spans="1:7" ht="12.75" customHeight="1" x14ac:dyDescent="0.25">
      <c r="A39" s="128">
        <v>37</v>
      </c>
      <c r="B39" s="215">
        <v>0</v>
      </c>
      <c r="C39" s="215">
        <v>0</v>
      </c>
      <c r="D39" s="215">
        <v>0</v>
      </c>
      <c r="E39" s="215">
        <v>0</v>
      </c>
      <c r="F39" s="215">
        <v>0</v>
      </c>
      <c r="G39" s="215">
        <v>2.5641025641025599</v>
      </c>
    </row>
    <row r="40" spans="1:7" ht="12.75" customHeight="1" x14ac:dyDescent="0.25">
      <c r="A40" s="128">
        <v>38</v>
      </c>
      <c r="B40" s="215">
        <v>0</v>
      </c>
      <c r="C40" s="215">
        <v>0</v>
      </c>
      <c r="D40" s="215">
        <v>0</v>
      </c>
      <c r="E40" s="215">
        <v>0</v>
      </c>
      <c r="F40" s="215">
        <v>0</v>
      </c>
      <c r="G40" s="215">
        <v>2.5641025641025599</v>
      </c>
    </row>
    <row r="41" spans="1:7" ht="12.75" customHeight="1" x14ac:dyDescent="0.25">
      <c r="A41" s="128">
        <v>39</v>
      </c>
      <c r="B41" s="215">
        <v>0</v>
      </c>
      <c r="C41" s="215">
        <v>0</v>
      </c>
      <c r="D41" s="215">
        <v>0</v>
      </c>
      <c r="E41" s="215">
        <v>0</v>
      </c>
      <c r="F41" s="215">
        <v>0</v>
      </c>
      <c r="G41" s="215">
        <v>2.5641025641025599</v>
      </c>
    </row>
    <row r="42" spans="1:7" ht="12.75" customHeight="1" x14ac:dyDescent="0.25">
      <c r="A42" s="129">
        <v>40</v>
      </c>
      <c r="B42" s="216">
        <v>0</v>
      </c>
      <c r="C42" s="216">
        <v>0</v>
      </c>
      <c r="D42" s="216">
        <v>0</v>
      </c>
      <c r="E42" s="216">
        <v>0</v>
      </c>
      <c r="F42" s="216">
        <v>0</v>
      </c>
      <c r="G42" s="216">
        <f>2.56410256410256*0.5</f>
        <v>1.2820512820512799</v>
      </c>
    </row>
    <row r="43" spans="1:7" x14ac:dyDescent="0.25">
      <c r="A43" s="126" t="s">
        <v>168</v>
      </c>
      <c r="B43" s="126"/>
      <c r="C43" s="126"/>
      <c r="D43" s="126"/>
      <c r="E43" s="126"/>
      <c r="F43" s="126"/>
      <c r="G43" s="126"/>
    </row>
    <row r="44" spans="1:7" x14ac:dyDescent="0.25">
      <c r="A44" s="126" t="s">
        <v>82</v>
      </c>
      <c r="B44" s="126"/>
      <c r="C44" s="126"/>
      <c r="D44" s="126"/>
      <c r="E44" s="126"/>
      <c r="F44" s="126"/>
      <c r="G44" s="126"/>
    </row>
    <row r="45" spans="1:7" x14ac:dyDescent="0.25">
      <c r="A45" s="390" t="s">
        <v>279</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248</vt:i4>
      </vt:variant>
    </vt:vector>
  </HeadingPairs>
  <TitlesOfParts>
    <vt:vector size="251" baseType="lpstr">
      <vt:lpstr>Inputs</vt:lpstr>
      <vt:lpstr>Cash Flow</vt:lpstr>
      <vt:lpstr>Depreciation Schedules</vt:lpstr>
      <vt:lpstr>analysis_period</vt:lpstr>
      <vt:lpstr>annual_fuel_usage</vt:lpstr>
      <vt:lpstr>AnnualEnergy</vt:lpstr>
      <vt:lpstr>AnnualOMCapacity</vt:lpstr>
      <vt:lpstr>AnnualOMFixed</vt:lpstr>
      <vt:lpstr>AnnualOMProduction</vt:lpstr>
      <vt:lpstr>AnnualPBIFederal</vt:lpstr>
      <vt:lpstr>AnnualPBIOther</vt:lpstr>
      <vt:lpstr>AnnualPBIState</vt:lpstr>
      <vt:lpstr>AnnualPBIUtility</vt:lpstr>
      <vt:lpstr>AnnualPPAPrice</vt:lpstr>
      <vt:lpstr>AnnualPPARevenue</vt:lpstr>
      <vt:lpstr>AnnualPTCFederal</vt:lpstr>
      <vt:lpstr>AnnualPTCState</vt:lpstr>
      <vt:lpstr>AnnualTaxFederal</vt:lpstr>
      <vt:lpstr>AnnualTaxState</vt:lpstr>
      <vt:lpstr>batt_computed_bank_capacity</vt:lpstr>
      <vt:lpstr>batt_replacement_cost</vt:lpstr>
      <vt:lpstr>batt_replacement_cost_escal</vt:lpstr>
      <vt:lpstr>batt_replacement_option</vt:lpstr>
      <vt:lpstr>BatteryReplSched</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cf_disbursement_debtservice</vt:lpstr>
      <vt:lpstr>cf_funding_debtservice</vt:lpstr>
      <vt:lpstr>cf_reserve_debtservice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cost_dev_fee_percent</vt:lpstr>
      <vt:lpstr>cost_equity_closing</vt:lpstr>
      <vt:lpstr>cost_other_financing</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DeveloperMargin</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flip_target_year</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months_receivables_reserve</vt:lpstr>
      <vt:lpstr>months_working_reserve</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sponsor_operating_margin</vt:lpstr>
      <vt:lpstr>sponsor_operating_margin_escalation</vt:lpstr>
      <vt:lpstr>state_tax_rate</vt:lpstr>
      <vt:lpstr>system_capacity</vt:lpstr>
      <vt:lpstr>system_heat_rate</vt:lpstr>
      <vt:lpstr>tax_investor_required_lease_reserve</vt:lpstr>
      <vt:lpstr>TODMultipliersApply</vt:lpstr>
      <vt:lpstr>total_installed_cost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2019-10-09T23:10:39Z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