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showInkAnnotation="0" codeName="ThisWorkbook" defaultThemeVersion="124226"/>
  <xr:revisionPtr revIDLastSave="0" documentId="13_ncr:1_{77E7C2E9-DAB8-4A63-87FE-6A695BEEAB4D}" xr6:coauthVersionLast="45" xr6:coauthVersionMax="45" xr10:uidLastSave="{00000000-0000-0000-0000-000000000000}"/>
  <bookViews>
    <workbookView xWindow="26070" yWindow="1725" windowWidth="18210" windowHeight="11505"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Inputs!$C$148</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PAPrice">Inputs!$C$149</definedName>
    <definedName name="AnnualPPARevenue">Inputs!$C$150</definedName>
    <definedName name="AnnualPTCFederal">Inputs!$D$164</definedName>
    <definedName name="AnnualPTCState">Inputs!$D$165</definedName>
    <definedName name="AnnualTaxFederal">Inputs!$C$157</definedName>
    <definedName name="AnnualTaxState">Inputs!$C$156</definedName>
    <definedName name="batt_computed_bank_capacity">Inputs!$C$167</definedName>
    <definedName name="batt_replacement_cost">Inputs!$C$169</definedName>
    <definedName name="batt_replacement_cost_escal">Inputs!$C$170</definedName>
    <definedName name="batt_replacement_option">Inputs!$C$168</definedName>
    <definedName name="BatteryReplSched">Inputs!$C$172</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disbursement_debtservice">Inputs!$C$178</definedName>
    <definedName name="cf_funding_debtservice">Inputs!$C$177</definedName>
    <definedName name="cf_reserve_debtservice">Inputs!$C$179</definedName>
    <definedName name="cf_utility_bill">Inputs!$C$175</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Inputs!$C$60</definedName>
    <definedName name="DebtServiceCoverageRatio">Inputs!$C$62</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Inputs!$D$181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Inputs!$C$45</definedName>
    <definedName name="flip_target_year">Inputs!$C$35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Inputs!$C$41</definedName>
    <definedName name="insurance_rate">Inputs!$C$48</definedName>
    <definedName name="IRRTarget">Inputs!$C$34</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Inputs!$C$61</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Inputs!$C$37</definedName>
    <definedName name="PPAPriceInput">Inputs!$C$36</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Inputs!$C$42</definedName>
    <definedName name="reserves_interest">Inputs!$C$88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Inputs!$C$46</definedName>
    <definedName name="system_capacity">Inputs!$C$3</definedName>
    <definedName name="system_heat_rate">Inputs!$C$20</definedName>
    <definedName name="term_int_rate">Inputs!$C$67</definedName>
    <definedName name="term_tenor">Inputs!$C$65</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00" i="7" l="1"/>
  <c r="C199" i="7"/>
  <c r="C198" i="7"/>
  <c r="C197" i="7"/>
  <c r="C160" i="7"/>
  <c r="C159" i="7"/>
  <c r="C158" i="7"/>
  <c r="C154" i="7"/>
  <c r="C153" i="7"/>
  <c r="C152" i="7"/>
  <c r="B211" i="7" l="1" a="1"/>
  <c r="D211" i="7" s="1"/>
  <c r="B211" i="7"/>
  <c r="C211" i="7"/>
  <c r="E211" i="7"/>
  <c r="F211" i="7"/>
  <c r="G211" i="7"/>
  <c r="I211" i="7"/>
  <c r="J211" i="7"/>
  <c r="K211" i="7"/>
  <c r="M211" i="7"/>
  <c r="N211" i="7"/>
  <c r="O211" i="7"/>
  <c r="Q211" i="7"/>
  <c r="R211" i="7"/>
  <c r="S211" i="7"/>
  <c r="U211" i="7"/>
  <c r="V211" i="7"/>
  <c r="W211" i="7"/>
  <c r="Y211" i="7"/>
  <c r="Z211" i="7"/>
  <c r="AA211" i="7"/>
  <c r="AC211" i="7"/>
  <c r="AD211" i="7"/>
  <c r="AE211" i="7"/>
  <c r="AG211" i="7"/>
  <c r="AH211" i="7"/>
  <c r="AI211" i="7"/>
  <c r="AK211" i="7"/>
  <c r="AL211" i="7"/>
  <c r="AM211" i="7"/>
  <c r="AO211" i="7"/>
  <c r="AP211" i="7"/>
  <c r="B171" i="7" a="1"/>
  <c r="D171" i="7" s="1"/>
  <c r="B171" i="7"/>
  <c r="C171" i="7"/>
  <c r="E171" i="7"/>
  <c r="F171" i="7"/>
  <c r="G171" i="7"/>
  <c r="I171" i="7"/>
  <c r="J171" i="7"/>
  <c r="K171" i="7"/>
  <c r="M171" i="7"/>
  <c r="N171" i="7"/>
  <c r="O171" i="7"/>
  <c r="Q171" i="7"/>
  <c r="R171" i="7"/>
  <c r="S171" i="7"/>
  <c r="U171" i="7"/>
  <c r="V171" i="7"/>
  <c r="W171" i="7"/>
  <c r="Y171" i="7"/>
  <c r="Z171" i="7"/>
  <c r="AA171" i="7"/>
  <c r="AC171" i="7"/>
  <c r="AD171" i="7"/>
  <c r="AE171" i="7"/>
  <c r="AG171" i="7"/>
  <c r="AH171" i="7"/>
  <c r="AI171" i="7"/>
  <c r="AK171" i="7"/>
  <c r="AL171" i="7"/>
  <c r="AM171" i="7"/>
  <c r="AO171" i="7"/>
  <c r="AP171" i="7"/>
  <c r="AN211" i="7" l="1"/>
  <c r="AJ211" i="7"/>
  <c r="AF211" i="7"/>
  <c r="AB211" i="7"/>
  <c r="X211" i="7"/>
  <c r="T211" i="7"/>
  <c r="P211" i="7"/>
  <c r="L211" i="7"/>
  <c r="H211" i="7"/>
  <c r="AN171" i="7"/>
  <c r="AJ171" i="7"/>
  <c r="AF171" i="7"/>
  <c r="AB171" i="7"/>
  <c r="X171" i="7"/>
  <c r="T171" i="7"/>
  <c r="P171" i="7"/>
  <c r="L171" i="7"/>
  <c r="H171" i="7"/>
  <c r="B583" i="7"/>
  <c r="B577" i="7"/>
  <c r="C2" i="7" l="1"/>
  <c r="C577" i="7" l="1"/>
  <c r="C583" i="7"/>
  <c r="D2" i="7"/>
  <c r="C39" i="7"/>
  <c r="C37" i="7"/>
  <c r="C38" i="7"/>
  <c r="C45" i="1"/>
  <c r="C46" i="1"/>
  <c r="E2" i="7" l="1"/>
  <c r="D577" i="7"/>
  <c r="D583" i="7"/>
  <c r="D38" i="7"/>
  <c r="D39" i="7"/>
  <c r="D37" i="7"/>
  <c r="P224" i="7"/>
  <c r="P223" i="7"/>
  <c r="P222" i="7"/>
  <c r="P221" i="7"/>
  <c r="P220" i="7"/>
  <c r="P219" i="7"/>
  <c r="P218" i="7"/>
  <c r="P360" i="7"/>
  <c r="P359" i="7"/>
  <c r="P358" i="7"/>
  <c r="P357" i="7"/>
  <c r="P356" i="7"/>
  <c r="P355" i="7"/>
  <c r="G360" i="7"/>
  <c r="G359" i="7"/>
  <c r="G358" i="7"/>
  <c r="G357" i="7"/>
  <c r="G356" i="7"/>
  <c r="G355" i="7"/>
  <c r="G354" i="7"/>
  <c r="G224" i="7"/>
  <c r="G223" i="7"/>
  <c r="G222" i="7"/>
  <c r="G221" i="7"/>
  <c r="G220" i="7"/>
  <c r="G219" i="7"/>
  <c r="G218" i="7"/>
  <c r="F2" i="7" l="1"/>
  <c r="E577" i="7"/>
  <c r="E583" i="7"/>
  <c r="E39" i="7"/>
  <c r="E38" i="7"/>
  <c r="E37" i="7"/>
  <c r="G361" i="7"/>
  <c r="P225" i="7"/>
  <c r="G225" i="7"/>
  <c r="C145" i="1"/>
  <c r="B224" i="7" s="1"/>
  <c r="G2" i="7" l="1"/>
  <c r="F583" i="7"/>
  <c r="F577" i="7"/>
  <c r="F39" i="7"/>
  <c r="F38" i="7"/>
  <c r="F37" i="7"/>
  <c r="B401" i="7"/>
  <c r="B400" i="7"/>
  <c r="C393" i="7" a="1"/>
  <c r="D393" i="7" s="1"/>
  <c r="M360" i="7"/>
  <c r="M359" i="7"/>
  <c r="B360" i="7"/>
  <c r="B265" i="7"/>
  <c r="B264" i="7"/>
  <c r="C257" i="7" a="1"/>
  <c r="D257" i="7" s="1"/>
  <c r="B257" i="7"/>
  <c r="B256" i="7"/>
  <c r="M224" i="7"/>
  <c r="M223" i="7"/>
  <c r="B223" i="7"/>
  <c r="H2" i="7" l="1"/>
  <c r="G577" i="7"/>
  <c r="G583" i="7"/>
  <c r="G39" i="7"/>
  <c r="G38" i="7"/>
  <c r="G37" i="7"/>
  <c r="AM393" i="7"/>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I2" i="7" l="1"/>
  <c r="H583" i="7"/>
  <c r="H577" i="7"/>
  <c r="H39" i="7"/>
  <c r="H38" i="7"/>
  <c r="H37" i="7"/>
  <c r="B393" i="7"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J2" i="7" l="1"/>
  <c r="I583" i="7"/>
  <c r="I577" i="7"/>
  <c r="I39" i="7"/>
  <c r="I38" i="7"/>
  <c r="I37" i="7"/>
  <c r="B573" i="7" a="1"/>
  <c r="C573" i="7" s="1"/>
  <c r="B572" i="7" a="1"/>
  <c r="C572" i="7" s="1"/>
  <c r="B571" i="7" a="1"/>
  <c r="B571" i="7" s="1"/>
  <c r="K2" i="7" l="1"/>
  <c r="J583" i="7"/>
  <c r="J577" i="7"/>
  <c r="J38" i="7"/>
  <c r="J39" i="7"/>
  <c r="J37" i="7"/>
  <c r="AO572" i="7"/>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L2" i="7" l="1"/>
  <c r="K577" i="7"/>
  <c r="K583" i="7"/>
  <c r="K39" i="7"/>
  <c r="K38" i="7"/>
  <c r="K37" i="7"/>
  <c r="C15" i="1"/>
  <c r="M2" i="7" l="1"/>
  <c r="L577" i="7"/>
  <c r="L583" i="7"/>
  <c r="L39" i="7"/>
  <c r="L38" i="7"/>
  <c r="L37" i="7"/>
  <c r="AP585" i="7"/>
  <c r="N2" i="7" l="1"/>
  <c r="M577" i="7"/>
  <c r="M583" i="7"/>
  <c r="M39" i="7"/>
  <c r="M38" i="7"/>
  <c r="M37" i="7"/>
  <c r="B72" i="7"/>
  <c r="O2" i="7" l="1"/>
  <c r="N583" i="7"/>
  <c r="N577" i="7"/>
  <c r="N38" i="7"/>
  <c r="N37" i="7"/>
  <c r="N39" i="7"/>
  <c r="P2" i="7" l="1"/>
  <c r="O577" i="7"/>
  <c r="O583" i="7"/>
  <c r="O39" i="7"/>
  <c r="O38" i="7"/>
  <c r="O37" i="7"/>
  <c r="B12" i="7" a="1"/>
  <c r="C12" i="7" s="1"/>
  <c r="B585" i="7" s="1"/>
  <c r="B11" i="7" a="1"/>
  <c r="C11" i="7" s="1"/>
  <c r="Q2" i="7" l="1"/>
  <c r="P583" i="7"/>
  <c r="P577" i="7"/>
  <c r="P39" i="7"/>
  <c r="P38" i="7"/>
  <c r="P37"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R2" i="7" l="1"/>
  <c r="Q583" i="7"/>
  <c r="Q577" i="7"/>
  <c r="Q39" i="7"/>
  <c r="Q38" i="7"/>
  <c r="Q37" i="7"/>
  <c r="AI585" i="7"/>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47" i="1"/>
  <c r="S2" i="7" l="1"/>
  <c r="R583" i="7"/>
  <c r="R577" i="7"/>
  <c r="R39" i="7"/>
  <c r="R38" i="7"/>
  <c r="R37" i="7"/>
  <c r="E147" i="1"/>
  <c r="E171" i="1" s="1"/>
  <c r="E173" i="1" s="1"/>
  <c r="D171" i="1"/>
  <c r="D173" i="1" s="1"/>
  <c r="F147" i="1"/>
  <c r="B559" i="7"/>
  <c r="T2" i="7" l="1"/>
  <c r="S577" i="7"/>
  <c r="S583" i="7"/>
  <c r="S39" i="7"/>
  <c r="S38" i="7"/>
  <c r="S37" i="7"/>
  <c r="G147" i="1"/>
  <c r="F171" i="1"/>
  <c r="F173" i="1" s="1"/>
  <c r="B5" i="7" a="1"/>
  <c r="B63" i="7"/>
  <c r="U2" i="7" l="1"/>
  <c r="T577" i="7"/>
  <c r="T583" i="7"/>
  <c r="T38" i="7"/>
  <c r="T39" i="7"/>
  <c r="T37" i="7"/>
  <c r="H147" i="1"/>
  <c r="G171" i="1"/>
  <c r="G173"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V2" i="7" l="1"/>
  <c r="U583" i="7"/>
  <c r="U577" i="7"/>
  <c r="U39" i="7"/>
  <c r="U38" i="7"/>
  <c r="U37" i="7"/>
  <c r="I147" i="1"/>
  <c r="H171" i="1"/>
  <c r="H173" i="1" s="1"/>
  <c r="W2" i="7" l="1"/>
  <c r="V583" i="7"/>
  <c r="V577" i="7"/>
  <c r="V39" i="7"/>
  <c r="V38" i="7"/>
  <c r="V37" i="7"/>
  <c r="J147" i="1"/>
  <c r="I171" i="1"/>
  <c r="I173" i="1" s="1"/>
  <c r="M354" i="7"/>
  <c r="B381" i="7"/>
  <c r="B380" i="7"/>
  <c r="B378" i="7"/>
  <c r="B242" i="7"/>
  <c r="B375" i="7"/>
  <c r="B374" i="7"/>
  <c r="B373" i="7"/>
  <c r="B372" i="7"/>
  <c r="B239" i="7"/>
  <c r="B238" i="7"/>
  <c r="B237" i="7"/>
  <c r="B245" i="7"/>
  <c r="B244" i="7"/>
  <c r="X2" i="7" l="1"/>
  <c r="W577" i="7"/>
  <c r="W583" i="7"/>
  <c r="W39" i="7"/>
  <c r="W38" i="7"/>
  <c r="W37" i="7"/>
  <c r="K147" i="1"/>
  <c r="J171" i="1"/>
  <c r="J173"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Y2" i="7" l="1"/>
  <c r="X583" i="7"/>
  <c r="X577" i="7"/>
  <c r="X39" i="7"/>
  <c r="X37" i="7"/>
  <c r="X38" i="7"/>
  <c r="L147" i="1"/>
  <c r="K171" i="1"/>
  <c r="K173"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Z2" i="7" l="1"/>
  <c r="Y583" i="7"/>
  <c r="Y577" i="7"/>
  <c r="Y39" i="7"/>
  <c r="Y38" i="7"/>
  <c r="Y37" i="7"/>
  <c r="M147" i="1"/>
  <c r="L171" i="1"/>
  <c r="L173" i="1" s="1"/>
  <c r="F10" i="1"/>
  <c r="B64" i="7"/>
  <c r="B61" i="7"/>
  <c r="AA2" i="7" l="1"/>
  <c r="Z583" i="7"/>
  <c r="Z577" i="7"/>
  <c r="Z38" i="7"/>
  <c r="Z37" i="7"/>
  <c r="Z39" i="7"/>
  <c r="N147" i="1"/>
  <c r="M171" i="1"/>
  <c r="M173" i="1" s="1"/>
  <c r="G84" i="1"/>
  <c r="G83" i="1"/>
  <c r="G82" i="1"/>
  <c r="G81" i="1"/>
  <c r="G80" i="1"/>
  <c r="AB2" i="7" l="1"/>
  <c r="AA577" i="7"/>
  <c r="AA583" i="7"/>
  <c r="AA39" i="7"/>
  <c r="AA37" i="7"/>
  <c r="AA38" i="7"/>
  <c r="O147" i="1"/>
  <c r="N171" i="1"/>
  <c r="N173" i="1" s="1"/>
  <c r="B358" i="7"/>
  <c r="B357" i="7"/>
  <c r="B222" i="7"/>
  <c r="B221" i="7"/>
  <c r="B355" i="7"/>
  <c r="B220" i="7"/>
  <c r="B354" i="7"/>
  <c r="B219" i="7"/>
  <c r="B218" i="7"/>
  <c r="B356" i="7"/>
  <c r="B359" i="7"/>
  <c r="C144" i="1"/>
  <c r="H80" i="1"/>
  <c r="I80" i="1" s="1"/>
  <c r="H82" i="1"/>
  <c r="I82" i="1" s="1"/>
  <c r="H83" i="1"/>
  <c r="I83" i="1" s="1"/>
  <c r="H84" i="1"/>
  <c r="I84" i="1" s="1"/>
  <c r="H81" i="1"/>
  <c r="I81" i="1" s="1"/>
  <c r="G85" i="1"/>
  <c r="AC2" i="7" l="1"/>
  <c r="AB577" i="7"/>
  <c r="AB583" i="7"/>
  <c r="AB39" i="7"/>
  <c r="AB38" i="7"/>
  <c r="AB37" i="7"/>
  <c r="B225" i="7"/>
  <c r="B361" i="7"/>
  <c r="P147" i="1"/>
  <c r="O171" i="1"/>
  <c r="O173" i="1" s="1"/>
  <c r="H85" i="1"/>
  <c r="I85" i="1"/>
  <c r="B65" i="7" s="1"/>
  <c r="C43" i="1"/>
  <c r="AD2" i="7" l="1"/>
  <c r="AC583" i="7"/>
  <c r="AC577" i="7"/>
  <c r="AC39" i="7"/>
  <c r="AC38" i="7"/>
  <c r="AC37" i="7"/>
  <c r="Q147" i="1"/>
  <c r="P171" i="1"/>
  <c r="P173" i="1" s="1"/>
  <c r="B259" i="7"/>
  <c r="G42" i="4"/>
  <c r="G3" i="4"/>
  <c r="AE2" i="7" l="1"/>
  <c r="AD583" i="7"/>
  <c r="AD577" i="7"/>
  <c r="AD38" i="7"/>
  <c r="AD37" i="7"/>
  <c r="AD39" i="7"/>
  <c r="R147" i="1"/>
  <c r="Q171" i="1"/>
  <c r="Q173" i="1" s="1"/>
  <c r="C517" i="7"/>
  <c r="C157" i="7" s="1"/>
  <c r="C518" i="7"/>
  <c r="C519" i="7"/>
  <c r="C520" i="7"/>
  <c r="C510" i="7"/>
  <c r="B236" i="7" s="1"/>
  <c r="C511" i="7"/>
  <c r="C512" i="7"/>
  <c r="C513" i="7"/>
  <c r="AF2" i="7" l="1"/>
  <c r="AE577" i="7"/>
  <c r="AE583" i="7"/>
  <c r="AE39" i="7"/>
  <c r="AE38" i="7"/>
  <c r="AE37" i="7"/>
  <c r="S147" i="1"/>
  <c r="R171" i="1"/>
  <c r="R173" i="1" s="1"/>
  <c r="B243" i="7"/>
  <c r="B246" i="7" s="1"/>
  <c r="E225" i="7" s="1"/>
  <c r="E224" i="7" s="1"/>
  <c r="B379" i="7"/>
  <c r="C514" i="7"/>
  <c r="C521" i="7"/>
  <c r="B67" i="7" s="1"/>
  <c r="C191" i="7"/>
  <c r="C193" i="7"/>
  <c r="C151" i="7"/>
  <c r="C192" i="7"/>
  <c r="C194" i="7"/>
  <c r="AG2" i="7" l="1"/>
  <c r="AF583" i="7"/>
  <c r="AF577" i="7"/>
  <c r="AF39" i="7"/>
  <c r="AF38" i="7"/>
  <c r="AF37" i="7"/>
  <c r="T147" i="1"/>
  <c r="S171" i="1"/>
  <c r="S173" i="1" s="1"/>
  <c r="B87" i="7"/>
  <c r="C201" i="7"/>
  <c r="C56" i="1"/>
  <c r="C51" i="1"/>
  <c r="AH2" i="7" l="1"/>
  <c r="AG583" i="7"/>
  <c r="AG577" i="7"/>
  <c r="AG39" i="7"/>
  <c r="AG38" i="7"/>
  <c r="AG37" i="7"/>
  <c r="U147" i="1"/>
  <c r="T171" i="1"/>
  <c r="T173" i="1" s="1"/>
  <c r="B369" i="7"/>
  <c r="B368" i="7"/>
  <c r="B367" i="7"/>
  <c r="B366" i="7"/>
  <c r="B233" i="7"/>
  <c r="B232" i="7"/>
  <c r="B231" i="7"/>
  <c r="B230" i="7"/>
  <c r="B234" i="7" s="1"/>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AI2" i="7" l="1"/>
  <c r="AH583" i="7"/>
  <c r="AH577" i="7"/>
  <c r="AH39" i="7"/>
  <c r="AH38" i="7"/>
  <c r="AH37" i="7"/>
  <c r="V147" i="1"/>
  <c r="U171" i="1"/>
  <c r="U173" i="1" s="1"/>
  <c r="AJ2" i="7" l="1"/>
  <c r="AI577" i="7"/>
  <c r="AI583" i="7"/>
  <c r="AI39" i="7"/>
  <c r="AI38" i="7"/>
  <c r="AI37" i="7"/>
  <c r="C22" i="7"/>
  <c r="C40" i="7" s="1"/>
  <c r="C401" i="7"/>
  <c r="C265" i="7"/>
  <c r="W147" i="1"/>
  <c r="V171" i="1"/>
  <c r="V173" i="1" s="1"/>
  <c r="C552" i="7"/>
  <c r="C584" i="7"/>
  <c r="C563" i="7"/>
  <c r="C564" i="7"/>
  <c r="C566" i="7"/>
  <c r="C562" i="7"/>
  <c r="C497" i="7"/>
  <c r="C491" i="7"/>
  <c r="C537" i="7"/>
  <c r="C533" i="7"/>
  <c r="C529" i="7"/>
  <c r="C525" i="7"/>
  <c r="C29" i="7"/>
  <c r="C33" i="7"/>
  <c r="C26" i="7"/>
  <c r="C554" i="7"/>
  <c r="D554" i="7" s="1"/>
  <c r="C125" i="7"/>
  <c r="C659" i="7"/>
  <c r="C627" i="7"/>
  <c r="C595" i="7"/>
  <c r="C19" i="7"/>
  <c r="C41" i="7"/>
  <c r="AK2" i="7" l="1"/>
  <c r="AJ583" i="7"/>
  <c r="AJ577" i="7"/>
  <c r="AJ39" i="7"/>
  <c r="AJ37" i="7"/>
  <c r="AJ38" i="7"/>
  <c r="D22" i="7"/>
  <c r="D40" i="7" s="1"/>
  <c r="D401" i="7"/>
  <c r="D265" i="7"/>
  <c r="C72" i="7"/>
  <c r="X147" i="1"/>
  <c r="W171" i="1"/>
  <c r="W173" i="1" s="1"/>
  <c r="D552" i="7"/>
  <c r="D584" i="7"/>
  <c r="D563" i="7"/>
  <c r="D564" i="7"/>
  <c r="D566" i="7"/>
  <c r="D562" i="7"/>
  <c r="D537" i="7"/>
  <c r="D533" i="7"/>
  <c r="D529" i="7"/>
  <c r="D525" i="7"/>
  <c r="D497" i="7"/>
  <c r="D491" i="7"/>
  <c r="D29" i="7"/>
  <c r="D33" i="7"/>
  <c r="D26" i="7"/>
  <c r="E554" i="7"/>
  <c r="D659" i="7"/>
  <c r="D627" i="7"/>
  <c r="D595" i="7"/>
  <c r="D19" i="7"/>
  <c r="D41" i="7"/>
  <c r="AL2" i="7" l="1"/>
  <c r="AK583" i="7"/>
  <c r="AK577" i="7"/>
  <c r="AK39" i="7"/>
  <c r="AK38" i="7"/>
  <c r="AK37" i="7"/>
  <c r="E22" i="7"/>
  <c r="E40" i="7" s="1"/>
  <c r="E401" i="7"/>
  <c r="E265" i="7"/>
  <c r="D72" i="7"/>
  <c r="Y147" i="1"/>
  <c r="X171" i="1"/>
  <c r="X173" i="1" s="1"/>
  <c r="E552" i="7"/>
  <c r="E584" i="7"/>
  <c r="E563" i="7"/>
  <c r="E564" i="7"/>
  <c r="E566" i="7"/>
  <c r="E562" i="7"/>
  <c r="E497" i="7"/>
  <c r="E491" i="7"/>
  <c r="E537" i="7"/>
  <c r="E533" i="7"/>
  <c r="E529" i="7"/>
  <c r="E525" i="7"/>
  <c r="E29" i="7"/>
  <c r="E33" i="7"/>
  <c r="E26" i="7"/>
  <c r="F554" i="7"/>
  <c r="E659" i="7"/>
  <c r="E627" i="7"/>
  <c r="E595" i="7"/>
  <c r="E41" i="7"/>
  <c r="E19" i="7"/>
  <c r="D93" i="1"/>
  <c r="D95" i="1"/>
  <c r="D94" i="1"/>
  <c r="AM2" i="7" l="1"/>
  <c r="AL583" i="7"/>
  <c r="AL577" i="7"/>
  <c r="AL39" i="7"/>
  <c r="AL38" i="7"/>
  <c r="AL37" i="7"/>
  <c r="F22" i="7"/>
  <c r="F40" i="7" s="1"/>
  <c r="F401" i="7"/>
  <c r="F265" i="7"/>
  <c r="Z147" i="1"/>
  <c r="Y171" i="1"/>
  <c r="Y173" i="1" s="1"/>
  <c r="E72" i="7"/>
  <c r="F552" i="7"/>
  <c r="F584" i="7"/>
  <c r="F563" i="7"/>
  <c r="F564" i="7"/>
  <c r="F566" i="7"/>
  <c r="F562" i="7"/>
  <c r="F491" i="7"/>
  <c r="F537" i="7"/>
  <c r="F533" i="7"/>
  <c r="F529" i="7"/>
  <c r="F525" i="7"/>
  <c r="F497" i="7"/>
  <c r="F29" i="7"/>
  <c r="F33" i="7"/>
  <c r="F26" i="7"/>
  <c r="G554" i="7"/>
  <c r="F627" i="7"/>
  <c r="F659" i="7"/>
  <c r="F595" i="7"/>
  <c r="F41" i="7"/>
  <c r="F19" i="7"/>
  <c r="AP579" i="7"/>
  <c r="AN2" i="7" l="1"/>
  <c r="AM577" i="7"/>
  <c r="AM583" i="7"/>
  <c r="AM39" i="7"/>
  <c r="AM38" i="7"/>
  <c r="AM37" i="7"/>
  <c r="G22" i="7"/>
  <c r="G40" i="7" s="1"/>
  <c r="G401" i="7"/>
  <c r="G265" i="7"/>
  <c r="F72" i="7"/>
  <c r="AA147" i="1"/>
  <c r="Z171" i="1"/>
  <c r="Z173" i="1" s="1"/>
  <c r="G552" i="7"/>
  <c r="G584" i="7"/>
  <c r="G563" i="7"/>
  <c r="G564" i="7"/>
  <c r="G566" i="7"/>
  <c r="G562" i="7"/>
  <c r="G497" i="7"/>
  <c r="G491" i="7"/>
  <c r="G529" i="7"/>
  <c r="G537" i="7"/>
  <c r="G533" i="7"/>
  <c r="G525" i="7"/>
  <c r="G29" i="7"/>
  <c r="G33" i="7"/>
  <c r="G26" i="7"/>
  <c r="H554" i="7"/>
  <c r="G659" i="7"/>
  <c r="G627" i="7"/>
  <c r="G595" i="7"/>
  <c r="G19" i="7"/>
  <c r="G41"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AO2" i="7" l="1"/>
  <c r="AN577" i="7"/>
  <c r="AN583" i="7"/>
  <c r="AN39" i="7"/>
  <c r="AN38" i="7"/>
  <c r="AN37" i="7"/>
  <c r="H22" i="7"/>
  <c r="H40" i="7" s="1"/>
  <c r="H401" i="7"/>
  <c r="H265" i="7"/>
  <c r="G72" i="7"/>
  <c r="AB147" i="1"/>
  <c r="AA171" i="1"/>
  <c r="AA173" i="1" s="1"/>
  <c r="H552" i="7"/>
  <c r="H584" i="7"/>
  <c r="H563" i="7"/>
  <c r="H564" i="7"/>
  <c r="H566" i="7"/>
  <c r="H562" i="7"/>
  <c r="H529" i="7"/>
  <c r="H497" i="7"/>
  <c r="H491" i="7"/>
  <c r="H537" i="7"/>
  <c r="H533" i="7"/>
  <c r="H525" i="7"/>
  <c r="H29" i="7"/>
  <c r="H33" i="7"/>
  <c r="H26" i="7"/>
  <c r="I554" i="7"/>
  <c r="H659" i="7"/>
  <c r="H595" i="7"/>
  <c r="H627" i="7"/>
  <c r="H19" i="7"/>
  <c r="H41"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AP2" i="7" l="1"/>
  <c r="AO583" i="7"/>
  <c r="AO577" i="7"/>
  <c r="AO39" i="7"/>
  <c r="AO38" i="7"/>
  <c r="AO37" i="7"/>
  <c r="I22" i="7"/>
  <c r="I40" i="7" s="1"/>
  <c r="I401" i="7"/>
  <c r="I265" i="7"/>
  <c r="AC147" i="1"/>
  <c r="AB171" i="1"/>
  <c r="AB173" i="1" s="1"/>
  <c r="I552" i="7"/>
  <c r="I584" i="7"/>
  <c r="H72" i="7"/>
  <c r="I563" i="7"/>
  <c r="I564" i="7"/>
  <c r="I566" i="7"/>
  <c r="I562" i="7"/>
  <c r="I497" i="7"/>
  <c r="I491" i="7"/>
  <c r="I537" i="7"/>
  <c r="I533" i="7"/>
  <c r="I529" i="7"/>
  <c r="I525" i="7"/>
  <c r="I29" i="7"/>
  <c r="I33" i="7"/>
  <c r="I26" i="7"/>
  <c r="J554"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C578" i="7"/>
  <c r="C508" i="7"/>
  <c r="B66" i="7" s="1"/>
  <c r="B240"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AP583" i="7" l="1"/>
  <c r="AP577" i="7"/>
  <c r="AP39" i="7"/>
  <c r="AP38" i="7"/>
  <c r="AP37" i="7"/>
  <c r="D361" i="7"/>
  <c r="J22" i="7"/>
  <c r="J40" i="7" s="1"/>
  <c r="J401" i="7"/>
  <c r="J265" i="7"/>
  <c r="D360" i="7"/>
  <c r="D225" i="7"/>
  <c r="B247" i="7"/>
  <c r="I72" i="7"/>
  <c r="AD147" i="1"/>
  <c r="AC171" i="1"/>
  <c r="AC173" i="1" s="1"/>
  <c r="J552" i="7"/>
  <c r="J584" i="7"/>
  <c r="J563" i="7"/>
  <c r="J564" i="7"/>
  <c r="J566" i="7"/>
  <c r="J562" i="7"/>
  <c r="J497" i="7"/>
  <c r="J525" i="7"/>
  <c r="J491" i="7"/>
  <c r="J537" i="7"/>
  <c r="J533" i="7"/>
  <c r="J529" i="7"/>
  <c r="J29" i="7"/>
  <c r="J33" i="7"/>
  <c r="J26" i="7"/>
  <c r="K554" i="7"/>
  <c r="B68" i="7"/>
  <c r="B86" i="7"/>
  <c r="I597"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D492" i="7"/>
  <c r="D252" i="7"/>
  <c r="D253" i="7"/>
  <c r="D387" i="7"/>
  <c r="D391" i="7"/>
  <c r="D498" i="7"/>
  <c r="D609" i="7"/>
  <c r="D301" i="7"/>
  <c r="D328" i="7"/>
  <c r="D271" i="7"/>
  <c r="D254" i="7"/>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52" i="7"/>
  <c r="E251" i="7"/>
  <c r="E28" i="7"/>
  <c r="C465" i="7"/>
  <c r="C277" i="7"/>
  <c r="C412" i="7"/>
  <c r="C439" i="7"/>
  <c r="C464" i="7"/>
  <c r="D327" i="7"/>
  <c r="K22" i="7" l="1"/>
  <c r="K401" i="7"/>
  <c r="K265" i="7"/>
  <c r="J72" i="7"/>
  <c r="D223" i="7"/>
  <c r="D224" i="7"/>
  <c r="AE147" i="1"/>
  <c r="AD171" i="1"/>
  <c r="AD173" i="1" s="1"/>
  <c r="K552" i="7"/>
  <c r="K584" i="7"/>
  <c r="K563" i="7"/>
  <c r="K564" i="7"/>
  <c r="K566" i="7"/>
  <c r="K562" i="7"/>
  <c r="K497" i="7"/>
  <c r="K491" i="7"/>
  <c r="K537" i="7"/>
  <c r="K533" i="7"/>
  <c r="K529" i="7"/>
  <c r="K525" i="7"/>
  <c r="K29" i="7"/>
  <c r="K33" i="7"/>
  <c r="K26" i="7"/>
  <c r="L554"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53" i="7"/>
  <c r="F252" i="7"/>
  <c r="F251" i="7"/>
  <c r="F271" i="7"/>
  <c r="F28" i="7"/>
  <c r="E272" i="7"/>
  <c r="E408" i="7"/>
  <c r="L22" i="7" l="1"/>
  <c r="L401" i="7"/>
  <c r="L265" i="7"/>
  <c r="K72" i="7"/>
  <c r="AF147" i="1"/>
  <c r="AE171" i="1"/>
  <c r="AE173" i="1" s="1"/>
  <c r="L552" i="7"/>
  <c r="L584" i="7"/>
  <c r="L563" i="7"/>
  <c r="L564" i="7"/>
  <c r="L566" i="7"/>
  <c r="L562" i="7"/>
  <c r="L533" i="7"/>
  <c r="L525" i="7"/>
  <c r="L497" i="7"/>
  <c r="L491" i="7"/>
  <c r="L537" i="7"/>
  <c r="L529" i="7"/>
  <c r="L29" i="7"/>
  <c r="L33" i="7"/>
  <c r="L26" i="7"/>
  <c r="M554" i="7"/>
  <c r="D440" i="7"/>
  <c r="E439" i="7"/>
  <c r="E413" i="7"/>
  <c r="D439" i="7"/>
  <c r="E465" i="7"/>
  <c r="E464" i="7"/>
  <c r="E466" i="7"/>
  <c r="D466" i="7"/>
  <c r="E412" i="7"/>
  <c r="D414" i="7"/>
  <c r="E440" i="7"/>
  <c r="L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53" i="7"/>
  <c r="G252" i="7"/>
  <c r="G251" i="7"/>
  <c r="G28" i="7"/>
  <c r="F272" i="7"/>
  <c r="F413" i="7"/>
  <c r="F438" i="7"/>
  <c r="F466" i="7"/>
  <c r="F408" i="7"/>
  <c r="F439" i="7"/>
  <c r="M22" i="7" l="1"/>
  <c r="M401" i="7"/>
  <c r="M265" i="7"/>
  <c r="L72" i="7"/>
  <c r="AG147" i="1"/>
  <c r="AF171" i="1"/>
  <c r="AF173" i="1" s="1"/>
  <c r="M552" i="7"/>
  <c r="M584" i="7"/>
  <c r="M563" i="7"/>
  <c r="M564" i="7"/>
  <c r="M566" i="7"/>
  <c r="M562" i="7"/>
  <c r="M497" i="7"/>
  <c r="M491" i="7"/>
  <c r="M537" i="7"/>
  <c r="M533" i="7"/>
  <c r="M529" i="7"/>
  <c r="M525" i="7"/>
  <c r="M29" i="7"/>
  <c r="M33" i="7"/>
  <c r="M26" i="7"/>
  <c r="N554"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53" i="7"/>
  <c r="H252" i="7"/>
  <c r="H251" i="7"/>
  <c r="H271" i="7"/>
  <c r="H28" i="7"/>
  <c r="G272" i="7"/>
  <c r="G414" i="7"/>
  <c r="G413" i="7"/>
  <c r="G441" i="7"/>
  <c r="G465" i="7"/>
  <c r="G438" i="7"/>
  <c r="G466" i="7"/>
  <c r="G408" i="7"/>
  <c r="N22" i="7" l="1"/>
  <c r="N40" i="7" s="1"/>
  <c r="N401" i="7"/>
  <c r="N265" i="7"/>
  <c r="M72" i="7"/>
  <c r="AH147" i="1"/>
  <c r="AG171" i="1"/>
  <c r="AG173" i="1" s="1"/>
  <c r="N552" i="7"/>
  <c r="N584" i="7"/>
  <c r="N563" i="7"/>
  <c r="N564" i="7"/>
  <c r="N566" i="7"/>
  <c r="N562" i="7"/>
  <c r="N491" i="7"/>
  <c r="N537" i="7"/>
  <c r="N533" i="7"/>
  <c r="N529" i="7"/>
  <c r="N525" i="7"/>
  <c r="N497" i="7"/>
  <c r="N29" i="7"/>
  <c r="N33" i="7"/>
  <c r="N26" i="7"/>
  <c r="O554"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53" i="7"/>
  <c r="I252" i="7"/>
  <c r="I251" i="7"/>
  <c r="I28" i="7"/>
  <c r="H272" i="7"/>
  <c r="H415" i="7"/>
  <c r="H412" i="7"/>
  <c r="H416" i="7"/>
  <c r="H440" i="7"/>
  <c r="H464" i="7"/>
  <c r="H468" i="7"/>
  <c r="H441" i="7"/>
  <c r="H465" i="7"/>
  <c r="O22" i="7" l="1"/>
  <c r="O401" i="7"/>
  <c r="O265" i="7"/>
  <c r="AI147" i="1"/>
  <c r="AH171" i="1"/>
  <c r="AH173" i="1" s="1"/>
  <c r="O552" i="7"/>
  <c r="O584" i="7"/>
  <c r="N72" i="7"/>
  <c r="O563" i="7"/>
  <c r="O564" i="7"/>
  <c r="O566" i="7"/>
  <c r="O562" i="7"/>
  <c r="O497" i="7"/>
  <c r="O537" i="7"/>
  <c r="O533" i="7"/>
  <c r="O525" i="7"/>
  <c r="O491" i="7"/>
  <c r="O529" i="7"/>
  <c r="O29" i="7"/>
  <c r="O33" i="7"/>
  <c r="O26" i="7"/>
  <c r="P554"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53" i="7"/>
  <c r="J252" i="7"/>
  <c r="J251" i="7"/>
  <c r="J271" i="7"/>
  <c r="J28" i="7"/>
  <c r="I272" i="7"/>
  <c r="I412" i="7"/>
  <c r="I414" i="7"/>
  <c r="I413" i="7"/>
  <c r="I417" i="7"/>
  <c r="I441" i="7"/>
  <c r="I465" i="7"/>
  <c r="I469" i="7"/>
  <c r="I438" i="7"/>
  <c r="I442" i="7"/>
  <c r="I466" i="7"/>
  <c r="I408" i="7"/>
  <c r="P22" i="7" l="1"/>
  <c r="P401" i="7"/>
  <c r="P265" i="7"/>
  <c r="AJ147" i="1"/>
  <c r="AI171" i="1"/>
  <c r="AI173" i="1" s="1"/>
  <c r="O72" i="7"/>
  <c r="P552" i="7"/>
  <c r="P584" i="7"/>
  <c r="P563" i="7"/>
  <c r="P564" i="7"/>
  <c r="P566" i="7"/>
  <c r="P562" i="7"/>
  <c r="P537" i="7"/>
  <c r="P529" i="7"/>
  <c r="P497" i="7"/>
  <c r="P491" i="7"/>
  <c r="P533" i="7"/>
  <c r="P525" i="7"/>
  <c r="P29" i="7"/>
  <c r="P33" i="7"/>
  <c r="P26" i="7"/>
  <c r="Q554" i="7"/>
  <c r="O603"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53" i="7"/>
  <c r="K252" i="7"/>
  <c r="K251" i="7"/>
  <c r="K28" i="7"/>
  <c r="J415" i="7"/>
  <c r="J272" i="7"/>
  <c r="J413" i="7"/>
  <c r="J414" i="7"/>
  <c r="J418" i="7"/>
  <c r="J438" i="7"/>
  <c r="J442" i="7"/>
  <c r="J466" i="7"/>
  <c r="J470" i="7"/>
  <c r="J408" i="7"/>
  <c r="J439" i="7"/>
  <c r="J443" i="7"/>
  <c r="J467" i="7"/>
  <c r="Q22" i="7" l="1"/>
  <c r="Q40" i="7" s="1"/>
  <c r="Q401" i="7"/>
  <c r="Q265" i="7"/>
  <c r="K648" i="7"/>
  <c r="AK147" i="1"/>
  <c r="AJ171" i="1"/>
  <c r="AJ173" i="1" s="1"/>
  <c r="Q552" i="7"/>
  <c r="Q584" i="7"/>
  <c r="P72" i="7"/>
  <c r="Q563" i="7"/>
  <c r="Q564" i="7"/>
  <c r="Q566" i="7"/>
  <c r="Q562" i="7"/>
  <c r="Q497" i="7"/>
  <c r="Q491" i="7"/>
  <c r="Q537" i="7"/>
  <c r="Q533" i="7"/>
  <c r="Q529" i="7"/>
  <c r="Q525" i="7"/>
  <c r="Q29" i="7"/>
  <c r="Q33" i="7"/>
  <c r="Q26" i="7"/>
  <c r="R554"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 i="7" s="1"/>
  <c r="R401" i="7"/>
  <c r="R265" i="7"/>
  <c r="Q72" i="7"/>
  <c r="AL147" i="1"/>
  <c r="AK171" i="1"/>
  <c r="AK173" i="1" s="1"/>
  <c r="R552" i="7"/>
  <c r="R584" i="7"/>
  <c r="R563" i="7"/>
  <c r="R564" i="7"/>
  <c r="R566" i="7"/>
  <c r="R562" i="7"/>
  <c r="R533" i="7"/>
  <c r="R529" i="7"/>
  <c r="R497" i="7"/>
  <c r="R491" i="7"/>
  <c r="R537" i="7"/>
  <c r="R525" i="7"/>
  <c r="R29" i="7"/>
  <c r="R33" i="7"/>
  <c r="R26" i="7"/>
  <c r="S554"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53" i="7"/>
  <c r="M252" i="7"/>
  <c r="M251" i="7"/>
  <c r="M28" i="7"/>
  <c r="L413" i="7"/>
  <c r="L419" i="7"/>
  <c r="L414" i="7"/>
  <c r="L418" i="7"/>
  <c r="L438" i="7"/>
  <c r="L442" i="7"/>
  <c r="L446" i="7"/>
  <c r="L466" i="7"/>
  <c r="L470" i="7"/>
  <c r="L408" i="7"/>
  <c r="L439" i="7"/>
  <c r="L443" i="7"/>
  <c r="L467" i="7"/>
  <c r="L471" i="7"/>
  <c r="K81" i="7"/>
  <c r="S22" i="7" l="1"/>
  <c r="S40" i="7" s="1"/>
  <c r="S401" i="7"/>
  <c r="S265" i="7"/>
  <c r="R72" i="7"/>
  <c r="AM147" i="1"/>
  <c r="AL171" i="1"/>
  <c r="AL173" i="1" s="1"/>
  <c r="S552" i="7"/>
  <c r="S584" i="7"/>
  <c r="S563" i="7"/>
  <c r="S564" i="7"/>
  <c r="S566" i="7"/>
  <c r="S562" i="7"/>
  <c r="S497" i="7"/>
  <c r="S491" i="7"/>
  <c r="S537" i="7"/>
  <c r="S533" i="7"/>
  <c r="S529" i="7"/>
  <c r="S525" i="7"/>
  <c r="S29" i="7"/>
  <c r="S33" i="7"/>
  <c r="S26" i="7"/>
  <c r="T554"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53" i="7"/>
  <c r="N252" i="7"/>
  <c r="N251" i="7"/>
  <c r="N271" i="7"/>
  <c r="N28" i="7"/>
  <c r="M272" i="7"/>
  <c r="M412" i="7"/>
  <c r="M414" i="7"/>
  <c r="M417" i="7"/>
  <c r="M421" i="7"/>
  <c r="M441" i="7"/>
  <c r="M445" i="7"/>
  <c r="M438" i="7"/>
  <c r="M466" i="7"/>
  <c r="M470" i="7"/>
  <c r="M408" i="7"/>
  <c r="M605" i="7"/>
  <c r="M590" i="7" s="1"/>
  <c r="M78" i="7" s="1"/>
  <c r="M637" i="7"/>
  <c r="M622" i="7" s="1"/>
  <c r="M79" i="7" s="1"/>
  <c r="T22" i="7" l="1"/>
  <c r="T40" i="7" s="1"/>
  <c r="T401" i="7"/>
  <c r="T265" i="7"/>
  <c r="S72" i="7"/>
  <c r="AN147" i="1"/>
  <c r="AM171" i="1"/>
  <c r="AM173" i="1" s="1"/>
  <c r="T552" i="7"/>
  <c r="T584" i="7"/>
  <c r="T563" i="7"/>
  <c r="T564" i="7"/>
  <c r="T566" i="7"/>
  <c r="T562" i="7"/>
  <c r="T533" i="7"/>
  <c r="T525" i="7"/>
  <c r="T497" i="7"/>
  <c r="T491" i="7"/>
  <c r="T537" i="7"/>
  <c r="T529" i="7"/>
  <c r="T29" i="7"/>
  <c r="T33" i="7"/>
  <c r="T26" i="7"/>
  <c r="U554" i="7"/>
  <c r="M464"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47" i="1"/>
  <c r="AN171" i="1"/>
  <c r="AN173" i="1" s="1"/>
  <c r="U552" i="7"/>
  <c r="U584" i="7"/>
  <c r="U563" i="7"/>
  <c r="U564" i="7"/>
  <c r="U566" i="7"/>
  <c r="U562" i="7"/>
  <c r="U497" i="7"/>
  <c r="U491" i="7"/>
  <c r="U537" i="7"/>
  <c r="U533" i="7"/>
  <c r="U529" i="7"/>
  <c r="U525" i="7"/>
  <c r="U29" i="7"/>
  <c r="U33" i="7"/>
  <c r="U26" i="7"/>
  <c r="U558" i="7"/>
  <c r="V554" i="7"/>
  <c r="U546"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47" i="1"/>
  <c r="AO171" i="1"/>
  <c r="AO173" i="1" s="1"/>
  <c r="V552" i="7"/>
  <c r="V584" i="7"/>
  <c r="V563" i="7"/>
  <c r="V564" i="7"/>
  <c r="V566" i="7"/>
  <c r="V562" i="7"/>
  <c r="V491" i="7"/>
  <c r="V537" i="7"/>
  <c r="V533" i="7"/>
  <c r="V529" i="7"/>
  <c r="V525" i="7"/>
  <c r="V497" i="7"/>
  <c r="V29" i="7"/>
  <c r="V33" i="7"/>
  <c r="V26" i="7"/>
  <c r="V558" i="7"/>
  <c r="W554" i="7"/>
  <c r="V546"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53" i="7"/>
  <c r="Q252" i="7"/>
  <c r="Q251" i="7"/>
  <c r="Q28" i="7"/>
  <c r="P413" i="7"/>
  <c r="P421" i="7"/>
  <c r="P419" i="7"/>
  <c r="P414" i="7"/>
  <c r="P418" i="7"/>
  <c r="P438" i="7"/>
  <c r="P442" i="7"/>
  <c r="P446" i="7"/>
  <c r="P466" i="7"/>
  <c r="P470" i="7"/>
  <c r="P408" i="7"/>
  <c r="P439" i="7"/>
  <c r="P443" i="7"/>
  <c r="P447" i="7"/>
  <c r="P467" i="7"/>
  <c r="P471" i="7"/>
  <c r="W22" i="7" l="1"/>
  <c r="W40" i="7" s="1"/>
  <c r="W401" i="7"/>
  <c r="W265" i="7"/>
  <c r="AQ147" i="1"/>
  <c r="AQ171" i="1" s="1"/>
  <c r="AQ173" i="1" s="1"/>
  <c r="AP171" i="1"/>
  <c r="AP173" i="1" s="1"/>
  <c r="V72" i="7"/>
  <c r="W552" i="7"/>
  <c r="W584" i="7"/>
  <c r="W563" i="7"/>
  <c r="W564" i="7"/>
  <c r="W566" i="7"/>
  <c r="W562" i="7"/>
  <c r="U545" i="7"/>
  <c r="U547" i="7" s="1"/>
  <c r="W497" i="7"/>
  <c r="W491" i="7"/>
  <c r="W529" i="7"/>
  <c r="W537" i="7"/>
  <c r="W533" i="7"/>
  <c r="W525" i="7"/>
  <c r="W29" i="7"/>
  <c r="W33" i="7"/>
  <c r="W26" i="7"/>
  <c r="W558" i="7"/>
  <c r="X554" i="7"/>
  <c r="W546"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53" i="7"/>
  <c r="R252" i="7"/>
  <c r="R251" i="7"/>
  <c r="R271" i="7"/>
  <c r="R28" i="7"/>
  <c r="Q272" i="7"/>
  <c r="Q420" i="7"/>
  <c r="Q414" i="7"/>
  <c r="Q413" i="7"/>
  <c r="Q417" i="7"/>
  <c r="Q421" i="7"/>
  <c r="Q441" i="7"/>
  <c r="Q445" i="7"/>
  <c r="Q465" i="7"/>
  <c r="Q469" i="7"/>
  <c r="Q473" i="7"/>
  <c r="Q442" i="7"/>
  <c r="Q446" i="7"/>
  <c r="Q466" i="7"/>
  <c r="Q470" i="7"/>
  <c r="Q408" i="7"/>
  <c r="X22" i="7" l="1"/>
  <c r="X40" i="7" s="1"/>
  <c r="X401" i="7"/>
  <c r="X265" i="7"/>
  <c r="W72" i="7"/>
  <c r="C35" i="7" a="1"/>
  <c r="X552" i="7"/>
  <c r="X584" i="7"/>
  <c r="X563" i="7"/>
  <c r="X564" i="7"/>
  <c r="X566" i="7"/>
  <c r="X562" i="7"/>
  <c r="V545" i="7"/>
  <c r="V547" i="7" s="1"/>
  <c r="X529" i="7"/>
  <c r="X497" i="7"/>
  <c r="X491" i="7"/>
  <c r="X537" i="7"/>
  <c r="X533" i="7"/>
  <c r="X525" i="7"/>
  <c r="X29" i="7"/>
  <c r="X33" i="7"/>
  <c r="X26" i="7"/>
  <c r="X558" i="7"/>
  <c r="Y554" i="7"/>
  <c r="X546" i="7"/>
  <c r="Q438" i="7"/>
  <c r="Q412"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X72" i="7"/>
  <c r="Y563" i="7"/>
  <c r="Y564" i="7"/>
  <c r="Y566" i="7"/>
  <c r="Y562" i="7"/>
  <c r="W545" i="7"/>
  <c r="W547" i="7" s="1"/>
  <c r="Y497" i="7"/>
  <c r="Y491" i="7"/>
  <c r="Y537" i="7"/>
  <c r="Y533" i="7"/>
  <c r="Y529" i="7"/>
  <c r="Y525" i="7"/>
  <c r="Y29" i="7"/>
  <c r="Y33" i="7"/>
  <c r="Y26" i="7"/>
  <c r="Y558" i="7"/>
  <c r="Z554" i="7"/>
  <c r="Y546"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63" i="7"/>
  <c r="Z564" i="7"/>
  <c r="Z566" i="7"/>
  <c r="Z562" i="7"/>
  <c r="X545" i="7"/>
  <c r="X547" i="7" s="1"/>
  <c r="Z497" i="7"/>
  <c r="Z525" i="7"/>
  <c r="Z491" i="7"/>
  <c r="Z537" i="7"/>
  <c r="Z533" i="7"/>
  <c r="Z529" i="7"/>
  <c r="Z29" i="7"/>
  <c r="Z33" i="7"/>
  <c r="Z26" i="7"/>
  <c r="Z558" i="7"/>
  <c r="AA554" i="7"/>
  <c r="Z546" i="7"/>
  <c r="E354" i="7"/>
  <c r="E356" i="7"/>
  <c r="E355" i="7"/>
  <c r="E359" i="7"/>
  <c r="E358"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63" i="7"/>
  <c r="AA564" i="7"/>
  <c r="AA566" i="7"/>
  <c r="AA562" i="7"/>
  <c r="Y545" i="7"/>
  <c r="Y547" i="7" s="1"/>
  <c r="AA497" i="7"/>
  <c r="AA491" i="7"/>
  <c r="AA537" i="7"/>
  <c r="AA533" i="7"/>
  <c r="AA529" i="7"/>
  <c r="AA525" i="7"/>
  <c r="AA29" i="7"/>
  <c r="AA33" i="7"/>
  <c r="AA26" i="7"/>
  <c r="AA558" i="7"/>
  <c r="AB554" i="7"/>
  <c r="AA546"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63" i="7"/>
  <c r="AB564" i="7"/>
  <c r="AB566" i="7"/>
  <c r="AB562" i="7"/>
  <c r="Z545" i="7"/>
  <c r="Z547" i="7" s="1"/>
  <c r="AB533" i="7"/>
  <c r="AB525" i="7"/>
  <c r="AB497" i="7"/>
  <c r="AB491" i="7"/>
  <c r="AB537" i="7"/>
  <c r="AB529" i="7"/>
  <c r="AB29" i="7"/>
  <c r="AB26" i="7"/>
  <c r="AB33" i="7"/>
  <c r="AB558" i="7"/>
  <c r="AC554" i="7"/>
  <c r="AB546"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63" i="7"/>
  <c r="AC564" i="7"/>
  <c r="AC566" i="7"/>
  <c r="AC562" i="7"/>
  <c r="AA545" i="7"/>
  <c r="AA547" i="7" s="1"/>
  <c r="AC497" i="7"/>
  <c r="AC491" i="7"/>
  <c r="AC537" i="7"/>
  <c r="AC533" i="7"/>
  <c r="AC529" i="7"/>
  <c r="AC525" i="7"/>
  <c r="AC29" i="7"/>
  <c r="AC33" i="7"/>
  <c r="AC26" i="7"/>
  <c r="AC558" i="7"/>
  <c r="AD554" i="7"/>
  <c r="AC546"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63" i="7"/>
  <c r="AD564" i="7"/>
  <c r="AD566" i="7"/>
  <c r="AD562" i="7"/>
  <c r="AB545" i="7"/>
  <c r="AB547" i="7" s="1"/>
  <c r="AD537" i="7"/>
  <c r="AD533" i="7"/>
  <c r="AD529" i="7"/>
  <c r="AD525" i="7"/>
  <c r="AD497" i="7"/>
  <c r="AD491" i="7"/>
  <c r="AD29" i="7"/>
  <c r="AD33" i="7"/>
  <c r="AD26" i="7"/>
  <c r="AD558" i="7"/>
  <c r="AE554" i="7"/>
  <c r="AD546"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63" i="7"/>
  <c r="AE564" i="7"/>
  <c r="AE566" i="7"/>
  <c r="AE562" i="7"/>
  <c r="AC545" i="7"/>
  <c r="AC547" i="7" s="1"/>
  <c r="AE497" i="7"/>
  <c r="AE491" i="7"/>
  <c r="AE537" i="7"/>
  <c r="AE533" i="7"/>
  <c r="AE525" i="7"/>
  <c r="AE529" i="7"/>
  <c r="AE29" i="7"/>
  <c r="AE33" i="7"/>
  <c r="AE26" i="7"/>
  <c r="AE558" i="7"/>
  <c r="AF554" i="7"/>
  <c r="AE546"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4" i="7"/>
  <c r="W570" i="7"/>
  <c r="AF563" i="7"/>
  <c r="AF564" i="7"/>
  <c r="AF566" i="7"/>
  <c r="AF562" i="7"/>
  <c r="AD545" i="7"/>
  <c r="AD547" i="7" s="1"/>
  <c r="AF529" i="7"/>
  <c r="AF497" i="7"/>
  <c r="AF491" i="7"/>
  <c r="AF537" i="7"/>
  <c r="AF533" i="7"/>
  <c r="AF525" i="7"/>
  <c r="AF29" i="7"/>
  <c r="AF33" i="7"/>
  <c r="AF26" i="7"/>
  <c r="AF558" i="7"/>
  <c r="AG554" i="7"/>
  <c r="AF546"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63" i="7"/>
  <c r="AG564" i="7"/>
  <c r="AG566" i="7"/>
  <c r="AG562" i="7"/>
  <c r="AE545" i="7"/>
  <c r="AE547" i="7" s="1"/>
  <c r="AG497" i="7"/>
  <c r="AG491" i="7"/>
  <c r="AG537" i="7"/>
  <c r="AG533" i="7"/>
  <c r="AG529" i="7"/>
  <c r="AG525" i="7"/>
  <c r="AG29" i="7"/>
  <c r="AG33" i="7"/>
  <c r="AG26" i="7"/>
  <c r="AG558" i="7"/>
  <c r="AH554" i="7"/>
  <c r="AG546" i="7"/>
  <c r="Z91" i="7"/>
  <c r="Z92" i="7" s="1"/>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63" i="7"/>
  <c r="AH564" i="7"/>
  <c r="AH566" i="7"/>
  <c r="AH562" i="7"/>
  <c r="AF545" i="7"/>
  <c r="AF547" i="7" s="1"/>
  <c r="AH491" i="7"/>
  <c r="AH529" i="7"/>
  <c r="AH497" i="7"/>
  <c r="AH537" i="7"/>
  <c r="AH533" i="7"/>
  <c r="AH525" i="7"/>
  <c r="AH29" i="7"/>
  <c r="AH33" i="7"/>
  <c r="AH26" i="7"/>
  <c r="AH558" i="7"/>
  <c r="AI554" i="7"/>
  <c r="AH546"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63" i="7"/>
  <c r="AI564" i="7"/>
  <c r="AI566" i="7"/>
  <c r="AI562" i="7"/>
  <c r="AG545" i="7"/>
  <c r="AG547" i="7" s="1"/>
  <c r="AI497" i="7"/>
  <c r="AI491" i="7"/>
  <c r="AI537" i="7"/>
  <c r="AI533" i="7"/>
  <c r="AI529" i="7"/>
  <c r="AI525" i="7"/>
  <c r="AI29" i="7"/>
  <c r="AI33" i="7"/>
  <c r="AI26" i="7"/>
  <c r="AI558" i="7"/>
  <c r="AJ554" i="7"/>
  <c r="AI546" i="7"/>
  <c r="AB91" i="7"/>
  <c r="AB92" i="7" s="1"/>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 i="7" s="1"/>
  <c r="AJ401" i="7"/>
  <c r="AJ265" i="7"/>
  <c r="AJ552" i="7"/>
  <c r="AJ584" i="7"/>
  <c r="AJ563" i="7"/>
  <c r="AJ564" i="7"/>
  <c r="AJ566" i="7"/>
  <c r="AJ562" i="7"/>
  <c r="AH545" i="7"/>
  <c r="AH547" i="7" s="1"/>
  <c r="AJ533" i="7"/>
  <c r="AJ529" i="7"/>
  <c r="AJ525" i="7"/>
  <c r="AJ497" i="7"/>
  <c r="AJ491" i="7"/>
  <c r="AJ537" i="7"/>
  <c r="AJ29" i="7"/>
  <c r="AJ33" i="7"/>
  <c r="AJ26" i="7"/>
  <c r="AJ558" i="7"/>
  <c r="AK554" i="7"/>
  <c r="AJ546"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 i="7" s="1"/>
  <c r="AK401" i="7"/>
  <c r="AK265" i="7"/>
  <c r="AJ72" i="7"/>
  <c r="AK552" i="7"/>
  <c r="AK584" i="7"/>
  <c r="AK563" i="7"/>
  <c r="AK564" i="7"/>
  <c r="AK566" i="7"/>
  <c r="AK562" i="7"/>
  <c r="AI545" i="7"/>
  <c r="AI547" i="7" s="1"/>
  <c r="AK497" i="7"/>
  <c r="AK491" i="7"/>
  <c r="AK537" i="7"/>
  <c r="AK533" i="7"/>
  <c r="AK529" i="7"/>
  <c r="AK525" i="7"/>
  <c r="AK29" i="7"/>
  <c r="AK33" i="7"/>
  <c r="AK26" i="7"/>
  <c r="AK558" i="7"/>
  <c r="AL554" i="7"/>
  <c r="AK546"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63" i="7"/>
  <c r="AL564" i="7"/>
  <c r="AL566" i="7"/>
  <c r="AL562" i="7"/>
  <c r="AJ545" i="7"/>
  <c r="AJ547" i="7" s="1"/>
  <c r="AL537" i="7"/>
  <c r="AL533" i="7"/>
  <c r="AL529" i="7"/>
  <c r="AL525" i="7"/>
  <c r="AL497" i="7"/>
  <c r="AL491" i="7"/>
  <c r="AL29" i="7"/>
  <c r="AL33" i="7"/>
  <c r="AL26" i="7"/>
  <c r="AL558" i="7"/>
  <c r="AM554" i="7"/>
  <c r="AL546" i="7"/>
  <c r="AE91" i="7"/>
  <c r="AE92" i="7" s="1"/>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63" i="7"/>
  <c r="AM564" i="7"/>
  <c r="AM566" i="7"/>
  <c r="AM562" i="7"/>
  <c r="AK545" i="7"/>
  <c r="AK547" i="7" s="1"/>
  <c r="AM491" i="7"/>
  <c r="AM497" i="7"/>
  <c r="AM529" i="7"/>
  <c r="AM537" i="7"/>
  <c r="AM533" i="7"/>
  <c r="AM525" i="7"/>
  <c r="AM29" i="7"/>
  <c r="AM33" i="7"/>
  <c r="AM26" i="7"/>
  <c r="AM558" i="7"/>
  <c r="AN554" i="7"/>
  <c r="AM546" i="7"/>
  <c r="AF91" i="7"/>
  <c r="AF92" i="7" s="1"/>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 i="7" s="1"/>
  <c r="AN401" i="7"/>
  <c r="AN265" i="7"/>
  <c r="AM72" i="7"/>
  <c r="AN552" i="7"/>
  <c r="AN584" i="7"/>
  <c r="AN563" i="7"/>
  <c r="AN564" i="7"/>
  <c r="AN566" i="7"/>
  <c r="AN562" i="7"/>
  <c r="AL545" i="7"/>
  <c r="AL547" i="7" s="1"/>
  <c r="AN497" i="7"/>
  <c r="AN491" i="7"/>
  <c r="AN537" i="7"/>
  <c r="AN533" i="7"/>
  <c r="AN529" i="7"/>
  <c r="AN525" i="7"/>
  <c r="AN29" i="7"/>
  <c r="AN33" i="7"/>
  <c r="AN26" i="7"/>
  <c r="AN558" i="7"/>
  <c r="AO554" i="7"/>
  <c r="AN546"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63" i="7"/>
  <c r="AO564" i="7"/>
  <c r="AO566" i="7"/>
  <c r="AO562" i="7"/>
  <c r="AM545" i="7"/>
  <c r="AM547" i="7" s="1"/>
  <c r="AO497" i="7"/>
  <c r="AO491" i="7"/>
  <c r="AO537" i="7"/>
  <c r="AO533" i="7"/>
  <c r="AO529" i="7"/>
  <c r="AO525" i="7"/>
  <c r="AO29" i="7"/>
  <c r="AO33" i="7"/>
  <c r="AO26" i="7"/>
  <c r="AO558" i="7"/>
  <c r="AP554" i="7"/>
  <c r="AO546"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63" i="7"/>
  <c r="AP564" i="7"/>
  <c r="AP566" i="7"/>
  <c r="AP562" i="7"/>
  <c r="AN545" i="7"/>
  <c r="AN547" i="7" s="1"/>
  <c r="AP497" i="7"/>
  <c r="AP533" i="7"/>
  <c r="AP529" i="7"/>
  <c r="AP525" i="7"/>
  <c r="AP491" i="7"/>
  <c r="AP537" i="7"/>
  <c r="AP29" i="7"/>
  <c r="AP33" i="7"/>
  <c r="AP26" i="7"/>
  <c r="AP558" i="7"/>
  <c r="AP546"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AG71" i="7"/>
  <c r="AG76" i="7" s="1"/>
  <c r="AG82" i="7" s="1"/>
  <c r="AH576" i="7"/>
  <c r="AH71" i="7" s="1"/>
  <c r="AH76" i="7" s="1"/>
  <c r="AH82" i="7" s="1"/>
  <c r="AI576" i="7"/>
  <c r="AI71" i="7" s="1"/>
  <c r="AI76" i="7" s="1"/>
  <c r="AI82" i="7" s="1"/>
  <c r="AO576" i="7"/>
  <c r="AO71" i="7" s="1"/>
  <c r="AO76" i="7" s="1"/>
  <c r="AO82" i="7" s="1"/>
  <c r="AK576" i="7"/>
  <c r="AK71" i="7" s="1"/>
  <c r="AK76" i="7" s="1"/>
  <c r="AK82" i="7" s="1"/>
  <c r="AJ71" i="7"/>
  <c r="AJ76" i="7" s="1"/>
  <c r="AJ82" i="7" s="1"/>
  <c r="AL576" i="7"/>
  <c r="AL71" i="7" s="1"/>
  <c r="AL76" i="7" s="1"/>
  <c r="AL82" i="7" s="1"/>
  <c r="AP576" i="7"/>
  <c r="AP578" i="7" s="1"/>
  <c r="AP71" i="7" s="1"/>
  <c r="AP76" i="7" s="1"/>
  <c r="AP82" i="7" s="1"/>
  <c r="AM576" i="7"/>
  <c r="AM71" i="7" s="1"/>
  <c r="AM76" i="7" s="1"/>
  <c r="AM82" i="7" s="1"/>
  <c r="AN576" i="7"/>
  <c r="AN71" i="7" s="1"/>
  <c r="AN76" i="7" s="1"/>
  <c r="AN82" i="7" s="1"/>
  <c r="D576" i="7"/>
  <c r="D71" i="7" s="1"/>
  <c r="F576" i="7"/>
  <c r="F71" i="7" s="1"/>
  <c r="E71" i="7"/>
  <c r="H576" i="7"/>
  <c r="H71" i="7" s="1"/>
  <c r="G71" i="7"/>
  <c r="J576" i="7"/>
  <c r="J71" i="7" s="1"/>
  <c r="I71" i="7"/>
  <c r="L576" i="7"/>
  <c r="L71" i="7" s="1"/>
  <c r="K71" i="7"/>
  <c r="N576" i="7"/>
  <c r="N71" i="7" s="1"/>
  <c r="M71" i="7"/>
  <c r="P576" i="7"/>
  <c r="P71" i="7" s="1"/>
  <c r="O71" i="7"/>
  <c r="R576" i="7"/>
  <c r="R71" i="7" s="1"/>
  <c r="Q71" i="7"/>
  <c r="T576" i="7"/>
  <c r="T71" i="7" s="1"/>
  <c r="S71" i="7"/>
  <c r="V576" i="7"/>
  <c r="V71" i="7" s="1"/>
  <c r="U71" i="7"/>
  <c r="X576" i="7"/>
  <c r="X71" i="7" s="1"/>
  <c r="X76" i="7" s="1"/>
  <c r="X82" i="7" s="1"/>
  <c r="W71" i="7"/>
  <c r="W76" i="7" s="1"/>
  <c r="W82" i="7" s="1"/>
  <c r="Z576" i="7"/>
  <c r="Z71" i="7" s="1"/>
  <c r="Z76" i="7" s="1"/>
  <c r="Z82" i="7" s="1"/>
  <c r="Y71" i="7"/>
  <c r="Y76" i="7" s="1"/>
  <c r="Y82" i="7" s="1"/>
  <c r="AB576" i="7"/>
  <c r="AB71" i="7" s="1"/>
  <c r="AB76" i="7" s="1"/>
  <c r="AB82" i="7" s="1"/>
  <c r="AA71" i="7"/>
  <c r="AA76" i="7" s="1"/>
  <c r="AA82" i="7" s="1"/>
  <c r="AD576" i="7"/>
  <c r="AD71" i="7" s="1"/>
  <c r="AD76" i="7" s="1"/>
  <c r="AD82" i="7" s="1"/>
  <c r="AC71" i="7"/>
  <c r="AC76" i="7" s="1"/>
  <c r="AC82" i="7" s="1"/>
  <c r="AF576" i="7"/>
  <c r="AE71" i="7"/>
  <c r="AE76" i="7" s="1"/>
  <c r="AE82" i="7" s="1"/>
  <c r="C195" i="7"/>
  <c r="C208" i="7" s="1"/>
  <c r="C155" i="7"/>
  <c r="C168" i="7" s="1"/>
  <c r="T588" i="7"/>
  <c r="T591" i="7" s="1"/>
  <c r="C576" i="7" l="1"/>
  <c r="C71" i="7" s="1"/>
  <c r="B71" i="7"/>
  <c r="AF578"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F14" i="1" l="1"/>
  <c r="F16" i="1"/>
  <c r="I360" i="7"/>
  <c r="J360" i="7" s="1"/>
  <c r="N224" i="7" s="1"/>
  <c r="H361" i="7"/>
  <c r="K359" i="7"/>
  <c r="L359" i="7" s="1"/>
  <c r="N360" i="7"/>
  <c r="O360" i="7" s="1"/>
  <c r="Q360" i="7" s="1"/>
  <c r="K223" i="7"/>
  <c r="L223" i="7" s="1"/>
  <c r="H225" i="7"/>
  <c r="D91" i="7"/>
  <c r="D92" i="7" s="1"/>
  <c r="D97" i="7" s="1"/>
  <c r="D98" i="7" s="1"/>
  <c r="D548" i="7"/>
  <c r="E546" i="7" s="1"/>
  <c r="E547" i="7" s="1"/>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AM262" i="7" l="1"/>
  <c r="AI262" i="7"/>
  <c r="AE262" i="7"/>
  <c r="AA262" i="7"/>
  <c r="W262" i="7"/>
  <c r="S262" i="7"/>
  <c r="O262" i="7"/>
  <c r="K262" i="7"/>
  <c r="G262" i="7"/>
  <c r="C262" i="7"/>
  <c r="AF262" i="7"/>
  <c r="T262" i="7"/>
  <c r="H262" i="7"/>
  <c r="AP262" i="7"/>
  <c r="AL262" i="7"/>
  <c r="AH262" i="7"/>
  <c r="AD262" i="7"/>
  <c r="Z262" i="7"/>
  <c r="V262" i="7"/>
  <c r="R262" i="7"/>
  <c r="N262" i="7"/>
  <c r="J262" i="7"/>
  <c r="F262" i="7"/>
  <c r="AJ262" i="7"/>
  <c r="X262" i="7"/>
  <c r="L262" i="7"/>
  <c r="AO262" i="7"/>
  <c r="AK262" i="7"/>
  <c r="AG262" i="7"/>
  <c r="AC262" i="7"/>
  <c r="Y262" i="7"/>
  <c r="U262" i="7"/>
  <c r="Q262" i="7"/>
  <c r="M262" i="7"/>
  <c r="I262" i="7"/>
  <c r="E262" i="7"/>
  <c r="AN262" i="7"/>
  <c r="AB262" i="7"/>
  <c r="P262" i="7"/>
  <c r="D262" i="7"/>
  <c r="N225" i="7"/>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K267" i="7" s="1"/>
  <c r="K141" i="7" s="1"/>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G111" i="7"/>
  <c r="G112" i="7" s="1"/>
  <c r="G113" i="7" s="1"/>
  <c r="H177" i="7"/>
  <c r="H56" i="7"/>
  <c r="H57" i="7" s="1"/>
  <c r="H140" i="7"/>
  <c r="H142" i="7" s="1"/>
  <c r="H170" i="7" s="1"/>
  <c r="H172" i="7" s="1"/>
  <c r="E117" i="7" l="1"/>
  <c r="F117" i="7"/>
  <c r="D117" i="7"/>
  <c r="C117" i="7"/>
  <c r="C118" i="7" s="1"/>
  <c r="G117" i="7"/>
  <c r="H91" i="7"/>
  <c r="H92" i="7" s="1"/>
  <c r="H97" i="7" s="1"/>
  <c r="H98" i="7" s="1"/>
  <c r="H548" i="7"/>
  <c r="H179" i="7"/>
  <c r="H182" i="7" s="1"/>
  <c r="H210" i="7" s="1"/>
  <c r="H110" i="7"/>
  <c r="F118" i="7" l="1"/>
  <c r="G118" i="7"/>
  <c r="D118" i="7"/>
  <c r="E118" i="7"/>
  <c r="H212" i="7"/>
  <c r="H124" i="7" s="1"/>
  <c r="I546" i="7"/>
  <c r="I547" i="7" s="1"/>
  <c r="F119" i="7" l="1"/>
  <c r="G119" i="7"/>
  <c r="E119" i="7"/>
  <c r="D119" i="7"/>
  <c r="C119" i="7"/>
  <c r="H111" i="7"/>
  <c r="H112" i="7" s="1"/>
  <c r="H113" i="7" s="1"/>
  <c r="I177" i="7"/>
  <c r="I56" i="7"/>
  <c r="I57" i="7" s="1"/>
  <c r="I140" i="7"/>
  <c r="I142" i="7" s="1"/>
  <c r="I170" i="7" s="1"/>
  <c r="I172" i="7" s="1"/>
  <c r="H117" i="7" l="1"/>
  <c r="H118" i="7" s="1"/>
  <c r="I179" i="7"/>
  <c r="I182" i="7" s="1"/>
  <c r="I210" i="7" s="1"/>
  <c r="I110" i="7"/>
  <c r="I91" i="7"/>
  <c r="I92" i="7" s="1"/>
  <c r="I97" i="7" s="1"/>
  <c r="I98" i="7" s="1"/>
  <c r="I548" i="7"/>
  <c r="H119" i="7" l="1"/>
  <c r="I212" i="7"/>
  <c r="I124" i="7" s="1"/>
  <c r="J546" i="7"/>
  <c r="J547" i="7" s="1"/>
  <c r="I111" i="7" l="1"/>
  <c r="I112" i="7" s="1"/>
  <c r="I113" i="7" s="1"/>
  <c r="J56" i="7"/>
  <c r="J57" i="7" s="1"/>
  <c r="J177" i="7"/>
  <c r="J140" i="7"/>
  <c r="J142" i="7" s="1"/>
  <c r="J170" i="7" s="1"/>
  <c r="J172" i="7" s="1"/>
  <c r="I117" i="7" l="1"/>
  <c r="I118" i="7" s="1"/>
  <c r="J91" i="7"/>
  <c r="J92" i="7" s="1"/>
  <c r="J97" i="7" s="1"/>
  <c r="J98" i="7" s="1"/>
  <c r="J548" i="7"/>
  <c r="J179" i="7"/>
  <c r="J182" i="7" s="1"/>
  <c r="J210" i="7" s="1"/>
  <c r="J110" i="7"/>
  <c r="I119" i="7" l="1"/>
  <c r="J212" i="7"/>
  <c r="J124" i="7" s="1"/>
  <c r="K546" i="7"/>
  <c r="K547" i="7" s="1"/>
  <c r="J111" i="7" l="1"/>
  <c r="J112" i="7" s="1"/>
  <c r="J113" i="7" s="1"/>
  <c r="K140" i="7"/>
  <c r="K142" i="7" s="1"/>
  <c r="K170" i="7" s="1"/>
  <c r="K172" i="7" s="1"/>
  <c r="K177" i="7"/>
  <c r="K56" i="7"/>
  <c r="K57" i="7" s="1"/>
  <c r="J117" i="7" l="1"/>
  <c r="J118" i="7" s="1"/>
  <c r="K179" i="7"/>
  <c r="K182" i="7" s="1"/>
  <c r="K210" i="7" s="1"/>
  <c r="K110" i="7"/>
  <c r="K91" i="7"/>
  <c r="K92" i="7" s="1"/>
  <c r="K97" i="7" s="1"/>
  <c r="K98" i="7" s="1"/>
  <c r="K548" i="7"/>
  <c r="J119" i="7" l="1"/>
  <c r="K212" i="7"/>
  <c r="K124" i="7" s="1"/>
  <c r="L546" i="7"/>
  <c r="L547" i="7" s="1"/>
  <c r="K111" i="7" l="1"/>
  <c r="K112" i="7" s="1"/>
  <c r="K113" i="7" s="1"/>
  <c r="L177" i="7"/>
  <c r="L140" i="7"/>
  <c r="L142" i="7" s="1"/>
  <c r="L170" i="7" s="1"/>
  <c r="L172" i="7" s="1"/>
  <c r="L56" i="7"/>
  <c r="L57" i="7" s="1"/>
  <c r="K117" i="7" l="1"/>
  <c r="K118" i="7" s="1"/>
  <c r="K119" i="7" s="1"/>
  <c r="L110" i="7"/>
  <c r="L179" i="7"/>
  <c r="L182" i="7" s="1"/>
  <c r="L210" i="7" s="1"/>
  <c r="L91" i="7"/>
  <c r="L92" i="7" s="1"/>
  <c r="L97" i="7" s="1"/>
  <c r="L98" i="7" s="1"/>
  <c r="L548" i="7"/>
  <c r="L212" i="7" l="1"/>
  <c r="L124" i="7" s="1"/>
  <c r="M546" i="7"/>
  <c r="M547" i="7" s="1"/>
  <c r="L111" i="7" l="1"/>
  <c r="L112" i="7" s="1"/>
  <c r="L113" i="7" s="1"/>
  <c r="M56" i="7"/>
  <c r="M57" i="7" s="1"/>
  <c r="M140" i="7"/>
  <c r="M142" i="7" s="1"/>
  <c r="M170" i="7" s="1"/>
  <c r="M172" i="7" s="1"/>
  <c r="M177" i="7"/>
  <c r="L117" i="7" l="1"/>
  <c r="L118" i="7" s="1"/>
  <c r="L119" i="7" s="1"/>
  <c r="M179" i="7"/>
  <c r="M182" i="7" s="1"/>
  <c r="M210" i="7" s="1"/>
  <c r="M110" i="7"/>
  <c r="M91" i="7"/>
  <c r="M92" i="7" s="1"/>
  <c r="M97" i="7" s="1"/>
  <c r="M98" i="7" s="1"/>
  <c r="M548" i="7"/>
  <c r="M212" i="7" l="1"/>
  <c r="M124" i="7" s="1"/>
  <c r="N546" i="7"/>
  <c r="N547" i="7" s="1"/>
  <c r="M111" i="7" l="1"/>
  <c r="M112" i="7" s="1"/>
  <c r="M113" i="7" s="1"/>
  <c r="N140" i="7"/>
  <c r="N142" i="7" s="1"/>
  <c r="N170" i="7" s="1"/>
  <c r="N172" i="7" s="1"/>
  <c r="N56" i="7"/>
  <c r="N57" i="7" s="1"/>
  <c r="N177" i="7"/>
  <c r="M117" i="7" l="1"/>
  <c r="M118" i="7" s="1"/>
  <c r="M119" i="7" s="1"/>
  <c r="N179" i="7"/>
  <c r="N182" i="7" s="1"/>
  <c r="N210" i="7" s="1"/>
  <c r="N110" i="7"/>
  <c r="N91" i="7"/>
  <c r="N92" i="7" s="1"/>
  <c r="N97" i="7" s="1"/>
  <c r="N98" i="7" s="1"/>
  <c r="N548" i="7"/>
  <c r="N212" i="7" l="1"/>
  <c r="N124" i="7" s="1"/>
  <c r="O546" i="7"/>
  <c r="O547" i="7" s="1"/>
  <c r="N111" i="7" l="1"/>
  <c r="N112" i="7" s="1"/>
  <c r="N113" i="7" s="1"/>
  <c r="O56" i="7"/>
  <c r="O57" i="7" s="1"/>
  <c r="O177" i="7"/>
  <c r="O140" i="7"/>
  <c r="O142" i="7" s="1"/>
  <c r="O170" i="7" s="1"/>
  <c r="O172" i="7" s="1"/>
  <c r="N117" i="7" l="1"/>
  <c r="N118" i="7" s="1"/>
  <c r="N119" i="7" s="1"/>
  <c r="O91" i="7"/>
  <c r="O92" i="7" s="1"/>
  <c r="O97" i="7" s="1"/>
  <c r="O98" i="7" s="1"/>
  <c r="O548" i="7"/>
  <c r="O179" i="7"/>
  <c r="O182" i="7" s="1"/>
  <c r="O210" i="7" s="1"/>
  <c r="O110" i="7"/>
  <c r="O212" i="7" l="1"/>
  <c r="O124" i="7" s="1"/>
  <c r="P546" i="7"/>
  <c r="P547" i="7" s="1"/>
  <c r="O111" i="7" l="1"/>
  <c r="O112" i="7" s="1"/>
  <c r="O113" i="7" s="1"/>
  <c r="P56" i="7"/>
  <c r="P57" i="7" s="1"/>
  <c r="P177" i="7"/>
  <c r="P140" i="7"/>
  <c r="P142" i="7" s="1"/>
  <c r="P170" i="7" s="1"/>
  <c r="P172" i="7" s="1"/>
  <c r="O117" i="7" l="1"/>
  <c r="O118" i="7" s="1"/>
  <c r="O119" i="7" s="1"/>
  <c r="P91" i="7"/>
  <c r="P92" i="7" s="1"/>
  <c r="P97" i="7" s="1"/>
  <c r="P98" i="7" s="1"/>
  <c r="P548" i="7"/>
  <c r="P179" i="7"/>
  <c r="P182" i="7" s="1"/>
  <c r="P210" i="7" s="1"/>
  <c r="P110" i="7"/>
  <c r="P212" i="7" l="1"/>
  <c r="P124" i="7" s="1"/>
  <c r="Q546" i="7"/>
  <c r="Q547" i="7" s="1"/>
  <c r="P111" i="7" l="1"/>
  <c r="P112" i="7" s="1"/>
  <c r="P113" i="7" s="1"/>
  <c r="Q56" i="7"/>
  <c r="Q57" i="7" s="1"/>
  <c r="Q177" i="7"/>
  <c r="Q140" i="7"/>
  <c r="Q142" i="7" s="1"/>
  <c r="Q170" i="7" s="1"/>
  <c r="Q172" i="7" s="1"/>
  <c r="P117" i="7" l="1"/>
  <c r="P118" i="7" s="1"/>
  <c r="P119" i="7" s="1"/>
  <c r="Q91" i="7"/>
  <c r="Q92" i="7" s="1"/>
  <c r="Q97" i="7" s="1"/>
  <c r="Q98" i="7" s="1"/>
  <c r="Q548" i="7"/>
  <c r="Q179" i="7"/>
  <c r="Q182" i="7" s="1"/>
  <c r="Q210" i="7" s="1"/>
  <c r="Q110" i="7"/>
  <c r="Q212" i="7" l="1"/>
  <c r="Q124" i="7" s="1"/>
  <c r="R546" i="7"/>
  <c r="R547" i="7" s="1"/>
  <c r="Q111" i="7" l="1"/>
  <c r="Q112" i="7" s="1"/>
  <c r="Q113" i="7" s="1"/>
  <c r="R140" i="7"/>
  <c r="R142" i="7" s="1"/>
  <c r="R170" i="7" s="1"/>
  <c r="R172" i="7" s="1"/>
  <c r="R177" i="7"/>
  <c r="R56" i="7"/>
  <c r="R57" i="7" s="1"/>
  <c r="Q117" i="7" l="1"/>
  <c r="Q118" i="7" s="1"/>
  <c r="Q119" i="7" s="1"/>
  <c r="R110" i="7"/>
  <c r="R179" i="7"/>
  <c r="R182" i="7" s="1"/>
  <c r="R210" i="7" s="1"/>
  <c r="R91" i="7"/>
  <c r="R92" i="7" s="1"/>
  <c r="R97" i="7" s="1"/>
  <c r="R98" i="7" s="1"/>
  <c r="R548" i="7"/>
  <c r="R212" i="7" l="1"/>
  <c r="R124" i="7" s="1"/>
  <c r="S546" i="7"/>
  <c r="S547" i="7" s="1"/>
  <c r="R111" i="7" l="1"/>
  <c r="R112" i="7" s="1"/>
  <c r="R113" i="7" s="1"/>
  <c r="S56" i="7"/>
  <c r="S57" i="7" s="1"/>
  <c r="S177" i="7"/>
  <c r="S140" i="7"/>
  <c r="S142" i="7" s="1"/>
  <c r="S170" i="7" s="1"/>
  <c r="S172" i="7" s="1"/>
  <c r="R117" i="7" l="1"/>
  <c r="R118" i="7" s="1"/>
  <c r="R119" i="7" s="1"/>
  <c r="S91" i="7"/>
  <c r="S92" i="7" s="1"/>
  <c r="S97" i="7" s="1"/>
  <c r="S98" i="7" s="1"/>
  <c r="S548" i="7"/>
  <c r="S179" i="7"/>
  <c r="S182" i="7" s="1"/>
  <c r="S210" i="7" s="1"/>
  <c r="S110" i="7"/>
  <c r="S212" i="7" l="1"/>
  <c r="S124" i="7" s="1"/>
  <c r="T546" i="7"/>
  <c r="T547" i="7" s="1"/>
  <c r="S111" i="7" l="1"/>
  <c r="S112" i="7" s="1"/>
  <c r="S113" i="7" s="1"/>
  <c r="T56" i="7"/>
  <c r="T57" i="7" s="1"/>
  <c r="T140" i="7"/>
  <c r="T142" i="7" s="1"/>
  <c r="T170" i="7" s="1"/>
  <c r="T172" i="7" s="1"/>
  <c r="T177" i="7"/>
  <c r="S117" i="7" l="1"/>
  <c r="S118" i="7" s="1"/>
  <c r="S119" i="7" s="1"/>
  <c r="T91" i="7"/>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B128" i="7"/>
  <c r="B130" i="7" s="1"/>
  <c r="F12" i="1" s="1"/>
  <c r="AN117" i="7" l="1"/>
  <c r="AD117" i="7"/>
  <c r="AH117" i="7"/>
  <c r="AG117" i="7"/>
  <c r="AI117" i="7"/>
  <c r="AK117" i="7"/>
  <c r="AA117" i="7"/>
  <c r="AO117" i="7"/>
  <c r="V117" i="7"/>
  <c r="AF117" i="7"/>
  <c r="Z117" i="7"/>
  <c r="AM117" i="7"/>
  <c r="AE117" i="7"/>
  <c r="T117" i="7"/>
  <c r="T118" i="7" s="1"/>
  <c r="AL117" i="7"/>
  <c r="AC117" i="7"/>
  <c r="AB117" i="7"/>
  <c r="W117" i="7"/>
  <c r="AJ117" i="7"/>
  <c r="AP117" i="7"/>
  <c r="Y117" i="7"/>
  <c r="X117" i="7"/>
  <c r="U117" i="7"/>
  <c r="B121" i="7"/>
  <c r="F13" i="1" s="1"/>
  <c r="T119" i="7" l="1"/>
  <c r="AE118" i="7"/>
  <c r="U118" i="7"/>
  <c r="AD118" i="7"/>
  <c r="AN118" i="7"/>
  <c r="Z118" i="7"/>
  <c r="AB118" i="7"/>
  <c r="AI118" i="7"/>
  <c r="AM118" i="7"/>
  <c r="AN119" i="7" s="1"/>
  <c r="AK118" i="7"/>
  <c r="AA118" i="7"/>
  <c r="AB119" i="7" s="1"/>
  <c r="W118" i="7"/>
  <c r="X118" i="7"/>
  <c r="V118" i="7"/>
  <c r="AL118" i="7"/>
  <c r="Y118" i="7"/>
  <c r="AG118" i="7"/>
  <c r="AP118" i="7"/>
  <c r="AC118" i="7"/>
  <c r="AH118" i="7"/>
  <c r="AI119" i="7" s="1"/>
  <c r="AJ118" i="7"/>
  <c r="AO118" i="7"/>
  <c r="AP119" i="7" s="1"/>
  <c r="AF118" i="7"/>
  <c r="V119" i="7" l="1"/>
  <c r="AM119" i="7"/>
  <c r="AG119" i="7"/>
  <c r="W119" i="7"/>
  <c r="AD119" i="7"/>
  <c r="AH119" i="7"/>
  <c r="Y119" i="7"/>
  <c r="AA119" i="7"/>
  <c r="AF119" i="7"/>
  <c r="AC119" i="7"/>
  <c r="AO119" i="7"/>
  <c r="AL119" i="7"/>
  <c r="AK119" i="7"/>
  <c r="Z119" i="7"/>
  <c r="X119" i="7"/>
  <c r="AJ119" i="7"/>
  <c r="AE119" i="7"/>
  <c r="U119" i="7"/>
  <c r="B119" i="7" l="1"/>
  <c r="F15" i="1" s="1"/>
</calcChain>
</file>

<file path=xl/sharedStrings.xml><?xml version="1.0" encoding="utf-8"?>
<sst xmlns="http://schemas.openxmlformats.org/spreadsheetml/2006/main" count="720" uniqueCount="376">
  <si>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</si>
  <si>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</si>
  <si>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</si>
  <si>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</si>
  <si>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</si>
  <si>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</si>
  <si>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</si>
  <si>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</si>
  <si>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</si>
  <si>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</si>
  <si>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</si>
  <si>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</si>
  <si>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</si>
  <si>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</si>
  <si>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</si>
  <si>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</si>
  <si>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</si>
  <si>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</si>
  <si>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</si>
  <si>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</si>
  <si>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</si>
  <si>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</si>
  <si>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</si>
  <si>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</si>
  <si>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</si>
  <si>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</si>
  <si>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</si>
  <si>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</si>
  <si>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</si>
  <si>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</si>
  <si>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</si>
  <si>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</si>
  <si>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</si>
  <si>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</si>
  <si>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</si>
  <si>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</si>
  <si>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</si>
  <si>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</si>
  <si>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</si>
  <si>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</si>
  <si>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</si>
  <si>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</si>
  <si>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</si>
  <si>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</si>
  <si>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</si>
  <si>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</si>
  <si>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</si>
  <si>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</si>
  <si>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</si>
  <si>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</si>
  <si>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</si>
  <si>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</si>
  <si>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</si>
  <si>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</si>
  <si>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</si>
  <si>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</si>
  <si>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</si>
  <si>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</si>
  <si>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</si>
  <si>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</si>
  <si>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</si>
  <si>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</si>
  <si>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</si>
  <si>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</si>
  <si>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</si>
  <si>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</si>
  <si>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</si>
  <si>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</si>
  <si>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</si>
  <si>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</si>
  <si>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</si>
  <si>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</si>
  <si>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</si>
  <si>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</si>
  <si>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</si>
  <si>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</si>
  <si>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</si>
  <si>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</si>
  <si>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</si>
  <si>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</si>
  <si>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</si>
  <si>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</si>
  <si>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</si>
  <si>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</si>
  <si>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</si>
  <si>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</si>
  <si>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</si>
  <si>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</si>
  <si>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</si>
  <si>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</si>
  <si>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</si>
  <si>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</si>
  <si>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</si>
  <si>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</si>
  <si>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</si>
  <si>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</si>
  <si>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</si>
  <si>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</si>
  <si>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</si>
  <si>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</si>
  <si>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</si>
  <si>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</si>
  <si>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</si>
  <si>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</si>
  <si>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</si>
  <si>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</si>
  <si>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</si>
  <si>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</si>
  <si>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</si>
  <si>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</si>
  <si>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</si>
  <si>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</si>
  <si>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</si>
  <si>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</si>
  <si>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</si>
  <si>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</si>
  <si>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</si>
  <si>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</si>
  <si>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</si>
  <si>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</si>
  <si>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</si>
  <si>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</si>
  <si>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</si>
  <si>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</si>
  <si>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</si>
  <si>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</si>
  <si>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</si>
  <si>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</si>
  <si>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</si>
  <si>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</si>
  <si>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</si>
  <si>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</si>
  <si>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</si>
  <si>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</si>
  <si>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</si>
  <si>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</si>
  <si>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</si>
  <si>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</si>
  <si>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</si>
  <si>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</si>
  <si>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</si>
  <si>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</si>
  <si>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</si>
  <si>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</si>
  <si>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</si>
  <si>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</si>
  <si>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</si>
  <si>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</si>
  <si>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</si>
  <si>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</si>
  <si>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</si>
  <si>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</si>
  <si>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</si>
  <si>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</si>
  <si>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</si>
  <si>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</si>
  <si>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</si>
  <si>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</si>
  <si>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</si>
  <si>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</si>
  <si>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</si>
  <si>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</si>
  <si>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</si>
  <si>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</si>
  <si>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</si>
  <si>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</si>
  <si>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</si>
  <si>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</si>
  <si>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</si>
  <si>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</si>
  <si>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</si>
  <si>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</si>
  <si>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</si>
  <si>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</si>
  <si>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</si>
  <si>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</si>
  <si>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</si>
  <si>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</si>
  <si>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</si>
  <si>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</si>
  <si>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</si>
  <si>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</si>
  <si>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</si>
  <si>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</si>
  <si>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</si>
  <si>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</si>
  <si>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</si>
  <si>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</si>
  <si>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</si>
  <si>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</si>
  <si>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</si>
  <si>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</si>
  <si>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</si>
  <si>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</si>
  <si>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</si>
  <si>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</si>
  <si>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</si>
  <si>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</si>
  <si>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</si>
  <si>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</si>
  <si>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</si>
  <si>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</si>
  <si>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</si>
  <si>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</si>
  <si>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</si>
  <si>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</si>
  <si>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</si>
  <si>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</si>
  <si>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</si>
  <si>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</si>
  <si>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</si>
  <si>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</si>
  <si>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</si>
  <si>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</si>
  <si>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</si>
  <si>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</si>
  <si>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</si>
  <si>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</si>
  <si>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</si>
  <si>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</si>
  <si>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</si>
  <si>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</si>
  <si>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</si>
  <si>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</si>
  <si>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</si>
  <si>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</si>
  <si>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</si>
  <si>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</si>
  <si>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</si>
  <si>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</si>
  <si>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</si>
  <si>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</si>
  <si>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</si>
  <si>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</si>
  <si>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</si>
  <si>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</si>
  <si>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</si>
  <si>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</si>
  <si>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</si>
  <si>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</si>
  <si>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</si>
  <si>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</si>
  <si>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</si>
  <si>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</si>
  <si>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</si>
  <si>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</si>
  <si>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</si>
  <si>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</si>
  <si>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</si>
  <si>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</si>
  <si>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</si>
  <si>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</si>
  <si>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</si>
  <si>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</si>
  <si>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</si>
  <si>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</si>
  <si>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</si>
  <si>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</si>
  <si>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</si>
  <si>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</si>
  <si>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</si>
  <si>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</si>
  <si>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</si>
  <si>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</si>
  <si>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</si>
  <si>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</si>
  <si>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</si>
  <si>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</si>
  <si>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</si>
  <si>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</si>
  <si>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</si>
  <si>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</si>
  <si>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</si>
  <si>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</si>
  <si>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</si>
  <si>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</si>
  <si>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</si>
  <si>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</si>
  <si>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</si>
  <si>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</si>
  <si>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</si>
  <si>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</si>
  <si>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</si>
  <si>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</si>
  <si>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</si>
  <si>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</si>
  <si>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</si>
  <si>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</si>
  <si>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</si>
  <si>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</si>
  <si>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</si>
  <si>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</si>
  <si>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</si>
  <si>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</si>
  <si>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</si>
  <si>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</si>
  <si>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</si>
  <si>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</si>
  <si>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</si>
  <si>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</si>
  <si>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</si>
  <si>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</si>
  <si>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</si>
  <si>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</si>
  <si>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</si>
  <si>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</si>
  <si>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</si>
  <si>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</si>
  <si>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</si>
  <si>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</si>
  <si>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</si>
  <si>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</si>
  <si>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</si>
  <si>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</si>
  <si>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</si>
  <si>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</si>
  <si>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</si>
  <si>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</si>
  <si>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</si>
  <si>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</si>
  <si>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</si>
  <si>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</si>
  <si>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</si>
  <si>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</si>
  <si>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</si>
  <si>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</si>
  <si>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</si>
  <si>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</si>
  <si>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</si>
  <si>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</si>
  <si>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</si>
  <si>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</si>
  <si>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</si>
  <si>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</si>
  <si>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</si>
  <si>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</si>
  <si>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</si>
  <si>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</si>
  <si>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</si>
  <si>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</si>
  <si>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</si>
  <si>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</si>
  <si>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</si>
  <si>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</si>
  <si>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</si>
  <si>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</si>
  <si>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</si>
  <si>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</si>
  <si>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</si>
  <si>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</si>
  <si>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</si>
  <si>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</si>
  <si>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</si>
  <si>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</si>
  <si>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</si>
  <si>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</si>
  <si>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</si>
  <si>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</si>
  <si>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</si>
  <si>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</si>
  <si>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</si>
  <si>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</si>
  <si>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</si>
  <si>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</si>
  <si>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</si>
  <si>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</si>
  <si>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</si>
  <si>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</si>
  <si>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</si>
  <si>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</si>
  <si>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</si>
  <si>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</si>
  <si>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</si>
  <si>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Federal income tax rate in Year 1 (%/year)</t>
  </si>
  <si>
    <t>State income tax rate in Year 1 (%/year)</t>
  </si>
  <si>
    <t>Pre-tax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</si>
</sst>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4" fillId="0" borderId="33" xfId="0" applyNumberFormat="1" applyFont="1" applyBorder="1"/>
    <xf numFmtId="4" fontId="3" fillId="7" borderId="29" xfId="0" applyNumberFormat="1" applyFont="1" applyFill="1" applyBorder="1" applyAlignment="1">
      <alignment horizontal="left"/>
    </xf>
    <xf numFmtId="0" fontId="4" fillId="7" borderId="26" xfId="0" applyFont="1" applyFill="1" applyBorder="1" applyAlignment="1">
      <alignment horizontal="left"/>
    </xf>
    <xf numFmtId="0" fontId="3" fillId="8" borderId="16" xfId="5" applyNumberFormat="1" applyFont="1" applyFill="1" applyBorder="1" applyAlignment="1">
      <alignment horizontal="left"/>
    </xf>
    <xf numFmtId="4" fontId="3" fillId="5" borderId="16" xfId="1" applyNumberFormat="1" applyFont="1" applyFill="1" applyBorder="1"/>
    <xf numFmtId="0" fontId="4" fillId="0" borderId="28" xfId="0" applyFont="1" applyFill="1" applyBorder="1" applyAlignment="1">
      <alignment horizontal="left" indent="1"/>
    </xf>
    <xf numFmtId="3" fontId="3" fillId="0" borderId="29" xfId="1" applyNumberFormat="1" applyFont="1" applyFill="1" applyBorder="1"/>
    <xf numFmtId="4" fontId="3" fillId="0" borderId="29"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175</xdr:row>
      <xdr:rowOff>10585</xdr:rowOff>
    </xdr:from>
    <xdr:to>
      <xdr:col>3</xdr:col>
      <xdr:colOff>105833</xdr:colOff>
      <xdr:row>179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32</xdr:row>
      <xdr:rowOff>158749</xdr:rowOff>
    </xdr:from>
    <xdr:to>
      <xdr:col>5</xdr:col>
      <xdr:colOff>6353</xdr:colOff>
      <xdr:row>43</xdr:row>
      <xdr:rowOff>126999</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6"/>
          <a:ext cx="3424769" cy="1725083"/>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6"/>
      <c r="B1" s="347" t="s">
        <v>249</v>
      </c>
      <c r="C1" s="346"/>
      <c r="D1" s="346"/>
      <c r="E1" s="346"/>
      <c r="F1" s="346"/>
      <c r="G1" s="346"/>
      <c r="H1" s="346"/>
      <c r="I1" s="346"/>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202</v>
      </c>
      <c r="C3" s="145">
        <v>0</v>
      </c>
      <c r="D3" s="108"/>
      <c r="E3" s="50" t="s">
        <v>186</v>
      </c>
      <c r="F3" s="9"/>
      <c r="G3" s="108"/>
      <c r="H3" s="263"/>
      <c r="I3" s="162"/>
      <c r="J3" s="108"/>
      <c r="K3" s="108"/>
      <c r="L3" s="108"/>
      <c r="M3" s="108"/>
      <c r="N3" s="108"/>
    </row>
    <row r="4" spans="1:48" s="7" customFormat="1" ht="12.75" customHeight="1" x14ac:dyDescent="0.2">
      <c r="B4" s="15"/>
      <c r="C4" s="151"/>
      <c r="D4" s="108"/>
      <c r="E4" s="310" t="s">
        <v>187</v>
      </c>
      <c r="F4" s="9"/>
      <c r="G4" s="108"/>
      <c r="H4" s="259"/>
      <c r="I4" s="160"/>
      <c r="J4" s="108"/>
      <c r="K4" s="108"/>
      <c r="L4" s="108"/>
      <c r="M4" s="108"/>
      <c r="N4" s="108"/>
    </row>
    <row r="5" spans="1:48" s="7" customFormat="1" ht="12.75" customHeight="1" x14ac:dyDescent="0.2">
      <c r="B5" s="5" t="s">
        <v>104</v>
      </c>
      <c r="C5" s="147"/>
      <c r="D5" s="108"/>
      <c r="E5" s="272" t="s">
        <v>359</v>
      </c>
      <c r="F5" s="9"/>
      <c r="H5" s="9"/>
      <c r="I5" s="162"/>
      <c r="J5" s="9"/>
      <c r="K5" s="108"/>
      <c r="L5" s="108"/>
      <c r="M5" s="108"/>
      <c r="N5" s="108"/>
    </row>
    <row r="6" spans="1:48" x14ac:dyDescent="0.2">
      <c r="B6" s="51" t="s">
        <v>165</v>
      </c>
      <c r="C6" s="239">
        <v>0</v>
      </c>
      <c r="D6" s="7"/>
      <c r="E6" s="336" t="s">
        <v>282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166</v>
      </c>
      <c r="C8" s="147"/>
      <c r="D8" s="7"/>
      <c r="E8" s="264" t="s">
        <v>208</v>
      </c>
      <c r="F8" s="265"/>
      <c r="G8" s="209"/>
      <c r="H8" s="162"/>
      <c r="I8" s="162"/>
      <c r="J8" s="162"/>
      <c r="K8" s="9"/>
      <c r="M8" s="128"/>
      <c r="N8" s="124"/>
      <c r="P8" s="9"/>
    </row>
    <row r="9" spans="1:48" x14ac:dyDescent="0.2">
      <c r="B9" s="114" t="s">
        <v>167</v>
      </c>
      <c r="C9" s="141">
        <v>0</v>
      </c>
      <c r="D9" s="7"/>
      <c r="E9" s="266" t="s">
        <v>211</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191</v>
      </c>
      <c r="C10" s="142">
        <v>0</v>
      </c>
      <c r="D10" s="7"/>
      <c r="E10" s="266" t="s">
        <v>210</v>
      </c>
      <c r="F10" s="271">
        <f>ppa_escalation</f>
        <v>0</v>
      </c>
      <c r="G10" s="162"/>
      <c r="H10" s="162"/>
      <c r="I10" s="244"/>
      <c r="J10" s="162"/>
      <c r="K10" s="9"/>
      <c r="M10" s="128"/>
      <c r="N10" s="124"/>
      <c r="P10" s="9"/>
    </row>
    <row r="11" spans="1:48" x14ac:dyDescent="0.2">
      <c r="B11" s="114" t="s">
        <v>168</v>
      </c>
      <c r="C11" s="141">
        <v>0</v>
      </c>
      <c r="D11" s="7"/>
      <c r="E11" s="266" t="s">
        <v>280</v>
      </c>
      <c r="F11" s="271">
        <f>'Cash Flow'!B134</f>
        <v>0</v>
      </c>
      <c r="G11" s="162"/>
      <c r="H11" s="162"/>
      <c r="I11" s="244"/>
      <c r="J11" s="162"/>
      <c r="K11" s="9"/>
      <c r="M11" s="128"/>
      <c r="N11" s="124"/>
      <c r="P11" s="9"/>
    </row>
    <row r="12" spans="1:48" x14ac:dyDescent="0.2">
      <c r="B12" s="115" t="s">
        <v>191</v>
      </c>
      <c r="C12" s="142">
        <v>0</v>
      </c>
      <c r="D12" s="7"/>
      <c r="E12" s="266" t="s">
        <v>274</v>
      </c>
      <c r="F12" s="271">
        <f>'Cash Flow'!B130</f>
        <v>0</v>
      </c>
      <c r="G12" s="162"/>
      <c r="H12" s="162"/>
      <c r="I12" s="244"/>
      <c r="J12" s="162"/>
      <c r="K12" s="9"/>
      <c r="M12" s="128"/>
      <c r="N12" s="124"/>
      <c r="P12" s="9"/>
    </row>
    <row r="13" spans="1:48" x14ac:dyDescent="0.2">
      <c r="B13" s="116" t="s">
        <v>169</v>
      </c>
      <c r="C13" s="141">
        <v>0</v>
      </c>
      <c r="D13" s="9"/>
      <c r="E13" s="266" t="s">
        <v>212</v>
      </c>
      <c r="F13" s="267">
        <f>'Cash Flow'!B121</f>
        <v>0</v>
      </c>
      <c r="G13" s="162"/>
      <c r="H13" s="162"/>
      <c r="I13" s="244"/>
      <c r="J13" s="162"/>
      <c r="K13" s="9"/>
      <c r="M13" s="128"/>
      <c r="N13" s="124"/>
      <c r="P13" s="9"/>
    </row>
    <row r="14" spans="1:48" x14ac:dyDescent="0.2">
      <c r="B14" s="115" t="s">
        <v>191</v>
      </c>
      <c r="C14" s="142">
        <v>0</v>
      </c>
      <c r="D14" s="9"/>
      <c r="E14" s="266" t="s">
        <v>261</v>
      </c>
      <c r="F14" s="146">
        <f>HLOOKUP(IF(PPAPriceInput="Calculated",flip_target_year,F15),'Cash Flow'!B2:AP117,116)</f>
        <v>0</v>
      </c>
      <c r="G14" s="162"/>
      <c r="H14" s="162"/>
      <c r="I14" s="244"/>
      <c r="J14" s="162"/>
      <c r="K14" s="9"/>
      <c r="M14" s="128"/>
      <c r="N14" s="124"/>
      <c r="P14" s="9"/>
    </row>
    <row r="15" spans="1:48" x14ac:dyDescent="0.2">
      <c r="B15" s="395" t="s">
        <v>347</v>
      </c>
      <c r="C15" s="407" t="str">
        <f>IF(batt_replacement_option=0,"No",IF(batt_replacement_option=1,"Calculated","User-specified"))</f>
        <v>No</v>
      </c>
      <c r="D15" s="15" t="s">
        <v>355</v>
      </c>
      <c r="E15" s="266" t="s">
        <v>209</v>
      </c>
      <c r="F15" s="267">
        <f>'Cash Flow'!B119</f>
        <v>0</v>
      </c>
      <c r="G15" s="162"/>
      <c r="H15" s="162"/>
      <c r="I15" s="244"/>
      <c r="J15" s="162"/>
      <c r="K15" s="9"/>
      <c r="M15" s="128"/>
      <c r="N15" s="124"/>
      <c r="P15" s="9"/>
    </row>
    <row r="16" spans="1:48" x14ac:dyDescent="0.2">
      <c r="B16" s="9"/>
      <c r="C16" s="9"/>
      <c r="D16" s="9"/>
      <c r="E16" s="266" t="s">
        <v>259</v>
      </c>
      <c r="F16" s="271">
        <f>HLOOKUP(analysis_period,'Cash Flow'!B2:AP117,116)</f>
        <v>0</v>
      </c>
      <c r="G16" s="162"/>
      <c r="H16" s="162"/>
      <c r="I16" s="244"/>
      <c r="J16" s="162"/>
      <c r="K16" s="9"/>
      <c r="M16" s="128"/>
      <c r="N16" s="124"/>
      <c r="P16" s="9"/>
    </row>
    <row r="17" spans="2:16" x14ac:dyDescent="0.2">
      <c r="B17" s="301" t="s">
        <v>242</v>
      </c>
      <c r="C17" s="302"/>
      <c r="D17" s="9"/>
      <c r="E17" s="266" t="s">
        <v>304</v>
      </c>
      <c r="F17" s="267">
        <f>-'Cash Flow'!B82</f>
        <v>0</v>
      </c>
      <c r="G17" s="162"/>
      <c r="H17" s="162"/>
      <c r="I17" s="244"/>
      <c r="J17" s="162"/>
      <c r="K17" s="9"/>
      <c r="M17" s="128"/>
      <c r="N17" s="124"/>
      <c r="P17" s="9"/>
    </row>
    <row r="18" spans="2:16" x14ac:dyDescent="0.2">
      <c r="B18" s="304" t="s">
        <v>248</v>
      </c>
      <c r="C18" s="155"/>
      <c r="D18" s="9"/>
      <c r="E18" s="266" t="s">
        <v>213</v>
      </c>
      <c r="F18" s="267">
        <f>F17-F19</f>
        <v>0</v>
      </c>
      <c r="G18" s="162"/>
      <c r="H18" s="162"/>
      <c r="I18" s="244"/>
      <c r="J18" s="162"/>
      <c r="K18" s="9"/>
      <c r="M18" s="128"/>
      <c r="N18" s="124"/>
      <c r="P18" s="9"/>
    </row>
    <row r="19" spans="2:16" x14ac:dyDescent="0.2">
      <c r="B19" s="65" t="s">
        <v>243</v>
      </c>
      <c r="C19" s="303">
        <v>0</v>
      </c>
      <c r="D19" s="9"/>
      <c r="E19" s="266" t="s">
        <v>305</v>
      </c>
      <c r="F19" s="267">
        <f>'Cash Flow'!B548</f>
        <v>0</v>
      </c>
      <c r="G19" s="162"/>
      <c r="H19" s="162"/>
      <c r="I19" s="244"/>
      <c r="J19" s="162"/>
      <c r="K19" s="9"/>
      <c r="M19" s="128"/>
      <c r="N19" s="124"/>
      <c r="P19" s="9"/>
    </row>
    <row r="20" spans="2:16" x14ac:dyDescent="0.2">
      <c r="B20" s="52" t="s">
        <v>273</v>
      </c>
      <c r="C20" s="146">
        <v>0</v>
      </c>
      <c r="D20" s="9"/>
      <c r="E20" s="51" t="s">
        <v>283</v>
      </c>
      <c r="F20" s="146">
        <f>'Cash Flow'!B566</f>
        <v>0</v>
      </c>
      <c r="G20" s="162"/>
      <c r="H20" s="162"/>
      <c r="I20" s="244"/>
      <c r="J20" s="162"/>
      <c r="K20" s="9"/>
      <c r="M20" s="128"/>
      <c r="N20" s="124"/>
      <c r="P20" s="9"/>
    </row>
    <row r="21" spans="2:16" x14ac:dyDescent="0.2">
      <c r="B21" s="300" t="s">
        <v>244</v>
      </c>
      <c r="C21" s="297">
        <v>0</v>
      </c>
      <c r="D21" s="9"/>
      <c r="G21" s="246"/>
      <c r="H21" s="246"/>
      <c r="I21" s="247"/>
      <c r="J21" s="246"/>
      <c r="K21" s="9"/>
      <c r="M21" s="128"/>
      <c r="N21" s="124"/>
      <c r="P21" s="9"/>
    </row>
    <row r="22" spans="2:16" x14ac:dyDescent="0.2">
      <c r="B22" s="305" t="s">
        <v>245</v>
      </c>
      <c r="C22" s="298">
        <v>0</v>
      </c>
      <c r="D22" s="9"/>
      <c r="G22" s="162"/>
      <c r="H22" s="162"/>
      <c r="I22" s="244"/>
      <c r="J22" s="162"/>
      <c r="K22" s="9"/>
      <c r="M22" s="128"/>
      <c r="N22" s="124"/>
      <c r="P22" s="9"/>
    </row>
    <row r="23" spans="2:16" x14ac:dyDescent="0.2">
      <c r="B23" s="304" t="s">
        <v>240</v>
      </c>
      <c r="C23" s="308"/>
      <c r="D23" s="9"/>
      <c r="G23" s="162"/>
      <c r="H23" s="162"/>
      <c r="I23" s="244"/>
      <c r="J23" s="162"/>
      <c r="K23" s="9"/>
      <c r="M23" s="128"/>
      <c r="N23" s="124"/>
      <c r="P23" s="9"/>
    </row>
    <row r="24" spans="2:16" x14ac:dyDescent="0.2">
      <c r="B24" s="306" t="s">
        <v>247</v>
      </c>
      <c r="C24" s="307">
        <v>0</v>
      </c>
      <c r="D24" s="9"/>
      <c r="G24" s="162"/>
      <c r="H24" s="162"/>
      <c r="I24" s="244"/>
      <c r="J24" s="162"/>
      <c r="K24" s="9"/>
      <c r="M24" s="128"/>
      <c r="N24" s="124"/>
      <c r="P24" s="9"/>
    </row>
    <row r="25" spans="2:16" x14ac:dyDescent="0.2">
      <c r="B25" s="115" t="s">
        <v>246</v>
      </c>
      <c r="C25" s="148">
        <v>0</v>
      </c>
      <c r="D25" s="9"/>
      <c r="G25" s="162"/>
      <c r="H25" s="162"/>
      <c r="I25" s="244"/>
      <c r="J25" s="162"/>
      <c r="K25" s="9"/>
      <c r="M25" s="128"/>
      <c r="N25" s="124"/>
      <c r="P25" s="9"/>
    </row>
    <row r="26" spans="2:16" x14ac:dyDescent="0.2">
      <c r="B26" s="305" t="s">
        <v>245</v>
      </c>
      <c r="C26" s="298">
        <v>0</v>
      </c>
      <c r="D26" s="9"/>
      <c r="G26" s="162"/>
      <c r="H26" s="162"/>
      <c r="I26" s="244"/>
      <c r="J26" s="162"/>
      <c r="K26" s="9"/>
      <c r="M26" s="128"/>
      <c r="N26" s="124"/>
      <c r="P26" s="9"/>
    </row>
    <row r="27" spans="2:16" x14ac:dyDescent="0.2">
      <c r="B27" s="304" t="s">
        <v>241</v>
      </c>
      <c r="C27" s="44"/>
      <c r="D27" s="9"/>
      <c r="G27" s="162"/>
      <c r="H27" s="162"/>
      <c r="I27" s="244"/>
      <c r="J27" s="162"/>
      <c r="K27" s="9"/>
      <c r="M27" s="128"/>
      <c r="N27" s="124"/>
      <c r="P27" s="9"/>
    </row>
    <row r="28" spans="2:16" x14ac:dyDescent="0.2">
      <c r="B28" s="306" t="s">
        <v>247</v>
      </c>
      <c r="C28" s="309">
        <v>0</v>
      </c>
      <c r="D28" s="9"/>
      <c r="G28" s="162"/>
      <c r="H28" s="162"/>
      <c r="I28" s="244"/>
      <c r="J28" s="162"/>
      <c r="K28" s="9"/>
      <c r="M28" s="128"/>
      <c r="N28" s="124"/>
      <c r="P28" s="9"/>
    </row>
    <row r="29" spans="2:16" x14ac:dyDescent="0.2">
      <c r="B29" s="115" t="s">
        <v>246</v>
      </c>
      <c r="C29" s="271">
        <v>0</v>
      </c>
      <c r="D29" s="9"/>
      <c r="G29" s="162"/>
      <c r="H29" s="162"/>
      <c r="I29" s="244"/>
      <c r="J29" s="162"/>
      <c r="K29" s="9"/>
      <c r="M29" s="128"/>
      <c r="N29" s="124"/>
      <c r="P29" s="9"/>
    </row>
    <row r="30" spans="2:16" x14ac:dyDescent="0.2">
      <c r="B30" s="249" t="s">
        <v>191</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69" t="s">
        <v>369</v>
      </c>
      <c r="C33" s="404"/>
      <c r="D33" s="7"/>
      <c r="G33" s="162"/>
      <c r="H33" s="162"/>
      <c r="I33" s="244"/>
      <c r="J33" s="162"/>
      <c r="K33" s="9"/>
      <c r="M33" s="128"/>
      <c r="N33" s="126"/>
      <c r="O33" s="16"/>
      <c r="P33" s="7"/>
    </row>
    <row r="34" spans="2:16" x14ac:dyDescent="0.2">
      <c r="B34" s="337" t="s">
        <v>107</v>
      </c>
      <c r="C34" s="338">
        <v>0</v>
      </c>
      <c r="D34" s="7"/>
      <c r="G34" s="162"/>
      <c r="H34" s="162"/>
      <c r="I34" s="244"/>
      <c r="J34" s="162"/>
      <c r="K34" s="9"/>
      <c r="M34" s="128"/>
      <c r="N34" s="126"/>
      <c r="O34" s="7"/>
      <c r="P34" s="7"/>
    </row>
    <row r="35" spans="2:16" x14ac:dyDescent="0.2">
      <c r="B35" s="409" t="s">
        <v>108</v>
      </c>
      <c r="C35" s="410">
        <v>0</v>
      </c>
      <c r="D35" s="7"/>
      <c r="G35" s="162"/>
      <c r="H35" s="162"/>
      <c r="I35" s="244"/>
      <c r="J35" s="162"/>
      <c r="K35" s="9"/>
      <c r="M35" s="128"/>
      <c r="N35" s="126"/>
    </row>
    <row r="36" spans="2:16" x14ac:dyDescent="0.2">
      <c r="B36" s="337" t="s">
        <v>260</v>
      </c>
      <c r="C36" s="405" t="s">
        <v>186</v>
      </c>
      <c r="D36" s="9"/>
      <c r="G36" s="162"/>
      <c r="H36" s="162"/>
      <c r="I36" s="244"/>
      <c r="J36" s="162"/>
      <c r="K36" s="9"/>
      <c r="M36" s="128"/>
      <c r="N36" s="126"/>
    </row>
    <row r="37" spans="2:16" x14ac:dyDescent="0.2">
      <c r="B37" s="409" t="s">
        <v>114</v>
      </c>
      <c r="C37" s="411">
        <v>0</v>
      </c>
      <c r="D37" s="9"/>
      <c r="G37" s="162"/>
      <c r="H37" s="162"/>
      <c r="I37" s="244"/>
      <c r="J37" s="162"/>
      <c r="K37" s="9"/>
      <c r="M37" s="128"/>
      <c r="N37" s="126"/>
    </row>
    <row r="38" spans="2:16" ht="13.5" thickBot="1" x14ac:dyDescent="0.25">
      <c r="B38" s="339" t="s">
        <v>368</v>
      </c>
      <c r="C38" s="406" t="s">
        <v>18</v>
      </c>
      <c r="D38" s="7"/>
      <c r="G38" s="162"/>
      <c r="H38" s="162"/>
      <c r="I38" s="244"/>
      <c r="J38" s="162"/>
      <c r="K38" s="7"/>
      <c r="M38" s="128"/>
      <c r="N38" s="126"/>
    </row>
    <row r="39" spans="2:16" x14ac:dyDescent="0.2">
      <c r="B39" s="316" t="s">
        <v>109</v>
      </c>
      <c r="C39" s="317"/>
      <c r="D39" s="7"/>
      <c r="G39" s="162"/>
      <c r="H39" s="162"/>
      <c r="I39" s="244"/>
      <c r="J39" s="162"/>
      <c r="K39" s="9"/>
      <c r="M39" s="128"/>
      <c r="N39" s="126"/>
    </row>
    <row r="40" spans="2:16" x14ac:dyDescent="0.2">
      <c r="B40" s="52" t="s">
        <v>115</v>
      </c>
      <c r="C40" s="240">
        <v>0</v>
      </c>
      <c r="D40" s="7"/>
      <c r="G40" s="162"/>
      <c r="H40" s="162"/>
      <c r="I40" s="244"/>
      <c r="J40" s="162"/>
      <c r="K40" s="9"/>
      <c r="M40" s="128"/>
      <c r="N40" s="126"/>
    </row>
    <row r="41" spans="2:16" x14ac:dyDescent="0.2">
      <c r="B41" s="52" t="s">
        <v>116</v>
      </c>
      <c r="C41" s="153">
        <v>0</v>
      </c>
      <c r="D41" s="7"/>
      <c r="G41" s="162"/>
      <c r="H41" s="162"/>
      <c r="I41" s="244"/>
      <c r="J41" s="162"/>
      <c r="K41" s="77"/>
      <c r="M41" s="128"/>
      <c r="N41" s="126"/>
    </row>
    <row r="42" spans="2:16" x14ac:dyDescent="0.2">
      <c r="B42" s="52" t="s">
        <v>118</v>
      </c>
      <c r="C42" s="156">
        <v>0</v>
      </c>
      <c r="D42" s="7"/>
      <c r="G42" s="248"/>
      <c r="H42" s="162"/>
      <c r="I42" s="244"/>
      <c r="J42" s="162"/>
      <c r="K42" s="45"/>
      <c r="M42" s="128"/>
      <c r="N42" s="126"/>
    </row>
    <row r="43" spans="2:16" x14ac:dyDescent="0.2">
      <c r="B43" s="52" t="s">
        <v>117</v>
      </c>
      <c r="C43" s="157">
        <f>((inflation_rate/100+1)*(real_discount_rate/100+1)-1)*100</f>
        <v>0</v>
      </c>
      <c r="D43" s="7"/>
      <c r="G43" s="162"/>
      <c r="H43" s="162"/>
      <c r="I43" s="244"/>
      <c r="J43" s="162"/>
      <c r="K43" s="45"/>
      <c r="M43" s="128"/>
      <c r="N43" s="126"/>
    </row>
    <row r="44" spans="2:16" x14ac:dyDescent="0.2">
      <c r="B44" s="42" t="s">
        <v>110</v>
      </c>
      <c r="C44" s="155"/>
      <c r="D44" s="7"/>
      <c r="G44" s="162"/>
      <c r="H44" s="162"/>
      <c r="I44" s="244"/>
      <c r="J44" s="162"/>
      <c r="K44" s="9"/>
      <c r="M44" s="128"/>
      <c r="N44" s="126"/>
    </row>
    <row r="45" spans="2:16" x14ac:dyDescent="0.2">
      <c r="B45" s="52" t="s">
        <v>373</v>
      </c>
      <c r="C45" s="408">
        <f>AnnualTaxFederal</f>
        <v>0</v>
      </c>
      <c r="D45" s="7"/>
      <c r="E45" s="262"/>
      <c r="F45" s="244"/>
      <c r="G45" s="162"/>
      <c r="H45" s="162"/>
      <c r="I45" s="244"/>
      <c r="J45" s="162"/>
      <c r="K45" s="77"/>
      <c r="M45" s="128"/>
      <c r="N45" s="126"/>
    </row>
    <row r="46" spans="2:16" x14ac:dyDescent="0.2">
      <c r="B46" s="52" t="s">
        <v>374</v>
      </c>
      <c r="C46" s="408">
        <f>AnnualTaxState</f>
        <v>0</v>
      </c>
      <c r="D46" s="7"/>
      <c r="E46" s="262"/>
      <c r="F46" s="244"/>
      <c r="G46" s="162"/>
      <c r="H46" s="162"/>
      <c r="I46" s="244"/>
      <c r="J46" s="162"/>
      <c r="K46" s="45"/>
      <c r="M46" s="128"/>
      <c r="N46" s="126"/>
    </row>
    <row r="47" spans="2:16" x14ac:dyDescent="0.2">
      <c r="B47" s="52" t="s">
        <v>164</v>
      </c>
      <c r="C47" s="158">
        <v>0</v>
      </c>
      <c r="D47" s="7"/>
      <c r="E47" s="262"/>
      <c r="F47" s="244"/>
      <c r="G47" s="162"/>
      <c r="H47" s="162"/>
      <c r="I47" s="244"/>
      <c r="J47" s="162"/>
      <c r="K47" s="45"/>
      <c r="M47" s="128"/>
      <c r="N47" s="126"/>
      <c r="O47" s="7"/>
      <c r="P47" s="7"/>
    </row>
    <row r="48" spans="2:16" x14ac:dyDescent="0.2">
      <c r="B48" s="52" t="s">
        <v>113</v>
      </c>
      <c r="C48" s="158">
        <v>0</v>
      </c>
      <c r="D48" s="7"/>
      <c r="E48" s="243"/>
      <c r="F48" s="244"/>
      <c r="G48" s="162"/>
      <c r="H48" s="162"/>
      <c r="I48" s="244"/>
      <c r="J48" s="162"/>
      <c r="K48" s="9"/>
      <c r="M48" s="128"/>
      <c r="N48" s="126"/>
      <c r="P48" s="7"/>
    </row>
    <row r="49" spans="2:16" x14ac:dyDescent="0.2">
      <c r="B49" s="54" t="s">
        <v>0</v>
      </c>
      <c r="C49" s="154"/>
      <c r="E49" s="243"/>
      <c r="F49" s="244"/>
      <c r="G49" s="162"/>
      <c r="H49" s="162"/>
      <c r="I49" s="244"/>
      <c r="J49" s="162"/>
      <c r="K49" s="77"/>
      <c r="M49" s="128"/>
      <c r="N49" s="126"/>
      <c r="P49" s="7"/>
    </row>
    <row r="50" spans="2:16" x14ac:dyDescent="0.2">
      <c r="B50" s="53" t="s">
        <v>119</v>
      </c>
      <c r="C50" s="159">
        <v>0</v>
      </c>
      <c r="E50" s="243"/>
      <c r="F50" s="244"/>
      <c r="G50" s="162"/>
      <c r="H50" s="162"/>
      <c r="I50" s="244"/>
      <c r="J50" s="162"/>
      <c r="K50" s="45"/>
      <c r="M50" s="128"/>
      <c r="N50" s="126"/>
      <c r="P50" s="7"/>
    </row>
    <row r="51" spans="2:16" x14ac:dyDescent="0.2">
      <c r="B51" s="53" t="s">
        <v>121</v>
      </c>
      <c r="C51" s="342">
        <f>total_installed_cost*prop_tax_cost_assessed_percent/100</f>
        <v>0</v>
      </c>
      <c r="E51" s="243"/>
      <c r="F51" s="244"/>
      <c r="G51" s="162"/>
      <c r="H51" s="162"/>
      <c r="I51" s="244"/>
      <c r="J51" s="162"/>
      <c r="K51" s="9"/>
      <c r="M51" s="128"/>
      <c r="N51" s="126"/>
      <c r="P51" s="9"/>
    </row>
    <row r="52" spans="2:16" x14ac:dyDescent="0.2">
      <c r="B52" s="53" t="s">
        <v>120</v>
      </c>
      <c r="C52" s="158">
        <v>0</v>
      </c>
      <c r="E52" s="243"/>
      <c r="F52" s="244"/>
      <c r="G52" s="162"/>
      <c r="H52" s="162"/>
      <c r="I52" s="244"/>
      <c r="J52" s="162"/>
      <c r="K52" s="15"/>
      <c r="M52" s="128"/>
      <c r="N52" s="126"/>
      <c r="P52" s="7"/>
    </row>
    <row r="53" spans="2:16" x14ac:dyDescent="0.2">
      <c r="B53" s="53" t="s">
        <v>122</v>
      </c>
      <c r="C53" s="158">
        <v>0</v>
      </c>
      <c r="E53" s="243"/>
      <c r="F53" s="244"/>
      <c r="G53" s="162"/>
      <c r="H53" s="162"/>
      <c r="I53" s="244"/>
      <c r="J53" s="162"/>
      <c r="K53" s="9"/>
      <c r="M53" s="128"/>
      <c r="N53" s="126"/>
      <c r="P53" s="7"/>
    </row>
    <row r="54" spans="2:16" x14ac:dyDescent="0.2">
      <c r="B54" s="42" t="s">
        <v>53</v>
      </c>
      <c r="C54" s="154"/>
      <c r="E54" s="243"/>
      <c r="F54" s="244"/>
      <c r="G54" s="162"/>
      <c r="H54" s="162"/>
      <c r="I54" s="244"/>
      <c r="J54" s="162"/>
      <c r="K54" s="9"/>
      <c r="M54" s="128"/>
      <c r="N54" s="126"/>
      <c r="P54" s="7"/>
    </row>
    <row r="55" spans="2:16" x14ac:dyDescent="0.2">
      <c r="B55" s="51" t="s">
        <v>189</v>
      </c>
      <c r="C55" s="153">
        <v>0</v>
      </c>
      <c r="E55" s="243"/>
      <c r="F55" s="244"/>
      <c r="G55" s="162"/>
      <c r="H55" s="162"/>
      <c r="I55" s="244"/>
      <c r="J55" s="162"/>
      <c r="K55" s="7"/>
      <c r="M55" s="128"/>
      <c r="N55" s="126"/>
      <c r="P55" s="7"/>
    </row>
    <row r="56" spans="2:16" x14ac:dyDescent="0.2">
      <c r="B56" s="51" t="s">
        <v>188</v>
      </c>
      <c r="C56" s="342">
        <f>total_installed_cost*salvage_percentage/100</f>
        <v>0</v>
      </c>
      <c r="G56" s="162"/>
      <c r="H56" s="162"/>
      <c r="I56" s="244"/>
      <c r="J56" s="162"/>
      <c r="K56" s="9"/>
      <c r="M56" s="128"/>
      <c r="N56" s="126"/>
      <c r="P56" s="7"/>
    </row>
    <row r="57" spans="2:16" x14ac:dyDescent="0.2">
      <c r="B57" s="7"/>
      <c r="C57" s="160"/>
      <c r="E57" s="9"/>
      <c r="G57" s="7"/>
      <c r="H57" s="7"/>
      <c r="I57" s="29"/>
      <c r="J57" s="9"/>
      <c r="K57" s="9"/>
      <c r="M57" s="128"/>
      <c r="N57" s="126"/>
      <c r="P57" s="7"/>
    </row>
    <row r="58" spans="2:16" ht="13.5" thickBot="1" x14ac:dyDescent="0.25">
      <c r="B58" s="301" t="s">
        <v>126</v>
      </c>
      <c r="C58" s="302"/>
      <c r="E58" s="9"/>
      <c r="G58" s="7"/>
      <c r="H58" s="7"/>
      <c r="I58" s="29"/>
      <c r="J58" s="9"/>
      <c r="K58" s="9"/>
      <c r="M58" s="128"/>
      <c r="N58" s="126"/>
      <c r="P58" s="7"/>
    </row>
    <row r="59" spans="2:16" x14ac:dyDescent="0.2">
      <c r="B59" s="369" t="s">
        <v>317</v>
      </c>
      <c r="C59" s="370"/>
      <c r="E59" s="9"/>
      <c r="G59" s="7"/>
      <c r="H59" s="7"/>
      <c r="I59" s="29"/>
      <c r="J59" s="9"/>
      <c r="K59" s="9"/>
      <c r="M59" s="128"/>
      <c r="N59" s="126"/>
      <c r="P59" s="7"/>
    </row>
    <row r="60" spans="2:16" x14ac:dyDescent="0.2">
      <c r="B60" s="337" t="s">
        <v>286</v>
      </c>
      <c r="C60" s="338" t="s">
        <v>186</v>
      </c>
      <c r="E60" s="9"/>
      <c r="G60" s="7"/>
      <c r="H60" s="7"/>
      <c r="I60" s="29"/>
      <c r="J60" s="9"/>
      <c r="K60" s="9"/>
      <c r="M60" s="128"/>
      <c r="N60" s="126"/>
      <c r="P60" s="7"/>
    </row>
    <row r="61" spans="2:16" x14ac:dyDescent="0.2">
      <c r="B61" s="337" t="s">
        <v>306</v>
      </c>
      <c r="C61" s="338" t="s">
        <v>309</v>
      </c>
      <c r="E61" s="9"/>
      <c r="G61" s="7"/>
      <c r="H61" s="7"/>
      <c r="I61" s="29"/>
      <c r="J61" s="9"/>
      <c r="K61" s="9"/>
      <c r="M61" s="128"/>
      <c r="N61" s="126"/>
      <c r="P61" s="7"/>
    </row>
    <row r="62" spans="2:16" x14ac:dyDescent="0.2">
      <c r="B62" s="337" t="s">
        <v>287</v>
      </c>
      <c r="C62" s="338">
        <v>0</v>
      </c>
      <c r="E62" s="9"/>
      <c r="G62" s="7"/>
      <c r="H62" s="7"/>
      <c r="I62" s="29"/>
      <c r="J62" s="9"/>
      <c r="K62" s="9"/>
      <c r="M62" s="128"/>
      <c r="N62" s="126"/>
      <c r="P62" s="7"/>
    </row>
    <row r="63" spans="2:16" ht="13.5" thickBot="1" x14ac:dyDescent="0.25">
      <c r="B63" s="339" t="s">
        <v>320</v>
      </c>
      <c r="C63" s="340" t="s">
        <v>319</v>
      </c>
      <c r="E63" s="9"/>
      <c r="G63" s="7"/>
      <c r="H63" s="7"/>
      <c r="I63" s="29"/>
      <c r="J63" s="9"/>
      <c r="K63" s="9"/>
      <c r="M63" s="128"/>
      <c r="N63" s="126"/>
      <c r="P63" s="7"/>
    </row>
    <row r="64" spans="2:16" x14ac:dyDescent="0.2">
      <c r="B64" s="316" t="s">
        <v>281</v>
      </c>
      <c r="C64" s="303"/>
      <c r="E64" s="160"/>
      <c r="G64" s="7"/>
      <c r="H64" s="7"/>
      <c r="I64" s="29"/>
      <c r="J64" s="9"/>
      <c r="K64" s="9"/>
      <c r="M64" s="128"/>
      <c r="N64" s="126"/>
      <c r="P64" s="7"/>
    </row>
    <row r="65" spans="2:16" x14ac:dyDescent="0.2">
      <c r="B65" s="52" t="s">
        <v>127</v>
      </c>
      <c r="C65" s="239">
        <v>0</v>
      </c>
      <c r="D65" s="110"/>
      <c r="E65" s="160"/>
      <c r="G65" s="7"/>
      <c r="H65" s="7"/>
      <c r="I65" s="29"/>
      <c r="J65" s="9"/>
      <c r="K65" s="9"/>
      <c r="M65" s="128"/>
      <c r="N65" s="126"/>
      <c r="P65" s="7"/>
    </row>
    <row r="66" spans="2:16" x14ac:dyDescent="0.2">
      <c r="B66" s="52" t="s">
        <v>318</v>
      </c>
      <c r="C66" s="239">
        <v>0</v>
      </c>
      <c r="D66" s="110"/>
      <c r="E66" s="160"/>
      <c r="G66" s="7"/>
      <c r="H66" s="7"/>
      <c r="I66" s="29"/>
      <c r="J66" s="9"/>
      <c r="K66" s="9"/>
      <c r="M66" s="128"/>
      <c r="N66" s="126"/>
      <c r="P66" s="7"/>
    </row>
    <row r="67" spans="2:16" x14ac:dyDescent="0.2">
      <c r="B67" s="52" t="s">
        <v>128</v>
      </c>
      <c r="C67" s="158">
        <v>0</v>
      </c>
      <c r="D67" s="110"/>
      <c r="E67" s="160"/>
      <c r="G67" s="7"/>
      <c r="H67" s="7"/>
      <c r="I67" s="29"/>
      <c r="J67" s="9"/>
      <c r="K67" s="9"/>
      <c r="M67" s="128"/>
      <c r="N67" s="126"/>
      <c r="P67" s="7"/>
    </row>
    <row r="68" spans="2:16" x14ac:dyDescent="0.2">
      <c r="B68" s="52" t="s">
        <v>129</v>
      </c>
      <c r="C68" s="145">
        <v>0</v>
      </c>
      <c r="D68" s="110"/>
      <c r="E68" s="209"/>
      <c r="G68" s="7"/>
      <c r="H68" s="7"/>
      <c r="I68" s="29"/>
      <c r="J68" s="9"/>
      <c r="K68" s="9"/>
      <c r="M68" s="128"/>
      <c r="N68" s="126"/>
      <c r="P68" s="7"/>
    </row>
    <row r="69" spans="2:16" x14ac:dyDescent="0.2">
      <c r="B69" s="52" t="s">
        <v>130</v>
      </c>
      <c r="C69" s="158">
        <v>0</v>
      </c>
      <c r="D69" s="110"/>
      <c r="E69" s="209"/>
      <c r="G69" s="7"/>
      <c r="H69" s="7"/>
      <c r="I69" s="29"/>
      <c r="J69" s="9"/>
      <c r="K69" s="9"/>
      <c r="M69" s="128"/>
      <c r="N69" s="126"/>
      <c r="P69" s="7"/>
    </row>
    <row r="70" spans="2:16" x14ac:dyDescent="0.2">
      <c r="B70" s="52" t="s">
        <v>288</v>
      </c>
      <c r="C70" s="272">
        <v>0</v>
      </c>
      <c r="D70" s="341"/>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131</v>
      </c>
      <c r="C72" s="138"/>
      <c r="G72" s="7"/>
      <c r="H72" s="7"/>
      <c r="I72" s="29"/>
      <c r="J72" s="9"/>
      <c r="K72" s="9"/>
      <c r="M72" s="128"/>
      <c r="N72" s="126"/>
      <c r="P72" s="7"/>
    </row>
    <row r="73" spans="2:16" x14ac:dyDescent="0.2">
      <c r="B73" s="51" t="s">
        <v>132</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144</v>
      </c>
      <c r="C75" s="138"/>
      <c r="H75" s="7"/>
      <c r="J75" s="9"/>
      <c r="K75" s="9"/>
      <c r="M75" s="128"/>
      <c r="N75" s="126"/>
      <c r="P75" s="7"/>
    </row>
    <row r="76" spans="2:16" x14ac:dyDescent="0.2">
      <c r="B76" s="51" t="s">
        <v>190</v>
      </c>
      <c r="C76" s="139">
        <v>0</v>
      </c>
      <c r="H76" s="7"/>
      <c r="J76" s="9"/>
      <c r="K76" s="9"/>
      <c r="M76" s="128"/>
      <c r="N76" s="126"/>
      <c r="P76" s="7"/>
    </row>
    <row r="77" spans="2:16" x14ac:dyDescent="0.2">
      <c r="C77" s="140"/>
      <c r="H77" s="7"/>
      <c r="J77" s="9"/>
      <c r="K77" s="9"/>
      <c r="M77" s="128"/>
      <c r="N77" s="126"/>
      <c r="P77" s="7"/>
    </row>
    <row r="78" spans="2:16" x14ac:dyDescent="0.2">
      <c r="B78" s="5" t="s">
        <v>234</v>
      </c>
      <c r="C78" s="8"/>
      <c r="D78" s="8"/>
      <c r="E78" s="8"/>
      <c r="F78" s="8"/>
      <c r="G78" s="8"/>
      <c r="H78" s="8"/>
      <c r="I78" s="6"/>
      <c r="J78" s="9"/>
      <c r="K78" s="9"/>
      <c r="M78" s="128"/>
      <c r="N78" s="126"/>
      <c r="P78" s="7"/>
    </row>
    <row r="79" spans="2:16" ht="25.5" x14ac:dyDescent="0.2">
      <c r="B79" s="51"/>
      <c r="C79" s="294" t="s">
        <v>138</v>
      </c>
      <c r="D79" s="293" t="s">
        <v>139</v>
      </c>
      <c r="E79" s="293" t="s">
        <v>140</v>
      </c>
      <c r="F79" s="293" t="s">
        <v>141</v>
      </c>
      <c r="G79" s="293" t="s">
        <v>28</v>
      </c>
      <c r="H79" s="293" t="s">
        <v>29</v>
      </c>
      <c r="I79" s="295" t="s">
        <v>142</v>
      </c>
      <c r="J79" s="9"/>
      <c r="K79" s="9"/>
      <c r="M79" s="128"/>
      <c r="N79" s="126"/>
      <c r="P79" s="7"/>
    </row>
    <row r="80" spans="2:16" x14ac:dyDescent="0.2">
      <c r="B80" s="51" t="s">
        <v>133</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134</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135</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136</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137</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143</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145</v>
      </c>
      <c r="C87" s="8"/>
      <c r="D87" s="8"/>
      <c r="E87" s="8"/>
      <c r="F87" s="260"/>
      <c r="G87" s="7"/>
      <c r="H87" s="7"/>
      <c r="I87" s="9"/>
      <c r="J87" s="9"/>
      <c r="K87" s="9"/>
      <c r="M87" s="128"/>
      <c r="N87" s="126"/>
      <c r="P87" s="7"/>
    </row>
    <row r="88" spans="2:16" x14ac:dyDescent="0.2">
      <c r="B88" s="51" t="s">
        <v>146</v>
      </c>
      <c r="C88" s="161">
        <v>0</v>
      </c>
      <c r="D88" s="9"/>
      <c r="E88" s="9"/>
      <c r="F88" s="260"/>
      <c r="G88" s="7"/>
      <c r="H88" s="7"/>
      <c r="I88" s="9"/>
      <c r="J88" s="9"/>
      <c r="K88" s="9"/>
      <c r="M88" s="128"/>
      <c r="N88" s="126"/>
      <c r="P88" s="7"/>
    </row>
    <row r="89" spans="2:16" x14ac:dyDescent="0.2">
      <c r="B89" s="51" t="s">
        <v>155</v>
      </c>
      <c r="C89" s="161">
        <v>0</v>
      </c>
      <c r="D89" s="9"/>
      <c r="E89" s="9"/>
      <c r="F89" s="260"/>
      <c r="G89" s="7"/>
      <c r="H89" s="7"/>
      <c r="I89" s="9"/>
      <c r="J89" s="9"/>
      <c r="K89" s="9"/>
      <c r="M89" s="128"/>
      <c r="N89" s="126"/>
      <c r="P89" s="7"/>
    </row>
    <row r="90" spans="2:16" x14ac:dyDescent="0.2">
      <c r="B90" s="11" t="s">
        <v>147</v>
      </c>
      <c r="C90" s="161">
        <v>0</v>
      </c>
      <c r="D90" s="9"/>
      <c r="E90" s="9"/>
      <c r="F90" s="260"/>
      <c r="G90" s="7"/>
      <c r="H90" s="7"/>
      <c r="I90" s="9"/>
      <c r="J90" s="9"/>
      <c r="K90" s="9"/>
      <c r="M90" s="128"/>
      <c r="N90" s="126"/>
      <c r="P90" s="7"/>
    </row>
    <row r="91" spans="2:16" x14ac:dyDescent="0.2">
      <c r="B91" s="11" t="s">
        <v>339</v>
      </c>
      <c r="C91" s="161">
        <v>0</v>
      </c>
      <c r="D91" s="9"/>
      <c r="E91" s="9"/>
      <c r="F91" s="260"/>
      <c r="G91" s="7"/>
      <c r="H91" s="7"/>
      <c r="I91" s="9"/>
      <c r="J91" s="9"/>
      <c r="K91" s="9"/>
      <c r="M91" s="128"/>
      <c r="N91" s="126"/>
      <c r="P91" s="7"/>
    </row>
    <row r="92" spans="2:16" x14ac:dyDescent="0.2">
      <c r="B92" s="51" t="s">
        <v>148</v>
      </c>
      <c r="C92" s="135" t="s">
        <v>201</v>
      </c>
      <c r="D92" s="293" t="s">
        <v>152</v>
      </c>
      <c r="E92" s="321" t="s">
        <v>153</v>
      </c>
      <c r="F92" s="260"/>
      <c r="G92" s="7"/>
      <c r="H92" s="7"/>
      <c r="I92" s="9"/>
      <c r="J92" s="9"/>
      <c r="K92" s="9"/>
      <c r="M92" s="128"/>
      <c r="N92" s="126"/>
      <c r="P92" s="7"/>
    </row>
    <row r="93" spans="2:16" x14ac:dyDescent="0.2">
      <c r="B93" s="65" t="s">
        <v>149</v>
      </c>
      <c r="C93" s="161">
        <v>0</v>
      </c>
      <c r="D93" s="342">
        <f>C93*system_capacity</f>
        <v>0</v>
      </c>
      <c r="E93" s="322">
        <v>0</v>
      </c>
      <c r="F93" s="260"/>
      <c r="G93" s="7"/>
      <c r="H93" s="7"/>
      <c r="I93" s="9"/>
      <c r="J93" s="9"/>
      <c r="K93" s="9"/>
      <c r="M93" s="128"/>
      <c r="N93" s="126"/>
      <c r="P93" s="7"/>
    </row>
    <row r="94" spans="2:16" x14ac:dyDescent="0.2">
      <c r="B94" s="52" t="s">
        <v>151</v>
      </c>
      <c r="C94" s="161">
        <v>0</v>
      </c>
      <c r="D94" s="342">
        <f>C94*system_capacity</f>
        <v>0</v>
      </c>
      <c r="E94" s="322">
        <v>0</v>
      </c>
      <c r="F94" s="260"/>
      <c r="G94" s="7"/>
      <c r="H94" s="7"/>
      <c r="I94" s="9"/>
      <c r="J94" s="9"/>
      <c r="K94" s="9"/>
      <c r="M94" s="128"/>
      <c r="N94" s="126"/>
      <c r="P94" s="7"/>
    </row>
    <row r="95" spans="2:16" x14ac:dyDescent="0.2">
      <c r="B95" s="78" t="s">
        <v>150</v>
      </c>
      <c r="C95" s="161">
        <v>0</v>
      </c>
      <c r="D95" s="342">
        <f>C95*system_capacity</f>
        <v>0</v>
      </c>
      <c r="E95" s="322">
        <v>0</v>
      </c>
      <c r="F95" s="260"/>
      <c r="G95" s="7"/>
      <c r="H95" s="7"/>
      <c r="I95" s="9"/>
      <c r="J95" s="9"/>
      <c r="K95" s="9"/>
      <c r="M95" s="128"/>
      <c r="N95" s="126"/>
      <c r="P95" s="7"/>
    </row>
    <row r="96" spans="2:16" x14ac:dyDescent="0.2">
      <c r="B96" s="55" t="s">
        <v>154</v>
      </c>
      <c r="C96" s="44"/>
      <c r="D96" s="320"/>
      <c r="E96" s="320"/>
      <c r="F96" s="260"/>
      <c r="G96" s="7"/>
      <c r="H96" s="7"/>
      <c r="I96" s="9"/>
      <c r="J96" s="9"/>
      <c r="K96" s="9"/>
      <c r="M96" s="128"/>
      <c r="N96" s="126"/>
      <c r="P96" s="7"/>
    </row>
    <row r="97" spans="2:17" x14ac:dyDescent="0.2">
      <c r="B97" s="63" t="s">
        <v>4</v>
      </c>
      <c r="C97" s="319" t="s">
        <v>47</v>
      </c>
      <c r="D97" s="260"/>
      <c r="E97" s="9"/>
      <c r="F97" s="260"/>
      <c r="G97" s="7"/>
      <c r="H97" s="7"/>
      <c r="I97" s="9"/>
      <c r="J97" s="9"/>
      <c r="K97" s="9"/>
      <c r="M97" s="128"/>
      <c r="N97" s="126"/>
      <c r="P97" s="7"/>
    </row>
    <row r="98" spans="2:17" x14ac:dyDescent="0.2">
      <c r="B98" s="63" t="s">
        <v>5</v>
      </c>
      <c r="C98" s="319" t="s">
        <v>47</v>
      </c>
      <c r="D98" s="323"/>
      <c r="E98" s="324"/>
      <c r="F98" s="260"/>
      <c r="G98" s="7"/>
      <c r="H98" s="7"/>
      <c r="I98" s="9"/>
      <c r="J98" s="9"/>
      <c r="K98" s="9"/>
      <c r="M98" s="128"/>
      <c r="N98" s="126"/>
      <c r="P98" s="7"/>
    </row>
    <row r="99" spans="2:17" x14ac:dyDescent="0.2">
      <c r="G99" s="7"/>
      <c r="H99" s="7"/>
      <c r="I99" s="9"/>
      <c r="J99" s="9"/>
      <c r="K99" s="9"/>
      <c r="M99" s="128"/>
      <c r="N99" s="126"/>
      <c r="P99" s="7"/>
    </row>
    <row r="100" spans="2:17" x14ac:dyDescent="0.2">
      <c r="B100" s="5" t="s">
        <v>156</v>
      </c>
      <c r="C100" s="8"/>
      <c r="D100" s="8"/>
      <c r="E100" s="8"/>
      <c r="F100" s="6"/>
      <c r="G100" s="7"/>
      <c r="H100" s="7"/>
      <c r="I100" s="9"/>
      <c r="J100" s="9"/>
      <c r="K100" s="9"/>
      <c r="M100" s="128"/>
      <c r="N100" s="126"/>
      <c r="P100" s="7"/>
    </row>
    <row r="101" spans="2:17" x14ac:dyDescent="0.2">
      <c r="B101" s="42" t="s">
        <v>2</v>
      </c>
      <c r="C101" s="43"/>
      <c r="D101" s="66"/>
      <c r="E101" s="412" t="s">
        <v>271</v>
      </c>
      <c r="F101" s="413"/>
      <c r="G101" s="7"/>
      <c r="H101" s="7"/>
      <c r="I101" s="7"/>
      <c r="J101" s="7"/>
      <c r="K101" s="7"/>
      <c r="M101" s="128"/>
      <c r="N101" s="126"/>
    </row>
    <row r="102" spans="2:17" x14ac:dyDescent="0.2">
      <c r="B102" s="65" t="s">
        <v>158</v>
      </c>
      <c r="C102" s="10" t="s">
        <v>229</v>
      </c>
      <c r="D102" s="76"/>
      <c r="E102" s="293" t="s">
        <v>4</v>
      </c>
      <c r="F102" s="293" t="s">
        <v>5</v>
      </c>
      <c r="G102" s="7"/>
      <c r="H102" s="7"/>
      <c r="I102" s="9"/>
      <c r="J102" s="9"/>
      <c r="K102" s="9"/>
      <c r="M102" s="128"/>
      <c r="N102" s="126"/>
    </row>
    <row r="103" spans="2:17" x14ac:dyDescent="0.2">
      <c r="B103" s="64" t="s">
        <v>159</v>
      </c>
      <c r="C103" s="184">
        <v>0</v>
      </c>
      <c r="D103" s="46"/>
      <c r="E103" s="85" t="s">
        <v>17</v>
      </c>
      <c r="F103" s="85" t="s">
        <v>17</v>
      </c>
      <c r="G103" s="7"/>
      <c r="H103" s="7"/>
      <c r="I103" s="9"/>
      <c r="J103" s="9"/>
      <c r="K103" s="9"/>
      <c r="M103" s="128"/>
      <c r="N103" s="126"/>
    </row>
    <row r="104" spans="2:17" x14ac:dyDescent="0.2">
      <c r="B104" s="64" t="s">
        <v>160</v>
      </c>
      <c r="C104" s="184">
        <v>0</v>
      </c>
      <c r="D104" s="68"/>
      <c r="E104" s="75" t="s">
        <v>18</v>
      </c>
      <c r="F104" s="71" t="s">
        <v>18</v>
      </c>
      <c r="G104" s="7"/>
      <c r="I104" s="9"/>
      <c r="J104" s="9"/>
      <c r="K104" s="9"/>
      <c r="M104" s="128"/>
      <c r="N104" s="126"/>
    </row>
    <row r="105" spans="2:17" x14ac:dyDescent="0.2">
      <c r="B105" s="63" t="s">
        <v>163</v>
      </c>
      <c r="C105" s="12" t="s">
        <v>7</v>
      </c>
      <c r="D105" s="17" t="s">
        <v>183</v>
      </c>
      <c r="E105" s="72"/>
      <c r="F105" s="73"/>
      <c r="G105" s="7"/>
      <c r="H105" s="7"/>
      <c r="I105" s="9"/>
      <c r="J105" s="9"/>
      <c r="K105" s="9"/>
      <c r="M105" s="128"/>
      <c r="N105" s="126"/>
    </row>
    <row r="106" spans="2:17" x14ac:dyDescent="0.2">
      <c r="B106" s="64" t="s">
        <v>161</v>
      </c>
      <c r="C106" s="135">
        <v>0</v>
      </c>
      <c r="D106" s="62">
        <v>9.9999999999999998E+37</v>
      </c>
      <c r="E106" s="69" t="s">
        <v>17</v>
      </c>
      <c r="F106" s="69" t="s">
        <v>17</v>
      </c>
      <c r="G106" s="7"/>
      <c r="I106" s="9"/>
      <c r="J106" s="9"/>
      <c r="K106" s="9"/>
      <c r="M106" s="128"/>
      <c r="N106" s="126"/>
    </row>
    <row r="107" spans="2:17" ht="13.5" thickBot="1" x14ac:dyDescent="0.25">
      <c r="B107" s="366" t="s">
        <v>162</v>
      </c>
      <c r="C107" s="367">
        <v>0</v>
      </c>
      <c r="D107" s="368">
        <v>9.9999999999999998E+37</v>
      </c>
      <c r="E107" s="86" t="s">
        <v>18</v>
      </c>
      <c r="F107" s="86" t="s">
        <v>18</v>
      </c>
      <c r="G107" s="7"/>
      <c r="I107" s="9"/>
      <c r="J107" s="9"/>
      <c r="K107" s="9"/>
      <c r="M107" s="128"/>
      <c r="N107" s="126"/>
    </row>
    <row r="108" spans="2:17" x14ac:dyDescent="0.2">
      <c r="B108" s="363" t="s">
        <v>6</v>
      </c>
      <c r="C108" s="364" t="s">
        <v>9</v>
      </c>
      <c r="D108" s="365" t="s">
        <v>230</v>
      </c>
      <c r="E108" s="361" t="s">
        <v>228</v>
      </c>
      <c r="F108" s="260"/>
      <c r="G108" s="7"/>
      <c r="I108" s="9"/>
      <c r="J108" s="9"/>
      <c r="K108" s="9"/>
      <c r="M108" s="128"/>
      <c r="N108" s="126"/>
      <c r="Q108" s="7"/>
    </row>
    <row r="109" spans="2:17" x14ac:dyDescent="0.2">
      <c r="B109" s="63" t="s">
        <v>4</v>
      </c>
      <c r="C109" s="145">
        <v>0</v>
      </c>
      <c r="D109" s="185">
        <v>0</v>
      </c>
      <c r="E109" s="362">
        <v>0</v>
      </c>
      <c r="F109" s="260"/>
      <c r="G109" s="7"/>
      <c r="I109" s="9"/>
      <c r="J109" s="9"/>
      <c r="K109" s="9"/>
      <c r="M109" s="128"/>
      <c r="N109" s="126"/>
      <c r="Q109" s="7"/>
    </row>
    <row r="110" spans="2:17" x14ac:dyDescent="0.2">
      <c r="B110" s="63" t="s">
        <v>5</v>
      </c>
      <c r="C110" s="145">
        <v>0</v>
      </c>
      <c r="D110" s="185">
        <v>0</v>
      </c>
      <c r="E110" s="362">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301" t="s">
        <v>157</v>
      </c>
      <c r="C112" s="327"/>
      <c r="D112" s="327"/>
      <c r="E112" s="327"/>
      <c r="F112" s="327"/>
      <c r="G112" s="327"/>
      <c r="H112" s="328"/>
      <c r="I112" s="49"/>
      <c r="K112" s="9"/>
      <c r="M112" s="128"/>
      <c r="N112" s="123"/>
      <c r="Q112" s="7"/>
    </row>
    <row r="113" spans="2:15" x14ac:dyDescent="0.2">
      <c r="B113" s="93" t="s">
        <v>16</v>
      </c>
      <c r="C113" s="318"/>
      <c r="D113" s="43"/>
      <c r="E113" s="92"/>
      <c r="F113" s="92"/>
      <c r="G113" s="92"/>
      <c r="H113" s="70"/>
      <c r="I113" s="9"/>
      <c r="K113" s="9"/>
      <c r="M113" s="128"/>
      <c r="N113" s="123"/>
    </row>
    <row r="114" spans="2:15" x14ac:dyDescent="0.2">
      <c r="B114" s="99" t="s">
        <v>158</v>
      </c>
      <c r="C114" s="88" t="s">
        <v>229</v>
      </c>
      <c r="D114" s="325"/>
      <c r="E114" s="74" t="s">
        <v>263</v>
      </c>
      <c r="F114" s="69" t="s">
        <v>264</v>
      </c>
      <c r="G114" s="69" t="s">
        <v>265</v>
      </c>
      <c r="H114" s="69" t="s">
        <v>266</v>
      </c>
      <c r="I114" s="7"/>
      <c r="K114" s="91"/>
      <c r="M114" s="128"/>
      <c r="N114" s="127"/>
    </row>
    <row r="115" spans="2:15" x14ac:dyDescent="0.2">
      <c r="B115" s="82" t="s">
        <v>159</v>
      </c>
      <c r="C115" s="186">
        <v>0</v>
      </c>
      <c r="D115" s="326"/>
      <c r="E115" s="87" t="s">
        <v>17</v>
      </c>
      <c r="F115" s="87" t="s">
        <v>17</v>
      </c>
      <c r="G115" s="85" t="s">
        <v>18</v>
      </c>
      <c r="H115" s="85" t="s">
        <v>18</v>
      </c>
      <c r="I115" s="7"/>
      <c r="K115" s="9"/>
      <c r="M115" s="128"/>
      <c r="N115" s="123"/>
    </row>
    <row r="116" spans="2:15" x14ac:dyDescent="0.2">
      <c r="B116" s="82" t="s">
        <v>160</v>
      </c>
      <c r="C116" s="186">
        <v>0</v>
      </c>
      <c r="D116" s="326"/>
      <c r="E116" s="87" t="s">
        <v>17</v>
      </c>
      <c r="F116" s="87" t="s">
        <v>17</v>
      </c>
      <c r="G116" s="85" t="s">
        <v>18</v>
      </c>
      <c r="H116" s="85" t="s">
        <v>18</v>
      </c>
      <c r="I116" s="7"/>
      <c r="K116" s="9"/>
      <c r="M116" s="128"/>
      <c r="N116" s="123"/>
    </row>
    <row r="117" spans="2:15" x14ac:dyDescent="0.2">
      <c r="B117" s="82" t="s">
        <v>170</v>
      </c>
      <c r="C117" s="186">
        <v>0</v>
      </c>
      <c r="D117" s="326"/>
      <c r="E117" s="87" t="s">
        <v>17</v>
      </c>
      <c r="F117" s="87" t="s">
        <v>17</v>
      </c>
      <c r="G117" s="87" t="s">
        <v>18</v>
      </c>
      <c r="H117" s="85" t="s">
        <v>18</v>
      </c>
      <c r="I117" s="7"/>
      <c r="K117" s="9"/>
      <c r="M117" s="128"/>
      <c r="N117" s="123"/>
    </row>
    <row r="118" spans="2:15" x14ac:dyDescent="0.2">
      <c r="B118" s="100" t="s">
        <v>171</v>
      </c>
      <c r="C118" s="187">
        <v>0</v>
      </c>
      <c r="D118" s="326"/>
      <c r="E118" s="87" t="s">
        <v>17</v>
      </c>
      <c r="F118" s="87" t="s">
        <v>17</v>
      </c>
      <c r="G118" s="71" t="s">
        <v>18</v>
      </c>
      <c r="H118" s="71" t="s">
        <v>18</v>
      </c>
      <c r="I118" s="7"/>
      <c r="K118" s="9"/>
      <c r="M118" s="128"/>
      <c r="N118" s="123"/>
    </row>
    <row r="119" spans="2:15" x14ac:dyDescent="0.2">
      <c r="B119" s="84" t="s">
        <v>163</v>
      </c>
      <c r="C119" s="89" t="s">
        <v>7</v>
      </c>
      <c r="D119" s="85" t="s">
        <v>183</v>
      </c>
      <c r="E119" s="90"/>
      <c r="F119" s="94"/>
      <c r="G119" s="94"/>
      <c r="H119" s="95"/>
      <c r="I119" s="121"/>
      <c r="K119" s="15"/>
      <c r="M119" s="128"/>
      <c r="N119" s="126"/>
    </row>
    <row r="120" spans="2:15" x14ac:dyDescent="0.2">
      <c r="B120" s="82" t="s">
        <v>161</v>
      </c>
      <c r="C120" s="135">
        <v>0</v>
      </c>
      <c r="D120" s="334">
        <v>9.9999999999999998E+37</v>
      </c>
      <c r="E120" s="87" t="s">
        <v>17</v>
      </c>
      <c r="F120" s="87" t="s">
        <v>17</v>
      </c>
      <c r="G120" s="85" t="s">
        <v>18</v>
      </c>
      <c r="H120" s="87" t="s">
        <v>18</v>
      </c>
      <c r="I120" s="7"/>
      <c r="K120" s="9"/>
      <c r="L120" s="9"/>
      <c r="M120" s="15"/>
      <c r="N120" s="9"/>
    </row>
    <row r="121" spans="2:15" x14ac:dyDescent="0.2">
      <c r="B121" s="82" t="s">
        <v>162</v>
      </c>
      <c r="C121" s="135">
        <v>0</v>
      </c>
      <c r="D121" s="334">
        <v>9.9999999999999998E+37</v>
      </c>
      <c r="E121" s="87" t="s">
        <v>17</v>
      </c>
      <c r="F121" s="87" t="s">
        <v>17</v>
      </c>
      <c r="G121" s="85" t="s">
        <v>18</v>
      </c>
      <c r="H121" s="85" t="s">
        <v>18</v>
      </c>
      <c r="I121" s="7"/>
      <c r="K121" s="9"/>
      <c r="L121" s="9"/>
      <c r="M121" s="15"/>
      <c r="N121" s="9"/>
    </row>
    <row r="122" spans="2:15" x14ac:dyDescent="0.2">
      <c r="B122" s="82" t="s">
        <v>172</v>
      </c>
      <c r="C122" s="135">
        <v>0</v>
      </c>
      <c r="D122" s="334">
        <v>9.9999999999999998E+37</v>
      </c>
      <c r="E122" s="87" t="s">
        <v>17</v>
      </c>
      <c r="F122" s="87" t="s">
        <v>17</v>
      </c>
      <c r="G122" s="85" t="s">
        <v>18</v>
      </c>
      <c r="H122" s="85" t="s">
        <v>18</v>
      </c>
      <c r="I122" s="7"/>
      <c r="K122" s="9"/>
      <c r="L122" s="9"/>
      <c r="M122" s="15"/>
      <c r="N122" s="9"/>
    </row>
    <row r="123" spans="2:15" ht="13.5" thickBot="1" x14ac:dyDescent="0.25">
      <c r="B123" s="102" t="s">
        <v>173</v>
      </c>
      <c r="C123" s="190">
        <v>0</v>
      </c>
      <c r="D123" s="335">
        <v>9.9999999999999998E+37</v>
      </c>
      <c r="E123" s="332" t="s">
        <v>17</v>
      </c>
      <c r="F123" s="333" t="s">
        <v>17</v>
      </c>
      <c r="G123" s="86" t="s">
        <v>18</v>
      </c>
      <c r="H123" s="86" t="s">
        <v>18</v>
      </c>
      <c r="I123" s="7"/>
      <c r="K123" s="9"/>
      <c r="L123" s="9"/>
      <c r="M123" s="15"/>
      <c r="N123" s="9"/>
    </row>
    <row r="124" spans="2:15" x14ac:dyDescent="0.2">
      <c r="B124" s="101" t="s">
        <v>40</v>
      </c>
      <c r="C124" s="98" t="s">
        <v>178</v>
      </c>
      <c r="D124" s="69" t="s">
        <v>183</v>
      </c>
      <c r="E124" s="329"/>
      <c r="F124" s="330"/>
      <c r="G124" s="330"/>
      <c r="H124" s="331"/>
      <c r="I124" s="7"/>
      <c r="K124" s="80"/>
      <c r="L124" s="80"/>
      <c r="M124" s="15"/>
      <c r="N124" s="80"/>
      <c r="O124" s="16"/>
    </row>
    <row r="125" spans="2:15" x14ac:dyDescent="0.2">
      <c r="B125" s="84" t="s">
        <v>174</v>
      </c>
      <c r="C125" s="148">
        <v>0</v>
      </c>
      <c r="D125" s="334">
        <v>9.9999999999999998E+37</v>
      </c>
      <c r="E125" s="87" t="s">
        <v>17</v>
      </c>
      <c r="F125" s="87" t="s">
        <v>17</v>
      </c>
      <c r="G125" s="85" t="s">
        <v>18</v>
      </c>
      <c r="H125" s="90" t="s">
        <v>18</v>
      </c>
      <c r="I125" s="210"/>
      <c r="K125" s="9"/>
      <c r="L125" s="9"/>
      <c r="M125" s="15"/>
      <c r="N125" s="9"/>
    </row>
    <row r="126" spans="2:15" x14ac:dyDescent="0.2">
      <c r="B126" s="84" t="s">
        <v>175</v>
      </c>
      <c r="C126" s="148">
        <v>0</v>
      </c>
      <c r="D126" s="334">
        <v>9.9999999999999998E+37</v>
      </c>
      <c r="E126" s="87" t="s">
        <v>17</v>
      </c>
      <c r="F126" s="87" t="s">
        <v>17</v>
      </c>
      <c r="G126" s="87" t="s">
        <v>18</v>
      </c>
      <c r="H126" s="87" t="s">
        <v>18</v>
      </c>
      <c r="K126" s="9"/>
      <c r="L126" s="9"/>
      <c r="M126" s="15"/>
      <c r="N126" s="9"/>
    </row>
    <row r="127" spans="2:15" x14ac:dyDescent="0.2">
      <c r="B127" s="84" t="s">
        <v>176</v>
      </c>
      <c r="C127" s="148">
        <v>0</v>
      </c>
      <c r="D127" s="334">
        <v>9.9999999999999998E+37</v>
      </c>
      <c r="E127" s="87" t="s">
        <v>17</v>
      </c>
      <c r="F127" s="87" t="s">
        <v>17</v>
      </c>
      <c r="G127" s="85" t="s">
        <v>18</v>
      </c>
      <c r="H127" s="85" t="s">
        <v>18</v>
      </c>
      <c r="K127" s="9"/>
      <c r="L127" s="9"/>
      <c r="M127" s="15"/>
      <c r="N127" s="9"/>
    </row>
    <row r="128" spans="2:15" ht="13.5" thickBot="1" x14ac:dyDescent="0.25">
      <c r="B128" s="105" t="s">
        <v>177</v>
      </c>
      <c r="C128" s="191">
        <v>0</v>
      </c>
      <c r="D128" s="335">
        <v>9.9999999999999998E+37</v>
      </c>
      <c r="E128" s="332" t="s">
        <v>17</v>
      </c>
      <c r="F128" s="333" t="s">
        <v>17</v>
      </c>
      <c r="G128" s="86" t="s">
        <v>18</v>
      </c>
      <c r="H128" s="86" t="s">
        <v>18</v>
      </c>
      <c r="K128" s="9"/>
      <c r="L128" s="9"/>
      <c r="M128" s="15"/>
      <c r="N128" s="9"/>
    </row>
    <row r="129" spans="2:17" x14ac:dyDescent="0.2">
      <c r="B129" s="103" t="s">
        <v>37</v>
      </c>
      <c r="C129" s="98" t="s">
        <v>9</v>
      </c>
      <c r="D129" s="69" t="s">
        <v>230</v>
      </c>
      <c r="E129" s="69" t="s">
        <v>228</v>
      </c>
      <c r="F129" s="69" t="s">
        <v>263</v>
      </c>
      <c r="G129" s="69" t="s">
        <v>264</v>
      </c>
      <c r="H129" s="104" t="s">
        <v>262</v>
      </c>
      <c r="I129" s="15"/>
      <c r="J129" s="15"/>
      <c r="K129" s="15"/>
      <c r="L129" s="80"/>
      <c r="M129" s="15"/>
      <c r="N129" s="15"/>
      <c r="O129" s="16"/>
      <c r="P129" s="16"/>
      <c r="Q129" s="16"/>
    </row>
    <row r="130" spans="2:17" x14ac:dyDescent="0.2">
      <c r="B130" s="84" t="s">
        <v>179</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180</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181</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182</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185</v>
      </c>
      <c r="C135" s="8"/>
      <c r="D135" s="8"/>
      <c r="E135" s="8"/>
      <c r="F135" s="8"/>
      <c r="G135" s="6"/>
      <c r="H135" s="257"/>
      <c r="I135" s="9"/>
      <c r="J135" s="9"/>
      <c r="K135" s="9"/>
      <c r="L135" s="9"/>
      <c r="M135" s="9"/>
      <c r="N135" s="9"/>
      <c r="O135" s="16"/>
      <c r="P135" s="16"/>
      <c r="Q135" s="16"/>
    </row>
    <row r="136" spans="2:17" ht="12.75" customHeight="1" x14ac:dyDescent="0.2">
      <c r="B136" s="51" t="s">
        <v>184</v>
      </c>
      <c r="C136" s="106" t="s">
        <v>231</v>
      </c>
      <c r="D136" s="89" t="s">
        <v>269</v>
      </c>
      <c r="E136" s="89" t="s">
        <v>270</v>
      </c>
      <c r="F136" s="89" t="s">
        <v>267</v>
      </c>
      <c r="G136" s="89" t="s">
        <v>268</v>
      </c>
      <c r="H136" s="257"/>
      <c r="I136" s="96"/>
      <c r="J136" s="79"/>
      <c r="K136" s="79"/>
      <c r="L136" s="79"/>
      <c r="M136" s="9"/>
      <c r="N136" s="16"/>
    </row>
    <row r="137" spans="2:17" x14ac:dyDescent="0.2">
      <c r="B137" s="84" t="s">
        <v>47</v>
      </c>
      <c r="C137" s="135">
        <v>0</v>
      </c>
      <c r="D137" s="87" t="s">
        <v>18</v>
      </c>
      <c r="E137" s="87" t="s">
        <v>18</v>
      </c>
      <c r="F137" s="87" t="s">
        <v>18</v>
      </c>
      <c r="G137" s="87" t="s">
        <v>18</v>
      </c>
      <c r="H137" s="126"/>
      <c r="I137" s="79"/>
      <c r="J137" s="79"/>
      <c r="K137" s="79"/>
      <c r="L137" s="79"/>
      <c r="M137" s="9"/>
    </row>
    <row r="138" spans="2:17" ht="12.75" customHeight="1" x14ac:dyDescent="0.2">
      <c r="B138" s="84" t="s">
        <v>48</v>
      </c>
      <c r="C138" s="135">
        <v>0</v>
      </c>
      <c r="D138" s="87" t="s">
        <v>18</v>
      </c>
      <c r="E138" s="85" t="s">
        <v>18</v>
      </c>
      <c r="F138" s="85" t="s">
        <v>18</v>
      </c>
      <c r="G138" s="85" t="s">
        <v>18</v>
      </c>
      <c r="H138" s="126"/>
      <c r="I138" s="79"/>
      <c r="J138" s="79"/>
      <c r="K138" s="79"/>
      <c r="L138" s="79"/>
      <c r="M138" s="9"/>
    </row>
    <row r="139" spans="2:17" x14ac:dyDescent="0.2">
      <c r="B139" s="84" t="s">
        <v>49</v>
      </c>
      <c r="C139" s="135">
        <v>0</v>
      </c>
      <c r="D139" s="87" t="s">
        <v>18</v>
      </c>
      <c r="E139" s="85" t="s">
        <v>18</v>
      </c>
      <c r="F139" s="85" t="s">
        <v>18</v>
      </c>
      <c r="G139" s="85" t="s">
        <v>18</v>
      </c>
      <c r="H139" s="126"/>
      <c r="I139" s="79"/>
      <c r="J139" s="79"/>
      <c r="K139" s="79"/>
      <c r="L139" s="79"/>
      <c r="M139" s="9"/>
    </row>
    <row r="140" spans="2:17" x14ac:dyDescent="0.2">
      <c r="B140" s="84" t="s">
        <v>50</v>
      </c>
      <c r="C140" s="135">
        <v>0</v>
      </c>
      <c r="D140" s="85" t="s">
        <v>18</v>
      </c>
      <c r="E140" s="85" t="s">
        <v>18</v>
      </c>
      <c r="F140" s="85" t="s">
        <v>18</v>
      </c>
      <c r="G140" s="85" t="s">
        <v>18</v>
      </c>
      <c r="H140" s="126"/>
      <c r="I140" s="79"/>
      <c r="J140" s="79"/>
      <c r="K140" s="79"/>
      <c r="L140" s="79"/>
      <c r="M140" s="9"/>
    </row>
    <row r="141" spans="2:17" x14ac:dyDescent="0.2">
      <c r="B141" s="84" t="s">
        <v>51</v>
      </c>
      <c r="C141" s="135">
        <v>0</v>
      </c>
      <c r="D141" s="85" t="s">
        <v>18</v>
      </c>
      <c r="E141" s="85" t="s">
        <v>18</v>
      </c>
      <c r="F141" s="85" t="s">
        <v>18</v>
      </c>
      <c r="G141" s="85" t="s">
        <v>18</v>
      </c>
      <c r="H141" s="126"/>
      <c r="I141" s="79"/>
      <c r="J141" s="79"/>
      <c r="K141" s="79"/>
      <c r="L141" s="79"/>
      <c r="M141" s="9"/>
    </row>
    <row r="142" spans="2:17" x14ac:dyDescent="0.2">
      <c r="B142" s="84" t="s">
        <v>52</v>
      </c>
      <c r="C142" s="135">
        <v>0</v>
      </c>
      <c r="D142" s="71" t="s">
        <v>18</v>
      </c>
      <c r="E142" s="71" t="s">
        <v>18</v>
      </c>
      <c r="F142" s="71" t="s">
        <v>18</v>
      </c>
      <c r="G142" s="71" t="s">
        <v>18</v>
      </c>
      <c r="H142" s="126"/>
      <c r="I142" s="79"/>
      <c r="J142" s="79"/>
      <c r="K142" s="79"/>
      <c r="L142" s="79"/>
      <c r="M142" s="9"/>
    </row>
    <row r="143" spans="2:17" x14ac:dyDescent="0.2">
      <c r="B143" s="84" t="s">
        <v>364</v>
      </c>
      <c r="C143" s="362">
        <v>0</v>
      </c>
      <c r="D143" s="71" t="s">
        <v>18</v>
      </c>
      <c r="E143" s="71" t="s">
        <v>18</v>
      </c>
      <c r="F143" s="85" t="s">
        <v>18</v>
      </c>
      <c r="G143" s="85" t="s">
        <v>18</v>
      </c>
      <c r="H143" s="126"/>
      <c r="I143" s="79"/>
      <c r="J143" s="79"/>
      <c r="K143" s="79"/>
      <c r="L143" s="79"/>
      <c r="M143" s="9"/>
    </row>
    <row r="144" spans="2:17" ht="12" customHeight="1" x14ac:dyDescent="0.2">
      <c r="B144" s="84" t="s">
        <v>203</v>
      </c>
      <c r="C144" s="197">
        <f>100-C145</f>
        <v>100</v>
      </c>
      <c r="D144" s="261">
        <v>0</v>
      </c>
      <c r="E144" s="261">
        <v>0</v>
      </c>
      <c r="F144" s="258"/>
      <c r="G144" s="258"/>
      <c r="H144" s="126"/>
      <c r="I144" s="79"/>
      <c r="J144" s="79"/>
      <c r="K144" s="79"/>
      <c r="L144" s="79"/>
      <c r="M144" s="9"/>
    </row>
    <row r="145" spans="2:43" x14ac:dyDescent="0.2">
      <c r="B145" s="84" t="s">
        <v>13</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307</v>
      </c>
      <c r="C147" s="348">
        <v>0</v>
      </c>
      <c r="D147" s="348">
        <f>C147+1</f>
        <v>1</v>
      </c>
      <c r="E147" s="348">
        <f>D147+1</f>
        <v>2</v>
      </c>
      <c r="F147" s="348">
        <f t="shared" ref="F147:AQ147" si="1">E147+1</f>
        <v>3</v>
      </c>
      <c r="G147" s="348">
        <f>F147+1</f>
        <v>4</v>
      </c>
      <c r="H147" s="348">
        <f t="shared" si="1"/>
        <v>5</v>
      </c>
      <c r="I147" s="348">
        <f t="shared" si="1"/>
        <v>6</v>
      </c>
      <c r="J147" s="348">
        <f t="shared" si="1"/>
        <v>7</v>
      </c>
      <c r="K147" s="348">
        <f t="shared" si="1"/>
        <v>8</v>
      </c>
      <c r="L147" s="348">
        <f t="shared" si="1"/>
        <v>9</v>
      </c>
      <c r="M147" s="348">
        <f t="shared" si="1"/>
        <v>10</v>
      </c>
      <c r="N147" s="348">
        <f t="shared" si="1"/>
        <v>11</v>
      </c>
      <c r="O147" s="348">
        <f t="shared" si="1"/>
        <v>12</v>
      </c>
      <c r="P147" s="348">
        <f t="shared" si="1"/>
        <v>13</v>
      </c>
      <c r="Q147" s="348">
        <f t="shared" si="1"/>
        <v>14</v>
      </c>
      <c r="R147" s="348">
        <f t="shared" si="1"/>
        <v>15</v>
      </c>
      <c r="S147" s="348">
        <f t="shared" si="1"/>
        <v>16</v>
      </c>
      <c r="T147" s="348">
        <f t="shared" si="1"/>
        <v>17</v>
      </c>
      <c r="U147" s="348">
        <f t="shared" si="1"/>
        <v>18</v>
      </c>
      <c r="V147" s="348">
        <f t="shared" si="1"/>
        <v>19</v>
      </c>
      <c r="W147" s="348">
        <f t="shared" si="1"/>
        <v>20</v>
      </c>
      <c r="X147" s="348">
        <f t="shared" si="1"/>
        <v>21</v>
      </c>
      <c r="Y147" s="348">
        <f t="shared" si="1"/>
        <v>22</v>
      </c>
      <c r="Z147" s="348">
        <f t="shared" si="1"/>
        <v>23</v>
      </c>
      <c r="AA147" s="348">
        <f t="shared" si="1"/>
        <v>24</v>
      </c>
      <c r="AB147" s="348">
        <f t="shared" si="1"/>
        <v>25</v>
      </c>
      <c r="AC147" s="348">
        <f t="shared" si="1"/>
        <v>26</v>
      </c>
      <c r="AD147" s="348">
        <f t="shared" si="1"/>
        <v>27</v>
      </c>
      <c r="AE147" s="348">
        <f t="shared" si="1"/>
        <v>28</v>
      </c>
      <c r="AF147" s="348">
        <f t="shared" si="1"/>
        <v>29</v>
      </c>
      <c r="AG147" s="348">
        <f t="shared" si="1"/>
        <v>30</v>
      </c>
      <c r="AH147" s="348">
        <f t="shared" si="1"/>
        <v>31</v>
      </c>
      <c r="AI147" s="348">
        <f t="shared" si="1"/>
        <v>32</v>
      </c>
      <c r="AJ147" s="348">
        <f t="shared" si="1"/>
        <v>33</v>
      </c>
      <c r="AK147" s="348">
        <f t="shared" si="1"/>
        <v>34</v>
      </c>
      <c r="AL147" s="348">
        <f t="shared" si="1"/>
        <v>35</v>
      </c>
      <c r="AM147" s="348">
        <f t="shared" si="1"/>
        <v>36</v>
      </c>
      <c r="AN147" s="348">
        <f t="shared" si="1"/>
        <v>37</v>
      </c>
      <c r="AO147" s="348">
        <f t="shared" si="1"/>
        <v>38</v>
      </c>
      <c r="AP147" s="348">
        <f t="shared" si="1"/>
        <v>39</v>
      </c>
      <c r="AQ147" s="348">
        <f t="shared" si="1"/>
        <v>40</v>
      </c>
    </row>
    <row r="148" spans="2:43" x14ac:dyDescent="0.2">
      <c r="B148" s="237" t="s">
        <v>233</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237" t="s">
        <v>218</v>
      </c>
      <c r="C149" s="274"/>
      <c r="D149" s="270"/>
      <c r="E149" s="274"/>
      <c r="F149" s="274"/>
      <c r="G149" s="274"/>
      <c r="H149" s="274"/>
      <c r="I149" s="274"/>
      <c r="J149" s="274"/>
      <c r="K149" s="274"/>
      <c r="L149" s="274"/>
      <c r="M149" s="274"/>
      <c r="N149" s="274"/>
      <c r="O149" s="274"/>
      <c r="P149" s="274"/>
      <c r="Q149" s="274"/>
      <c r="R149" s="274"/>
      <c r="S149" s="274"/>
      <c r="T149" s="274"/>
      <c r="U149" s="274"/>
      <c r="V149" s="274"/>
      <c r="W149" s="274"/>
      <c r="X149" s="274"/>
      <c r="Y149" s="274"/>
      <c r="Z149" s="274"/>
      <c r="AA149" s="274"/>
      <c r="AB149" s="274"/>
      <c r="AC149" s="274"/>
      <c r="AD149" s="274"/>
      <c r="AE149" s="274"/>
      <c r="AF149" s="274"/>
      <c r="AG149" s="274"/>
      <c r="AH149" s="274"/>
      <c r="AI149" s="274"/>
      <c r="AJ149" s="274"/>
      <c r="AK149" s="274"/>
      <c r="AL149" s="274"/>
      <c r="AM149" s="274"/>
      <c r="AN149" s="274"/>
      <c r="AO149" s="274"/>
      <c r="AP149" s="274"/>
      <c r="AQ149" s="274"/>
    </row>
    <row r="150" spans="2:43" ht="13.5" customHeight="1" x14ac:dyDescent="0.2">
      <c r="B150" s="355" t="s">
        <v>272</v>
      </c>
      <c r="C150" s="352"/>
      <c r="D150" s="352"/>
      <c r="E150" s="352"/>
      <c r="F150" s="352"/>
      <c r="G150" s="352"/>
      <c r="H150" s="352"/>
      <c r="I150" s="352"/>
      <c r="J150" s="352"/>
      <c r="K150" s="352"/>
      <c r="L150" s="352"/>
      <c r="M150" s="352"/>
      <c r="N150" s="352"/>
      <c r="O150" s="352"/>
      <c r="P150" s="352"/>
      <c r="Q150" s="352"/>
      <c r="R150" s="352"/>
      <c r="S150" s="352"/>
      <c r="T150" s="352"/>
      <c r="U150" s="352"/>
      <c r="V150" s="352"/>
      <c r="W150" s="352"/>
      <c r="X150" s="352"/>
      <c r="Y150" s="352"/>
      <c r="Z150" s="352"/>
      <c r="AA150" s="352"/>
      <c r="AB150" s="352"/>
      <c r="AC150" s="352"/>
      <c r="AD150" s="352"/>
      <c r="AE150" s="352"/>
      <c r="AF150" s="352"/>
      <c r="AG150" s="352"/>
      <c r="AH150" s="352"/>
      <c r="AI150" s="352"/>
      <c r="AJ150" s="352"/>
      <c r="AK150" s="352"/>
      <c r="AL150" s="352"/>
      <c r="AM150" s="352"/>
      <c r="AN150" s="352"/>
      <c r="AO150" s="352"/>
      <c r="AP150" s="352"/>
      <c r="AQ150" s="352"/>
    </row>
    <row r="151" spans="2:43" ht="13.5" customHeight="1" x14ac:dyDescent="0.2">
      <c r="B151" s="351" t="s">
        <v>308</v>
      </c>
      <c r="C151" s="356"/>
      <c r="D151" s="356"/>
      <c r="E151" s="356"/>
      <c r="F151" s="356"/>
      <c r="G151" s="356"/>
      <c r="H151" s="356"/>
      <c r="I151" s="356"/>
      <c r="J151" s="356"/>
      <c r="K151" s="356"/>
      <c r="L151" s="356"/>
      <c r="M151" s="356"/>
      <c r="N151" s="356"/>
      <c r="O151" s="356"/>
      <c r="P151" s="356"/>
      <c r="Q151" s="356"/>
      <c r="R151" s="356"/>
      <c r="S151" s="356"/>
      <c r="T151" s="356"/>
      <c r="U151" s="356"/>
      <c r="V151" s="356"/>
      <c r="W151" s="356"/>
      <c r="X151" s="356"/>
      <c r="Y151" s="356"/>
      <c r="Z151" s="356"/>
      <c r="AA151" s="356"/>
      <c r="AB151" s="356"/>
      <c r="AC151" s="356"/>
      <c r="AD151" s="356"/>
      <c r="AE151" s="356"/>
      <c r="AF151" s="356"/>
      <c r="AG151" s="356"/>
      <c r="AH151" s="356"/>
      <c r="AI151" s="356"/>
      <c r="AJ151" s="356"/>
      <c r="AK151" s="356"/>
      <c r="AL151" s="356"/>
      <c r="AM151" s="356"/>
      <c r="AN151" s="356"/>
      <c r="AO151" s="356"/>
      <c r="AP151" s="356"/>
      <c r="AQ151" s="357"/>
    </row>
    <row r="152" spans="2:43" ht="13.5" customHeight="1" x14ac:dyDescent="0.2">
      <c r="B152" s="99" t="s">
        <v>252</v>
      </c>
      <c r="C152" s="353"/>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c r="AA152" s="354"/>
      <c r="AB152" s="354"/>
      <c r="AC152" s="354"/>
      <c r="AD152" s="354"/>
      <c r="AE152" s="354"/>
      <c r="AF152" s="354"/>
      <c r="AG152" s="354"/>
      <c r="AH152" s="354"/>
      <c r="AI152" s="354"/>
      <c r="AJ152" s="354"/>
      <c r="AK152" s="354"/>
      <c r="AL152" s="354"/>
      <c r="AM152" s="354"/>
      <c r="AN152" s="354"/>
      <c r="AO152" s="354"/>
      <c r="AP152" s="354"/>
      <c r="AQ152" s="354"/>
    </row>
    <row r="153" spans="2:43" x14ac:dyDescent="0.2">
      <c r="B153" s="84" t="s">
        <v>12</v>
      </c>
      <c r="C153" s="349"/>
      <c r="D153" s="350"/>
      <c r="E153" s="350"/>
      <c r="F153" s="350"/>
      <c r="G153" s="350"/>
      <c r="H153" s="350"/>
      <c r="I153" s="350"/>
      <c r="J153" s="350"/>
      <c r="K153" s="350"/>
      <c r="L153" s="350"/>
      <c r="M153" s="350"/>
      <c r="N153" s="350"/>
      <c r="O153" s="350"/>
      <c r="P153" s="350"/>
      <c r="Q153" s="350"/>
      <c r="R153" s="350"/>
      <c r="S153" s="350"/>
      <c r="T153" s="350"/>
      <c r="U153" s="350"/>
      <c r="V153" s="350"/>
      <c r="W153" s="350"/>
      <c r="X153" s="350"/>
      <c r="Y153" s="350"/>
      <c r="Z153" s="350"/>
      <c r="AA153" s="350"/>
      <c r="AB153" s="350"/>
      <c r="AC153" s="350"/>
      <c r="AD153" s="350"/>
      <c r="AE153" s="350"/>
      <c r="AF153" s="350"/>
      <c r="AG153" s="350"/>
      <c r="AH153" s="350"/>
      <c r="AI153" s="350"/>
      <c r="AJ153" s="350"/>
      <c r="AK153" s="350"/>
      <c r="AL153" s="350"/>
      <c r="AM153" s="350"/>
      <c r="AN153" s="350"/>
      <c r="AO153" s="350"/>
      <c r="AP153" s="350"/>
      <c r="AQ153" s="350"/>
    </row>
    <row r="154" spans="2:43" ht="12" customHeight="1" x14ac:dyDescent="0.2">
      <c r="B154" s="358" t="s">
        <v>15</v>
      </c>
      <c r="C154" s="359"/>
      <c r="D154" s="360"/>
      <c r="E154" s="360"/>
      <c r="F154" s="360"/>
      <c r="G154" s="360"/>
      <c r="H154" s="360"/>
      <c r="I154" s="360"/>
      <c r="J154" s="360"/>
      <c r="K154" s="360"/>
      <c r="L154" s="360"/>
      <c r="M154" s="360"/>
      <c r="N154" s="360"/>
      <c r="O154" s="360"/>
      <c r="P154" s="360"/>
      <c r="Q154" s="360"/>
      <c r="R154" s="360"/>
      <c r="S154" s="360"/>
      <c r="T154" s="360"/>
      <c r="U154" s="360"/>
      <c r="V154" s="360"/>
      <c r="W154" s="360"/>
      <c r="X154" s="360"/>
      <c r="Y154" s="360"/>
      <c r="Z154" s="360"/>
      <c r="AA154" s="360"/>
      <c r="AB154" s="360"/>
      <c r="AC154" s="360"/>
      <c r="AD154" s="360"/>
      <c r="AE154" s="360"/>
      <c r="AF154" s="360"/>
      <c r="AG154" s="360"/>
      <c r="AH154" s="360"/>
      <c r="AI154" s="360"/>
      <c r="AJ154" s="360"/>
      <c r="AK154" s="360"/>
      <c r="AL154" s="360"/>
      <c r="AM154" s="360"/>
      <c r="AN154" s="360"/>
      <c r="AO154" s="360"/>
      <c r="AP154" s="360"/>
      <c r="AQ154" s="360"/>
    </row>
    <row r="155" spans="2:43" ht="12" customHeight="1" x14ac:dyDescent="0.2">
      <c r="B155" s="351" t="s">
        <v>314</v>
      </c>
      <c r="C155" s="356"/>
      <c r="D155" s="356"/>
      <c r="E155" s="356"/>
      <c r="F155" s="356"/>
      <c r="G155" s="356"/>
      <c r="H155" s="356"/>
      <c r="I155" s="356"/>
      <c r="J155" s="356"/>
      <c r="K155" s="356"/>
      <c r="L155" s="356"/>
      <c r="M155" s="356"/>
      <c r="N155" s="356"/>
      <c r="O155" s="356"/>
      <c r="P155" s="356"/>
      <c r="Q155" s="356"/>
      <c r="R155" s="356"/>
      <c r="S155" s="356"/>
      <c r="T155" s="356"/>
      <c r="U155" s="356"/>
      <c r="V155" s="356"/>
      <c r="W155" s="356"/>
      <c r="X155" s="356"/>
      <c r="Y155" s="356"/>
      <c r="Z155" s="356"/>
      <c r="AA155" s="356"/>
      <c r="AB155" s="356"/>
      <c r="AC155" s="356"/>
      <c r="AD155" s="356"/>
      <c r="AE155" s="356"/>
      <c r="AF155" s="356"/>
      <c r="AG155" s="356"/>
      <c r="AH155" s="356"/>
      <c r="AI155" s="356"/>
      <c r="AJ155" s="356"/>
      <c r="AK155" s="356"/>
      <c r="AL155" s="356"/>
      <c r="AM155" s="356"/>
      <c r="AN155" s="356"/>
      <c r="AO155" s="356"/>
      <c r="AP155" s="356"/>
      <c r="AQ155" s="357"/>
    </row>
    <row r="156" spans="2:43" ht="12" customHeight="1" x14ac:dyDescent="0.2">
      <c r="B156" s="99" t="s">
        <v>112</v>
      </c>
      <c r="C156" s="360"/>
      <c r="D156" s="354"/>
      <c r="E156" s="354"/>
      <c r="F156" s="354"/>
      <c r="G156" s="354"/>
      <c r="H156" s="354"/>
      <c r="I156" s="354"/>
      <c r="J156" s="354"/>
      <c r="K156" s="354"/>
      <c r="L156" s="354"/>
      <c r="M156" s="354"/>
      <c r="N156" s="354"/>
      <c r="O156" s="354"/>
      <c r="P156" s="354"/>
      <c r="Q156" s="354"/>
      <c r="R156" s="354"/>
      <c r="S156" s="354"/>
      <c r="T156" s="354"/>
      <c r="U156" s="354"/>
      <c r="V156" s="354"/>
      <c r="W156" s="354"/>
      <c r="X156" s="354"/>
      <c r="Y156" s="354"/>
      <c r="Z156" s="354"/>
      <c r="AA156" s="354"/>
      <c r="AB156" s="354"/>
      <c r="AC156" s="354"/>
      <c r="AD156" s="354"/>
      <c r="AE156" s="354"/>
      <c r="AF156" s="354"/>
      <c r="AG156" s="354"/>
      <c r="AH156" s="354"/>
      <c r="AI156" s="354"/>
      <c r="AJ156" s="354"/>
      <c r="AK156" s="354"/>
      <c r="AL156" s="354"/>
      <c r="AM156" s="354"/>
      <c r="AN156" s="354"/>
      <c r="AO156" s="354"/>
      <c r="AP156" s="354"/>
      <c r="AQ156" s="354"/>
    </row>
    <row r="157" spans="2:43" ht="12" customHeight="1" x14ac:dyDescent="0.2">
      <c r="B157" s="358" t="s">
        <v>111</v>
      </c>
      <c r="C157" s="360"/>
      <c r="D157" s="360"/>
      <c r="E157" s="360"/>
      <c r="F157" s="360"/>
      <c r="G157" s="360"/>
      <c r="H157" s="360"/>
      <c r="I157" s="360"/>
      <c r="J157" s="360"/>
      <c r="K157" s="360"/>
      <c r="L157" s="360"/>
      <c r="M157" s="360"/>
      <c r="N157" s="360"/>
      <c r="O157" s="360"/>
      <c r="P157" s="360"/>
      <c r="Q157" s="360"/>
      <c r="R157" s="360"/>
      <c r="S157" s="360"/>
      <c r="T157" s="360"/>
      <c r="U157" s="360"/>
      <c r="V157" s="360"/>
      <c r="W157" s="360"/>
      <c r="X157" s="360"/>
      <c r="Y157" s="360"/>
      <c r="Z157" s="360"/>
      <c r="AA157" s="360"/>
      <c r="AB157" s="360"/>
      <c r="AC157" s="360"/>
      <c r="AD157" s="360"/>
      <c r="AE157" s="360"/>
      <c r="AF157" s="360"/>
      <c r="AG157" s="360"/>
      <c r="AH157" s="360"/>
      <c r="AI157" s="360"/>
      <c r="AJ157" s="360"/>
      <c r="AK157" s="360"/>
      <c r="AL157" s="360"/>
      <c r="AM157" s="360"/>
      <c r="AN157" s="360"/>
      <c r="AO157" s="360"/>
      <c r="AP157" s="360"/>
      <c r="AQ157" s="360"/>
    </row>
    <row r="158" spans="2:43" x14ac:dyDescent="0.2">
      <c r="B158" s="351" t="s">
        <v>310</v>
      </c>
      <c r="C158" s="356"/>
      <c r="D158" s="356"/>
      <c r="E158" s="356"/>
      <c r="F158" s="356"/>
      <c r="G158" s="356"/>
      <c r="H158" s="356"/>
      <c r="I158" s="356"/>
      <c r="J158" s="356"/>
      <c r="K158" s="356"/>
      <c r="L158" s="356"/>
      <c r="M158" s="356"/>
      <c r="N158" s="356"/>
      <c r="O158" s="356"/>
      <c r="P158" s="356"/>
      <c r="Q158" s="356"/>
      <c r="R158" s="356"/>
      <c r="S158" s="356"/>
      <c r="T158" s="356"/>
      <c r="U158" s="356"/>
      <c r="V158" s="356"/>
      <c r="W158" s="356"/>
      <c r="X158" s="356"/>
      <c r="Y158" s="356"/>
      <c r="Z158" s="356"/>
      <c r="AA158" s="356"/>
      <c r="AB158" s="356"/>
      <c r="AC158" s="356"/>
      <c r="AD158" s="356"/>
      <c r="AE158" s="356"/>
      <c r="AF158" s="356"/>
      <c r="AG158" s="356"/>
      <c r="AH158" s="356"/>
      <c r="AI158" s="356"/>
      <c r="AJ158" s="356"/>
      <c r="AK158" s="356"/>
      <c r="AL158" s="356"/>
      <c r="AM158" s="356"/>
      <c r="AN158" s="356"/>
      <c r="AO158" s="356"/>
      <c r="AP158" s="356"/>
      <c r="AQ158" s="357"/>
    </row>
    <row r="159" spans="2:43" x14ac:dyDescent="0.2">
      <c r="B159" s="99" t="s">
        <v>4</v>
      </c>
      <c r="C159" s="353"/>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c r="AA159" s="354"/>
      <c r="AB159" s="354"/>
      <c r="AC159" s="354"/>
      <c r="AD159" s="354"/>
      <c r="AE159" s="354"/>
      <c r="AF159" s="354"/>
      <c r="AG159" s="354"/>
      <c r="AH159" s="354"/>
      <c r="AI159" s="354"/>
      <c r="AJ159" s="354"/>
      <c r="AK159" s="354"/>
      <c r="AL159" s="354"/>
      <c r="AM159" s="354"/>
      <c r="AN159" s="354"/>
      <c r="AO159" s="354"/>
      <c r="AP159" s="354"/>
      <c r="AQ159" s="354"/>
    </row>
    <row r="160" spans="2:43" x14ac:dyDescent="0.2">
      <c r="B160" s="84" t="s">
        <v>5</v>
      </c>
      <c r="C160" s="349"/>
      <c r="D160" s="350"/>
      <c r="E160" s="350"/>
      <c r="F160" s="350"/>
      <c r="G160" s="350"/>
      <c r="H160" s="350"/>
      <c r="I160" s="350"/>
      <c r="J160" s="350"/>
      <c r="K160" s="350"/>
      <c r="L160" s="350"/>
      <c r="M160" s="350"/>
      <c r="N160" s="350"/>
      <c r="O160" s="350"/>
      <c r="P160" s="350"/>
      <c r="Q160" s="350"/>
      <c r="R160" s="350"/>
      <c r="S160" s="350"/>
      <c r="T160" s="350"/>
      <c r="U160" s="350"/>
      <c r="V160" s="350"/>
      <c r="W160" s="350"/>
      <c r="X160" s="350"/>
      <c r="Y160" s="350"/>
      <c r="Z160" s="350"/>
      <c r="AA160" s="350"/>
      <c r="AB160" s="350"/>
      <c r="AC160" s="350"/>
      <c r="AD160" s="350"/>
      <c r="AE160" s="350"/>
      <c r="AF160" s="350"/>
      <c r="AG160" s="350"/>
      <c r="AH160" s="350"/>
      <c r="AI160" s="350"/>
      <c r="AJ160" s="350"/>
      <c r="AK160" s="350"/>
      <c r="AL160" s="350"/>
      <c r="AM160" s="350"/>
      <c r="AN160" s="350"/>
      <c r="AO160" s="350"/>
      <c r="AP160" s="350"/>
      <c r="AQ160" s="350"/>
    </row>
    <row r="161" spans="1:103" x14ac:dyDescent="0.2">
      <c r="B161" s="84" t="s">
        <v>192</v>
      </c>
      <c r="C161" s="349"/>
      <c r="D161" s="350"/>
      <c r="E161" s="350"/>
      <c r="F161" s="350"/>
      <c r="G161" s="350"/>
      <c r="H161" s="350"/>
      <c r="I161" s="350"/>
      <c r="J161" s="350"/>
      <c r="K161" s="350"/>
      <c r="L161" s="350"/>
      <c r="M161" s="350"/>
      <c r="N161" s="350"/>
      <c r="O161" s="350"/>
      <c r="P161" s="350"/>
      <c r="Q161" s="350"/>
      <c r="R161" s="350"/>
      <c r="S161" s="350"/>
      <c r="T161" s="350"/>
      <c r="U161" s="350"/>
      <c r="V161" s="350"/>
      <c r="W161" s="350"/>
      <c r="X161" s="350"/>
      <c r="Y161" s="350"/>
      <c r="Z161" s="350"/>
      <c r="AA161" s="350"/>
      <c r="AB161" s="350"/>
      <c r="AC161" s="350"/>
      <c r="AD161" s="350"/>
      <c r="AE161" s="350"/>
      <c r="AF161" s="350"/>
      <c r="AG161" s="350"/>
      <c r="AH161" s="350"/>
      <c r="AI161" s="350"/>
      <c r="AJ161" s="350"/>
      <c r="AK161" s="350"/>
      <c r="AL161" s="350"/>
      <c r="AM161" s="350"/>
      <c r="AN161" s="350"/>
      <c r="AO161" s="350"/>
      <c r="AP161" s="350"/>
      <c r="AQ161" s="350"/>
    </row>
    <row r="162" spans="1:103" x14ac:dyDescent="0.2">
      <c r="B162" s="358" t="s">
        <v>193</v>
      </c>
      <c r="C162" s="359"/>
      <c r="D162" s="360"/>
      <c r="E162" s="360"/>
      <c r="F162" s="360"/>
      <c r="G162" s="360"/>
      <c r="H162" s="360"/>
      <c r="I162" s="360"/>
      <c r="J162" s="360"/>
      <c r="K162" s="360"/>
      <c r="L162" s="360"/>
      <c r="M162" s="360"/>
      <c r="N162" s="360"/>
      <c r="O162" s="360"/>
      <c r="P162" s="360"/>
      <c r="Q162" s="360"/>
      <c r="R162" s="360"/>
      <c r="S162" s="360"/>
      <c r="T162" s="360"/>
      <c r="U162" s="360"/>
      <c r="V162" s="360"/>
      <c r="W162" s="360"/>
      <c r="X162" s="360"/>
      <c r="Y162" s="360"/>
      <c r="Z162" s="360"/>
      <c r="AA162" s="360"/>
      <c r="AB162" s="360"/>
      <c r="AC162" s="360"/>
      <c r="AD162" s="360"/>
      <c r="AE162" s="360"/>
      <c r="AF162" s="360"/>
      <c r="AG162" s="360"/>
      <c r="AH162" s="360"/>
      <c r="AI162" s="360"/>
      <c r="AJ162" s="360"/>
      <c r="AK162" s="360"/>
      <c r="AL162" s="360"/>
      <c r="AM162" s="360"/>
      <c r="AN162" s="360"/>
      <c r="AO162" s="360"/>
      <c r="AP162" s="360"/>
      <c r="AQ162" s="360"/>
    </row>
    <row r="163" spans="1:103" x14ac:dyDescent="0.2">
      <c r="B163" s="351" t="s">
        <v>311</v>
      </c>
      <c r="C163" s="356"/>
      <c r="D163" s="356"/>
      <c r="E163" s="356"/>
      <c r="F163" s="356"/>
      <c r="G163" s="356"/>
      <c r="H163" s="356"/>
      <c r="I163" s="356"/>
      <c r="J163" s="356"/>
      <c r="K163" s="356"/>
      <c r="L163" s="356"/>
      <c r="M163" s="356"/>
      <c r="N163" s="356"/>
      <c r="O163" s="356"/>
      <c r="P163" s="356"/>
      <c r="Q163" s="356"/>
      <c r="R163" s="356"/>
      <c r="S163" s="356"/>
      <c r="T163" s="356"/>
      <c r="U163" s="356"/>
      <c r="V163" s="356"/>
      <c r="W163" s="356"/>
      <c r="X163" s="356"/>
      <c r="Y163" s="356"/>
      <c r="Z163" s="356"/>
      <c r="AA163" s="356"/>
      <c r="AB163" s="356"/>
      <c r="AC163" s="356"/>
      <c r="AD163" s="356"/>
      <c r="AE163" s="356"/>
      <c r="AF163" s="356"/>
      <c r="AG163" s="356"/>
      <c r="AH163" s="356"/>
      <c r="AI163" s="356"/>
      <c r="AJ163" s="356"/>
      <c r="AK163" s="356"/>
      <c r="AL163" s="356"/>
      <c r="AM163" s="356"/>
      <c r="AN163" s="356"/>
      <c r="AO163" s="356"/>
      <c r="AP163" s="356"/>
      <c r="AQ163" s="357"/>
    </row>
    <row r="164" spans="1:103" x14ac:dyDescent="0.2">
      <c r="B164" s="99" t="s">
        <v>4</v>
      </c>
      <c r="C164" s="353"/>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c r="AA164" s="354"/>
      <c r="AB164" s="354"/>
      <c r="AC164" s="354"/>
      <c r="AD164" s="354"/>
      <c r="AE164" s="354"/>
      <c r="AF164" s="354"/>
      <c r="AG164" s="354"/>
      <c r="AH164" s="354"/>
      <c r="AI164" s="354"/>
      <c r="AJ164" s="354"/>
      <c r="AK164" s="354"/>
      <c r="AL164" s="354"/>
      <c r="AM164" s="354"/>
      <c r="AN164" s="354"/>
      <c r="AO164" s="354"/>
      <c r="AP164" s="354"/>
      <c r="AQ164" s="354"/>
    </row>
    <row r="165" spans="1:103" x14ac:dyDescent="0.2">
      <c r="B165" s="84" t="s">
        <v>5</v>
      </c>
      <c r="C165" s="349"/>
      <c r="D165" s="350"/>
      <c r="E165" s="350"/>
      <c r="F165" s="350"/>
      <c r="G165" s="350"/>
      <c r="H165" s="350"/>
      <c r="I165" s="350"/>
      <c r="J165" s="350"/>
      <c r="K165" s="350"/>
      <c r="L165" s="350"/>
      <c r="M165" s="350"/>
      <c r="N165" s="350"/>
      <c r="O165" s="350"/>
      <c r="P165" s="350"/>
      <c r="Q165" s="350"/>
      <c r="R165" s="350"/>
      <c r="S165" s="350"/>
      <c r="T165" s="350"/>
      <c r="U165" s="350"/>
      <c r="V165" s="350"/>
      <c r="W165" s="350"/>
      <c r="X165" s="350"/>
      <c r="Y165" s="350"/>
      <c r="Z165" s="350"/>
      <c r="AA165" s="350"/>
      <c r="AB165" s="350"/>
      <c r="AC165" s="350"/>
      <c r="AD165" s="350"/>
      <c r="AE165" s="350"/>
      <c r="AF165" s="350"/>
      <c r="AG165" s="350"/>
      <c r="AH165" s="350"/>
      <c r="AI165" s="350"/>
      <c r="AJ165" s="350"/>
      <c r="AK165" s="350"/>
      <c r="AL165" s="350"/>
      <c r="AM165" s="350"/>
      <c r="AN165" s="350"/>
      <c r="AO165" s="350"/>
      <c r="AP165" s="350"/>
      <c r="AQ165" s="350"/>
    </row>
    <row r="166" spans="1:103" s="123" customFormat="1" x14ac:dyDescent="0.2">
      <c r="A166" s="4"/>
      <c r="B166" s="375" t="s">
        <v>347</v>
      </c>
      <c r="C166" s="184"/>
      <c r="D166" s="380"/>
      <c r="E166" s="380"/>
      <c r="F166" s="380"/>
      <c r="G166" s="380"/>
      <c r="H166" s="380"/>
      <c r="I166" s="380"/>
      <c r="J166" s="380"/>
      <c r="K166" s="380"/>
      <c r="L166" s="380"/>
      <c r="M166" s="380"/>
      <c r="N166" s="380"/>
      <c r="O166" s="380"/>
      <c r="P166" s="380"/>
      <c r="Q166" s="380"/>
      <c r="R166" s="380"/>
      <c r="S166" s="380"/>
      <c r="T166" s="380"/>
      <c r="U166" s="380"/>
      <c r="V166" s="380"/>
      <c r="W166" s="380"/>
      <c r="X166" s="380"/>
      <c r="Y166" s="380"/>
      <c r="Z166" s="380"/>
      <c r="AA166" s="380"/>
      <c r="AB166" s="380"/>
      <c r="AC166" s="380"/>
      <c r="AD166" s="380"/>
      <c r="AE166" s="380"/>
      <c r="AF166" s="380"/>
      <c r="AG166" s="380"/>
      <c r="AH166" s="380"/>
      <c r="AI166" s="380"/>
      <c r="AJ166" s="380"/>
      <c r="AK166" s="380"/>
      <c r="AL166" s="380"/>
      <c r="AM166" s="380"/>
      <c r="AN166" s="380"/>
      <c r="AO166" s="380"/>
      <c r="AP166" s="380"/>
      <c r="AQ166" s="394"/>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76" t="s">
        <v>348</v>
      </c>
      <c r="C167" s="378"/>
      <c r="D167" s="382"/>
      <c r="E167" s="383"/>
      <c r="F167" s="383"/>
      <c r="G167" s="383"/>
      <c r="H167" s="383"/>
      <c r="I167" s="383"/>
      <c r="J167" s="383"/>
      <c r="K167" s="383"/>
      <c r="L167" s="383"/>
      <c r="M167" s="383"/>
      <c r="N167" s="383"/>
      <c r="O167" s="383"/>
      <c r="P167" s="383"/>
      <c r="Q167" s="383"/>
      <c r="R167" s="383"/>
      <c r="S167" s="383"/>
      <c r="T167" s="383"/>
      <c r="U167" s="383"/>
      <c r="V167" s="383"/>
      <c r="W167" s="383"/>
      <c r="X167" s="383"/>
      <c r="Y167" s="383"/>
      <c r="Z167" s="383"/>
      <c r="AA167" s="383"/>
      <c r="AB167" s="383"/>
      <c r="AC167" s="383"/>
      <c r="AD167" s="383"/>
      <c r="AE167" s="383"/>
      <c r="AF167" s="383"/>
      <c r="AG167" s="383"/>
      <c r="AH167" s="383"/>
      <c r="AI167" s="383"/>
      <c r="AJ167" s="383"/>
      <c r="AK167" s="383"/>
      <c r="AL167" s="383"/>
      <c r="AM167" s="383"/>
      <c r="AN167" s="383"/>
      <c r="AO167" s="383"/>
      <c r="AP167" s="383"/>
      <c r="AQ167" s="384"/>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76" t="s">
        <v>349</v>
      </c>
      <c r="C168" s="379"/>
      <c r="D168" s="385"/>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386"/>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76" t="s">
        <v>350</v>
      </c>
      <c r="C169" s="379"/>
      <c r="D169" s="385"/>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c r="AP169" s="160"/>
      <c r="AQ169" s="386"/>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76" t="s">
        <v>351</v>
      </c>
      <c r="C170" s="379"/>
      <c r="D170" s="387"/>
      <c r="E170" s="388"/>
      <c r="F170" s="388"/>
      <c r="G170" s="388"/>
      <c r="H170" s="388"/>
      <c r="I170" s="388"/>
      <c r="J170" s="388"/>
      <c r="K170" s="388"/>
      <c r="L170" s="388"/>
      <c r="M170" s="388"/>
      <c r="N170" s="388"/>
      <c r="O170" s="388"/>
      <c r="P170" s="388"/>
      <c r="Q170" s="388"/>
      <c r="R170" s="388"/>
      <c r="S170" s="388"/>
      <c r="T170" s="388"/>
      <c r="U170" s="388"/>
      <c r="V170" s="388"/>
      <c r="W170" s="388"/>
      <c r="X170" s="388"/>
      <c r="Y170" s="388"/>
      <c r="Z170" s="388"/>
      <c r="AA170" s="388"/>
      <c r="AB170" s="388"/>
      <c r="AC170" s="388"/>
      <c r="AD170" s="388"/>
      <c r="AE170" s="388"/>
      <c r="AF170" s="388"/>
      <c r="AG170" s="388"/>
      <c r="AH170" s="388"/>
      <c r="AI170" s="388"/>
      <c r="AJ170" s="388"/>
      <c r="AK170" s="388"/>
      <c r="AL170" s="388"/>
      <c r="AM170" s="388"/>
      <c r="AN170" s="388"/>
      <c r="AO170" s="388"/>
      <c r="AP170" s="388"/>
      <c r="AQ170" s="317"/>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6" t="s">
        <v>352</v>
      </c>
      <c r="C171" s="392"/>
      <c r="D171" s="381">
        <f t="shared" ref="D171:AQ171" si="2">batt_computed_bank_capacity*batt_replacement_cost*(1+batt_replacement_cost_escal/100+inflation_rate/100)^(D147-1)</f>
        <v>0</v>
      </c>
      <c r="E171" s="381">
        <f t="shared" si="2"/>
        <v>0</v>
      </c>
      <c r="F171" s="381">
        <f t="shared" si="2"/>
        <v>0</v>
      </c>
      <c r="G171" s="381">
        <f t="shared" si="2"/>
        <v>0</v>
      </c>
      <c r="H171" s="381">
        <f t="shared" si="2"/>
        <v>0</v>
      </c>
      <c r="I171" s="381">
        <f t="shared" si="2"/>
        <v>0</v>
      </c>
      <c r="J171" s="381">
        <f t="shared" si="2"/>
        <v>0</v>
      </c>
      <c r="K171" s="381">
        <f t="shared" si="2"/>
        <v>0</v>
      </c>
      <c r="L171" s="381">
        <f t="shared" si="2"/>
        <v>0</v>
      </c>
      <c r="M171" s="381">
        <f t="shared" si="2"/>
        <v>0</v>
      </c>
      <c r="N171" s="381">
        <f t="shared" si="2"/>
        <v>0</v>
      </c>
      <c r="O171" s="381">
        <f t="shared" si="2"/>
        <v>0</v>
      </c>
      <c r="P171" s="381">
        <f t="shared" si="2"/>
        <v>0</v>
      </c>
      <c r="Q171" s="381">
        <f t="shared" si="2"/>
        <v>0</v>
      </c>
      <c r="R171" s="381">
        <f t="shared" si="2"/>
        <v>0</v>
      </c>
      <c r="S171" s="381">
        <f t="shared" si="2"/>
        <v>0</v>
      </c>
      <c r="T171" s="381">
        <f t="shared" si="2"/>
        <v>0</v>
      </c>
      <c r="U171" s="381">
        <f t="shared" si="2"/>
        <v>0</v>
      </c>
      <c r="V171" s="381">
        <f t="shared" si="2"/>
        <v>0</v>
      </c>
      <c r="W171" s="381">
        <f t="shared" si="2"/>
        <v>0</v>
      </c>
      <c r="X171" s="381">
        <f t="shared" si="2"/>
        <v>0</v>
      </c>
      <c r="Y171" s="381">
        <f t="shared" si="2"/>
        <v>0</v>
      </c>
      <c r="Z171" s="381">
        <f t="shared" si="2"/>
        <v>0</v>
      </c>
      <c r="AA171" s="381">
        <f t="shared" si="2"/>
        <v>0</v>
      </c>
      <c r="AB171" s="381">
        <f t="shared" si="2"/>
        <v>0</v>
      </c>
      <c r="AC171" s="381">
        <f t="shared" si="2"/>
        <v>0</v>
      </c>
      <c r="AD171" s="381">
        <f t="shared" si="2"/>
        <v>0</v>
      </c>
      <c r="AE171" s="381">
        <f t="shared" si="2"/>
        <v>0</v>
      </c>
      <c r="AF171" s="381">
        <f t="shared" si="2"/>
        <v>0</v>
      </c>
      <c r="AG171" s="381">
        <f t="shared" si="2"/>
        <v>0</v>
      </c>
      <c r="AH171" s="381">
        <f t="shared" si="2"/>
        <v>0</v>
      </c>
      <c r="AI171" s="381">
        <f t="shared" si="2"/>
        <v>0</v>
      </c>
      <c r="AJ171" s="381">
        <f t="shared" si="2"/>
        <v>0</v>
      </c>
      <c r="AK171" s="381">
        <f t="shared" si="2"/>
        <v>0</v>
      </c>
      <c r="AL171" s="381">
        <f t="shared" si="2"/>
        <v>0</v>
      </c>
      <c r="AM171" s="381">
        <f t="shared" si="2"/>
        <v>0</v>
      </c>
      <c r="AN171" s="381">
        <f t="shared" si="2"/>
        <v>0</v>
      </c>
      <c r="AO171" s="381">
        <f t="shared" si="2"/>
        <v>0</v>
      </c>
      <c r="AP171" s="381">
        <f t="shared" si="2"/>
        <v>0</v>
      </c>
      <c r="AQ171" s="381">
        <f t="shared" si="2"/>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89" t="s">
        <v>353</v>
      </c>
      <c r="C172" s="393"/>
      <c r="D172" s="390"/>
      <c r="E172" s="377"/>
      <c r="F172" s="377"/>
      <c r="G172" s="377"/>
      <c r="H172" s="377"/>
      <c r="I172" s="377"/>
      <c r="J172" s="377"/>
      <c r="K172" s="377"/>
      <c r="L172" s="377"/>
      <c r="M172" s="377"/>
      <c r="N172" s="377"/>
      <c r="O172" s="377"/>
      <c r="P172" s="377"/>
      <c r="Q172" s="377"/>
      <c r="R172" s="377"/>
      <c r="S172" s="377"/>
      <c r="T172" s="377"/>
      <c r="U172" s="377"/>
      <c r="V172" s="377"/>
      <c r="W172" s="377"/>
      <c r="X172" s="377"/>
      <c r="Y172" s="377"/>
      <c r="Z172" s="377"/>
      <c r="AA172" s="377"/>
      <c r="AB172" s="377"/>
      <c r="AC172" s="377"/>
      <c r="AD172" s="377"/>
      <c r="AE172" s="377"/>
      <c r="AF172" s="377"/>
      <c r="AG172" s="377"/>
      <c r="AH172" s="377"/>
      <c r="AI172" s="377"/>
      <c r="AJ172" s="377"/>
      <c r="AK172" s="377"/>
      <c r="AL172" s="377"/>
      <c r="AM172" s="377"/>
      <c r="AN172" s="377"/>
      <c r="AO172" s="377"/>
      <c r="AP172" s="377"/>
      <c r="AQ172" s="377"/>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89" t="s">
        <v>354</v>
      </c>
      <c r="C173" s="303"/>
      <c r="D173" s="391">
        <f>D171*D172</f>
        <v>0</v>
      </c>
      <c r="E173" s="342">
        <f t="shared" ref="E173:AQ173" si="3">E171*E172</f>
        <v>0</v>
      </c>
      <c r="F173" s="342">
        <f t="shared" si="3"/>
        <v>0</v>
      </c>
      <c r="G173" s="342">
        <f t="shared" si="3"/>
        <v>0</v>
      </c>
      <c r="H173" s="342">
        <f t="shared" si="3"/>
        <v>0</v>
      </c>
      <c r="I173" s="342">
        <f t="shared" si="3"/>
        <v>0</v>
      </c>
      <c r="J173" s="342">
        <f t="shared" si="3"/>
        <v>0</v>
      </c>
      <c r="K173" s="342">
        <f t="shared" si="3"/>
        <v>0</v>
      </c>
      <c r="L173" s="342">
        <f t="shared" si="3"/>
        <v>0</v>
      </c>
      <c r="M173" s="342">
        <f t="shared" si="3"/>
        <v>0</v>
      </c>
      <c r="N173" s="342">
        <f t="shared" si="3"/>
        <v>0</v>
      </c>
      <c r="O173" s="342">
        <f t="shared" si="3"/>
        <v>0</v>
      </c>
      <c r="P173" s="342">
        <f t="shared" si="3"/>
        <v>0</v>
      </c>
      <c r="Q173" s="342">
        <f t="shared" si="3"/>
        <v>0</v>
      </c>
      <c r="R173" s="342">
        <f t="shared" si="3"/>
        <v>0</v>
      </c>
      <c r="S173" s="342">
        <f t="shared" si="3"/>
        <v>0</v>
      </c>
      <c r="T173" s="342">
        <f t="shared" si="3"/>
        <v>0</v>
      </c>
      <c r="U173" s="342">
        <f t="shared" si="3"/>
        <v>0</v>
      </c>
      <c r="V173" s="342">
        <f t="shared" si="3"/>
        <v>0</v>
      </c>
      <c r="W173" s="342">
        <f t="shared" si="3"/>
        <v>0</v>
      </c>
      <c r="X173" s="342">
        <f t="shared" si="3"/>
        <v>0</v>
      </c>
      <c r="Y173" s="342">
        <f t="shared" si="3"/>
        <v>0</v>
      </c>
      <c r="Z173" s="342">
        <f t="shared" si="3"/>
        <v>0</v>
      </c>
      <c r="AA173" s="342">
        <f t="shared" si="3"/>
        <v>0</v>
      </c>
      <c r="AB173" s="342">
        <f t="shared" si="3"/>
        <v>0</v>
      </c>
      <c r="AC173" s="342">
        <f t="shared" si="3"/>
        <v>0</v>
      </c>
      <c r="AD173" s="342">
        <f t="shared" si="3"/>
        <v>0</v>
      </c>
      <c r="AE173" s="342">
        <f t="shared" si="3"/>
        <v>0</v>
      </c>
      <c r="AF173" s="342">
        <f t="shared" si="3"/>
        <v>0</v>
      </c>
      <c r="AG173" s="342">
        <f t="shared" si="3"/>
        <v>0</v>
      </c>
      <c r="AH173" s="342">
        <f t="shared" si="3"/>
        <v>0</v>
      </c>
      <c r="AI173" s="342">
        <f t="shared" si="3"/>
        <v>0</v>
      </c>
      <c r="AJ173" s="342">
        <f t="shared" si="3"/>
        <v>0</v>
      </c>
      <c r="AK173" s="342">
        <f t="shared" si="3"/>
        <v>0</v>
      </c>
      <c r="AL173" s="342">
        <f t="shared" si="3"/>
        <v>0</v>
      </c>
      <c r="AM173" s="342">
        <f t="shared" si="3"/>
        <v>0</v>
      </c>
      <c r="AN173" s="342">
        <f t="shared" si="3"/>
        <v>0</v>
      </c>
      <c r="AO173" s="342">
        <f t="shared" si="3"/>
        <v>0</v>
      </c>
      <c r="AP173" s="342">
        <f t="shared" si="3"/>
        <v>0</v>
      </c>
      <c r="AQ173" s="342">
        <f t="shared" si="3"/>
        <v>0</v>
      </c>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5" t="s">
        <v>362</v>
      </c>
      <c r="C174" s="396"/>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4"/>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89" t="s">
        <v>363</v>
      </c>
      <c r="C175" s="399"/>
      <c r="D175" s="350"/>
      <c r="E175" s="350"/>
      <c r="F175" s="350"/>
      <c r="G175" s="350"/>
      <c r="H175" s="350"/>
      <c r="I175" s="350"/>
      <c r="J175" s="350"/>
      <c r="K175" s="350"/>
      <c r="L175" s="350"/>
      <c r="M175" s="350"/>
      <c r="N175" s="350"/>
      <c r="O175" s="350"/>
      <c r="P175" s="350"/>
      <c r="Q175" s="350"/>
      <c r="R175" s="350"/>
      <c r="S175" s="350"/>
      <c r="T175" s="350"/>
      <c r="U175" s="350"/>
      <c r="V175" s="350"/>
      <c r="W175" s="350"/>
      <c r="X175" s="350"/>
      <c r="Y175" s="350"/>
      <c r="Z175" s="350"/>
      <c r="AA175" s="350"/>
      <c r="AB175" s="350"/>
      <c r="AC175" s="350"/>
      <c r="AD175" s="350"/>
      <c r="AE175" s="350"/>
      <c r="AF175" s="350"/>
      <c r="AG175" s="350"/>
      <c r="AH175" s="350"/>
      <c r="AI175" s="350"/>
      <c r="AJ175" s="350"/>
      <c r="AK175" s="350"/>
      <c r="AL175" s="350"/>
      <c r="AM175" s="350"/>
      <c r="AN175" s="350"/>
      <c r="AO175" s="350"/>
      <c r="AP175" s="350"/>
      <c r="AQ175" s="350"/>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x14ac:dyDescent="0.2">
      <c r="B176" s="375" t="s">
        <v>328</v>
      </c>
      <c r="D176" s="9"/>
      <c r="E176" s="9"/>
      <c r="F176" s="9"/>
      <c r="G176" s="9"/>
      <c r="H176" s="9"/>
      <c r="I176" s="9"/>
      <c r="J176" s="9"/>
      <c r="K176" s="9"/>
      <c r="L176" s="9"/>
      <c r="M176" s="9"/>
      <c r="AQ176" s="397"/>
    </row>
    <row r="177" spans="2:43" x14ac:dyDescent="0.2">
      <c r="B177" s="376" t="s">
        <v>356</v>
      </c>
      <c r="C177" s="350"/>
      <c r="D177" s="350"/>
      <c r="E177" s="350"/>
      <c r="F177" s="350"/>
      <c r="G177" s="350"/>
      <c r="H177" s="350"/>
      <c r="I177" s="350"/>
      <c r="J177" s="350"/>
      <c r="K177" s="350"/>
      <c r="L177" s="350"/>
      <c r="M177" s="350"/>
      <c r="N177" s="350"/>
      <c r="O177" s="350"/>
      <c r="P177" s="350"/>
      <c r="Q177" s="350"/>
      <c r="R177" s="350"/>
      <c r="S177" s="350"/>
      <c r="T177" s="350"/>
      <c r="U177" s="350"/>
      <c r="V177" s="350"/>
      <c r="W177" s="350"/>
      <c r="X177" s="350"/>
      <c r="Y177" s="350"/>
      <c r="Z177" s="350"/>
      <c r="AA177" s="350"/>
      <c r="AB177" s="350"/>
      <c r="AC177" s="350"/>
      <c r="AD177" s="350"/>
      <c r="AE177" s="350"/>
      <c r="AF177" s="350"/>
      <c r="AG177" s="350"/>
      <c r="AH177" s="350"/>
      <c r="AI177" s="350"/>
      <c r="AJ177" s="350"/>
      <c r="AK177" s="350"/>
      <c r="AL177" s="350"/>
      <c r="AM177" s="350"/>
      <c r="AN177" s="350"/>
      <c r="AO177" s="350"/>
      <c r="AP177" s="350"/>
      <c r="AQ177" s="350"/>
    </row>
    <row r="178" spans="2:43" x14ac:dyDescent="0.2">
      <c r="B178" s="376" t="s">
        <v>357</v>
      </c>
      <c r="C178" s="354"/>
      <c r="D178" s="354"/>
      <c r="E178" s="354"/>
      <c r="F178" s="354"/>
      <c r="G178" s="354"/>
      <c r="H178" s="354"/>
      <c r="I178" s="354"/>
      <c r="J178" s="354"/>
      <c r="K178" s="354"/>
      <c r="L178" s="354"/>
      <c r="M178" s="354"/>
      <c r="N178" s="354"/>
      <c r="O178" s="354"/>
      <c r="P178" s="354"/>
      <c r="Q178" s="354"/>
      <c r="R178" s="354"/>
      <c r="S178" s="354"/>
      <c r="T178" s="354"/>
      <c r="U178" s="354"/>
      <c r="V178" s="354"/>
      <c r="W178" s="354"/>
      <c r="X178" s="354"/>
      <c r="Y178" s="354"/>
      <c r="Z178" s="354"/>
      <c r="AA178" s="354"/>
      <c r="AB178" s="354"/>
      <c r="AC178" s="354"/>
      <c r="AD178" s="354"/>
      <c r="AE178" s="354"/>
      <c r="AF178" s="354"/>
      <c r="AG178" s="354"/>
      <c r="AH178" s="354"/>
      <c r="AI178" s="354"/>
      <c r="AJ178" s="354"/>
      <c r="AK178" s="354"/>
      <c r="AL178" s="354"/>
      <c r="AM178" s="354"/>
      <c r="AN178" s="354"/>
      <c r="AO178" s="354"/>
      <c r="AP178" s="354"/>
      <c r="AQ178" s="354"/>
    </row>
    <row r="179" spans="2:43" x14ac:dyDescent="0.2">
      <c r="B179" s="376" t="s">
        <v>358</v>
      </c>
      <c r="C179" s="354"/>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c r="AA179" s="354"/>
      <c r="AB179" s="354"/>
      <c r="AC179" s="354"/>
      <c r="AD179" s="354"/>
      <c r="AE179" s="354"/>
      <c r="AF179" s="354"/>
      <c r="AG179" s="354"/>
      <c r="AH179" s="354"/>
      <c r="AI179" s="354"/>
      <c r="AJ179" s="354"/>
      <c r="AK179" s="354"/>
      <c r="AL179" s="354"/>
      <c r="AM179" s="354"/>
      <c r="AN179" s="354"/>
      <c r="AO179" s="354"/>
      <c r="AP179" s="354"/>
      <c r="AQ179" s="354"/>
    </row>
    <row r="180" spans="2:43" x14ac:dyDescent="0.2">
      <c r="B180" s="375" t="s">
        <v>365</v>
      </c>
      <c r="D180" s="9"/>
      <c r="E180" s="9"/>
      <c r="F180" s="9"/>
      <c r="G180" s="9"/>
      <c r="H180" s="9"/>
      <c r="I180" s="9"/>
      <c r="J180" s="9"/>
      <c r="K180" s="9"/>
      <c r="L180" s="9"/>
      <c r="M180" s="9"/>
      <c r="AQ180" s="44"/>
    </row>
    <row r="181" spans="2:43" x14ac:dyDescent="0.2">
      <c r="B181" s="376" t="s">
        <v>366</v>
      </c>
      <c r="C181" s="398"/>
      <c r="D181" s="398"/>
      <c r="E181" s="398"/>
      <c r="F181" s="398"/>
      <c r="G181" s="398"/>
      <c r="H181" s="398"/>
      <c r="I181" s="398"/>
      <c r="J181" s="398"/>
      <c r="K181" s="398"/>
      <c r="L181" s="398"/>
      <c r="M181" s="398"/>
      <c r="N181" s="398"/>
      <c r="O181" s="398"/>
      <c r="P181" s="398"/>
      <c r="Q181" s="398"/>
      <c r="R181" s="398"/>
      <c r="S181" s="398"/>
      <c r="T181" s="398"/>
      <c r="U181" s="398"/>
      <c r="V181" s="398"/>
      <c r="W181" s="398"/>
      <c r="X181" s="398"/>
      <c r="Y181" s="398"/>
      <c r="Z181" s="398"/>
      <c r="AA181" s="398"/>
      <c r="AB181" s="398"/>
      <c r="AC181" s="398"/>
      <c r="AD181" s="398"/>
      <c r="AE181" s="398"/>
      <c r="AF181" s="398"/>
      <c r="AG181" s="398"/>
      <c r="AH181" s="398"/>
      <c r="AI181" s="398"/>
      <c r="AJ181" s="398"/>
      <c r="AK181" s="398"/>
      <c r="AL181" s="398"/>
      <c r="AM181" s="398"/>
      <c r="AN181" s="398"/>
      <c r="AO181" s="398"/>
      <c r="AP181" s="398"/>
      <c r="AQ181" s="398"/>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2:J42" xr:uid="{00000000-0002-0000-0000-000003000000}"/>
    <dataValidation allowBlank="1" sqref="C47"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225</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298</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370</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Inputs!C149:AQ149</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372</v>
      </c>
      <c r="B12" s="194">
        <f t="array" ref="B12:AP12">Inputs!C150:AQ150</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192</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193</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371</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123</v>
      </c>
      <c r="C22" s="194">
        <f t="shared" ref="C22:AP22" si="9">IF(C2&lt;=analysis_period,PropertyTaxAssessedValue*(1-prop_tax_assessed_decline/100)^(C2-1),0)</f>
        <v>0</v>
      </c>
      <c r="D22" s="374">
        <f t="shared" si="9"/>
        <v>0</v>
      </c>
      <c r="E22" s="374">
        <f t="shared" si="9"/>
        <v>0</v>
      </c>
      <c r="F22" s="374">
        <f t="shared" si="9"/>
        <v>0</v>
      </c>
      <c r="G22" s="374">
        <f t="shared" si="9"/>
        <v>0</v>
      </c>
      <c r="H22" s="374">
        <f t="shared" si="9"/>
        <v>0</v>
      </c>
      <c r="I22" s="374">
        <f t="shared" si="9"/>
        <v>0</v>
      </c>
      <c r="J22" s="374">
        <f t="shared" si="9"/>
        <v>0</v>
      </c>
      <c r="K22" s="374">
        <f t="shared" si="9"/>
        <v>0</v>
      </c>
      <c r="L22" s="374">
        <f t="shared" si="9"/>
        <v>0</v>
      </c>
      <c r="M22" s="374">
        <f t="shared" si="9"/>
        <v>0</v>
      </c>
      <c r="N22" s="374">
        <f t="shared" si="9"/>
        <v>0</v>
      </c>
      <c r="O22" s="374">
        <f t="shared" si="9"/>
        <v>0</v>
      </c>
      <c r="P22" s="374">
        <f t="shared" si="9"/>
        <v>0</v>
      </c>
      <c r="Q22" s="374">
        <f t="shared" si="9"/>
        <v>0</v>
      </c>
      <c r="R22" s="374">
        <f t="shared" si="9"/>
        <v>0</v>
      </c>
      <c r="S22" s="374">
        <f t="shared" si="9"/>
        <v>0</v>
      </c>
      <c r="T22" s="374">
        <f t="shared" si="9"/>
        <v>0</v>
      </c>
      <c r="U22" s="374">
        <f t="shared" si="9"/>
        <v>0</v>
      </c>
      <c r="V22" s="374">
        <f t="shared" si="9"/>
        <v>0</v>
      </c>
      <c r="W22" s="374">
        <f t="shared" si="9"/>
        <v>0</v>
      </c>
      <c r="X22" s="374">
        <f t="shared" si="9"/>
        <v>0</v>
      </c>
      <c r="Y22" s="374">
        <f t="shared" si="9"/>
        <v>0</v>
      </c>
      <c r="Z22" s="374">
        <f t="shared" si="9"/>
        <v>0</v>
      </c>
      <c r="AA22" s="374">
        <f t="shared" si="9"/>
        <v>0</v>
      </c>
      <c r="AB22" s="374">
        <f t="shared" si="9"/>
        <v>0</v>
      </c>
      <c r="AC22" s="374">
        <f t="shared" si="9"/>
        <v>0</v>
      </c>
      <c r="AD22" s="374">
        <f t="shared" si="9"/>
        <v>0</v>
      </c>
      <c r="AE22" s="374">
        <f t="shared" si="9"/>
        <v>0</v>
      </c>
      <c r="AF22" s="374">
        <f t="shared" si="9"/>
        <v>0</v>
      </c>
      <c r="AG22" s="374">
        <f t="shared" si="9"/>
        <v>0</v>
      </c>
      <c r="AH22" s="374">
        <f t="shared" si="9"/>
        <v>0</v>
      </c>
      <c r="AI22" s="374">
        <f t="shared" si="9"/>
        <v>0</v>
      </c>
      <c r="AJ22" s="374">
        <f t="shared" si="9"/>
        <v>0</v>
      </c>
      <c r="AK22" s="374">
        <f t="shared" si="9"/>
        <v>0</v>
      </c>
      <c r="AL22" s="374">
        <f t="shared" si="9"/>
        <v>0</v>
      </c>
      <c r="AM22" s="374">
        <f t="shared" si="9"/>
        <v>0</v>
      </c>
      <c r="AN22" s="374">
        <f t="shared" si="9"/>
        <v>0</v>
      </c>
      <c r="AO22" s="374">
        <f t="shared" si="9"/>
        <v>0</v>
      </c>
      <c r="AP22" s="374">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275</v>
      </c>
      <c r="C24" s="20"/>
      <c r="D24" s="28"/>
      <c r="E24" s="28"/>
      <c r="F24" s="28"/>
      <c r="G24" s="28"/>
      <c r="H24" s="28"/>
      <c r="I24" s="28"/>
      <c r="J24" s="28"/>
      <c r="K24" s="28"/>
      <c r="L24" s="28"/>
      <c r="M24" s="28"/>
      <c r="N24" s="28"/>
      <c r="O24" s="28"/>
      <c r="P24" s="28"/>
      <c r="Q24" s="28"/>
      <c r="R24" s="28"/>
      <c r="S24" s="28"/>
    </row>
    <row r="25" spans="1:42" x14ac:dyDescent="0.2">
      <c r="A25" s="4" t="s">
        <v>251</v>
      </c>
      <c r="C25" s="20"/>
      <c r="D25" s="28"/>
      <c r="E25" s="28"/>
      <c r="F25" s="28"/>
      <c r="G25" s="28"/>
      <c r="H25" s="28"/>
      <c r="I25" s="28"/>
      <c r="J25" s="28"/>
      <c r="K25" s="28"/>
      <c r="L25" s="28"/>
      <c r="M25" s="28"/>
      <c r="N25" s="28"/>
      <c r="O25" s="28"/>
      <c r="P25" s="28"/>
      <c r="Q25" s="28"/>
      <c r="R25" s="28"/>
      <c r="S25" s="28"/>
    </row>
    <row r="26" spans="1:42" x14ac:dyDescent="0.2">
      <c r="A26" s="117" t="s">
        <v>252</v>
      </c>
      <c r="C26" s="194">
        <f>IF(C$2&lt;=analysis_period,IF(om_fixed="n/a",Inputs!D152,om_fixed*(1+inflation_rate/100+om_fixed_escal/100)^B$2),0)</f>
        <v>0</v>
      </c>
      <c r="D26" s="194">
        <f>IF(D$2&lt;=analysis_period,IF(om_fixed="n/a",Inputs!E152,om_fixed*(1+inflation_rate/100+om_fixed_escal/100)^C$2),0)</f>
        <v>0</v>
      </c>
      <c r="E26" s="194">
        <f>IF(E$2&lt;=analysis_period,IF(om_fixed="n/a",Inputs!F152,om_fixed*(1+inflation_rate/100+om_fixed_escal/100)^D$2),0)</f>
        <v>0</v>
      </c>
      <c r="F26" s="194">
        <f>IF(F$2&lt;=analysis_period,IF(om_fixed="n/a",Inputs!G152,om_fixed*(1+inflation_rate/100+om_fixed_escal/100)^E$2),0)</f>
        <v>0</v>
      </c>
      <c r="G26" s="194">
        <f>IF(G$2&lt;=analysis_period,IF(om_fixed="n/a",Inputs!H152,om_fixed*(1+inflation_rate/100+om_fixed_escal/100)^F$2),0)</f>
        <v>0</v>
      </c>
      <c r="H26" s="194">
        <f>IF(H$2&lt;=analysis_period,IF(om_fixed="n/a",Inputs!I152,om_fixed*(1+inflation_rate/100+om_fixed_escal/100)^G$2),0)</f>
        <v>0</v>
      </c>
      <c r="I26" s="194">
        <f>IF(I$2&lt;=analysis_period,IF(om_fixed="n/a",Inputs!J152,om_fixed*(1+inflation_rate/100+om_fixed_escal/100)^H$2),0)</f>
        <v>0</v>
      </c>
      <c r="J26" s="194">
        <f>IF(J$2&lt;=analysis_period,IF(om_fixed="n/a",Inputs!K152,om_fixed*(1+inflation_rate/100+om_fixed_escal/100)^I$2),0)</f>
        <v>0</v>
      </c>
      <c r="K26" s="194">
        <f>IF(K$2&lt;=analysis_period,IF(om_fixed="n/a",Inputs!L152,om_fixed*(1+inflation_rate/100+om_fixed_escal/100)^J$2),0)</f>
        <v>0</v>
      </c>
      <c r="L26" s="194">
        <f>IF(L$2&lt;=analysis_period,IF(om_fixed="n/a",Inputs!M152,om_fixed*(1+inflation_rate/100+om_fixed_escal/100)^K$2),0)</f>
        <v>0</v>
      </c>
      <c r="M26" s="194">
        <f>IF(M$2&lt;=analysis_period,IF(om_fixed="n/a",Inputs!N152,om_fixed*(1+inflation_rate/100+om_fixed_escal/100)^L$2),0)</f>
        <v>0</v>
      </c>
      <c r="N26" s="194">
        <f>IF(N$2&lt;=analysis_period,IF(om_fixed="n/a",Inputs!O152,om_fixed*(1+inflation_rate/100+om_fixed_escal/100)^M$2),0)</f>
        <v>0</v>
      </c>
      <c r="O26" s="194">
        <f>IF(O$2&lt;=analysis_period,IF(om_fixed="n/a",Inputs!P152,om_fixed*(1+inflation_rate/100+om_fixed_escal/100)^N$2),0)</f>
        <v>0</v>
      </c>
      <c r="P26" s="194">
        <f>IF(P$2&lt;=analysis_period,IF(om_fixed="n/a",Inputs!Q152,om_fixed*(1+inflation_rate/100+om_fixed_escal/100)^O$2),0)</f>
        <v>0</v>
      </c>
      <c r="Q26" s="194">
        <f>IF(Q$2&lt;=analysis_period,IF(om_fixed="n/a",Inputs!R152,om_fixed*(1+inflation_rate/100+om_fixed_escal/100)^P$2),0)</f>
        <v>0</v>
      </c>
      <c r="R26" s="194">
        <f>IF(R$2&lt;=analysis_period,IF(om_fixed="n/a",Inputs!S152,om_fixed*(1+inflation_rate/100+om_fixed_escal/100)^Q$2),0)</f>
        <v>0</v>
      </c>
      <c r="S26" s="194">
        <f>IF(S$2&lt;=analysis_period,IF(om_fixed="n/a",Inputs!T152,om_fixed*(1+inflation_rate/100+om_fixed_escal/100)^R$2),0)</f>
        <v>0</v>
      </c>
      <c r="T26" s="194">
        <f>IF(T$2&lt;=analysis_period,IF(om_fixed="n/a",Inputs!U152,om_fixed*(1+inflation_rate/100+om_fixed_escal/100)^S$2),0)</f>
        <v>0</v>
      </c>
      <c r="U26" s="194">
        <f>IF(U$2&lt;=analysis_period,IF(om_fixed="n/a",Inputs!V152,om_fixed*(1+inflation_rate/100+om_fixed_escal/100)^T$2),0)</f>
        <v>0</v>
      </c>
      <c r="V26" s="194">
        <f>IF(V$2&lt;=analysis_period,IF(om_fixed="n/a",Inputs!W152,om_fixed*(1+inflation_rate/100+om_fixed_escal/100)^U$2),0)</f>
        <v>0</v>
      </c>
      <c r="W26" s="194">
        <f>IF(W$2&lt;=analysis_period,IF(om_fixed="n/a",Inputs!X152,om_fixed*(1+inflation_rate/100+om_fixed_escal/100)^V$2),0)</f>
        <v>0</v>
      </c>
      <c r="X26" s="194">
        <f>IF(X$2&lt;=analysis_period,IF(om_fixed="n/a",Inputs!Y152,om_fixed*(1+inflation_rate/100+om_fixed_escal/100)^W$2),0)</f>
        <v>0</v>
      </c>
      <c r="Y26" s="194">
        <f>IF(Y$2&lt;=analysis_period,IF(om_fixed="n/a",Inputs!Z152,om_fixed*(1+inflation_rate/100+om_fixed_escal/100)^X$2),0)</f>
        <v>0</v>
      </c>
      <c r="Z26" s="194">
        <f>IF(Z$2&lt;=analysis_period,IF(om_fixed="n/a",Inputs!AA152,om_fixed*(1+inflation_rate/100+om_fixed_escal/100)^Y$2),0)</f>
        <v>0</v>
      </c>
      <c r="AA26" s="194">
        <f>IF(AA$2&lt;=analysis_period,IF(om_fixed="n/a",Inputs!AB152,om_fixed*(1+inflation_rate/100+om_fixed_escal/100)^Z$2),0)</f>
        <v>0</v>
      </c>
      <c r="AB26" s="194">
        <f>IF(AB$2&lt;=analysis_period,IF(om_fixed="n/a",Inputs!AC152,om_fixed*(1+inflation_rate/100+om_fixed_escal/100)^AA$2),0)</f>
        <v>0</v>
      </c>
      <c r="AC26" s="194">
        <f>IF(AC$2&lt;=analysis_period,IF(om_fixed="n/a",Inputs!AD152,om_fixed*(1+inflation_rate/100+om_fixed_escal/100)^AB$2),0)</f>
        <v>0</v>
      </c>
      <c r="AD26" s="194">
        <f>IF(AD$2&lt;=analysis_period,IF(om_fixed="n/a",Inputs!AE152,om_fixed*(1+inflation_rate/100+om_fixed_escal/100)^AC$2),0)</f>
        <v>0</v>
      </c>
      <c r="AE26" s="194">
        <f>IF(AE$2&lt;=analysis_period,IF(om_fixed="n/a",Inputs!AF152,om_fixed*(1+inflation_rate/100+om_fixed_escal/100)^AD$2),0)</f>
        <v>0</v>
      </c>
      <c r="AF26" s="194">
        <f>IF(AF$2&lt;=analysis_period,IF(om_fixed="n/a",Inputs!AG152,om_fixed*(1+inflation_rate/100+om_fixed_escal/100)^AE$2),0)</f>
        <v>0</v>
      </c>
      <c r="AG26" s="194">
        <f>IF(AG$2&lt;=analysis_period,IF(om_fixed="n/a",Inputs!AH152,om_fixed*(1+inflation_rate/100+om_fixed_escal/100)^AF$2),0)</f>
        <v>0</v>
      </c>
      <c r="AH26" s="194">
        <f>IF(AH$2&lt;=analysis_period,IF(om_fixed="n/a",Inputs!AI152,om_fixed*(1+inflation_rate/100+om_fixed_escal/100)^AG$2),0)</f>
        <v>0</v>
      </c>
      <c r="AI26" s="194">
        <f>IF(AI$2&lt;=analysis_period,IF(om_fixed="n/a",Inputs!AJ152,om_fixed*(1+inflation_rate/100+om_fixed_escal/100)^AH$2),0)</f>
        <v>0</v>
      </c>
      <c r="AJ26" s="194">
        <f>IF(AJ$2&lt;=analysis_period,IF(om_fixed="n/a",Inputs!AK152,om_fixed*(1+inflation_rate/100+om_fixed_escal/100)^AI$2),0)</f>
        <v>0</v>
      </c>
      <c r="AK26" s="194">
        <f>IF(AK$2&lt;=analysis_period,IF(om_fixed="n/a",Inputs!AL152,om_fixed*(1+inflation_rate/100+om_fixed_escal/100)^AJ$2),0)</f>
        <v>0</v>
      </c>
      <c r="AL26" s="194">
        <f>IF(AL$2&lt;=analysis_period,IF(om_fixed="n/a",Inputs!AM152,om_fixed*(1+inflation_rate/100+om_fixed_escal/100)^AK$2),0)</f>
        <v>0</v>
      </c>
      <c r="AM26" s="194">
        <f>IF(AM$2&lt;=analysis_period,IF(om_fixed="n/a",Inputs!AN152,om_fixed*(1+inflation_rate/100+om_fixed_escal/100)^AL$2),0)</f>
        <v>0</v>
      </c>
      <c r="AN26" s="194">
        <f>IF(AN$2&lt;=analysis_period,IF(om_fixed="n/a",Inputs!AO152,om_fixed*(1+inflation_rate/100+om_fixed_escal/100)^AM$2),0)</f>
        <v>0</v>
      </c>
      <c r="AO26" s="194">
        <f>IF(AO$2&lt;=analysis_period,IF(om_fixed="n/a",Inputs!AP152,om_fixed*(1+inflation_rate/100+om_fixed_escal/100)^AN$2),0)</f>
        <v>0</v>
      </c>
      <c r="AP26" s="194">
        <f>IF(AP$2&lt;=analysis_period,IF(om_fixed="n/a",Inputs!AQ152,om_fixed*(1+inflation_rate/100+om_fixed_escal/100)^AO$2),0)</f>
        <v>0</v>
      </c>
    </row>
    <row r="27" spans="1:42" x14ac:dyDescent="0.2">
      <c r="A27" s="117" t="s">
        <v>253</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IF(C$2&lt;=analysis_period,IF(om_capacity="n/a",Inputs!D153,om_capacity*(1+inflation_rate/100+om_capacity_escal/100)^B$2),0)</f>
        <v>0</v>
      </c>
      <c r="D29" s="198">
        <f>IF(D$2&lt;=analysis_period,IF(om_capacity="n/a",Inputs!E153,om_capacity*(1+inflation_rate/100+om_capacity_escal/100)^C$2),0)</f>
        <v>0</v>
      </c>
      <c r="E29" s="198">
        <f>IF(E$2&lt;=analysis_period,IF(om_capacity="n/a",Inputs!F153,om_capacity*(1+inflation_rate/100+om_capacity_escal/100)^D$2),0)</f>
        <v>0</v>
      </c>
      <c r="F29" s="198">
        <f>IF(F$2&lt;=analysis_period,IF(om_capacity="n/a",Inputs!G153,om_capacity*(1+inflation_rate/100+om_capacity_escal/100)^E$2),0)</f>
        <v>0</v>
      </c>
      <c r="G29" s="198">
        <f>IF(G$2&lt;=analysis_period,IF(om_capacity="n/a",Inputs!H153,om_capacity*(1+inflation_rate/100+om_capacity_escal/100)^F$2),0)</f>
        <v>0</v>
      </c>
      <c r="H29" s="198">
        <f>IF(H$2&lt;=analysis_period,IF(om_capacity="n/a",Inputs!I153,om_capacity*(1+inflation_rate/100+om_capacity_escal/100)^G$2),0)</f>
        <v>0</v>
      </c>
      <c r="I29" s="198">
        <f>IF(I$2&lt;=analysis_period,IF(om_capacity="n/a",Inputs!J153,om_capacity*(1+inflation_rate/100+om_capacity_escal/100)^H$2),0)</f>
        <v>0</v>
      </c>
      <c r="J29" s="198">
        <f>IF(J$2&lt;=analysis_period,IF(om_capacity="n/a",Inputs!K153,om_capacity*(1+inflation_rate/100+om_capacity_escal/100)^I$2),0)</f>
        <v>0</v>
      </c>
      <c r="K29" s="198">
        <f>IF(K$2&lt;=analysis_period,IF(om_capacity="n/a",Inputs!L153,om_capacity*(1+inflation_rate/100+om_capacity_escal/100)^J$2),0)</f>
        <v>0</v>
      </c>
      <c r="L29" s="198">
        <f>IF(L$2&lt;=analysis_period,IF(om_capacity="n/a",Inputs!M153,om_capacity*(1+inflation_rate/100+om_capacity_escal/100)^K$2),0)</f>
        <v>0</v>
      </c>
      <c r="M29" s="198">
        <f>IF(M$2&lt;=analysis_period,IF(om_capacity="n/a",Inputs!N153,om_capacity*(1+inflation_rate/100+om_capacity_escal/100)^L$2),0)</f>
        <v>0</v>
      </c>
      <c r="N29" s="198">
        <f>IF(N$2&lt;=analysis_period,IF(om_capacity="n/a",Inputs!O153,om_capacity*(1+inflation_rate/100+om_capacity_escal/100)^M$2),0)</f>
        <v>0</v>
      </c>
      <c r="O29" s="198">
        <f>IF(O$2&lt;=analysis_period,IF(om_capacity="n/a",Inputs!P153,om_capacity*(1+inflation_rate/100+om_capacity_escal/100)^N$2),0)</f>
        <v>0</v>
      </c>
      <c r="P29" s="198">
        <f>IF(P$2&lt;=analysis_period,IF(om_capacity="n/a",Inputs!Q153,om_capacity*(1+inflation_rate/100+om_capacity_escal/100)^O$2),0)</f>
        <v>0</v>
      </c>
      <c r="Q29" s="198">
        <f>IF(Q$2&lt;=analysis_period,IF(om_capacity="n/a",Inputs!R153,om_capacity*(1+inflation_rate/100+om_capacity_escal/100)^P$2),0)</f>
        <v>0</v>
      </c>
      <c r="R29" s="198">
        <f>IF(R$2&lt;=analysis_period,IF(om_capacity="n/a",Inputs!S153,om_capacity*(1+inflation_rate/100+om_capacity_escal/100)^Q$2),0)</f>
        <v>0</v>
      </c>
      <c r="S29" s="198">
        <f>IF(S$2&lt;=analysis_period,IF(om_capacity="n/a",Inputs!T153,om_capacity*(1+inflation_rate/100+om_capacity_escal/100)^R$2),0)</f>
        <v>0</v>
      </c>
      <c r="T29" s="198">
        <f>IF(T$2&lt;=analysis_period,IF(om_capacity="n/a",Inputs!U153,om_capacity*(1+inflation_rate/100+om_capacity_escal/100)^S$2),0)</f>
        <v>0</v>
      </c>
      <c r="U29" s="198">
        <f>IF(U$2&lt;=analysis_period,IF(om_capacity="n/a",Inputs!V153,om_capacity*(1+inflation_rate/100+om_capacity_escal/100)^T$2),0)</f>
        <v>0</v>
      </c>
      <c r="V29" s="198">
        <f>IF(V$2&lt;=analysis_period,IF(om_capacity="n/a",Inputs!W153,om_capacity*(1+inflation_rate/100+om_capacity_escal/100)^U$2),0)</f>
        <v>0</v>
      </c>
      <c r="W29" s="198">
        <f>IF(W$2&lt;=analysis_period,IF(om_capacity="n/a",Inputs!X153,om_capacity*(1+inflation_rate/100+om_capacity_escal/100)^V$2),0)</f>
        <v>0</v>
      </c>
      <c r="X29" s="198">
        <f>IF(X$2&lt;=analysis_period,IF(om_capacity="n/a",Inputs!Y153,om_capacity*(1+inflation_rate/100+om_capacity_escal/100)^W$2),0)</f>
        <v>0</v>
      </c>
      <c r="Y29" s="198">
        <f>IF(Y$2&lt;=analysis_period,IF(om_capacity="n/a",Inputs!Z153,om_capacity*(1+inflation_rate/100+om_capacity_escal/100)^X$2),0)</f>
        <v>0</v>
      </c>
      <c r="Z29" s="198">
        <f>IF(Z$2&lt;=analysis_period,IF(om_capacity="n/a",Inputs!AA153,om_capacity*(1+inflation_rate/100+om_capacity_escal/100)^Y$2),0)</f>
        <v>0</v>
      </c>
      <c r="AA29" s="198">
        <f>IF(AA$2&lt;=analysis_period,IF(om_capacity="n/a",Inputs!AB153,om_capacity*(1+inflation_rate/100+om_capacity_escal/100)^Z$2),0)</f>
        <v>0</v>
      </c>
      <c r="AB29" s="198">
        <f>IF(AB$2&lt;=analysis_period,IF(om_capacity="n/a",Inputs!AC153,om_capacity*(1+inflation_rate/100+om_capacity_escal/100)^AA$2),0)</f>
        <v>0</v>
      </c>
      <c r="AC29" s="198">
        <f>IF(AC$2&lt;=analysis_period,IF(om_capacity="n/a",Inputs!AD153,om_capacity*(1+inflation_rate/100+om_capacity_escal/100)^AB$2),0)</f>
        <v>0</v>
      </c>
      <c r="AD29" s="198">
        <f>IF(AD$2&lt;=analysis_period,IF(om_capacity="n/a",Inputs!AE153,om_capacity*(1+inflation_rate/100+om_capacity_escal/100)^AC$2),0)</f>
        <v>0</v>
      </c>
      <c r="AE29" s="198">
        <f>IF(AE$2&lt;=analysis_period,IF(om_capacity="n/a",Inputs!AF153,om_capacity*(1+inflation_rate/100+om_capacity_escal/100)^AD$2),0)</f>
        <v>0</v>
      </c>
      <c r="AF29" s="198">
        <f>IF(AF$2&lt;=analysis_period,IF(om_capacity="n/a",Inputs!AG153,om_capacity*(1+inflation_rate/100+om_capacity_escal/100)^AE$2),0)</f>
        <v>0</v>
      </c>
      <c r="AG29" s="198">
        <f>IF(AG$2&lt;=analysis_period,IF(om_capacity="n/a",Inputs!AH153,om_capacity*(1+inflation_rate/100+om_capacity_escal/100)^AF$2),0)</f>
        <v>0</v>
      </c>
      <c r="AH29" s="198">
        <f>IF(AH$2&lt;=analysis_period,IF(om_capacity="n/a",Inputs!AI153,om_capacity*(1+inflation_rate/100+om_capacity_escal/100)^AG$2),0)</f>
        <v>0</v>
      </c>
      <c r="AI29" s="198">
        <f>IF(AI$2&lt;=analysis_period,IF(om_capacity="n/a",Inputs!AJ153,om_capacity*(1+inflation_rate/100+om_capacity_escal/100)^AH$2),0)</f>
        <v>0</v>
      </c>
      <c r="AJ29" s="198">
        <f>IF(AJ$2&lt;=analysis_period,IF(om_capacity="n/a",Inputs!AK153,om_capacity*(1+inflation_rate/100+om_capacity_escal/100)^AI$2),0)</f>
        <v>0</v>
      </c>
      <c r="AK29" s="198">
        <f>IF(AK$2&lt;=analysis_period,IF(om_capacity="n/a",Inputs!AL153,om_capacity*(1+inflation_rate/100+om_capacity_escal/100)^AJ$2),0)</f>
        <v>0</v>
      </c>
      <c r="AL29" s="198">
        <f>IF(AL$2&lt;=analysis_period,IF(om_capacity="n/a",Inputs!AM153,om_capacity*(1+inflation_rate/100+om_capacity_escal/100)^AK$2),0)</f>
        <v>0</v>
      </c>
      <c r="AM29" s="198">
        <f>IF(AM$2&lt;=analysis_period,IF(om_capacity="n/a",Inputs!AN153,om_capacity*(1+inflation_rate/100+om_capacity_escal/100)^AL$2),0)</f>
        <v>0</v>
      </c>
      <c r="AN29" s="198">
        <f>IF(AN$2&lt;=analysis_period,IF(om_capacity="n/a",Inputs!AO153,om_capacity*(1+inflation_rate/100+om_capacity_escal/100)^AM$2),0)</f>
        <v>0</v>
      </c>
      <c r="AO29" s="198">
        <f>IF(AO$2&lt;=analysis_period,IF(om_capacity="n/a",Inputs!AP153,om_capacity*(1+inflation_rate/100+om_capacity_escal/100)^AN$2),0)</f>
        <v>0</v>
      </c>
      <c r="AP29" s="198">
        <f>IF(AP$2&lt;=analysis_period,IF(om_capacity="n/a",Inputs!AQ153,om_capacity*(1+inflation_rate/100+om_capacity_escal/100)^AO$2),0)</f>
        <v>0</v>
      </c>
    </row>
    <row r="30" spans="1:42" x14ac:dyDescent="0.2">
      <c r="A30" s="119" t="s">
        <v>125</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254</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IF(C$2&lt;=analysis_period,IF(om_production="n/a",Inputs!D154,om_production*(1+inflation_rate/100+om_production_escal/100)^B$2),0)</f>
        <v>0</v>
      </c>
      <c r="D33" s="198">
        <f>IF(D$2&lt;=analysis_period,IF(om_production="n/a",Inputs!E154,om_production*(1+inflation_rate/100+om_production_escal/100)^C$2),0)</f>
        <v>0</v>
      </c>
      <c r="E33" s="198">
        <f>IF(E$2&lt;=analysis_period,IF(om_production="n/a",Inputs!F154,om_production*(1+inflation_rate/100+om_production_escal/100)^D$2),0)</f>
        <v>0</v>
      </c>
      <c r="F33" s="198">
        <f>IF(F$2&lt;=analysis_period,IF(om_production="n/a",Inputs!G154,om_production*(1+inflation_rate/100+om_production_escal/100)^E$2),0)</f>
        <v>0</v>
      </c>
      <c r="G33" s="198">
        <f>IF(G$2&lt;=analysis_period,IF(om_production="n/a",Inputs!H154,om_production*(1+inflation_rate/100+om_production_escal/100)^F$2),0)</f>
        <v>0</v>
      </c>
      <c r="H33" s="198">
        <f>IF(H$2&lt;=analysis_period,IF(om_production="n/a",Inputs!I154,om_production*(1+inflation_rate/100+om_production_escal/100)^G$2),0)</f>
        <v>0</v>
      </c>
      <c r="I33" s="198">
        <f>IF(I$2&lt;=analysis_period,IF(om_production="n/a",Inputs!J154,om_production*(1+inflation_rate/100+om_production_escal/100)^H$2),0)</f>
        <v>0</v>
      </c>
      <c r="J33" s="198">
        <f>IF(J$2&lt;=analysis_period,IF(om_production="n/a",Inputs!K154,om_production*(1+inflation_rate/100+om_production_escal/100)^I$2),0)</f>
        <v>0</v>
      </c>
      <c r="K33" s="198">
        <f>IF(K$2&lt;=analysis_period,IF(om_production="n/a",Inputs!L154,om_production*(1+inflation_rate/100+om_production_escal/100)^J$2),0)</f>
        <v>0</v>
      </c>
      <c r="L33" s="198">
        <f>IF(L$2&lt;=analysis_period,IF(om_production="n/a",Inputs!M154,om_production*(1+inflation_rate/100+om_production_escal/100)^K$2),0)</f>
        <v>0</v>
      </c>
      <c r="M33" s="198">
        <f>IF(M$2&lt;=analysis_period,IF(om_production="n/a",Inputs!N154,om_production*(1+inflation_rate/100+om_production_escal/100)^L$2),0)</f>
        <v>0</v>
      </c>
      <c r="N33" s="198">
        <f>IF(N$2&lt;=analysis_period,IF(om_production="n/a",Inputs!O154,om_production*(1+inflation_rate/100+om_production_escal/100)^M$2),0)</f>
        <v>0</v>
      </c>
      <c r="O33" s="198">
        <f>IF(O$2&lt;=analysis_period,IF(om_production="n/a",Inputs!P154,om_production*(1+inflation_rate/100+om_production_escal/100)^N$2),0)</f>
        <v>0</v>
      </c>
      <c r="P33" s="198">
        <f>IF(P$2&lt;=analysis_period,IF(om_production="n/a",Inputs!Q154,om_production*(1+inflation_rate/100+om_production_escal/100)^O$2),0)</f>
        <v>0</v>
      </c>
      <c r="Q33" s="198">
        <f>IF(Q$2&lt;=analysis_period,IF(om_production="n/a",Inputs!R154,om_production*(1+inflation_rate/100+om_production_escal/100)^P$2),0)</f>
        <v>0</v>
      </c>
      <c r="R33" s="198">
        <f>IF(R$2&lt;=analysis_period,IF(om_production="n/a",Inputs!S154,om_production*(1+inflation_rate/100+om_production_escal/100)^Q$2),0)</f>
        <v>0</v>
      </c>
      <c r="S33" s="198">
        <f>IF(S$2&lt;=analysis_period,IF(om_production="n/a",Inputs!T154,om_production*(1+inflation_rate/100+om_production_escal/100)^R$2),0)</f>
        <v>0</v>
      </c>
      <c r="T33" s="198">
        <f>IF(T$2&lt;=analysis_period,IF(om_production="n/a",Inputs!U154,om_production*(1+inflation_rate/100+om_production_escal/100)^S$2),0)</f>
        <v>0</v>
      </c>
      <c r="U33" s="198">
        <f>IF(U$2&lt;=analysis_period,IF(om_production="n/a",Inputs!V154,om_production*(1+inflation_rate/100+om_production_escal/100)^T$2),0)</f>
        <v>0</v>
      </c>
      <c r="V33" s="198">
        <f>IF(V$2&lt;=analysis_period,IF(om_production="n/a",Inputs!W154,om_production*(1+inflation_rate/100+om_production_escal/100)^U$2),0)</f>
        <v>0</v>
      </c>
      <c r="W33" s="198">
        <f>IF(W$2&lt;=analysis_period,IF(om_production="n/a",Inputs!X154,om_production*(1+inflation_rate/100+om_production_escal/100)^V$2),0)</f>
        <v>0</v>
      </c>
      <c r="X33" s="198">
        <f>IF(X$2&lt;=analysis_period,IF(om_production="n/a",Inputs!Y154,om_production*(1+inflation_rate/100+om_production_escal/100)^W$2),0)</f>
        <v>0</v>
      </c>
      <c r="Y33" s="198">
        <f>IF(Y$2&lt;=analysis_period,IF(om_production="n/a",Inputs!Z154,om_production*(1+inflation_rate/100+om_production_escal/100)^X$2),0)</f>
        <v>0</v>
      </c>
      <c r="Z33" s="198">
        <f>IF(Z$2&lt;=analysis_period,IF(om_production="n/a",Inputs!AA154,om_production*(1+inflation_rate/100+om_production_escal/100)^Y$2),0)</f>
        <v>0</v>
      </c>
      <c r="AA33" s="198">
        <f>IF(AA$2&lt;=analysis_period,IF(om_production="n/a",Inputs!AB154,om_production*(1+inflation_rate/100+om_production_escal/100)^Z$2),0)</f>
        <v>0</v>
      </c>
      <c r="AB33" s="198">
        <f>IF(AB$2&lt;=analysis_period,IF(om_production="n/a",Inputs!AC154,om_production*(1+inflation_rate/100+om_production_escal/100)^AA$2),0)</f>
        <v>0</v>
      </c>
      <c r="AC33" s="198">
        <f>IF(AC$2&lt;=analysis_period,IF(om_production="n/a",Inputs!AD154,om_production*(1+inflation_rate/100+om_production_escal/100)^AB$2),0)</f>
        <v>0</v>
      </c>
      <c r="AD33" s="198">
        <f>IF(AD$2&lt;=analysis_period,IF(om_production="n/a",Inputs!AE154,om_production*(1+inflation_rate/100+om_production_escal/100)^AC$2),0)</f>
        <v>0</v>
      </c>
      <c r="AE33" s="198">
        <f>IF(AE$2&lt;=analysis_period,IF(om_production="n/a",Inputs!AF154,om_production*(1+inflation_rate/100+om_production_escal/100)^AD$2),0)</f>
        <v>0</v>
      </c>
      <c r="AF33" s="198">
        <f>IF(AF$2&lt;=analysis_period,IF(om_production="n/a",Inputs!AG154,om_production*(1+inflation_rate/100+om_production_escal/100)^AE$2),0)</f>
        <v>0</v>
      </c>
      <c r="AG33" s="198">
        <f>IF(AG$2&lt;=analysis_period,IF(om_production="n/a",Inputs!AH154,om_production*(1+inflation_rate/100+om_production_escal/100)^AF$2),0)</f>
        <v>0</v>
      </c>
      <c r="AH33" s="198">
        <f>IF(AH$2&lt;=analysis_period,IF(om_production="n/a",Inputs!AI154,om_production*(1+inflation_rate/100+om_production_escal/100)^AG$2),0)</f>
        <v>0</v>
      </c>
      <c r="AI33" s="198">
        <f>IF(AI$2&lt;=analysis_period,IF(om_production="n/a",Inputs!AJ154,om_production*(1+inflation_rate/100+om_production_escal/100)^AH$2),0)</f>
        <v>0</v>
      </c>
      <c r="AJ33" s="198">
        <f>IF(AJ$2&lt;=analysis_period,IF(om_production="n/a",Inputs!AK154,om_production*(1+inflation_rate/100+om_production_escal/100)^AI$2),0)</f>
        <v>0</v>
      </c>
      <c r="AK33" s="198">
        <f>IF(AK$2&lt;=analysis_period,IF(om_production="n/a",Inputs!AL154,om_production*(1+inflation_rate/100+om_production_escal/100)^AJ$2),0)</f>
        <v>0</v>
      </c>
      <c r="AL33" s="198">
        <f>IF(AL$2&lt;=analysis_period,IF(om_production="n/a",Inputs!AM154,om_production*(1+inflation_rate/100+om_production_escal/100)^AK$2),0)</f>
        <v>0</v>
      </c>
      <c r="AM33" s="198">
        <f>IF(AM$2&lt;=analysis_period,IF(om_production="n/a",Inputs!AN154,om_production*(1+inflation_rate/100+om_production_escal/100)^AL$2),0)</f>
        <v>0</v>
      </c>
      <c r="AN33" s="198">
        <f>IF(AN$2&lt;=analysis_period,IF(om_production="n/a",Inputs!AO154,om_production*(1+inflation_rate/100+om_production_escal/100)^AM$2),0)</f>
        <v>0</v>
      </c>
      <c r="AO33" s="198">
        <f>IF(AO$2&lt;=analysis_period,IF(om_production="n/a",Inputs!AP154,om_production*(1+inflation_rate/100+om_production_escal/100)^AN$2),0)</f>
        <v>0</v>
      </c>
      <c r="AP33" s="198">
        <f>IF(AP$2&lt;=analysis_period,IF(om_production="n/a",Inputs!AQ154,om_production*(1+inflation_rate/100+om_production_escal/100)^AO$2),0)</f>
        <v>0</v>
      </c>
    </row>
    <row r="34" spans="1:42" x14ac:dyDescent="0.2">
      <c r="A34" s="119" t="s">
        <v>124</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360</v>
      </c>
      <c r="C35" s="373">
        <f t="array" ref="C35:AP35">Inputs!D173:AQ173</f>
        <v>0</v>
      </c>
      <c r="D35" s="373">
        <v>0</v>
      </c>
      <c r="E35" s="373">
        <v>0</v>
      </c>
      <c r="F35" s="373">
        <v>0</v>
      </c>
      <c r="G35" s="373">
        <v>0</v>
      </c>
      <c r="H35" s="373">
        <v>0</v>
      </c>
      <c r="I35" s="373">
        <v>0</v>
      </c>
      <c r="J35" s="373">
        <v>0</v>
      </c>
      <c r="K35" s="373">
        <v>0</v>
      </c>
      <c r="L35" s="373">
        <v>0</v>
      </c>
      <c r="M35" s="373">
        <v>0</v>
      </c>
      <c r="N35" s="373">
        <v>0</v>
      </c>
      <c r="O35" s="373">
        <v>0</v>
      </c>
      <c r="P35" s="373">
        <v>0</v>
      </c>
      <c r="Q35" s="373">
        <v>0</v>
      </c>
      <c r="R35" s="373">
        <v>0</v>
      </c>
      <c r="S35" s="373">
        <v>0</v>
      </c>
      <c r="T35" s="373">
        <v>0</v>
      </c>
      <c r="U35" s="373">
        <v>0</v>
      </c>
      <c r="V35" s="373">
        <v>0</v>
      </c>
      <c r="W35" s="373">
        <v>0</v>
      </c>
      <c r="X35" s="373">
        <v>0</v>
      </c>
      <c r="Y35" s="373">
        <v>0</v>
      </c>
      <c r="Z35" s="373">
        <v>0</v>
      </c>
      <c r="AA35" s="373">
        <v>0</v>
      </c>
      <c r="AB35" s="373">
        <v>0</v>
      </c>
      <c r="AC35" s="373">
        <v>0</v>
      </c>
      <c r="AD35" s="373">
        <v>0</v>
      </c>
      <c r="AE35" s="373">
        <v>0</v>
      </c>
      <c r="AF35" s="373">
        <v>0</v>
      </c>
      <c r="AG35" s="373">
        <v>0</v>
      </c>
      <c r="AH35" s="373">
        <v>0</v>
      </c>
      <c r="AI35" s="373">
        <v>0</v>
      </c>
      <c r="AJ35" s="373">
        <v>0</v>
      </c>
      <c r="AK35" s="373">
        <v>0</v>
      </c>
      <c r="AL35" s="373">
        <v>0</v>
      </c>
      <c r="AM35" s="373">
        <v>0</v>
      </c>
      <c r="AN35" s="373">
        <v>0</v>
      </c>
      <c r="AO35" s="373">
        <v>0</v>
      </c>
      <c r="AP35" s="373">
        <v>0</v>
      </c>
    </row>
    <row r="36" spans="1:42" x14ac:dyDescent="0.2">
      <c r="A36" s="117" t="s">
        <v>361</v>
      </c>
      <c r="C36" s="373">
        <f t="array" ref="C36:AP36">Inputs!D175:AQ175</f>
        <v>0</v>
      </c>
      <c r="D36" s="373">
        <v>0</v>
      </c>
      <c r="E36" s="373">
        <v>0</v>
      </c>
      <c r="F36" s="373">
        <v>0</v>
      </c>
      <c r="G36" s="373">
        <v>0</v>
      </c>
      <c r="H36" s="373">
        <v>0</v>
      </c>
      <c r="I36" s="373">
        <v>0</v>
      </c>
      <c r="J36" s="373">
        <v>0</v>
      </c>
      <c r="K36" s="373">
        <v>0</v>
      </c>
      <c r="L36" s="373">
        <v>0</v>
      </c>
      <c r="M36" s="373">
        <v>0</v>
      </c>
      <c r="N36" s="373">
        <v>0</v>
      </c>
      <c r="O36" s="373">
        <v>0</v>
      </c>
      <c r="P36" s="373">
        <v>0</v>
      </c>
      <c r="Q36" s="373">
        <v>0</v>
      </c>
      <c r="R36" s="373">
        <v>0</v>
      </c>
      <c r="S36" s="373">
        <v>0</v>
      </c>
      <c r="T36" s="373">
        <v>0</v>
      </c>
      <c r="U36" s="373">
        <v>0</v>
      </c>
      <c r="V36" s="373">
        <v>0</v>
      </c>
      <c r="W36" s="373">
        <v>0</v>
      </c>
      <c r="X36" s="373">
        <v>0</v>
      </c>
      <c r="Y36" s="373">
        <v>0</v>
      </c>
      <c r="Z36" s="373">
        <v>0</v>
      </c>
      <c r="AA36" s="373">
        <v>0</v>
      </c>
      <c r="AB36" s="373">
        <v>0</v>
      </c>
      <c r="AC36" s="373">
        <v>0</v>
      </c>
      <c r="AD36" s="373">
        <v>0</v>
      </c>
      <c r="AE36" s="373">
        <v>0</v>
      </c>
      <c r="AF36" s="373">
        <v>0</v>
      </c>
      <c r="AG36" s="373">
        <v>0</v>
      </c>
      <c r="AH36" s="373">
        <v>0</v>
      </c>
      <c r="AI36" s="373">
        <v>0</v>
      </c>
      <c r="AJ36" s="373">
        <v>0</v>
      </c>
      <c r="AK36" s="373">
        <v>0</v>
      </c>
      <c r="AL36" s="373">
        <v>0</v>
      </c>
      <c r="AM36" s="373">
        <v>0</v>
      </c>
      <c r="AN36" s="373">
        <v>0</v>
      </c>
      <c r="AO36" s="373">
        <v>0</v>
      </c>
      <c r="AP36" s="373">
        <v>0</v>
      </c>
    </row>
    <row r="37" spans="1:42" x14ac:dyDescent="0.2">
      <c r="A37" s="117" t="s">
        <v>255</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256</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257</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276</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198</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299</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300</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205</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289</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290</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291</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206</v>
      </c>
      <c r="B65" s="189">
        <f>-Inputs!I85</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296</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297</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219</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207</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328</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327</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2" t="s">
        <v>339</v>
      </c>
      <c r="B72" s="374">
        <f>-B583-B584</f>
        <v>0</v>
      </c>
      <c r="C72" s="374">
        <f t="shared" ref="C72:AP72" si="32">-C583-C584</f>
        <v>0</v>
      </c>
      <c r="D72" s="374">
        <f t="shared" si="32"/>
        <v>0</v>
      </c>
      <c r="E72" s="374">
        <f t="shared" si="32"/>
        <v>0</v>
      </c>
      <c r="F72" s="374">
        <f t="shared" si="32"/>
        <v>0</v>
      </c>
      <c r="G72" s="374">
        <f t="shared" si="32"/>
        <v>0</v>
      </c>
      <c r="H72" s="374">
        <f t="shared" si="32"/>
        <v>0</v>
      </c>
      <c r="I72" s="374">
        <f t="shared" si="32"/>
        <v>0</v>
      </c>
      <c r="J72" s="374">
        <f t="shared" si="32"/>
        <v>0</v>
      </c>
      <c r="K72" s="374">
        <f t="shared" si="32"/>
        <v>0</v>
      </c>
      <c r="L72" s="374">
        <f t="shared" si="32"/>
        <v>0</v>
      </c>
      <c r="M72" s="374">
        <f t="shared" si="32"/>
        <v>0</v>
      </c>
      <c r="N72" s="374">
        <f t="shared" si="32"/>
        <v>0</v>
      </c>
      <c r="O72" s="374">
        <f t="shared" si="32"/>
        <v>0</v>
      </c>
      <c r="P72" s="374">
        <f t="shared" si="32"/>
        <v>0</v>
      </c>
      <c r="Q72" s="374">
        <f t="shared" si="32"/>
        <v>0</v>
      </c>
      <c r="R72" s="374">
        <f t="shared" si="32"/>
        <v>0</v>
      </c>
      <c r="S72" s="374">
        <f t="shared" si="32"/>
        <v>0</v>
      </c>
      <c r="T72" s="374">
        <f t="shared" si="32"/>
        <v>0</v>
      </c>
      <c r="U72" s="374">
        <f t="shared" si="32"/>
        <v>0</v>
      </c>
      <c r="V72" s="374">
        <f t="shared" si="32"/>
        <v>0</v>
      </c>
      <c r="W72" s="374">
        <f t="shared" si="32"/>
        <v>0</v>
      </c>
      <c r="X72" s="374">
        <f t="shared" si="32"/>
        <v>0</v>
      </c>
      <c r="Y72" s="374">
        <f t="shared" si="32"/>
        <v>0</v>
      </c>
      <c r="Z72" s="374">
        <f t="shared" si="32"/>
        <v>0</v>
      </c>
      <c r="AA72" s="374">
        <f t="shared" si="32"/>
        <v>0</v>
      </c>
      <c r="AB72" s="374">
        <f t="shared" si="32"/>
        <v>0</v>
      </c>
      <c r="AC72" s="374">
        <f t="shared" si="32"/>
        <v>0</v>
      </c>
      <c r="AD72" s="374">
        <f t="shared" si="32"/>
        <v>0</v>
      </c>
      <c r="AE72" s="374">
        <f t="shared" si="32"/>
        <v>0</v>
      </c>
      <c r="AF72" s="374">
        <f t="shared" si="32"/>
        <v>0</v>
      </c>
      <c r="AG72" s="374">
        <f t="shared" si="32"/>
        <v>0</v>
      </c>
      <c r="AH72" s="374">
        <f t="shared" si="32"/>
        <v>0</v>
      </c>
      <c r="AI72" s="374">
        <f t="shared" si="32"/>
        <v>0</v>
      </c>
      <c r="AJ72" s="374">
        <f t="shared" si="32"/>
        <v>0</v>
      </c>
      <c r="AK72" s="374">
        <f t="shared" si="32"/>
        <v>0</v>
      </c>
      <c r="AL72" s="374">
        <f t="shared" si="32"/>
        <v>0</v>
      </c>
      <c r="AM72" s="374">
        <f t="shared" si="32"/>
        <v>0</v>
      </c>
      <c r="AN72" s="374">
        <f t="shared" si="32"/>
        <v>0</v>
      </c>
      <c r="AO72" s="374">
        <f t="shared" si="32"/>
        <v>0</v>
      </c>
      <c r="AP72" s="374">
        <f t="shared" si="32"/>
        <v>0</v>
      </c>
    </row>
    <row r="73" spans="1:42" x14ac:dyDescent="0.2">
      <c r="A73" s="27" t="s">
        <v>340</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341</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342</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277</v>
      </c>
    </row>
    <row r="78" spans="1:42" x14ac:dyDescent="0.2">
      <c r="A78" s="27" t="s">
        <v>343</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344</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345</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237</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296</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297</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238</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236</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235</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301</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302</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236</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375</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303</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84</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239</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220</v>
      </c>
      <c r="B117" s="143"/>
      <c r="C117" s="143" t="str">
        <f>IF(ISERROR(IRR($B113:C113)),"NaN",ROUND(IRR($B113:C113)*100,4))</f>
        <v>NaN</v>
      </c>
      <c r="D117" s="143" t="str">
        <f>IF(ISERROR(IRR($B113:D113)),"NaN",ROUND(IRR($B113:D113)*100,4))</f>
        <v>NaN</v>
      </c>
      <c r="E117" s="143" t="str">
        <f>IF(ISERROR(IRR($B113:E113)),"NaN",ROUND(IRR($B113:E113)*100,4))</f>
        <v>NaN</v>
      </c>
      <c r="F117" s="143" t="str">
        <f>IF(ISERROR(IRR($B113:F113)),"NaN",ROUND(IRR($B113:F113)*100,4))</f>
        <v>NaN</v>
      </c>
      <c r="G117" s="143" t="str">
        <f>IF(ISERROR(IRR($B113:G113)),"NaN",ROUND(IRR($B113:G113)*100,4))</f>
        <v>NaN</v>
      </c>
      <c r="H117" s="143" t="str">
        <f>IF(ISERROR(IRR($B113:H113)),"NaN",ROUND(IRR($B113:H113)*100,4))</f>
        <v>NaN</v>
      </c>
      <c r="I117" s="143" t="str">
        <f>IF(ISERROR(IRR($B113:I113)),"NaN",ROUND(IRR($B113:I113)*100,4))</f>
        <v>NaN</v>
      </c>
      <c r="J117" s="143" t="str">
        <f>IF(ISERROR(IRR($B113:J113)),"NaN",ROUND(IRR($B113:J113)*100,4))</f>
        <v>NaN</v>
      </c>
      <c r="K117" s="143" t="str">
        <f>IF(ISERROR(IRR($B113:K113)),"NaN",ROUND(IRR($B113:K113)*100,4))</f>
        <v>NaN</v>
      </c>
      <c r="L117" s="143" t="str">
        <f>IF(ISERROR(IRR($B113:L113)),"NaN",ROUND(IRR($B113:L113)*100,4))</f>
        <v>NaN</v>
      </c>
      <c r="M117" s="143" t="str">
        <f>IF(ISERROR(IRR($B113:M113)),"NaN",ROUND(IRR($B113:M113)*100,4))</f>
        <v>NaN</v>
      </c>
      <c r="N117" s="143" t="str">
        <f>IF(ISERROR(IRR($B113:N113)),"NaN",ROUND(IRR($B113:N113)*100,4))</f>
        <v>NaN</v>
      </c>
      <c r="O117" s="143" t="str">
        <f>IF(ISERROR(IRR($B113:O113)),"NaN",ROUND(IRR($B113:O113)*100,4))</f>
        <v>NaN</v>
      </c>
      <c r="P117" s="143" t="str">
        <f>IF(ISERROR(IRR($B113:P113)),"NaN",ROUND(IRR($B113:P113)*100,4))</f>
        <v>NaN</v>
      </c>
      <c r="Q117" s="143" t="str">
        <f>IF(ISERROR(IRR($B113:Q113)),"NaN",ROUND(IRR($B113:Q113)*100,4))</f>
        <v>NaN</v>
      </c>
      <c r="R117" s="143" t="str">
        <f>IF(ISERROR(IRR($B113:R113)),"NaN",ROUND(IRR($B113:R113)*100,4))</f>
        <v>NaN</v>
      </c>
      <c r="S117" s="143" t="str">
        <f>IF(ISERROR(IRR($B113:S113)),"NaN",ROUND(IRR($B113:S113)*100,4))</f>
        <v>NaN</v>
      </c>
      <c r="T117" s="143" t="str">
        <f>IF(ISERROR(IRR($B113:T113)),"NaN",ROUND(IRR($B113:T113)*100,4))</f>
        <v>NaN</v>
      </c>
      <c r="U117" s="143" t="str">
        <f>IF(ISERROR(IRR($B113:U113)),"NaN",ROUND(IRR($B113:U113)*100,4))</f>
        <v>NaN</v>
      </c>
      <c r="V117" s="143" t="str">
        <f>IF(ISERROR(IRR($B113:V113)),"NaN",ROUND(IRR($B113:V113)*100,4))</f>
        <v>NaN</v>
      </c>
      <c r="W117" s="143" t="str">
        <f>IF(ISERROR(IRR($B113:W113)),"NaN",ROUND(IRR($B113:W113)*100,4))</f>
        <v>NaN</v>
      </c>
      <c r="X117" s="143" t="str">
        <f>IF(ISERROR(IRR($B113:X113)),"NaN",ROUND(IRR($B113:X113)*100,4))</f>
        <v>NaN</v>
      </c>
      <c r="Y117" s="143" t="str">
        <f>IF(ISERROR(IRR($B113:Y113)),"NaN",ROUND(IRR($B113:Y113)*100,4))</f>
        <v>NaN</v>
      </c>
      <c r="Z117" s="143" t="str">
        <f>IF(ISERROR(IRR($B113:Z113)),"NaN",ROUND(IRR($B113:Z113)*100,4))</f>
        <v>NaN</v>
      </c>
      <c r="AA117" s="143" t="str">
        <f>IF(ISERROR(IRR($B113:AA113)),"NaN",ROUND(IRR($B113:AA113)*100,4))</f>
        <v>NaN</v>
      </c>
      <c r="AB117" s="143" t="str">
        <f>IF(ISERROR(IRR($B113:AB113)),"NaN",ROUND(IRR($B113:AB113)*100,4))</f>
        <v>NaN</v>
      </c>
      <c r="AC117" s="143" t="str">
        <f>IF(ISERROR(IRR($B113:AC113)),"NaN",ROUND(IRR($B113:AC113)*100,4))</f>
        <v>NaN</v>
      </c>
      <c r="AD117" s="143" t="str">
        <f>IF(ISERROR(IRR($B113:AD113)),"NaN",ROUND(IRR($B113:AD113)*100,4))</f>
        <v>NaN</v>
      </c>
      <c r="AE117" s="143" t="str">
        <f>IF(ISERROR(IRR($B113:AE113)),"NaN",ROUND(IRR($B113:AE113)*100,4))</f>
        <v>NaN</v>
      </c>
      <c r="AF117" s="143" t="str">
        <f>IF(ISERROR(IRR($B113:AF113)),"NaN",ROUND(IRR($B113:AF113)*100,4))</f>
        <v>NaN</v>
      </c>
      <c r="AG117" s="143" t="str">
        <f>IF(ISERROR(IRR($B113:AG113)),"NaN",ROUND(IRR($B113:AG113)*100,4))</f>
        <v>NaN</v>
      </c>
      <c r="AH117" s="143" t="str">
        <f>IF(ISERROR(IRR($B113:AH113)),"NaN",ROUND(IRR($B113:AH113)*100,4))</f>
        <v>NaN</v>
      </c>
      <c r="AI117" s="143" t="str">
        <f>IF(ISERROR(IRR($B113:AI113)),"NaN",ROUND(IRR($B113:AI113)*100,4))</f>
        <v>NaN</v>
      </c>
      <c r="AJ117" s="143" t="str">
        <f>IF(ISERROR(IRR($B113:AJ113)),"NaN",ROUND(IRR($B113:AJ113)*100,4))</f>
        <v>NaN</v>
      </c>
      <c r="AK117" s="143" t="str">
        <f>IF(ISERROR(IRR($B113:AK113)),"NaN",ROUND(IRR($B113:AK113)*100,4))</f>
        <v>NaN</v>
      </c>
      <c r="AL117" s="143" t="str">
        <f>IF(ISERROR(IRR($B113:AL113)),"NaN",ROUND(IRR($B113:AL113)*100,4))</f>
        <v>NaN</v>
      </c>
      <c r="AM117" s="143" t="str">
        <f>IF(ISERROR(IRR($B113:AM113)),"NaN",ROUND(IRR($B113:AM113)*100,4))</f>
        <v>NaN</v>
      </c>
      <c r="AN117" s="143" t="str">
        <f>IF(ISERROR(IRR($B113:AN113)),"NaN",ROUND(IRR($B113:AN113)*100,4))</f>
        <v>NaN</v>
      </c>
      <c r="AO117" s="143" t="str">
        <f>IF(ISERROR(IRR($B113:AO113)),"NaN",ROUND(IRR($B113:AO113)*100,4))</f>
        <v>NaN</v>
      </c>
      <c r="AP117" s="143" t="str">
        <f>IF(ISERROR(IRR($B113:AP113)),"NaN",ROUND(IRR($B113:AP113)*100,4))</f>
        <v>NaN</v>
      </c>
    </row>
    <row r="118" spans="1:42" s="16" customFormat="1" x14ac:dyDescent="0.2">
      <c r="A118" s="41" t="s">
        <v>8</v>
      </c>
      <c r="B118" s="269"/>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221</v>
      </c>
      <c r="B119" s="205">
        <f>SUM(C119:AP119)</f>
        <v>0</v>
      </c>
      <c r="C119" s="199">
        <f t="shared" ref="C119:AP119" si="54">IF(IRRTarget="N/A",IF(C$2=flip_target_year,C$2,0),IF(AND(B118&lt;IRRTarget,C118&gt;=IRRTarget),C$2,0))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 t="shared" si="54"/>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223</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216</v>
      </c>
      <c r="B124" s="241">
        <f>B96</f>
        <v>0</v>
      </c>
      <c r="C124" s="194">
        <f>C541+C172+C212-C42-C546-C547+C104+C108-C577-C571-C572-C583-C589-C621-C653+C685-C578+C19</f>
        <v>0</v>
      </c>
      <c r="D124" s="374">
        <f t="shared" ref="D124:AP124" si="55">D541+D172+D212-D42-D546-D547+D104+D108-D577-D571-D572-D583-D589-D621-D653+D685-D578+D19</f>
        <v>0</v>
      </c>
      <c r="E124" s="374">
        <f t="shared" si="55"/>
        <v>0</v>
      </c>
      <c r="F124" s="374">
        <f t="shared" si="55"/>
        <v>0</v>
      </c>
      <c r="G124" s="374">
        <f t="shared" si="55"/>
        <v>0</v>
      </c>
      <c r="H124" s="374">
        <f t="shared" si="55"/>
        <v>0</v>
      </c>
      <c r="I124" s="374">
        <f t="shared" si="55"/>
        <v>0</v>
      </c>
      <c r="J124" s="374">
        <f t="shared" si="55"/>
        <v>0</v>
      </c>
      <c r="K124" s="374">
        <f t="shared" si="55"/>
        <v>0</v>
      </c>
      <c r="L124" s="374">
        <f t="shared" si="55"/>
        <v>0</v>
      </c>
      <c r="M124" s="374">
        <f t="shared" si="55"/>
        <v>0</v>
      </c>
      <c r="N124" s="374">
        <f t="shared" si="55"/>
        <v>0</v>
      </c>
      <c r="O124" s="374">
        <f t="shared" si="55"/>
        <v>0</v>
      </c>
      <c r="P124" s="374">
        <f t="shared" si="55"/>
        <v>0</v>
      </c>
      <c r="Q124" s="374">
        <f t="shared" si="55"/>
        <v>0</v>
      </c>
      <c r="R124" s="374">
        <f t="shared" si="55"/>
        <v>0</v>
      </c>
      <c r="S124" s="374">
        <f t="shared" si="55"/>
        <v>0</v>
      </c>
      <c r="T124" s="374">
        <f t="shared" si="55"/>
        <v>0</v>
      </c>
      <c r="U124" s="374">
        <f t="shared" si="55"/>
        <v>0</v>
      </c>
      <c r="V124" s="374">
        <f t="shared" si="55"/>
        <v>0</v>
      </c>
      <c r="W124" s="374">
        <f t="shared" si="55"/>
        <v>0</v>
      </c>
      <c r="X124" s="374">
        <f t="shared" si="55"/>
        <v>0</v>
      </c>
      <c r="Y124" s="374">
        <f t="shared" si="55"/>
        <v>0</v>
      </c>
      <c r="Z124" s="374">
        <f t="shared" si="55"/>
        <v>0</v>
      </c>
      <c r="AA124" s="374">
        <f t="shared" si="55"/>
        <v>0</v>
      </c>
      <c r="AB124" s="374">
        <f t="shared" si="55"/>
        <v>0</v>
      </c>
      <c r="AC124" s="374">
        <f t="shared" si="55"/>
        <v>0</v>
      </c>
      <c r="AD124" s="374">
        <f t="shared" si="55"/>
        <v>0</v>
      </c>
      <c r="AE124" s="374">
        <f t="shared" si="55"/>
        <v>0</v>
      </c>
      <c r="AF124" s="374">
        <f t="shared" si="55"/>
        <v>0</v>
      </c>
      <c r="AG124" s="374">
        <f t="shared" si="55"/>
        <v>0</v>
      </c>
      <c r="AH124" s="374">
        <f t="shared" si="55"/>
        <v>0</v>
      </c>
      <c r="AI124" s="374">
        <f t="shared" si="55"/>
        <v>0</v>
      </c>
      <c r="AJ124" s="374">
        <f t="shared" si="55"/>
        <v>0</v>
      </c>
      <c r="AK124" s="374">
        <f t="shared" si="55"/>
        <v>0</v>
      </c>
      <c r="AL124" s="374">
        <f t="shared" si="55"/>
        <v>0</v>
      </c>
      <c r="AM124" s="374">
        <f t="shared" si="55"/>
        <v>0</v>
      </c>
      <c r="AN124" s="374">
        <f t="shared" si="55"/>
        <v>0</v>
      </c>
      <c r="AO124" s="374">
        <f t="shared" si="55"/>
        <v>0</v>
      </c>
      <c r="AP124" s="374">
        <f t="shared" si="55"/>
        <v>0</v>
      </c>
    </row>
    <row r="125" spans="1:42" x14ac:dyDescent="0.2">
      <c r="A125" s="23" t="s">
        <v>226</v>
      </c>
      <c r="B125" s="241"/>
      <c r="C125" s="194">
        <f t="shared" ref="C125:AP125" si="56">C12</f>
        <v>0</v>
      </c>
      <c r="D125" s="374">
        <f t="shared" si="56"/>
        <v>0</v>
      </c>
      <c r="E125" s="374">
        <f t="shared" si="56"/>
        <v>0</v>
      </c>
      <c r="F125" s="374">
        <f t="shared" si="56"/>
        <v>0</v>
      </c>
      <c r="G125" s="374">
        <f t="shared" si="56"/>
        <v>0</v>
      </c>
      <c r="H125" s="374">
        <f t="shared" si="56"/>
        <v>0</v>
      </c>
      <c r="I125" s="374">
        <f t="shared" si="56"/>
        <v>0</v>
      </c>
      <c r="J125" s="374">
        <f t="shared" si="56"/>
        <v>0</v>
      </c>
      <c r="K125" s="374">
        <f t="shared" si="56"/>
        <v>0</v>
      </c>
      <c r="L125" s="374">
        <f t="shared" si="56"/>
        <v>0</v>
      </c>
      <c r="M125" s="374">
        <f t="shared" si="56"/>
        <v>0</v>
      </c>
      <c r="N125" s="374">
        <f t="shared" si="56"/>
        <v>0</v>
      </c>
      <c r="O125" s="374">
        <f t="shared" si="56"/>
        <v>0</v>
      </c>
      <c r="P125" s="374">
        <f t="shared" si="56"/>
        <v>0</v>
      </c>
      <c r="Q125" s="374">
        <f t="shared" si="56"/>
        <v>0</v>
      </c>
      <c r="R125" s="374">
        <f t="shared" si="56"/>
        <v>0</v>
      </c>
      <c r="S125" s="374">
        <f t="shared" si="56"/>
        <v>0</v>
      </c>
      <c r="T125" s="374">
        <f t="shared" si="56"/>
        <v>0</v>
      </c>
      <c r="U125" s="374">
        <f t="shared" si="56"/>
        <v>0</v>
      </c>
      <c r="V125" s="374">
        <f t="shared" si="56"/>
        <v>0</v>
      </c>
      <c r="W125" s="374">
        <f t="shared" si="56"/>
        <v>0</v>
      </c>
      <c r="X125" s="374">
        <f t="shared" si="56"/>
        <v>0</v>
      </c>
      <c r="Y125" s="374">
        <f t="shared" si="56"/>
        <v>0</v>
      </c>
      <c r="Z125" s="374">
        <f t="shared" si="56"/>
        <v>0</v>
      </c>
      <c r="AA125" s="374">
        <f t="shared" si="56"/>
        <v>0</v>
      </c>
      <c r="AB125" s="374">
        <f t="shared" si="56"/>
        <v>0</v>
      </c>
      <c r="AC125" s="374">
        <f t="shared" si="56"/>
        <v>0</v>
      </c>
      <c r="AD125" s="374">
        <f t="shared" si="56"/>
        <v>0</v>
      </c>
      <c r="AE125" s="374">
        <f t="shared" si="56"/>
        <v>0</v>
      </c>
      <c r="AF125" s="374">
        <f t="shared" si="56"/>
        <v>0</v>
      </c>
      <c r="AG125" s="374">
        <f t="shared" si="56"/>
        <v>0</v>
      </c>
      <c r="AH125" s="374">
        <f t="shared" si="56"/>
        <v>0</v>
      </c>
      <c r="AI125" s="374">
        <f t="shared" si="56"/>
        <v>0</v>
      </c>
      <c r="AJ125" s="374">
        <f t="shared" si="56"/>
        <v>0</v>
      </c>
      <c r="AK125" s="374">
        <f t="shared" si="56"/>
        <v>0</v>
      </c>
      <c r="AL125" s="374">
        <f t="shared" si="56"/>
        <v>0</v>
      </c>
      <c r="AM125" s="374">
        <f t="shared" si="56"/>
        <v>0</v>
      </c>
      <c r="AN125" s="374">
        <f t="shared" si="56"/>
        <v>0</v>
      </c>
      <c r="AO125" s="374">
        <f t="shared" si="56"/>
        <v>0</v>
      </c>
      <c r="AP125" s="374">
        <f t="shared" si="56"/>
        <v>0</v>
      </c>
    </row>
    <row r="126" spans="1:42" x14ac:dyDescent="0.2">
      <c r="A126" s="23" t="s">
        <v>217</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215</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214</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278</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227</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214</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279</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41</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33</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36</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194</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Inputs!B113</f>
        <v>Investment Based Incentive (IBI)</v>
      </c>
      <c r="B143" s="204"/>
    </row>
    <row r="144" spans="1:42" s="16" customFormat="1" x14ac:dyDescent="0.2">
      <c r="A144" s="120" t="str">
        <f>Inputs!B114</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192</v>
      </c>
      <c r="C147" s="188">
        <f>IF(ibi_uti_amount_tax_sta="Yes",C506,0)</f>
        <v>0</v>
      </c>
    </row>
    <row r="148" spans="1:42" s="122" customFormat="1" x14ac:dyDescent="0.2">
      <c r="A148" s="107" t="s">
        <v>193</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Inputs!B119</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IF(ibi_sta_percent_tax_sta="Yes",C511,0)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192</v>
      </c>
      <c r="C153" s="188">
        <f>IF(ibi_uti_percent_tax_sta="Yes",C512,0)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193</v>
      </c>
      <c r="C154" s="163">
        <f>IF(ibi_oth_percent_tax_sta="Yes",C513,0)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Inputs!B124</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IF(cbi_sta_tax_sta="Yes",C518,0)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192</v>
      </c>
      <c r="C159" s="162">
        <f>IF(cbi_uti_tax_sta="Yes",C519,0)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193</v>
      </c>
      <c r="C160" s="163">
        <f>IF(cbi_oth_tax_sta="Yes",C520,0)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Inputs!B129</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192</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193</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43</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195</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315</v>
      </c>
      <c r="B171" s="122">
        <f t="array" ref="B171:AP171">Inputs!C156:AQ156</f>
        <v>0</v>
      </c>
      <c r="C171" s="213">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41</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33</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36</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42</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62</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103</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34</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Inputs!B113</f>
        <v>Investment Based Incentive (IBI)</v>
      </c>
      <c r="B183" s="204"/>
    </row>
    <row r="184" spans="1:42" s="16" customFormat="1" x14ac:dyDescent="0.2">
      <c r="A184" s="120" t="str">
        <f>Inputs!B114</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192</v>
      </c>
      <c r="B187" s="204"/>
      <c r="C187" s="211">
        <f>IF(ibi_uti_amount_tax_fed="Yes",C506,0)</f>
        <v>0</v>
      </c>
    </row>
    <row r="188" spans="1:42" x14ac:dyDescent="0.2">
      <c r="A188" s="107" t="s">
        <v>193</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Inputs!B119</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192</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193</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Inputs!B124</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IF(cbi_fed_tax_fed="Yes",C517,0)</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IF(cbi_sta_tax_fed="Yes",C518,0)</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192</v>
      </c>
      <c r="B199" s="122"/>
      <c r="C199" s="214">
        <f>IF(cbi_uti_tax_fed="Yes",C519,0)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193</v>
      </c>
      <c r="B200" s="122"/>
      <c r="C200" s="212">
        <f>IF(cbi_oth_tax_fed="Yes",C520,0)</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Inputs!B129</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1">IF(AND(pbi_fed_tax_fed="Yes",pbi_fed_for_ds="No"),C527,0)</f>
        <v>0</v>
      </c>
      <c r="D203" s="214">
        <f t="shared" si="81"/>
        <v>0</v>
      </c>
      <c r="E203" s="214">
        <f t="shared" si="81"/>
        <v>0</v>
      </c>
      <c r="F203" s="214">
        <f t="shared" si="81"/>
        <v>0</v>
      </c>
      <c r="G203" s="214">
        <f t="shared" si="81"/>
        <v>0</v>
      </c>
      <c r="H203" s="214">
        <f t="shared" si="81"/>
        <v>0</v>
      </c>
      <c r="I203" s="214">
        <f t="shared" si="81"/>
        <v>0</v>
      </c>
      <c r="J203" s="214">
        <f t="shared" si="81"/>
        <v>0</v>
      </c>
      <c r="K203" s="214">
        <f t="shared" si="81"/>
        <v>0</v>
      </c>
      <c r="L203" s="214">
        <f t="shared" si="81"/>
        <v>0</v>
      </c>
      <c r="M203" s="214">
        <f t="shared" si="81"/>
        <v>0</v>
      </c>
      <c r="N203" s="214">
        <f t="shared" si="81"/>
        <v>0</v>
      </c>
      <c r="O203" s="214">
        <f t="shared" si="81"/>
        <v>0</v>
      </c>
      <c r="P203" s="214">
        <f t="shared" si="81"/>
        <v>0</v>
      </c>
      <c r="Q203" s="214">
        <f t="shared" si="81"/>
        <v>0</v>
      </c>
      <c r="R203" s="214">
        <f t="shared" si="81"/>
        <v>0</v>
      </c>
      <c r="S203" s="214">
        <f t="shared" si="81"/>
        <v>0</v>
      </c>
      <c r="T203" s="214">
        <f t="shared" si="81"/>
        <v>0</v>
      </c>
      <c r="U203" s="214">
        <f t="shared" si="81"/>
        <v>0</v>
      </c>
      <c r="V203" s="214">
        <f t="shared" si="81"/>
        <v>0</v>
      </c>
      <c r="W203" s="214">
        <f t="shared" si="81"/>
        <v>0</v>
      </c>
      <c r="X203" s="214">
        <f t="shared" si="81"/>
        <v>0</v>
      </c>
      <c r="Y203" s="214">
        <f t="shared" si="81"/>
        <v>0</v>
      </c>
      <c r="Z203" s="214">
        <f t="shared" si="81"/>
        <v>0</v>
      </c>
      <c r="AA203" s="214">
        <f t="shared" si="81"/>
        <v>0</v>
      </c>
      <c r="AB203" s="214">
        <f t="shared" si="81"/>
        <v>0</v>
      </c>
      <c r="AC203" s="214">
        <f t="shared" si="81"/>
        <v>0</v>
      </c>
      <c r="AD203" s="214">
        <f t="shared" si="81"/>
        <v>0</v>
      </c>
      <c r="AE203" s="214">
        <f t="shared" si="81"/>
        <v>0</v>
      </c>
      <c r="AF203" s="214">
        <f t="shared" si="81"/>
        <v>0</v>
      </c>
      <c r="AG203" s="214">
        <f t="shared" si="81"/>
        <v>0</v>
      </c>
      <c r="AH203" s="214">
        <f t="shared" si="81"/>
        <v>0</v>
      </c>
      <c r="AI203" s="214">
        <f t="shared" si="81"/>
        <v>0</v>
      </c>
      <c r="AJ203" s="214">
        <f t="shared" si="81"/>
        <v>0</v>
      </c>
      <c r="AK203" s="214">
        <f t="shared" si="81"/>
        <v>0</v>
      </c>
      <c r="AL203" s="214">
        <f t="shared" si="81"/>
        <v>0</v>
      </c>
      <c r="AM203" s="214">
        <f t="shared" si="81"/>
        <v>0</v>
      </c>
      <c r="AN203" s="214">
        <f t="shared" si="81"/>
        <v>0</v>
      </c>
      <c r="AO203" s="214">
        <f t="shared" si="81"/>
        <v>0</v>
      </c>
      <c r="AP203" s="214">
        <f t="shared" si="81"/>
        <v>0</v>
      </c>
    </row>
    <row r="204" spans="1:42" x14ac:dyDescent="0.2">
      <c r="A204" s="120" t="s">
        <v>5</v>
      </c>
      <c r="B204" s="122"/>
      <c r="C204" s="214">
        <f t="shared" ref="C204:AP204" si="82">IF(AND(pbi_sta_tax_fed="Yes",pbi_sta_for_ds="No"),C531,0)</f>
        <v>0</v>
      </c>
      <c r="D204" s="214">
        <f t="shared" si="82"/>
        <v>0</v>
      </c>
      <c r="E204" s="214">
        <f t="shared" si="82"/>
        <v>0</v>
      </c>
      <c r="F204" s="214">
        <f t="shared" si="82"/>
        <v>0</v>
      </c>
      <c r="G204" s="214">
        <f t="shared" si="82"/>
        <v>0</v>
      </c>
      <c r="H204" s="214">
        <f t="shared" si="82"/>
        <v>0</v>
      </c>
      <c r="I204" s="214">
        <f t="shared" si="82"/>
        <v>0</v>
      </c>
      <c r="J204" s="214">
        <f t="shared" si="82"/>
        <v>0</v>
      </c>
      <c r="K204" s="214">
        <f t="shared" si="82"/>
        <v>0</v>
      </c>
      <c r="L204" s="214">
        <f t="shared" si="82"/>
        <v>0</v>
      </c>
      <c r="M204" s="214">
        <f t="shared" si="82"/>
        <v>0</v>
      </c>
      <c r="N204" s="214">
        <f t="shared" si="82"/>
        <v>0</v>
      </c>
      <c r="O204" s="214">
        <f t="shared" si="82"/>
        <v>0</v>
      </c>
      <c r="P204" s="214">
        <f t="shared" si="82"/>
        <v>0</v>
      </c>
      <c r="Q204" s="214">
        <f t="shared" si="82"/>
        <v>0</v>
      </c>
      <c r="R204" s="214">
        <f t="shared" si="82"/>
        <v>0</v>
      </c>
      <c r="S204" s="214">
        <f t="shared" si="82"/>
        <v>0</v>
      </c>
      <c r="T204" s="214">
        <f t="shared" si="82"/>
        <v>0</v>
      </c>
      <c r="U204" s="214">
        <f t="shared" si="82"/>
        <v>0</v>
      </c>
      <c r="V204" s="214">
        <f t="shared" si="82"/>
        <v>0</v>
      </c>
      <c r="W204" s="214">
        <f t="shared" si="82"/>
        <v>0</v>
      </c>
      <c r="X204" s="214">
        <f t="shared" si="82"/>
        <v>0</v>
      </c>
      <c r="Y204" s="214">
        <f t="shared" si="82"/>
        <v>0</v>
      </c>
      <c r="Z204" s="214">
        <f t="shared" si="82"/>
        <v>0</v>
      </c>
      <c r="AA204" s="214">
        <f t="shared" si="82"/>
        <v>0</v>
      </c>
      <c r="AB204" s="214">
        <f t="shared" si="82"/>
        <v>0</v>
      </c>
      <c r="AC204" s="214">
        <f t="shared" si="82"/>
        <v>0</v>
      </c>
      <c r="AD204" s="214">
        <f t="shared" si="82"/>
        <v>0</v>
      </c>
      <c r="AE204" s="214">
        <f t="shared" si="82"/>
        <v>0</v>
      </c>
      <c r="AF204" s="214">
        <f t="shared" si="82"/>
        <v>0</v>
      </c>
      <c r="AG204" s="214">
        <f t="shared" si="82"/>
        <v>0</v>
      </c>
      <c r="AH204" s="214">
        <f t="shared" si="82"/>
        <v>0</v>
      </c>
      <c r="AI204" s="214">
        <f t="shared" si="82"/>
        <v>0</v>
      </c>
      <c r="AJ204" s="214">
        <f t="shared" si="82"/>
        <v>0</v>
      </c>
      <c r="AK204" s="214">
        <f t="shared" si="82"/>
        <v>0</v>
      </c>
      <c r="AL204" s="214">
        <f t="shared" si="82"/>
        <v>0</v>
      </c>
      <c r="AM204" s="214">
        <f t="shared" si="82"/>
        <v>0</v>
      </c>
      <c r="AN204" s="214">
        <f t="shared" si="82"/>
        <v>0</v>
      </c>
      <c r="AO204" s="214">
        <f t="shared" si="82"/>
        <v>0</v>
      </c>
      <c r="AP204" s="214">
        <f t="shared" si="82"/>
        <v>0</v>
      </c>
    </row>
    <row r="205" spans="1:42" x14ac:dyDescent="0.2">
      <c r="A205" s="120" t="s">
        <v>192</v>
      </c>
      <c r="B205" s="122"/>
      <c r="C205" s="214">
        <f t="shared" ref="C205:AP205" si="83">IF(AND(pbi_uti_tax_fed="Yes",pbi_uti_for_ds="No"),C535,0)</f>
        <v>0</v>
      </c>
      <c r="D205" s="214">
        <f t="shared" si="83"/>
        <v>0</v>
      </c>
      <c r="E205" s="214">
        <f t="shared" si="83"/>
        <v>0</v>
      </c>
      <c r="F205" s="214">
        <f t="shared" si="83"/>
        <v>0</v>
      </c>
      <c r="G205" s="214">
        <f t="shared" si="83"/>
        <v>0</v>
      </c>
      <c r="H205" s="214">
        <f t="shared" si="83"/>
        <v>0</v>
      </c>
      <c r="I205" s="214">
        <f t="shared" si="83"/>
        <v>0</v>
      </c>
      <c r="J205" s="214">
        <f t="shared" si="83"/>
        <v>0</v>
      </c>
      <c r="K205" s="214">
        <f t="shared" si="83"/>
        <v>0</v>
      </c>
      <c r="L205" s="214">
        <f t="shared" si="83"/>
        <v>0</v>
      </c>
      <c r="M205" s="214">
        <f t="shared" si="83"/>
        <v>0</v>
      </c>
      <c r="N205" s="214">
        <f t="shared" si="83"/>
        <v>0</v>
      </c>
      <c r="O205" s="214">
        <f t="shared" si="83"/>
        <v>0</v>
      </c>
      <c r="P205" s="214">
        <f t="shared" si="83"/>
        <v>0</v>
      </c>
      <c r="Q205" s="214">
        <f t="shared" si="83"/>
        <v>0</v>
      </c>
      <c r="R205" s="214">
        <f t="shared" si="83"/>
        <v>0</v>
      </c>
      <c r="S205" s="214">
        <f t="shared" si="83"/>
        <v>0</v>
      </c>
      <c r="T205" s="214">
        <f t="shared" si="83"/>
        <v>0</v>
      </c>
      <c r="U205" s="214">
        <f t="shared" si="83"/>
        <v>0</v>
      </c>
      <c r="V205" s="214">
        <f t="shared" si="83"/>
        <v>0</v>
      </c>
      <c r="W205" s="214">
        <f t="shared" si="83"/>
        <v>0</v>
      </c>
      <c r="X205" s="214">
        <f t="shared" si="83"/>
        <v>0</v>
      </c>
      <c r="Y205" s="214">
        <f t="shared" si="83"/>
        <v>0</v>
      </c>
      <c r="Z205" s="214">
        <f t="shared" si="83"/>
        <v>0</v>
      </c>
      <c r="AA205" s="214">
        <f t="shared" si="83"/>
        <v>0</v>
      </c>
      <c r="AB205" s="214">
        <f t="shared" si="83"/>
        <v>0</v>
      </c>
      <c r="AC205" s="214">
        <f t="shared" si="83"/>
        <v>0</v>
      </c>
      <c r="AD205" s="214">
        <f t="shared" si="83"/>
        <v>0</v>
      </c>
      <c r="AE205" s="214">
        <f t="shared" si="83"/>
        <v>0</v>
      </c>
      <c r="AF205" s="214">
        <f t="shared" si="83"/>
        <v>0</v>
      </c>
      <c r="AG205" s="214">
        <f t="shared" si="83"/>
        <v>0</v>
      </c>
      <c r="AH205" s="214">
        <f t="shared" si="83"/>
        <v>0</v>
      </c>
      <c r="AI205" s="214">
        <f t="shared" si="83"/>
        <v>0</v>
      </c>
      <c r="AJ205" s="214">
        <f t="shared" si="83"/>
        <v>0</v>
      </c>
      <c r="AK205" s="214">
        <f t="shared" si="83"/>
        <v>0</v>
      </c>
      <c r="AL205" s="214">
        <f t="shared" si="83"/>
        <v>0</v>
      </c>
      <c r="AM205" s="214">
        <f t="shared" si="83"/>
        <v>0</v>
      </c>
      <c r="AN205" s="214">
        <f t="shared" si="83"/>
        <v>0</v>
      </c>
      <c r="AO205" s="214">
        <f t="shared" si="83"/>
        <v>0</v>
      </c>
      <c r="AP205" s="214">
        <f t="shared" si="83"/>
        <v>0</v>
      </c>
    </row>
    <row r="206" spans="1:42" x14ac:dyDescent="0.2">
      <c r="A206" s="120" t="s">
        <v>193</v>
      </c>
      <c r="B206" s="122"/>
      <c r="C206" s="214">
        <f t="shared" ref="C206:AP206" si="84">IF(AND(pbi_oth_tax_fed="Yes",pbi_oth_for_ds="No"),C539,0)</f>
        <v>0</v>
      </c>
      <c r="D206" s="214">
        <f t="shared" si="84"/>
        <v>0</v>
      </c>
      <c r="E206" s="214">
        <f t="shared" si="84"/>
        <v>0</v>
      </c>
      <c r="F206" s="214">
        <f t="shared" si="84"/>
        <v>0</v>
      </c>
      <c r="G206" s="214">
        <f t="shared" si="84"/>
        <v>0</v>
      </c>
      <c r="H206" s="214">
        <f t="shared" si="84"/>
        <v>0</v>
      </c>
      <c r="I206" s="214">
        <f t="shared" si="84"/>
        <v>0</v>
      </c>
      <c r="J206" s="214">
        <f t="shared" si="84"/>
        <v>0</v>
      </c>
      <c r="K206" s="214">
        <f t="shared" si="84"/>
        <v>0</v>
      </c>
      <c r="L206" s="214">
        <f t="shared" si="84"/>
        <v>0</v>
      </c>
      <c r="M206" s="214">
        <f t="shared" si="84"/>
        <v>0</v>
      </c>
      <c r="N206" s="214">
        <f t="shared" si="84"/>
        <v>0</v>
      </c>
      <c r="O206" s="214">
        <f t="shared" si="84"/>
        <v>0</v>
      </c>
      <c r="P206" s="214">
        <f t="shared" si="84"/>
        <v>0</v>
      </c>
      <c r="Q206" s="214">
        <f t="shared" si="84"/>
        <v>0</v>
      </c>
      <c r="R206" s="214">
        <f t="shared" si="84"/>
        <v>0</v>
      </c>
      <c r="S206" s="214">
        <f t="shared" si="84"/>
        <v>0</v>
      </c>
      <c r="T206" s="214">
        <f t="shared" si="84"/>
        <v>0</v>
      </c>
      <c r="U206" s="214">
        <f t="shared" si="84"/>
        <v>0</v>
      </c>
      <c r="V206" s="214">
        <f t="shared" si="84"/>
        <v>0</v>
      </c>
      <c r="W206" s="214">
        <f t="shared" si="84"/>
        <v>0</v>
      </c>
      <c r="X206" s="214">
        <f t="shared" si="84"/>
        <v>0</v>
      </c>
      <c r="Y206" s="214">
        <f t="shared" si="84"/>
        <v>0</v>
      </c>
      <c r="Z206" s="214">
        <f t="shared" si="84"/>
        <v>0</v>
      </c>
      <c r="AA206" s="214">
        <f t="shared" si="84"/>
        <v>0</v>
      </c>
      <c r="AB206" s="214">
        <f t="shared" si="84"/>
        <v>0</v>
      </c>
      <c r="AC206" s="214">
        <f t="shared" si="84"/>
        <v>0</v>
      </c>
      <c r="AD206" s="214">
        <f t="shared" si="84"/>
        <v>0</v>
      </c>
      <c r="AE206" s="214">
        <f t="shared" si="84"/>
        <v>0</v>
      </c>
      <c r="AF206" s="214">
        <f t="shared" si="84"/>
        <v>0</v>
      </c>
      <c r="AG206" s="214">
        <f t="shared" si="84"/>
        <v>0</v>
      </c>
      <c r="AH206" s="214">
        <f t="shared" si="84"/>
        <v>0</v>
      </c>
      <c r="AI206" s="214">
        <f t="shared" si="84"/>
        <v>0</v>
      </c>
      <c r="AJ206" s="214">
        <f t="shared" si="84"/>
        <v>0</v>
      </c>
      <c r="AK206" s="214">
        <f t="shared" si="84"/>
        <v>0</v>
      </c>
      <c r="AL206" s="214">
        <f t="shared" si="84"/>
        <v>0</v>
      </c>
      <c r="AM206" s="214">
        <f t="shared" si="84"/>
        <v>0</v>
      </c>
      <c r="AN206" s="214">
        <f t="shared" si="84"/>
        <v>0</v>
      </c>
      <c r="AO206" s="214">
        <f t="shared" si="84"/>
        <v>0</v>
      </c>
      <c r="AP206" s="214">
        <f t="shared" si="84"/>
        <v>0</v>
      </c>
    </row>
    <row r="207" spans="1:42" x14ac:dyDescent="0.2">
      <c r="A207" s="120" t="s">
        <v>13</v>
      </c>
      <c r="B207" s="122"/>
      <c r="C207" s="215">
        <f>SUM(C203:C206)</f>
        <v>0</v>
      </c>
      <c r="D207" s="215">
        <f t="shared" ref="D207:AP207" si="85">SUM(D203:D206)</f>
        <v>0</v>
      </c>
      <c r="E207" s="215">
        <f t="shared" si="85"/>
        <v>0</v>
      </c>
      <c r="F207" s="215">
        <f t="shared" si="85"/>
        <v>0</v>
      </c>
      <c r="G207" s="215">
        <f t="shared" si="85"/>
        <v>0</v>
      </c>
      <c r="H207" s="215">
        <f t="shared" si="85"/>
        <v>0</v>
      </c>
      <c r="I207" s="215">
        <f t="shared" si="85"/>
        <v>0</v>
      </c>
      <c r="J207" s="215">
        <f t="shared" si="85"/>
        <v>0</v>
      </c>
      <c r="K207" s="215">
        <f t="shared" si="85"/>
        <v>0</v>
      </c>
      <c r="L207" s="215">
        <f t="shared" si="85"/>
        <v>0</v>
      </c>
      <c r="M207" s="215">
        <f t="shared" si="85"/>
        <v>0</v>
      </c>
      <c r="N207" s="215">
        <f t="shared" si="85"/>
        <v>0</v>
      </c>
      <c r="O207" s="215">
        <f t="shared" si="85"/>
        <v>0</v>
      </c>
      <c r="P207" s="215">
        <f t="shared" si="85"/>
        <v>0</v>
      </c>
      <c r="Q207" s="215">
        <f t="shared" si="85"/>
        <v>0</v>
      </c>
      <c r="R207" s="215">
        <f t="shared" si="85"/>
        <v>0</v>
      </c>
      <c r="S207" s="215">
        <f t="shared" si="85"/>
        <v>0</v>
      </c>
      <c r="T207" s="215">
        <f t="shared" si="85"/>
        <v>0</v>
      </c>
      <c r="U207" s="215">
        <f t="shared" si="85"/>
        <v>0</v>
      </c>
      <c r="V207" s="215">
        <f t="shared" si="85"/>
        <v>0</v>
      </c>
      <c r="W207" s="215">
        <f t="shared" si="85"/>
        <v>0</v>
      </c>
      <c r="X207" s="215">
        <f t="shared" si="85"/>
        <v>0</v>
      </c>
      <c r="Y207" s="215">
        <f t="shared" si="85"/>
        <v>0</v>
      </c>
      <c r="Z207" s="215">
        <f t="shared" si="85"/>
        <v>0</v>
      </c>
      <c r="AA207" s="215">
        <f t="shared" si="85"/>
        <v>0</v>
      </c>
      <c r="AB207" s="215">
        <f t="shared" si="85"/>
        <v>0</v>
      </c>
      <c r="AC207" s="215">
        <f t="shared" si="85"/>
        <v>0</v>
      </c>
      <c r="AD207" s="215">
        <f t="shared" si="85"/>
        <v>0</v>
      </c>
      <c r="AE207" s="215">
        <f t="shared" si="85"/>
        <v>0</v>
      </c>
      <c r="AF207" s="215">
        <f t="shared" si="85"/>
        <v>0</v>
      </c>
      <c r="AG207" s="215">
        <f t="shared" si="85"/>
        <v>0</v>
      </c>
      <c r="AH207" s="215">
        <f t="shared" si="85"/>
        <v>0</v>
      </c>
      <c r="AI207" s="215">
        <f t="shared" si="85"/>
        <v>0</v>
      </c>
      <c r="AJ207" s="215">
        <f t="shared" si="85"/>
        <v>0</v>
      </c>
      <c r="AK207" s="215">
        <f t="shared" si="85"/>
        <v>0</v>
      </c>
      <c r="AL207" s="215">
        <f t="shared" si="85"/>
        <v>0</v>
      </c>
      <c r="AM207" s="215">
        <f t="shared" si="85"/>
        <v>0</v>
      </c>
      <c r="AN207" s="215">
        <f t="shared" si="85"/>
        <v>0</v>
      </c>
      <c r="AO207" s="215">
        <f t="shared" si="85"/>
        <v>0</v>
      </c>
      <c r="AP207" s="215">
        <f t="shared" si="85"/>
        <v>0</v>
      </c>
    </row>
    <row r="208" spans="1:42" x14ac:dyDescent="0.2">
      <c r="A208" s="118" t="s">
        <v>43</v>
      </c>
      <c r="B208" s="122"/>
      <c r="C208" s="213">
        <f>C189+C195+C201+C207</f>
        <v>0</v>
      </c>
      <c r="D208" s="213">
        <f t="shared" ref="D208:AP208" si="86">D189+D195+D201+D207</f>
        <v>0</v>
      </c>
      <c r="E208" s="213">
        <f t="shared" si="86"/>
        <v>0</v>
      </c>
      <c r="F208" s="213">
        <f t="shared" si="86"/>
        <v>0</v>
      </c>
      <c r="G208" s="213">
        <f t="shared" si="86"/>
        <v>0</v>
      </c>
      <c r="H208" s="213">
        <f t="shared" si="86"/>
        <v>0</v>
      </c>
      <c r="I208" s="213">
        <f t="shared" si="86"/>
        <v>0</v>
      </c>
      <c r="J208" s="213">
        <f t="shared" si="86"/>
        <v>0</v>
      </c>
      <c r="K208" s="213">
        <f t="shared" si="86"/>
        <v>0</v>
      </c>
      <c r="L208" s="213">
        <f t="shared" si="86"/>
        <v>0</v>
      </c>
      <c r="M208" s="213">
        <f t="shared" si="86"/>
        <v>0</v>
      </c>
      <c r="N208" s="213">
        <f t="shared" si="86"/>
        <v>0</v>
      </c>
      <c r="O208" s="213">
        <f t="shared" si="86"/>
        <v>0</v>
      </c>
      <c r="P208" s="213">
        <f t="shared" si="86"/>
        <v>0</v>
      </c>
      <c r="Q208" s="213">
        <f t="shared" si="86"/>
        <v>0</v>
      </c>
      <c r="R208" s="213">
        <f t="shared" si="86"/>
        <v>0</v>
      </c>
      <c r="S208" s="213">
        <f t="shared" si="86"/>
        <v>0</v>
      </c>
      <c r="T208" s="213">
        <f t="shared" si="86"/>
        <v>0</v>
      </c>
      <c r="U208" s="213">
        <f t="shared" si="86"/>
        <v>0</v>
      </c>
      <c r="V208" s="213">
        <f t="shared" si="86"/>
        <v>0</v>
      </c>
      <c r="W208" s="213">
        <f t="shared" si="86"/>
        <v>0</v>
      </c>
      <c r="X208" s="213">
        <f t="shared" si="86"/>
        <v>0</v>
      </c>
      <c r="Y208" s="213">
        <f t="shared" si="86"/>
        <v>0</v>
      </c>
      <c r="Z208" s="213">
        <f t="shared" si="86"/>
        <v>0</v>
      </c>
      <c r="AA208" s="213">
        <f t="shared" si="86"/>
        <v>0</v>
      </c>
      <c r="AB208" s="213">
        <f t="shared" si="86"/>
        <v>0</v>
      </c>
      <c r="AC208" s="213">
        <f t="shared" si="86"/>
        <v>0</v>
      </c>
      <c r="AD208" s="213">
        <f t="shared" si="86"/>
        <v>0</v>
      </c>
      <c r="AE208" s="213">
        <f t="shared" si="86"/>
        <v>0</v>
      </c>
      <c r="AF208" s="213">
        <f t="shared" si="86"/>
        <v>0</v>
      </c>
      <c r="AG208" s="213">
        <f t="shared" si="86"/>
        <v>0</v>
      </c>
      <c r="AH208" s="213">
        <f t="shared" si="86"/>
        <v>0</v>
      </c>
      <c r="AI208" s="213">
        <f t="shared" si="86"/>
        <v>0</v>
      </c>
      <c r="AJ208" s="213">
        <f t="shared" si="86"/>
        <v>0</v>
      </c>
      <c r="AK208" s="213">
        <f t="shared" si="86"/>
        <v>0</v>
      </c>
      <c r="AL208" s="213">
        <f t="shared" si="86"/>
        <v>0</v>
      </c>
      <c r="AM208" s="213">
        <f t="shared" si="86"/>
        <v>0</v>
      </c>
      <c r="AN208" s="213">
        <f t="shared" si="86"/>
        <v>0</v>
      </c>
      <c r="AO208" s="213">
        <f t="shared" si="86"/>
        <v>0</v>
      </c>
      <c r="AP208" s="213">
        <f t="shared" si="86"/>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7">D182+D208</f>
        <v>0</v>
      </c>
      <c r="E210" s="216">
        <f t="shared" si="87"/>
        <v>0</v>
      </c>
      <c r="F210" s="216">
        <f t="shared" si="87"/>
        <v>0</v>
      </c>
      <c r="G210" s="216">
        <f t="shared" si="87"/>
        <v>0</v>
      </c>
      <c r="H210" s="216">
        <f t="shared" si="87"/>
        <v>0</v>
      </c>
      <c r="I210" s="216">
        <f t="shared" si="87"/>
        <v>0</v>
      </c>
      <c r="J210" s="216">
        <f t="shared" si="87"/>
        <v>0</v>
      </c>
      <c r="K210" s="216">
        <f t="shared" si="87"/>
        <v>0</v>
      </c>
      <c r="L210" s="216">
        <f t="shared" si="87"/>
        <v>0</v>
      </c>
      <c r="M210" s="216">
        <f t="shared" si="87"/>
        <v>0</v>
      </c>
      <c r="N210" s="216">
        <f t="shared" si="87"/>
        <v>0</v>
      </c>
      <c r="O210" s="216">
        <f t="shared" si="87"/>
        <v>0</v>
      </c>
      <c r="P210" s="216">
        <f t="shared" si="87"/>
        <v>0</v>
      </c>
      <c r="Q210" s="216">
        <f t="shared" si="87"/>
        <v>0</v>
      </c>
      <c r="R210" s="216">
        <f t="shared" si="87"/>
        <v>0</v>
      </c>
      <c r="S210" s="216">
        <f t="shared" si="87"/>
        <v>0</v>
      </c>
      <c r="T210" s="216">
        <f t="shared" si="87"/>
        <v>0</v>
      </c>
      <c r="U210" s="216">
        <f t="shared" si="87"/>
        <v>0</v>
      </c>
      <c r="V210" s="216">
        <f t="shared" si="87"/>
        <v>0</v>
      </c>
      <c r="W210" s="216">
        <f t="shared" si="87"/>
        <v>0</v>
      </c>
      <c r="X210" s="216">
        <f t="shared" si="87"/>
        <v>0</v>
      </c>
      <c r="Y210" s="216">
        <f t="shared" si="87"/>
        <v>0</v>
      </c>
      <c r="Z210" s="216">
        <f t="shared" si="87"/>
        <v>0</v>
      </c>
      <c r="AA210" s="216">
        <f t="shared" si="87"/>
        <v>0</v>
      </c>
      <c r="AB210" s="216">
        <f t="shared" si="87"/>
        <v>0</v>
      </c>
      <c r="AC210" s="216">
        <f t="shared" si="87"/>
        <v>0</v>
      </c>
      <c r="AD210" s="216">
        <f t="shared" si="87"/>
        <v>0</v>
      </c>
      <c r="AE210" s="216">
        <f t="shared" si="87"/>
        <v>0</v>
      </c>
      <c r="AF210" s="216">
        <f t="shared" si="87"/>
        <v>0</v>
      </c>
      <c r="AG210" s="216">
        <f t="shared" si="87"/>
        <v>0</v>
      </c>
      <c r="AH210" s="216">
        <f t="shared" si="87"/>
        <v>0</v>
      </c>
      <c r="AI210" s="216">
        <f t="shared" si="87"/>
        <v>0</v>
      </c>
      <c r="AJ210" s="216">
        <f t="shared" si="87"/>
        <v>0</v>
      </c>
      <c r="AK210" s="216">
        <f t="shared" si="87"/>
        <v>0</v>
      </c>
      <c r="AL210" s="216">
        <f t="shared" si="87"/>
        <v>0</v>
      </c>
      <c r="AM210" s="216">
        <f t="shared" si="87"/>
        <v>0</v>
      </c>
      <c r="AN210" s="216">
        <f t="shared" si="87"/>
        <v>0</v>
      </c>
      <c r="AO210" s="216">
        <f t="shared" si="87"/>
        <v>0</v>
      </c>
      <c r="AP210" s="216">
        <f t="shared" si="87"/>
        <v>0</v>
      </c>
    </row>
    <row r="211" spans="1:42" x14ac:dyDescent="0.2">
      <c r="A211" s="118" t="s">
        <v>316</v>
      </c>
      <c r="B211" s="122">
        <f t="array" ref="B211:AP211">Inputs!C157:AQ157</f>
        <v>0</v>
      </c>
      <c r="C211" s="215">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8">D210*-D211/100</f>
        <v>0</v>
      </c>
      <c r="E212" s="216">
        <f t="shared" si="88"/>
        <v>0</v>
      </c>
      <c r="F212" s="216">
        <f t="shared" si="88"/>
        <v>0</v>
      </c>
      <c r="G212" s="216">
        <f t="shared" si="88"/>
        <v>0</v>
      </c>
      <c r="H212" s="216">
        <f t="shared" si="88"/>
        <v>0</v>
      </c>
      <c r="I212" s="216">
        <f t="shared" si="88"/>
        <v>0</v>
      </c>
      <c r="J212" s="216">
        <f t="shared" si="88"/>
        <v>0</v>
      </c>
      <c r="K212" s="216">
        <f t="shared" si="88"/>
        <v>0</v>
      </c>
      <c r="L212" s="216">
        <f t="shared" si="88"/>
        <v>0</v>
      </c>
      <c r="M212" s="216">
        <f t="shared" si="88"/>
        <v>0</v>
      </c>
      <c r="N212" s="216">
        <f t="shared" si="88"/>
        <v>0</v>
      </c>
      <c r="O212" s="216">
        <f t="shared" si="88"/>
        <v>0</v>
      </c>
      <c r="P212" s="216">
        <f t="shared" si="88"/>
        <v>0</v>
      </c>
      <c r="Q212" s="216">
        <f t="shared" si="88"/>
        <v>0</v>
      </c>
      <c r="R212" s="216">
        <f t="shared" si="88"/>
        <v>0</v>
      </c>
      <c r="S212" s="216">
        <f t="shared" si="88"/>
        <v>0</v>
      </c>
      <c r="T212" s="216">
        <f t="shared" si="88"/>
        <v>0</v>
      </c>
      <c r="U212" s="216">
        <f t="shared" si="88"/>
        <v>0</v>
      </c>
      <c r="V212" s="216">
        <f t="shared" si="88"/>
        <v>0</v>
      </c>
      <c r="W212" s="216">
        <f t="shared" si="88"/>
        <v>0</v>
      </c>
      <c r="X212" s="216">
        <f t="shared" si="88"/>
        <v>0</v>
      </c>
      <c r="Y212" s="216">
        <f t="shared" si="88"/>
        <v>0</v>
      </c>
      <c r="Z212" s="216">
        <f t="shared" si="88"/>
        <v>0</v>
      </c>
      <c r="AA212" s="216">
        <f t="shared" si="88"/>
        <v>0</v>
      </c>
      <c r="AB212" s="216">
        <f t="shared" si="88"/>
        <v>0</v>
      </c>
      <c r="AC212" s="216">
        <f t="shared" si="88"/>
        <v>0</v>
      </c>
      <c r="AD212" s="216">
        <f t="shared" si="88"/>
        <v>0</v>
      </c>
      <c r="AE212" s="216">
        <f t="shared" si="88"/>
        <v>0</v>
      </c>
      <c r="AF212" s="216">
        <f t="shared" si="88"/>
        <v>0</v>
      </c>
      <c r="AG212" s="216">
        <f t="shared" si="88"/>
        <v>0</v>
      </c>
      <c r="AH212" s="216">
        <f t="shared" si="88"/>
        <v>0</v>
      </c>
      <c r="AI212" s="216">
        <f t="shared" si="88"/>
        <v>0</v>
      </c>
      <c r="AJ212" s="216">
        <f t="shared" si="88"/>
        <v>0</v>
      </c>
      <c r="AK212" s="216">
        <f t="shared" si="88"/>
        <v>0</v>
      </c>
      <c r="AL212" s="216">
        <f t="shared" si="88"/>
        <v>0</v>
      </c>
      <c r="AM212" s="216">
        <f t="shared" si="88"/>
        <v>0</v>
      </c>
      <c r="AN212" s="216">
        <f t="shared" si="88"/>
        <v>0</v>
      </c>
      <c r="AO212" s="216">
        <f t="shared" si="88"/>
        <v>0</v>
      </c>
      <c r="AP212" s="216">
        <f t="shared" si="88"/>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258</v>
      </c>
      <c r="B216" s="122"/>
      <c r="G216" s="414" t="s">
        <v>68</v>
      </c>
      <c r="H216" s="415"/>
      <c r="I216" s="415"/>
      <c r="J216" s="416"/>
      <c r="K216" s="417" t="s">
        <v>69</v>
      </c>
      <c r="L216" s="418"/>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Inputs!B137</f>
        <v>5-yr MACRS</v>
      </c>
      <c r="B218" s="282">
        <f>IF(Inputs!$C$145=0,0,depr_alloc_macrs_5_percent*100/Inputs!$C$145)</f>
        <v>0</v>
      </c>
      <c r="C218" s="162">
        <f>-$B$82*depr_alloc_macrs_5_percent/100</f>
        <v>0</v>
      </c>
      <c r="D218" s="162">
        <f t="shared" ref="D218:E224" si="89">$B218/100*D$225</f>
        <v>0</v>
      </c>
      <c r="E218" s="162">
        <f t="shared" si="89"/>
        <v>0</v>
      </c>
      <c r="F218" s="164">
        <f>C218-D218-E218</f>
        <v>0</v>
      </c>
      <c r="G218" s="165">
        <f>IF(depr_itc_sta_macrs_5="Yes",F218,0)</f>
        <v>0</v>
      </c>
      <c r="H218" s="172">
        <f t="shared" ref="H218:H224" si="90">IF($G$225=0,0,G218/$G$225)*100</f>
        <v>0</v>
      </c>
      <c r="I218" s="168">
        <f t="shared" ref="I218:I224" si="91">$I$225*H218/100</f>
        <v>0</v>
      </c>
      <c r="J218" s="169">
        <f>I218*0.5</f>
        <v>0</v>
      </c>
      <c r="K218" s="166">
        <f t="shared" ref="K218:K224" si="92">H218/100*$K$225</f>
        <v>0</v>
      </c>
      <c r="L218" s="169">
        <f>K218*0.5</f>
        <v>0</v>
      </c>
      <c r="M218" s="162">
        <f t="shared" ref="M218:M222" si="93">IF(itc_sta_amount_deprbas_sta="Yes",L218,0)+IF(itc_sta_percent_deprbas_sta="Yes",J218,0)</f>
        <v>0</v>
      </c>
      <c r="N218" s="162">
        <f t="shared" ref="N218:N223" si="94">IF(itc_fed_amount_deprbas_sta="Yes",L354,0)+IF(itc_fed_percent_deprbas_sta="Yes",J354,0)</f>
        <v>0</v>
      </c>
      <c r="O218" s="170">
        <f t="shared" ref="O218:O222" si="95">F218-M218-N218</f>
        <v>0</v>
      </c>
      <c r="P218" s="162">
        <f>IF(depr_bonus_sta_macrs_5="Yes",O218*depr_bonus_sta/100,0)</f>
        <v>0</v>
      </c>
      <c r="Q218" s="164">
        <f>O218-P218</f>
        <v>0</v>
      </c>
    </row>
    <row r="219" spans="1:42" s="16" customFormat="1" x14ac:dyDescent="0.2">
      <c r="A219" s="41" t="str">
        <f>Inputs!B138</f>
        <v>15-yr MACRS</v>
      </c>
      <c r="B219" s="282">
        <f>IF(Inputs!$C$145=0,0,depr_alloc_macrs_15_percent*100/Inputs!$C$145)</f>
        <v>0</v>
      </c>
      <c r="C219" s="162">
        <f>-$B$82*depr_alloc_macrs_15_percent/100</f>
        <v>0</v>
      </c>
      <c r="D219" s="162">
        <f t="shared" si="89"/>
        <v>0</v>
      </c>
      <c r="E219" s="162">
        <f t="shared" si="89"/>
        <v>0</v>
      </c>
      <c r="F219" s="164">
        <f t="shared" ref="F219:F223" si="96">C219-D219-E219</f>
        <v>0</v>
      </c>
      <c r="G219" s="166">
        <f>IF(depr_itc_sta_macrs_15="Yes",F219,0)</f>
        <v>0</v>
      </c>
      <c r="H219" s="173">
        <f t="shared" si="90"/>
        <v>0</v>
      </c>
      <c r="I219" s="162">
        <f t="shared" si="91"/>
        <v>0</v>
      </c>
      <c r="J219" s="171">
        <f t="shared" ref="J219:J224" si="97">I219*0.5</f>
        <v>0</v>
      </c>
      <c r="K219" s="166">
        <f t="shared" si="92"/>
        <v>0</v>
      </c>
      <c r="L219" s="171">
        <f t="shared" ref="L219:L224" si="98">K219*0.5</f>
        <v>0</v>
      </c>
      <c r="M219" s="162">
        <f t="shared" si="93"/>
        <v>0</v>
      </c>
      <c r="N219" s="162">
        <f t="shared" si="94"/>
        <v>0</v>
      </c>
      <c r="O219" s="164">
        <f t="shared" si="95"/>
        <v>0</v>
      </c>
      <c r="P219" s="162">
        <f>IF(depr_bonus_sta_macrs_15="Yes",O219*depr_bonus_sta/100,0)</f>
        <v>0</v>
      </c>
      <c r="Q219" s="164">
        <f t="shared" ref="Q219:Q222" si="99">O219-P219</f>
        <v>0</v>
      </c>
    </row>
    <row r="220" spans="1:42" s="16" customFormat="1" x14ac:dyDescent="0.2">
      <c r="A220" s="41" t="str">
        <f>Inputs!B139</f>
        <v>5-yr SL</v>
      </c>
      <c r="B220" s="282">
        <f>IF(Inputs!$C$145=0,0,depr_alloc_sl_5_percent*100/Inputs!$C$145)</f>
        <v>0</v>
      </c>
      <c r="C220" s="162">
        <f>-$B$82*depr_alloc_sl_5_percent/100</f>
        <v>0</v>
      </c>
      <c r="D220" s="162">
        <f t="shared" si="89"/>
        <v>0</v>
      </c>
      <c r="E220" s="162">
        <f t="shared" si="89"/>
        <v>0</v>
      </c>
      <c r="F220" s="164">
        <f t="shared" si="96"/>
        <v>0</v>
      </c>
      <c r="G220" s="166">
        <f>IF(depr_itc_sta_sl_5="Yes",F220,0)</f>
        <v>0</v>
      </c>
      <c r="H220" s="173">
        <f t="shared" si="90"/>
        <v>0</v>
      </c>
      <c r="I220" s="162">
        <f t="shared" si="91"/>
        <v>0</v>
      </c>
      <c r="J220" s="171">
        <f t="shared" si="97"/>
        <v>0</v>
      </c>
      <c r="K220" s="166">
        <f t="shared" si="92"/>
        <v>0</v>
      </c>
      <c r="L220" s="171">
        <f t="shared" si="98"/>
        <v>0</v>
      </c>
      <c r="M220" s="162">
        <f t="shared" si="93"/>
        <v>0</v>
      </c>
      <c r="N220" s="162">
        <f t="shared" si="94"/>
        <v>0</v>
      </c>
      <c r="O220" s="164">
        <f t="shared" si="95"/>
        <v>0</v>
      </c>
      <c r="P220" s="162">
        <f>IF(depr_bonus_sta_sl_5="Yes",O220*depr_bonus_sta/100,0)</f>
        <v>0</v>
      </c>
      <c r="Q220" s="164">
        <f t="shared" si="99"/>
        <v>0</v>
      </c>
    </row>
    <row r="221" spans="1:42" s="16" customFormat="1" x14ac:dyDescent="0.2">
      <c r="A221" s="41" t="str">
        <f>Inputs!B140</f>
        <v>15-yr SL</v>
      </c>
      <c r="B221" s="282">
        <f>IF(Inputs!$C$145=0,0,depr_alloc_sl_15_percent*100/Inputs!$C$145)</f>
        <v>0</v>
      </c>
      <c r="C221" s="162">
        <f>-$B$82*depr_alloc_sl_15_percent/100</f>
        <v>0</v>
      </c>
      <c r="D221" s="162">
        <f t="shared" si="89"/>
        <v>0</v>
      </c>
      <c r="E221" s="162">
        <f t="shared" si="89"/>
        <v>0</v>
      </c>
      <c r="F221" s="164">
        <f t="shared" si="96"/>
        <v>0</v>
      </c>
      <c r="G221" s="166">
        <f>IF(depr_itc_sta_sl_15="Yes",F221,0)</f>
        <v>0</v>
      </c>
      <c r="H221" s="173">
        <f t="shared" si="90"/>
        <v>0</v>
      </c>
      <c r="I221" s="162">
        <f t="shared" si="91"/>
        <v>0</v>
      </c>
      <c r="J221" s="171">
        <f t="shared" si="97"/>
        <v>0</v>
      </c>
      <c r="K221" s="166">
        <f t="shared" si="92"/>
        <v>0</v>
      </c>
      <c r="L221" s="171">
        <f t="shared" si="98"/>
        <v>0</v>
      </c>
      <c r="M221" s="162">
        <f t="shared" si="93"/>
        <v>0</v>
      </c>
      <c r="N221" s="162">
        <f t="shared" si="94"/>
        <v>0</v>
      </c>
      <c r="O221" s="164">
        <f t="shared" si="95"/>
        <v>0</v>
      </c>
      <c r="P221" s="162">
        <f>IF(depr_bonus_sta_sl_15="Yes",O221*depr_bonus_sta/100,0)</f>
        <v>0</v>
      </c>
      <c r="Q221" s="164">
        <f t="shared" si="99"/>
        <v>0</v>
      </c>
    </row>
    <row r="222" spans="1:42" s="16" customFormat="1" x14ac:dyDescent="0.2">
      <c r="A222" s="41" t="str">
        <f>Inputs!B141</f>
        <v>20-yr SL</v>
      </c>
      <c r="B222" s="282">
        <f>IF(Inputs!$C$145=0,0,depr_alloc_sl_20_percent*100/Inputs!$C$145)</f>
        <v>0</v>
      </c>
      <c r="C222" s="162">
        <f>-$B$82*depr_alloc_sl_20_percent/100</f>
        <v>0</v>
      </c>
      <c r="D222" s="162">
        <f t="shared" si="89"/>
        <v>0</v>
      </c>
      <c r="E222" s="162">
        <f t="shared" si="89"/>
        <v>0</v>
      </c>
      <c r="F222" s="164">
        <f t="shared" si="96"/>
        <v>0</v>
      </c>
      <c r="G222" s="166">
        <f>IF(depr_itc_sta_sl_20="Yes",F222,0)</f>
        <v>0</v>
      </c>
      <c r="H222" s="173">
        <f t="shared" si="90"/>
        <v>0</v>
      </c>
      <c r="I222" s="162">
        <f t="shared" si="91"/>
        <v>0</v>
      </c>
      <c r="J222" s="171">
        <f t="shared" si="97"/>
        <v>0</v>
      </c>
      <c r="K222" s="166">
        <f t="shared" si="92"/>
        <v>0</v>
      </c>
      <c r="L222" s="171">
        <f t="shared" si="98"/>
        <v>0</v>
      </c>
      <c r="M222" s="162">
        <f t="shared" si="93"/>
        <v>0</v>
      </c>
      <c r="N222" s="162">
        <f t="shared" si="94"/>
        <v>0</v>
      </c>
      <c r="O222" s="164">
        <f t="shared" si="95"/>
        <v>0</v>
      </c>
      <c r="P222" s="162">
        <f>IF(depr_bonus_sta_sl_20="Yes",O222*depr_bonus_sta/100,0)</f>
        <v>0</v>
      </c>
      <c r="Q222" s="164">
        <f t="shared" si="99"/>
        <v>0</v>
      </c>
    </row>
    <row r="223" spans="1:42" s="16" customFormat="1" x14ac:dyDescent="0.2">
      <c r="A223" s="41" t="str">
        <f>Inputs!B142</f>
        <v>39-yr SL</v>
      </c>
      <c r="B223" s="400">
        <f>IF(Inputs!$C$145=0,0,depr_alloc_sl_39_percent*100/Inputs!$C$145)</f>
        <v>0</v>
      </c>
      <c r="C223" s="162">
        <f>-$B$82*depr_alloc_sl_39_percent/100</f>
        <v>0</v>
      </c>
      <c r="D223" s="162">
        <f t="shared" si="89"/>
        <v>0</v>
      </c>
      <c r="E223" s="162">
        <f t="shared" si="89"/>
        <v>0</v>
      </c>
      <c r="F223" s="164">
        <f t="shared" si="96"/>
        <v>0</v>
      </c>
      <c r="G223" s="166">
        <f>IF(depr_itc_sta_sl_39="Yes",F223,0)</f>
        <v>0</v>
      </c>
      <c r="H223" s="173">
        <f t="shared" si="90"/>
        <v>0</v>
      </c>
      <c r="I223" s="162">
        <f t="shared" si="91"/>
        <v>0</v>
      </c>
      <c r="J223" s="171">
        <f t="shared" si="97"/>
        <v>0</v>
      </c>
      <c r="K223" s="166">
        <f t="shared" si="92"/>
        <v>0</v>
      </c>
      <c r="L223" s="171">
        <f t="shared" si="98"/>
        <v>0</v>
      </c>
      <c r="M223" s="166">
        <f>IF(itc_sta_amount_deprbas_sta="Yes",L223,0)+IF(itc_sta_percent_deprbas_sta="Yes",J223,0)</f>
        <v>0</v>
      </c>
      <c r="N223" s="162">
        <f t="shared" si="94"/>
        <v>0</v>
      </c>
      <c r="O223" s="164">
        <f>F223-M223-N223</f>
        <v>0</v>
      </c>
      <c r="P223" s="162">
        <f>IF(depr_bonus_sta_sl_39="Yes",O223*depr_bonus_sta/100,0)</f>
        <v>0</v>
      </c>
      <c r="Q223" s="164">
        <f>O223-P223</f>
        <v>0</v>
      </c>
    </row>
    <row r="224" spans="1:42" s="16" customFormat="1" x14ac:dyDescent="0.2">
      <c r="A224" s="41" t="s">
        <v>364</v>
      </c>
      <c r="B224" s="283">
        <f>IF(Inputs!$C$145=0,0,depr_alloc_custom_percent*100/Inputs!$C$145)</f>
        <v>0</v>
      </c>
      <c r="C224" s="162">
        <f>-$B$82*depr_alloc_custom_percent/100</f>
        <v>0</v>
      </c>
      <c r="D224" s="162">
        <f t="shared" si="89"/>
        <v>0</v>
      </c>
      <c r="E224" s="162">
        <f t="shared" si="89"/>
        <v>0</v>
      </c>
      <c r="F224" s="164">
        <f>C224-D224-E224</f>
        <v>0</v>
      </c>
      <c r="G224" s="166">
        <f>IF(depr_itc_sta_custom="Yes",F223,0)</f>
        <v>0</v>
      </c>
      <c r="H224" s="173">
        <f t="shared" si="90"/>
        <v>0</v>
      </c>
      <c r="I224" s="162">
        <f t="shared" si="91"/>
        <v>0</v>
      </c>
      <c r="J224" s="171">
        <f t="shared" si="97"/>
        <v>0</v>
      </c>
      <c r="K224" s="166">
        <f t="shared" si="92"/>
        <v>0</v>
      </c>
      <c r="L224" s="162">
        <f t="shared" si="98"/>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0">SUM(L218:L224)</f>
        <v>0</v>
      </c>
      <c r="M225" s="178">
        <f t="shared" si="100"/>
        <v>0</v>
      </c>
      <c r="N225" s="181">
        <f t="shared" si="100"/>
        <v>0</v>
      </c>
      <c r="O225" s="167">
        <f t="shared" si="100"/>
        <v>0</v>
      </c>
      <c r="P225" s="267">
        <f t="shared" si="100"/>
        <v>0</v>
      </c>
      <c r="Q225" s="167">
        <f t="shared" si="100"/>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101">A503</f>
        <v>As fixed amount</v>
      </c>
      <c r="B229" s="4"/>
    </row>
    <row r="230" spans="1:17" s="122" customFormat="1" x14ac:dyDescent="0.2">
      <c r="A230" s="119" t="str">
        <f t="shared" si="101"/>
        <v>Federal ($)</v>
      </c>
      <c r="B230" s="217">
        <f>IF(ibi_fed_amount_deprbas_sta="Yes",ibi_fed_amount,0)</f>
        <v>0</v>
      </c>
    </row>
    <row r="231" spans="1:17" s="122" customFormat="1" x14ac:dyDescent="0.2">
      <c r="A231" s="119" t="str">
        <f t="shared" si="101"/>
        <v>State ($)</v>
      </c>
      <c r="B231" s="217">
        <f>IF(ibi_sta_amount_deprbas_sta="Yes",ibi_sta_amount,0)</f>
        <v>0</v>
      </c>
    </row>
    <row r="232" spans="1:17" s="122" customFormat="1" x14ac:dyDescent="0.2">
      <c r="A232" s="119" t="str">
        <f t="shared" si="101"/>
        <v>Utility ($)</v>
      </c>
      <c r="B232" s="217">
        <f>IF(ibi_uti_amount_deprbas_sta="Yes",ibi_uti_amount,0)</f>
        <v>0</v>
      </c>
    </row>
    <row r="233" spans="1:17" s="122" customFormat="1" x14ac:dyDescent="0.2">
      <c r="A233" s="119" t="str">
        <f t="shared" si="101"/>
        <v>Other ($)</v>
      </c>
      <c r="B233" s="218">
        <f>IF(ibi_oth_amount_deprbas_sta="Yes",ibi_oth_amount,0)</f>
        <v>0</v>
      </c>
    </row>
    <row r="234" spans="1:17" s="122" customFormat="1" x14ac:dyDescent="0.2">
      <c r="A234" s="119" t="str">
        <f t="shared" si="101"/>
        <v>Total</v>
      </c>
      <c r="B234" s="217">
        <f>SUM(B230:B233)</f>
        <v>0</v>
      </c>
    </row>
    <row r="235" spans="1:17" s="122" customFormat="1" x14ac:dyDescent="0.2">
      <c r="A235" s="27" t="str">
        <f t="shared" si="101"/>
        <v>As percentage</v>
      </c>
      <c r="B235" s="4"/>
    </row>
    <row r="236" spans="1:17" s="122" customFormat="1" x14ac:dyDescent="0.2">
      <c r="A236" s="119" t="str">
        <f t="shared" si="101"/>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1"/>
        <v>Utility (% of total installed cost)</v>
      </c>
      <c r="B238" s="217">
        <f>IF(ibi_uti_percent_deprbas_sta="Yes",C512,0)</f>
        <v>0</v>
      </c>
    </row>
    <row r="239" spans="1:17" s="122" customFormat="1" x14ac:dyDescent="0.2">
      <c r="A239" s="119" t="str">
        <f t="shared" si="101"/>
        <v>Other (% of total installed cost)</v>
      </c>
      <c r="B239" s="218">
        <f>IF(ibi_oth_percent_deprbas_sta="Yes",C513,0)</f>
        <v>0</v>
      </c>
    </row>
    <row r="240" spans="1:17" s="122" customFormat="1" x14ac:dyDescent="0.2">
      <c r="A240" s="119" t="str">
        <f t="shared" si="101"/>
        <v>Total</v>
      </c>
      <c r="B240" s="217">
        <f>SUM(B236:B239)</f>
        <v>0</v>
      </c>
    </row>
    <row r="241" spans="1:42" s="122" customFormat="1" x14ac:dyDescent="0.2">
      <c r="A241" s="117" t="str">
        <f t="shared" ref="A241:A246" si="102">A516</f>
        <v>Capacity Based Incentive (CBI)</v>
      </c>
      <c r="B241" s="4"/>
    </row>
    <row r="242" spans="1:42" s="122" customFormat="1" x14ac:dyDescent="0.2">
      <c r="A242" s="27" t="str">
        <f t="shared" si="102"/>
        <v>Federal ($/W)</v>
      </c>
      <c r="B242" s="217">
        <f>IF(cbi_fed_deprbas_sta="Yes",C517,0)</f>
        <v>0</v>
      </c>
    </row>
    <row r="243" spans="1:42" s="122" customFormat="1" x14ac:dyDescent="0.2">
      <c r="A243" s="27" t="str">
        <f t="shared" si="102"/>
        <v>State ($/W)</v>
      </c>
      <c r="B243" s="217">
        <f>IF(cbi_sta_deprbas_sta="Yes",C518,0)</f>
        <v>0</v>
      </c>
    </row>
    <row r="244" spans="1:42" s="122" customFormat="1" x14ac:dyDescent="0.2">
      <c r="A244" s="27" t="str">
        <f t="shared" si="102"/>
        <v>Utility ($/W)</v>
      </c>
      <c r="B244" s="217">
        <f>IF(cbi_uti_deprbas_sta="Yes",C519,0)</f>
        <v>0</v>
      </c>
    </row>
    <row r="245" spans="1:42" s="122" customFormat="1" x14ac:dyDescent="0.2">
      <c r="A245" s="27" t="str">
        <f t="shared" si="102"/>
        <v>Other ($/W)</v>
      </c>
      <c r="B245" s="217">
        <f>IF(cbi_oth_deprbas_sta="Yes",C520,0)</f>
        <v>0</v>
      </c>
    </row>
    <row r="246" spans="1:42" s="122" customFormat="1" x14ac:dyDescent="0.2">
      <c r="A246" s="27" t="str">
        <f t="shared" si="102"/>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3">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3"/>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3"/>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3"/>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3"/>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3"/>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364</v>
      </c>
      <c r="B257" s="227">
        <f>SUM(IF(ISNUMBER(C257:AP257),C257:AP257))</f>
        <v>0</v>
      </c>
      <c r="C257" s="224">
        <f t="array" ref="C257:AP257">Inputs!D181:AQ181</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4">A251</f>
        <v>5-yr MACRS</v>
      </c>
      <c r="B259" s="228">
        <f>SUM(IF(ISNUMBER(C259:AP259),C259:AP259))</f>
        <v>0</v>
      </c>
      <c r="C259" s="189" t="e">
        <f>C251/100*$Q$218</f>
        <v>#N/A</v>
      </c>
      <c r="D259" s="373" t="e">
        <f t="shared" ref="D259:AP259" si="105">D251/100*$Q$218</f>
        <v>#N/A</v>
      </c>
      <c r="E259" s="373" t="e">
        <f t="shared" si="105"/>
        <v>#N/A</v>
      </c>
      <c r="F259" s="373" t="e">
        <f t="shared" si="105"/>
        <v>#N/A</v>
      </c>
      <c r="G259" s="373" t="e">
        <f t="shared" si="105"/>
        <v>#N/A</v>
      </c>
      <c r="H259" s="373" t="e">
        <f t="shared" si="105"/>
        <v>#N/A</v>
      </c>
      <c r="I259" s="373" t="e">
        <f t="shared" si="105"/>
        <v>#N/A</v>
      </c>
      <c r="J259" s="373" t="e">
        <f t="shared" si="105"/>
        <v>#N/A</v>
      </c>
      <c r="K259" s="373" t="e">
        <f t="shared" si="105"/>
        <v>#N/A</v>
      </c>
      <c r="L259" s="373" t="e">
        <f t="shared" si="105"/>
        <v>#N/A</v>
      </c>
      <c r="M259" s="373" t="e">
        <f t="shared" si="105"/>
        <v>#N/A</v>
      </c>
      <c r="N259" s="373" t="e">
        <f t="shared" si="105"/>
        <v>#N/A</v>
      </c>
      <c r="O259" s="373" t="e">
        <f t="shared" si="105"/>
        <v>#N/A</v>
      </c>
      <c r="P259" s="373" t="e">
        <f t="shared" si="105"/>
        <v>#N/A</v>
      </c>
      <c r="Q259" s="373" t="e">
        <f t="shared" si="105"/>
        <v>#N/A</v>
      </c>
      <c r="R259" s="373" t="e">
        <f t="shared" si="105"/>
        <v>#N/A</v>
      </c>
      <c r="S259" s="373" t="e">
        <f t="shared" si="105"/>
        <v>#N/A</v>
      </c>
      <c r="T259" s="373" t="e">
        <f t="shared" si="105"/>
        <v>#N/A</v>
      </c>
      <c r="U259" s="373" t="e">
        <f t="shared" si="105"/>
        <v>#N/A</v>
      </c>
      <c r="V259" s="373" t="e">
        <f t="shared" si="105"/>
        <v>#N/A</v>
      </c>
      <c r="W259" s="373" t="e">
        <f t="shared" si="105"/>
        <v>#N/A</v>
      </c>
      <c r="X259" s="373" t="e">
        <f t="shared" si="105"/>
        <v>#N/A</v>
      </c>
      <c r="Y259" s="373" t="e">
        <f t="shared" si="105"/>
        <v>#N/A</v>
      </c>
      <c r="Z259" s="373" t="e">
        <f t="shared" si="105"/>
        <v>#N/A</v>
      </c>
      <c r="AA259" s="373" t="e">
        <f t="shared" si="105"/>
        <v>#N/A</v>
      </c>
      <c r="AB259" s="373" t="e">
        <f t="shared" si="105"/>
        <v>#N/A</v>
      </c>
      <c r="AC259" s="373" t="e">
        <f t="shared" si="105"/>
        <v>#N/A</v>
      </c>
      <c r="AD259" s="373" t="e">
        <f t="shared" si="105"/>
        <v>#N/A</v>
      </c>
      <c r="AE259" s="373" t="e">
        <f t="shared" si="105"/>
        <v>#N/A</v>
      </c>
      <c r="AF259" s="373" t="e">
        <f t="shared" si="105"/>
        <v>#N/A</v>
      </c>
      <c r="AG259" s="373" t="e">
        <f t="shared" si="105"/>
        <v>#N/A</v>
      </c>
      <c r="AH259" s="373" t="e">
        <f t="shared" si="105"/>
        <v>#N/A</v>
      </c>
      <c r="AI259" s="373" t="e">
        <f t="shared" si="105"/>
        <v>#N/A</v>
      </c>
      <c r="AJ259" s="373" t="e">
        <f t="shared" si="105"/>
        <v>#N/A</v>
      </c>
      <c r="AK259" s="373" t="e">
        <f t="shared" si="105"/>
        <v>#N/A</v>
      </c>
      <c r="AL259" s="373" t="e">
        <f t="shared" si="105"/>
        <v>#N/A</v>
      </c>
      <c r="AM259" s="373" t="e">
        <f t="shared" si="105"/>
        <v>#N/A</v>
      </c>
      <c r="AN259" s="373" t="e">
        <f t="shared" si="105"/>
        <v>#N/A</v>
      </c>
      <c r="AO259" s="373" t="e">
        <f t="shared" si="105"/>
        <v>#N/A</v>
      </c>
      <c r="AP259" s="373" t="e">
        <f t="shared" si="105"/>
        <v>#N/A</v>
      </c>
    </row>
    <row r="260" spans="1:42" x14ac:dyDescent="0.2">
      <c r="A260" s="33" t="str">
        <f t="shared" si="104"/>
        <v>15-yr MACRS</v>
      </c>
      <c r="B260" s="228">
        <f t="array" ref="B260">SUM(IF(ISNUMBER(C260:AP260),C260:AP260))</f>
        <v>0</v>
      </c>
      <c r="C260" s="189" t="e">
        <f>C252/100*$Q$219</f>
        <v>#N/A</v>
      </c>
      <c r="D260" s="373" t="e">
        <f t="shared" ref="D260:AP260" si="106">D252/100*$Q$219</f>
        <v>#N/A</v>
      </c>
      <c r="E260" s="373" t="e">
        <f t="shared" si="106"/>
        <v>#N/A</v>
      </c>
      <c r="F260" s="373" t="e">
        <f t="shared" si="106"/>
        <v>#N/A</v>
      </c>
      <c r="G260" s="373" t="e">
        <f t="shared" si="106"/>
        <v>#N/A</v>
      </c>
      <c r="H260" s="373" t="e">
        <f t="shared" si="106"/>
        <v>#N/A</v>
      </c>
      <c r="I260" s="373" t="e">
        <f t="shared" si="106"/>
        <v>#N/A</v>
      </c>
      <c r="J260" s="373" t="e">
        <f t="shared" si="106"/>
        <v>#N/A</v>
      </c>
      <c r="K260" s="373" t="e">
        <f t="shared" si="106"/>
        <v>#N/A</v>
      </c>
      <c r="L260" s="373" t="e">
        <f t="shared" si="106"/>
        <v>#N/A</v>
      </c>
      <c r="M260" s="373" t="e">
        <f t="shared" si="106"/>
        <v>#N/A</v>
      </c>
      <c r="N260" s="373" t="e">
        <f t="shared" si="106"/>
        <v>#N/A</v>
      </c>
      <c r="O260" s="373" t="e">
        <f t="shared" si="106"/>
        <v>#N/A</v>
      </c>
      <c r="P260" s="373" t="e">
        <f t="shared" si="106"/>
        <v>#N/A</v>
      </c>
      <c r="Q260" s="373" t="e">
        <f t="shared" si="106"/>
        <v>#N/A</v>
      </c>
      <c r="R260" s="373" t="e">
        <f t="shared" si="106"/>
        <v>#N/A</v>
      </c>
      <c r="S260" s="373" t="e">
        <f t="shared" si="106"/>
        <v>#N/A</v>
      </c>
      <c r="T260" s="373" t="e">
        <f t="shared" si="106"/>
        <v>#N/A</v>
      </c>
      <c r="U260" s="373" t="e">
        <f t="shared" si="106"/>
        <v>#N/A</v>
      </c>
      <c r="V260" s="373" t="e">
        <f t="shared" si="106"/>
        <v>#N/A</v>
      </c>
      <c r="W260" s="373" t="e">
        <f t="shared" si="106"/>
        <v>#N/A</v>
      </c>
      <c r="X260" s="373" t="e">
        <f t="shared" si="106"/>
        <v>#N/A</v>
      </c>
      <c r="Y260" s="373" t="e">
        <f t="shared" si="106"/>
        <v>#N/A</v>
      </c>
      <c r="Z260" s="373" t="e">
        <f t="shared" si="106"/>
        <v>#N/A</v>
      </c>
      <c r="AA260" s="373" t="e">
        <f t="shared" si="106"/>
        <v>#N/A</v>
      </c>
      <c r="AB260" s="373" t="e">
        <f t="shared" si="106"/>
        <v>#N/A</v>
      </c>
      <c r="AC260" s="373" t="e">
        <f t="shared" si="106"/>
        <v>#N/A</v>
      </c>
      <c r="AD260" s="373" t="e">
        <f t="shared" si="106"/>
        <v>#N/A</v>
      </c>
      <c r="AE260" s="373" t="e">
        <f t="shared" si="106"/>
        <v>#N/A</v>
      </c>
      <c r="AF260" s="373" t="e">
        <f t="shared" si="106"/>
        <v>#N/A</v>
      </c>
      <c r="AG260" s="373" t="e">
        <f t="shared" si="106"/>
        <v>#N/A</v>
      </c>
      <c r="AH260" s="373" t="e">
        <f t="shared" si="106"/>
        <v>#N/A</v>
      </c>
      <c r="AI260" s="373" t="e">
        <f t="shared" si="106"/>
        <v>#N/A</v>
      </c>
      <c r="AJ260" s="373" t="e">
        <f t="shared" si="106"/>
        <v>#N/A</v>
      </c>
      <c r="AK260" s="373" t="e">
        <f t="shared" si="106"/>
        <v>#N/A</v>
      </c>
      <c r="AL260" s="373" t="e">
        <f t="shared" si="106"/>
        <v>#N/A</v>
      </c>
      <c r="AM260" s="373" t="e">
        <f t="shared" si="106"/>
        <v>#N/A</v>
      </c>
      <c r="AN260" s="373" t="e">
        <f t="shared" si="106"/>
        <v>#N/A</v>
      </c>
      <c r="AO260" s="373" t="e">
        <f t="shared" si="106"/>
        <v>#N/A</v>
      </c>
      <c r="AP260" s="373" t="e">
        <f t="shared" si="106"/>
        <v>#N/A</v>
      </c>
    </row>
    <row r="261" spans="1:42" x14ac:dyDescent="0.2">
      <c r="A261" s="33" t="str">
        <f t="shared" si="104"/>
        <v>5-yr SL</v>
      </c>
      <c r="B261" s="228">
        <f t="array" ref="B261">SUM(IF(ISNUMBER(C261:AP261),C261:AP261))</f>
        <v>0</v>
      </c>
      <c r="C261" s="189" t="e">
        <f>C253/100*$Q$220</f>
        <v>#N/A</v>
      </c>
      <c r="D261" s="373" t="e">
        <f t="shared" ref="D261:AP261" si="107">D253/100*$Q$220</f>
        <v>#N/A</v>
      </c>
      <c r="E261" s="373" t="e">
        <f t="shared" si="107"/>
        <v>#N/A</v>
      </c>
      <c r="F261" s="373" t="e">
        <f t="shared" si="107"/>
        <v>#N/A</v>
      </c>
      <c r="G261" s="373" t="e">
        <f t="shared" si="107"/>
        <v>#N/A</v>
      </c>
      <c r="H261" s="373" t="e">
        <f t="shared" si="107"/>
        <v>#N/A</v>
      </c>
      <c r="I261" s="373" t="e">
        <f t="shared" si="107"/>
        <v>#N/A</v>
      </c>
      <c r="J261" s="373" t="e">
        <f t="shared" si="107"/>
        <v>#N/A</v>
      </c>
      <c r="K261" s="373" t="e">
        <f t="shared" si="107"/>
        <v>#N/A</v>
      </c>
      <c r="L261" s="373" t="e">
        <f t="shared" si="107"/>
        <v>#N/A</v>
      </c>
      <c r="M261" s="373" t="e">
        <f t="shared" si="107"/>
        <v>#N/A</v>
      </c>
      <c r="N261" s="373" t="e">
        <f t="shared" si="107"/>
        <v>#N/A</v>
      </c>
      <c r="O261" s="373" t="e">
        <f t="shared" si="107"/>
        <v>#N/A</v>
      </c>
      <c r="P261" s="373" t="e">
        <f t="shared" si="107"/>
        <v>#N/A</v>
      </c>
      <c r="Q261" s="373" t="e">
        <f t="shared" si="107"/>
        <v>#N/A</v>
      </c>
      <c r="R261" s="373" t="e">
        <f t="shared" si="107"/>
        <v>#N/A</v>
      </c>
      <c r="S261" s="373" t="e">
        <f t="shared" si="107"/>
        <v>#N/A</v>
      </c>
      <c r="T261" s="373" t="e">
        <f t="shared" si="107"/>
        <v>#N/A</v>
      </c>
      <c r="U261" s="373" t="e">
        <f t="shared" si="107"/>
        <v>#N/A</v>
      </c>
      <c r="V261" s="373" t="e">
        <f t="shared" si="107"/>
        <v>#N/A</v>
      </c>
      <c r="W261" s="373" t="e">
        <f t="shared" si="107"/>
        <v>#N/A</v>
      </c>
      <c r="X261" s="373" t="e">
        <f t="shared" si="107"/>
        <v>#N/A</v>
      </c>
      <c r="Y261" s="373" t="e">
        <f t="shared" si="107"/>
        <v>#N/A</v>
      </c>
      <c r="Z261" s="373" t="e">
        <f t="shared" si="107"/>
        <v>#N/A</v>
      </c>
      <c r="AA261" s="373" t="e">
        <f t="shared" si="107"/>
        <v>#N/A</v>
      </c>
      <c r="AB261" s="373" t="e">
        <f t="shared" si="107"/>
        <v>#N/A</v>
      </c>
      <c r="AC261" s="373" t="e">
        <f t="shared" si="107"/>
        <v>#N/A</v>
      </c>
      <c r="AD261" s="373" t="e">
        <f t="shared" si="107"/>
        <v>#N/A</v>
      </c>
      <c r="AE261" s="373" t="e">
        <f t="shared" si="107"/>
        <v>#N/A</v>
      </c>
      <c r="AF261" s="373" t="e">
        <f t="shared" si="107"/>
        <v>#N/A</v>
      </c>
      <c r="AG261" s="373" t="e">
        <f t="shared" si="107"/>
        <v>#N/A</v>
      </c>
      <c r="AH261" s="373" t="e">
        <f t="shared" si="107"/>
        <v>#N/A</v>
      </c>
      <c r="AI261" s="373" t="e">
        <f t="shared" si="107"/>
        <v>#N/A</v>
      </c>
      <c r="AJ261" s="373" t="e">
        <f t="shared" si="107"/>
        <v>#N/A</v>
      </c>
      <c r="AK261" s="373" t="e">
        <f t="shared" si="107"/>
        <v>#N/A</v>
      </c>
      <c r="AL261" s="373" t="e">
        <f t="shared" si="107"/>
        <v>#N/A</v>
      </c>
      <c r="AM261" s="373" t="e">
        <f t="shared" si="107"/>
        <v>#N/A</v>
      </c>
      <c r="AN261" s="373" t="e">
        <f t="shared" si="107"/>
        <v>#N/A</v>
      </c>
      <c r="AO261" s="373" t="e">
        <f t="shared" si="107"/>
        <v>#N/A</v>
      </c>
      <c r="AP261" s="373" t="e">
        <f t="shared" si="107"/>
        <v>#N/A</v>
      </c>
    </row>
    <row r="262" spans="1:42" x14ac:dyDescent="0.2">
      <c r="A262" s="33" t="str">
        <f t="shared" si="104"/>
        <v>15-yr SL</v>
      </c>
      <c r="B262" s="228">
        <f t="array" ref="B262">SUM(IF(ISNUMBER(C262:AP262),C262:AP262))</f>
        <v>0</v>
      </c>
      <c r="C262" s="189" t="e">
        <f>C254/100*$Q$221</f>
        <v>#N/A</v>
      </c>
      <c r="D262" s="373" t="e">
        <f t="shared" ref="D262:AP262" si="108">D254/100*$Q$221</f>
        <v>#N/A</v>
      </c>
      <c r="E262" s="373" t="e">
        <f t="shared" si="108"/>
        <v>#N/A</v>
      </c>
      <c r="F262" s="373" t="e">
        <f t="shared" si="108"/>
        <v>#N/A</v>
      </c>
      <c r="G262" s="373" t="e">
        <f t="shared" si="108"/>
        <v>#N/A</v>
      </c>
      <c r="H262" s="373" t="e">
        <f t="shared" si="108"/>
        <v>#N/A</v>
      </c>
      <c r="I262" s="373" t="e">
        <f t="shared" si="108"/>
        <v>#N/A</v>
      </c>
      <c r="J262" s="373" t="e">
        <f t="shared" si="108"/>
        <v>#N/A</v>
      </c>
      <c r="K262" s="373" t="e">
        <f t="shared" si="108"/>
        <v>#N/A</v>
      </c>
      <c r="L262" s="373" t="e">
        <f t="shared" si="108"/>
        <v>#N/A</v>
      </c>
      <c r="M262" s="373" t="e">
        <f t="shared" si="108"/>
        <v>#N/A</v>
      </c>
      <c r="N262" s="373" t="e">
        <f t="shared" si="108"/>
        <v>#N/A</v>
      </c>
      <c r="O262" s="373" t="e">
        <f t="shared" si="108"/>
        <v>#N/A</v>
      </c>
      <c r="P262" s="373" t="e">
        <f t="shared" si="108"/>
        <v>#N/A</v>
      </c>
      <c r="Q262" s="373" t="e">
        <f t="shared" si="108"/>
        <v>#N/A</v>
      </c>
      <c r="R262" s="373" t="e">
        <f t="shared" si="108"/>
        <v>#N/A</v>
      </c>
      <c r="S262" s="373" t="e">
        <f t="shared" si="108"/>
        <v>#N/A</v>
      </c>
      <c r="T262" s="373" t="e">
        <f t="shared" si="108"/>
        <v>#N/A</v>
      </c>
      <c r="U262" s="373" t="e">
        <f t="shared" si="108"/>
        <v>#N/A</v>
      </c>
      <c r="V262" s="373" t="e">
        <f t="shared" si="108"/>
        <v>#N/A</v>
      </c>
      <c r="W262" s="373" t="e">
        <f t="shared" si="108"/>
        <v>#N/A</v>
      </c>
      <c r="X262" s="373" t="e">
        <f t="shared" si="108"/>
        <v>#N/A</v>
      </c>
      <c r="Y262" s="373" t="e">
        <f t="shared" si="108"/>
        <v>#N/A</v>
      </c>
      <c r="Z262" s="373" t="e">
        <f t="shared" si="108"/>
        <v>#N/A</v>
      </c>
      <c r="AA262" s="373" t="e">
        <f t="shared" si="108"/>
        <v>#N/A</v>
      </c>
      <c r="AB262" s="373" t="e">
        <f t="shared" si="108"/>
        <v>#N/A</v>
      </c>
      <c r="AC262" s="373" t="e">
        <f t="shared" si="108"/>
        <v>#N/A</v>
      </c>
      <c r="AD262" s="373" t="e">
        <f t="shared" si="108"/>
        <v>#N/A</v>
      </c>
      <c r="AE262" s="373" t="e">
        <f t="shared" si="108"/>
        <v>#N/A</v>
      </c>
      <c r="AF262" s="373" t="e">
        <f t="shared" si="108"/>
        <v>#N/A</v>
      </c>
      <c r="AG262" s="373" t="e">
        <f t="shared" si="108"/>
        <v>#N/A</v>
      </c>
      <c r="AH262" s="373" t="e">
        <f t="shared" si="108"/>
        <v>#N/A</v>
      </c>
      <c r="AI262" s="373" t="e">
        <f t="shared" si="108"/>
        <v>#N/A</v>
      </c>
      <c r="AJ262" s="373" t="e">
        <f t="shared" si="108"/>
        <v>#N/A</v>
      </c>
      <c r="AK262" s="373" t="e">
        <f t="shared" si="108"/>
        <v>#N/A</v>
      </c>
      <c r="AL262" s="373" t="e">
        <f t="shared" si="108"/>
        <v>#N/A</v>
      </c>
      <c r="AM262" s="373" t="e">
        <f t="shared" si="108"/>
        <v>#N/A</v>
      </c>
      <c r="AN262" s="373" t="e">
        <f t="shared" si="108"/>
        <v>#N/A</v>
      </c>
      <c r="AO262" s="373" t="e">
        <f t="shared" si="108"/>
        <v>#N/A</v>
      </c>
      <c r="AP262" s="373" t="e">
        <f t="shared" si="108"/>
        <v>#N/A</v>
      </c>
    </row>
    <row r="263" spans="1:42" x14ac:dyDescent="0.2">
      <c r="A263" s="33" t="str">
        <f t="shared" si="104"/>
        <v>20-yr SL</v>
      </c>
      <c r="B263" s="228">
        <f t="array" ref="B263">SUM(IF(ISNUMBER(C263:AP263),C263:AP263))</f>
        <v>0</v>
      </c>
      <c r="C263" s="189" t="e">
        <f>C255/100*$Q$222</f>
        <v>#N/A</v>
      </c>
      <c r="D263" s="373" t="e">
        <f t="shared" ref="D263:AP263" si="109">D255/100*$Q$222</f>
        <v>#N/A</v>
      </c>
      <c r="E263" s="373" t="e">
        <f t="shared" si="109"/>
        <v>#N/A</v>
      </c>
      <c r="F263" s="373" t="e">
        <f t="shared" si="109"/>
        <v>#N/A</v>
      </c>
      <c r="G263" s="373" t="e">
        <f t="shared" si="109"/>
        <v>#N/A</v>
      </c>
      <c r="H263" s="373" t="e">
        <f t="shared" si="109"/>
        <v>#N/A</v>
      </c>
      <c r="I263" s="373" t="e">
        <f t="shared" si="109"/>
        <v>#N/A</v>
      </c>
      <c r="J263" s="373" t="e">
        <f t="shared" si="109"/>
        <v>#N/A</v>
      </c>
      <c r="K263" s="373" t="e">
        <f t="shared" si="109"/>
        <v>#N/A</v>
      </c>
      <c r="L263" s="373" t="e">
        <f t="shared" si="109"/>
        <v>#N/A</v>
      </c>
      <c r="M263" s="373" t="e">
        <f t="shared" si="109"/>
        <v>#N/A</v>
      </c>
      <c r="N263" s="373" t="e">
        <f t="shared" si="109"/>
        <v>#N/A</v>
      </c>
      <c r="O263" s="373" t="e">
        <f t="shared" si="109"/>
        <v>#N/A</v>
      </c>
      <c r="P263" s="373" t="e">
        <f t="shared" si="109"/>
        <v>#N/A</v>
      </c>
      <c r="Q263" s="373" t="e">
        <f t="shared" si="109"/>
        <v>#N/A</v>
      </c>
      <c r="R263" s="373" t="e">
        <f t="shared" si="109"/>
        <v>#N/A</v>
      </c>
      <c r="S263" s="373" t="e">
        <f t="shared" si="109"/>
        <v>#N/A</v>
      </c>
      <c r="T263" s="373" t="e">
        <f t="shared" si="109"/>
        <v>#N/A</v>
      </c>
      <c r="U263" s="373" t="e">
        <f t="shared" si="109"/>
        <v>#N/A</v>
      </c>
      <c r="V263" s="373" t="e">
        <f t="shared" si="109"/>
        <v>#N/A</v>
      </c>
      <c r="W263" s="373" t="e">
        <f t="shared" si="109"/>
        <v>#N/A</v>
      </c>
      <c r="X263" s="373" t="e">
        <f t="shared" si="109"/>
        <v>#N/A</v>
      </c>
      <c r="Y263" s="373" t="e">
        <f t="shared" si="109"/>
        <v>#N/A</v>
      </c>
      <c r="Z263" s="373" t="e">
        <f t="shared" si="109"/>
        <v>#N/A</v>
      </c>
      <c r="AA263" s="373" t="e">
        <f t="shared" si="109"/>
        <v>#N/A</v>
      </c>
      <c r="AB263" s="373" t="e">
        <f t="shared" si="109"/>
        <v>#N/A</v>
      </c>
      <c r="AC263" s="373" t="e">
        <f t="shared" si="109"/>
        <v>#N/A</v>
      </c>
      <c r="AD263" s="373" t="e">
        <f t="shared" si="109"/>
        <v>#N/A</v>
      </c>
      <c r="AE263" s="373" t="e">
        <f t="shared" si="109"/>
        <v>#N/A</v>
      </c>
      <c r="AF263" s="373" t="e">
        <f t="shared" si="109"/>
        <v>#N/A</v>
      </c>
      <c r="AG263" s="373" t="e">
        <f t="shared" si="109"/>
        <v>#N/A</v>
      </c>
      <c r="AH263" s="373" t="e">
        <f t="shared" si="109"/>
        <v>#N/A</v>
      </c>
      <c r="AI263" s="373" t="e">
        <f t="shared" si="109"/>
        <v>#N/A</v>
      </c>
      <c r="AJ263" s="373" t="e">
        <f t="shared" si="109"/>
        <v>#N/A</v>
      </c>
      <c r="AK263" s="373" t="e">
        <f t="shared" si="109"/>
        <v>#N/A</v>
      </c>
      <c r="AL263" s="373" t="e">
        <f t="shared" si="109"/>
        <v>#N/A</v>
      </c>
      <c r="AM263" s="373" t="e">
        <f t="shared" si="109"/>
        <v>#N/A</v>
      </c>
      <c r="AN263" s="373" t="e">
        <f t="shared" si="109"/>
        <v>#N/A</v>
      </c>
      <c r="AO263" s="373" t="e">
        <f t="shared" si="109"/>
        <v>#N/A</v>
      </c>
      <c r="AP263" s="373" t="e">
        <f t="shared" si="109"/>
        <v>#N/A</v>
      </c>
    </row>
    <row r="264" spans="1:42" x14ac:dyDescent="0.2">
      <c r="A264" s="33" t="str">
        <f t="shared" si="104"/>
        <v>39-yr SL</v>
      </c>
      <c r="B264" s="228">
        <f>SUM(IF(ISNUMBER(C264:AP264),C264:AP264))</f>
        <v>0</v>
      </c>
      <c r="C264" s="189" t="e">
        <f>C256/100*$Q$223</f>
        <v>#N/A</v>
      </c>
      <c r="D264" s="373" t="e">
        <f t="shared" ref="D264:AP264" si="110">D256/100*$Q$223</f>
        <v>#N/A</v>
      </c>
      <c r="E264" s="373" t="e">
        <f t="shared" si="110"/>
        <v>#N/A</v>
      </c>
      <c r="F264" s="373" t="e">
        <f t="shared" si="110"/>
        <v>#N/A</v>
      </c>
      <c r="G264" s="373" t="e">
        <f t="shared" si="110"/>
        <v>#N/A</v>
      </c>
      <c r="H264" s="373" t="e">
        <f t="shared" si="110"/>
        <v>#N/A</v>
      </c>
      <c r="I264" s="373" t="e">
        <f t="shared" si="110"/>
        <v>#N/A</v>
      </c>
      <c r="J264" s="373" t="e">
        <f t="shared" si="110"/>
        <v>#N/A</v>
      </c>
      <c r="K264" s="373" t="e">
        <f t="shared" si="110"/>
        <v>#N/A</v>
      </c>
      <c r="L264" s="373" t="e">
        <f t="shared" si="110"/>
        <v>#N/A</v>
      </c>
      <c r="M264" s="373" t="e">
        <f t="shared" si="110"/>
        <v>#N/A</v>
      </c>
      <c r="N264" s="373" t="e">
        <f t="shared" si="110"/>
        <v>#N/A</v>
      </c>
      <c r="O264" s="373" t="e">
        <f t="shared" si="110"/>
        <v>#N/A</v>
      </c>
      <c r="P264" s="373" t="e">
        <f t="shared" si="110"/>
        <v>#N/A</v>
      </c>
      <c r="Q264" s="373" t="e">
        <f t="shared" si="110"/>
        <v>#N/A</v>
      </c>
      <c r="R264" s="373" t="e">
        <f t="shared" si="110"/>
        <v>#N/A</v>
      </c>
      <c r="S264" s="373" t="e">
        <f t="shared" si="110"/>
        <v>#N/A</v>
      </c>
      <c r="T264" s="373" t="e">
        <f t="shared" si="110"/>
        <v>#N/A</v>
      </c>
      <c r="U264" s="373" t="e">
        <f t="shared" si="110"/>
        <v>#N/A</v>
      </c>
      <c r="V264" s="373" t="e">
        <f t="shared" si="110"/>
        <v>#N/A</v>
      </c>
      <c r="W264" s="373" t="e">
        <f t="shared" si="110"/>
        <v>#N/A</v>
      </c>
      <c r="X264" s="373" t="e">
        <f t="shared" si="110"/>
        <v>#N/A</v>
      </c>
      <c r="Y264" s="373" t="e">
        <f t="shared" si="110"/>
        <v>#N/A</v>
      </c>
      <c r="Z264" s="373" t="e">
        <f t="shared" si="110"/>
        <v>#N/A</v>
      </c>
      <c r="AA264" s="373" t="e">
        <f t="shared" si="110"/>
        <v>#N/A</v>
      </c>
      <c r="AB264" s="373" t="e">
        <f t="shared" si="110"/>
        <v>#N/A</v>
      </c>
      <c r="AC264" s="373" t="e">
        <f t="shared" si="110"/>
        <v>#N/A</v>
      </c>
      <c r="AD264" s="373" t="e">
        <f t="shared" si="110"/>
        <v>#N/A</v>
      </c>
      <c r="AE264" s="373" t="e">
        <f t="shared" si="110"/>
        <v>#N/A</v>
      </c>
      <c r="AF264" s="373" t="e">
        <f t="shared" si="110"/>
        <v>#N/A</v>
      </c>
      <c r="AG264" s="373" t="e">
        <f t="shared" si="110"/>
        <v>#N/A</v>
      </c>
      <c r="AH264" s="373" t="e">
        <f t="shared" si="110"/>
        <v>#N/A</v>
      </c>
      <c r="AI264" s="373" t="e">
        <f t="shared" si="110"/>
        <v>#N/A</v>
      </c>
      <c r="AJ264" s="373" t="e">
        <f t="shared" si="110"/>
        <v>#N/A</v>
      </c>
      <c r="AK264" s="373" t="e">
        <f t="shared" si="110"/>
        <v>#N/A</v>
      </c>
      <c r="AL264" s="373" t="e">
        <f t="shared" si="110"/>
        <v>#N/A</v>
      </c>
      <c r="AM264" s="373" t="e">
        <f t="shared" si="110"/>
        <v>#N/A</v>
      </c>
      <c r="AN264" s="373" t="e">
        <f t="shared" si="110"/>
        <v>#N/A</v>
      </c>
      <c r="AO264" s="373" t="e">
        <f t="shared" si="110"/>
        <v>#N/A</v>
      </c>
      <c r="AP264" s="373" t="e">
        <f t="shared" si="110"/>
        <v>#N/A</v>
      </c>
    </row>
    <row r="265" spans="1:42" x14ac:dyDescent="0.2">
      <c r="A265" s="33" t="s">
        <v>364</v>
      </c>
      <c r="B265" s="402">
        <f>SUM(IF(ISNUMBER(C265:AP265),C265:AP265))</f>
        <v>0</v>
      </c>
      <c r="C265" s="373">
        <f t="shared" ref="C265:AP265" si="111">IF(C2&lt;=analysis_period,C257/100*$Q$224,0)</f>
        <v>0</v>
      </c>
      <c r="D265" s="373">
        <f t="shared" si="111"/>
        <v>0</v>
      </c>
      <c r="E265" s="373">
        <f t="shared" si="111"/>
        <v>0</v>
      </c>
      <c r="F265" s="373">
        <f t="shared" si="111"/>
        <v>0</v>
      </c>
      <c r="G265" s="373">
        <f t="shared" si="111"/>
        <v>0</v>
      </c>
      <c r="H265" s="373">
        <f t="shared" si="111"/>
        <v>0</v>
      </c>
      <c r="I265" s="373">
        <f t="shared" si="111"/>
        <v>0</v>
      </c>
      <c r="J265" s="373">
        <f t="shared" si="111"/>
        <v>0</v>
      </c>
      <c r="K265" s="373">
        <f t="shared" si="111"/>
        <v>0</v>
      </c>
      <c r="L265" s="373">
        <f t="shared" si="111"/>
        <v>0</v>
      </c>
      <c r="M265" s="373">
        <f t="shared" si="111"/>
        <v>0</v>
      </c>
      <c r="N265" s="373">
        <f t="shared" si="111"/>
        <v>0</v>
      </c>
      <c r="O265" s="373">
        <f t="shared" si="111"/>
        <v>0</v>
      </c>
      <c r="P265" s="373">
        <f t="shared" si="111"/>
        <v>0</v>
      </c>
      <c r="Q265" s="373">
        <f t="shared" si="111"/>
        <v>0</v>
      </c>
      <c r="R265" s="373">
        <f t="shared" si="111"/>
        <v>0</v>
      </c>
      <c r="S265" s="373">
        <f t="shared" si="111"/>
        <v>0</v>
      </c>
      <c r="T265" s="373">
        <f t="shared" si="111"/>
        <v>0</v>
      </c>
      <c r="U265" s="373">
        <f t="shared" si="111"/>
        <v>0</v>
      </c>
      <c r="V265" s="373">
        <f t="shared" si="111"/>
        <v>0</v>
      </c>
      <c r="W265" s="373">
        <f t="shared" si="111"/>
        <v>0</v>
      </c>
      <c r="X265" s="373">
        <f t="shared" si="111"/>
        <v>0</v>
      </c>
      <c r="Y265" s="373">
        <f t="shared" si="111"/>
        <v>0</v>
      </c>
      <c r="Z265" s="373">
        <f t="shared" si="111"/>
        <v>0</v>
      </c>
      <c r="AA265" s="373">
        <f t="shared" si="111"/>
        <v>0</v>
      </c>
      <c r="AB265" s="373">
        <f t="shared" si="111"/>
        <v>0</v>
      </c>
      <c r="AC265" s="373">
        <f t="shared" si="111"/>
        <v>0</v>
      </c>
      <c r="AD265" s="373">
        <f t="shared" si="111"/>
        <v>0</v>
      </c>
      <c r="AE265" s="373">
        <f t="shared" si="111"/>
        <v>0</v>
      </c>
      <c r="AF265" s="373">
        <f t="shared" si="111"/>
        <v>0</v>
      </c>
      <c r="AG265" s="373">
        <f t="shared" si="111"/>
        <v>0</v>
      </c>
      <c r="AH265" s="373">
        <f t="shared" si="111"/>
        <v>0</v>
      </c>
      <c r="AI265" s="373">
        <f t="shared" si="111"/>
        <v>0</v>
      </c>
      <c r="AJ265" s="373">
        <f t="shared" si="111"/>
        <v>0</v>
      </c>
      <c r="AK265" s="373">
        <f t="shared" si="111"/>
        <v>0</v>
      </c>
      <c r="AL265" s="373">
        <f t="shared" si="111"/>
        <v>0</v>
      </c>
      <c r="AM265" s="373">
        <f t="shared" si="111"/>
        <v>0</v>
      </c>
      <c r="AN265" s="373">
        <f t="shared" si="111"/>
        <v>0</v>
      </c>
      <c r="AO265" s="373">
        <f t="shared" si="111"/>
        <v>0</v>
      </c>
      <c r="AP265" s="373">
        <f t="shared" si="111"/>
        <v>0</v>
      </c>
    </row>
    <row r="266" spans="1:42" x14ac:dyDescent="0.2">
      <c r="A266" s="33" t="s">
        <v>92</v>
      </c>
      <c r="B266" s="229">
        <f t="shared" ref="B266" si="112">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3">SUM(E259:E266)</f>
        <v>#N/A</v>
      </c>
      <c r="F267" s="189" t="e">
        <f t="shared" si="113"/>
        <v>#N/A</v>
      </c>
      <c r="G267" s="189" t="e">
        <f t="shared" si="113"/>
        <v>#N/A</v>
      </c>
      <c r="H267" s="189" t="e">
        <f t="shared" si="113"/>
        <v>#N/A</v>
      </c>
      <c r="I267" s="189" t="e">
        <f t="shared" si="113"/>
        <v>#N/A</v>
      </c>
      <c r="J267" s="189" t="e">
        <f t="shared" si="113"/>
        <v>#N/A</v>
      </c>
      <c r="K267" s="189" t="e">
        <f t="shared" si="113"/>
        <v>#N/A</v>
      </c>
      <c r="L267" s="189" t="e">
        <f t="shared" si="113"/>
        <v>#N/A</v>
      </c>
      <c r="M267" s="189" t="e">
        <f t="shared" si="113"/>
        <v>#N/A</v>
      </c>
      <c r="N267" s="189" t="e">
        <f t="shared" si="113"/>
        <v>#N/A</v>
      </c>
      <c r="O267" s="189" t="e">
        <f t="shared" si="113"/>
        <v>#N/A</v>
      </c>
      <c r="P267" s="189" t="e">
        <f t="shared" si="113"/>
        <v>#N/A</v>
      </c>
      <c r="Q267" s="189" t="e">
        <f t="shared" si="113"/>
        <v>#N/A</v>
      </c>
      <c r="R267" s="189" t="e">
        <f t="shared" si="113"/>
        <v>#N/A</v>
      </c>
      <c r="S267" s="189" t="e">
        <f t="shared" si="113"/>
        <v>#N/A</v>
      </c>
      <c r="T267" s="189" t="e">
        <f t="shared" si="113"/>
        <v>#N/A</v>
      </c>
      <c r="U267" s="189" t="e">
        <f t="shared" si="113"/>
        <v>#N/A</v>
      </c>
      <c r="V267" s="189" t="e">
        <f t="shared" si="113"/>
        <v>#N/A</v>
      </c>
      <c r="W267" s="189" t="e">
        <f t="shared" si="113"/>
        <v>#N/A</v>
      </c>
      <c r="X267" s="189" t="e">
        <f t="shared" si="113"/>
        <v>#N/A</v>
      </c>
      <c r="Y267" s="189" t="e">
        <f t="shared" si="113"/>
        <v>#N/A</v>
      </c>
      <c r="Z267" s="189" t="e">
        <f t="shared" si="113"/>
        <v>#N/A</v>
      </c>
      <c r="AA267" s="189" t="e">
        <f t="shared" si="113"/>
        <v>#N/A</v>
      </c>
      <c r="AB267" s="189" t="e">
        <f t="shared" si="113"/>
        <v>#N/A</v>
      </c>
      <c r="AC267" s="189" t="e">
        <f t="shared" si="113"/>
        <v>#N/A</v>
      </c>
      <c r="AD267" s="189" t="e">
        <f t="shared" si="113"/>
        <v>#N/A</v>
      </c>
      <c r="AE267" s="189" t="e">
        <f t="shared" si="113"/>
        <v>#N/A</v>
      </c>
      <c r="AF267" s="189" t="e">
        <f t="shared" si="113"/>
        <v>#N/A</v>
      </c>
      <c r="AG267" s="189" t="e">
        <f t="shared" si="113"/>
        <v>#N/A</v>
      </c>
      <c r="AH267" s="189" t="e">
        <f t="shared" si="113"/>
        <v>#N/A</v>
      </c>
      <c r="AI267" s="189" t="e">
        <f t="shared" si="113"/>
        <v>#N/A</v>
      </c>
      <c r="AJ267" s="189" t="e">
        <f t="shared" si="113"/>
        <v>#N/A</v>
      </c>
      <c r="AK267" s="189" t="e">
        <f t="shared" si="113"/>
        <v>#N/A</v>
      </c>
      <c r="AL267" s="189" t="e">
        <f t="shared" si="113"/>
        <v>#N/A</v>
      </c>
      <c r="AM267" s="189" t="e">
        <f t="shared" si="113"/>
        <v>#N/A</v>
      </c>
      <c r="AN267" s="189" t="e">
        <f t="shared" si="113"/>
        <v>#N/A</v>
      </c>
      <c r="AO267" s="189" t="e">
        <f t="shared" si="113"/>
        <v>#N/A</v>
      </c>
      <c r="AP267" s="189" t="e">
        <f t="shared" si="113"/>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4">B2</f>
        <v>0</v>
      </c>
      <c r="C271" s="232" t="str">
        <f t="shared" si="114"/>
        <v/>
      </c>
      <c r="D271" s="232" t="str">
        <f t="shared" si="114"/>
        <v/>
      </c>
      <c r="E271" s="232" t="str">
        <f t="shared" si="114"/>
        <v/>
      </c>
      <c r="F271" s="232" t="str">
        <f t="shared" si="114"/>
        <v/>
      </c>
      <c r="G271" s="232" t="str">
        <f t="shared" si="114"/>
        <v/>
      </c>
      <c r="H271" s="232" t="str">
        <f t="shared" si="114"/>
        <v/>
      </c>
      <c r="I271" s="232" t="str">
        <f t="shared" si="114"/>
        <v/>
      </c>
      <c r="J271" s="232" t="str">
        <f t="shared" si="114"/>
        <v/>
      </c>
      <c r="K271" s="232" t="str">
        <f t="shared" si="114"/>
        <v/>
      </c>
      <c r="L271" s="232" t="str">
        <f t="shared" si="114"/>
        <v/>
      </c>
      <c r="M271" s="232" t="str">
        <f t="shared" si="114"/>
        <v/>
      </c>
      <c r="N271" s="232" t="str">
        <f t="shared" si="114"/>
        <v/>
      </c>
      <c r="O271" s="232" t="str">
        <f t="shared" si="114"/>
        <v/>
      </c>
      <c r="P271" s="232" t="str">
        <f t="shared" si="114"/>
        <v/>
      </c>
      <c r="Q271" s="232" t="str">
        <f t="shared" si="114"/>
        <v/>
      </c>
      <c r="R271" s="232" t="str">
        <f t="shared" si="114"/>
        <v/>
      </c>
      <c r="S271" s="232" t="str">
        <f t="shared" si="114"/>
        <v/>
      </c>
      <c r="T271" s="232" t="str">
        <f t="shared" si="114"/>
        <v/>
      </c>
      <c r="U271" s="232" t="str">
        <f t="shared" si="114"/>
        <v/>
      </c>
      <c r="V271" s="232" t="str">
        <f t="shared" si="114"/>
        <v/>
      </c>
      <c r="W271" s="232" t="str">
        <f t="shared" si="114"/>
        <v/>
      </c>
      <c r="X271" s="232" t="str">
        <f t="shared" si="114"/>
        <v/>
      </c>
      <c r="Y271" s="232" t="str">
        <f t="shared" si="114"/>
        <v/>
      </c>
      <c r="Z271" s="232" t="str">
        <f t="shared" si="114"/>
        <v/>
      </c>
      <c r="AA271" s="232" t="str">
        <f t="shared" si="114"/>
        <v/>
      </c>
      <c r="AB271" s="232" t="str">
        <f t="shared" si="114"/>
        <v/>
      </c>
      <c r="AC271" s="232" t="str">
        <f t="shared" si="114"/>
        <v/>
      </c>
      <c r="AD271" s="232" t="str">
        <f t="shared" si="114"/>
        <v/>
      </c>
      <c r="AE271" s="232" t="str">
        <f t="shared" si="114"/>
        <v/>
      </c>
      <c r="AF271" s="232" t="str">
        <f t="shared" si="114"/>
        <v/>
      </c>
      <c r="AG271" s="232" t="str">
        <f t="shared" si="114"/>
        <v/>
      </c>
      <c r="AH271" s="232" t="str">
        <f t="shared" si="114"/>
        <v/>
      </c>
      <c r="AI271" s="232" t="str">
        <f t="shared" si="114"/>
        <v/>
      </c>
      <c r="AJ271" s="232" t="str">
        <f t="shared" si="114"/>
        <v/>
      </c>
      <c r="AK271" s="232" t="str">
        <f t="shared" si="114"/>
        <v/>
      </c>
      <c r="AL271" s="232" t="str">
        <f t="shared" si="114"/>
        <v/>
      </c>
      <c r="AM271" s="232" t="str">
        <f t="shared" si="114"/>
        <v/>
      </c>
      <c r="AN271" s="232" t="str">
        <f t="shared" si="114"/>
        <v/>
      </c>
      <c r="AO271" s="232" t="str">
        <f t="shared" si="114"/>
        <v/>
      </c>
      <c r="AP271" s="232" t="str">
        <f t="shared" si="114"/>
        <v/>
      </c>
    </row>
    <row r="272" spans="1:42" x14ac:dyDescent="0.2">
      <c r="A272" s="32" t="s">
        <v>197</v>
      </c>
      <c r="B272" s="231">
        <v>0</v>
      </c>
      <c r="C272" s="224" t="e">
        <f t="shared" ref="C272:AP272" si="115">IF($B$270=$A251,C251,0)+IF($B$270=$A252,C252,0)+IF($B$270=$A253,C253,0)+IF($B$270=$A254,C254,0)+IF($B$270=$A255,C255,0)+IF($B$270=$A256,C256,0)</f>
        <v>#N/A</v>
      </c>
      <c r="D272" s="224" t="e">
        <f t="shared" si="115"/>
        <v>#N/A</v>
      </c>
      <c r="E272" s="224" t="e">
        <f t="shared" si="115"/>
        <v>#N/A</v>
      </c>
      <c r="F272" s="224" t="e">
        <f t="shared" si="115"/>
        <v>#N/A</v>
      </c>
      <c r="G272" s="224" t="e">
        <f t="shared" si="115"/>
        <v>#N/A</v>
      </c>
      <c r="H272" s="224" t="e">
        <f t="shared" si="115"/>
        <v>#N/A</v>
      </c>
      <c r="I272" s="224" t="e">
        <f t="shared" si="115"/>
        <v>#N/A</v>
      </c>
      <c r="J272" s="224" t="e">
        <f t="shared" si="115"/>
        <v>#N/A</v>
      </c>
      <c r="K272" s="224" t="e">
        <f t="shared" si="115"/>
        <v>#N/A</v>
      </c>
      <c r="L272" s="224" t="e">
        <f t="shared" si="115"/>
        <v>#N/A</v>
      </c>
      <c r="M272" s="224" t="e">
        <f t="shared" si="115"/>
        <v>#N/A</v>
      </c>
      <c r="N272" s="224" t="e">
        <f t="shared" si="115"/>
        <v>#N/A</v>
      </c>
      <c r="O272" s="224" t="e">
        <f t="shared" si="115"/>
        <v>#N/A</v>
      </c>
      <c r="P272" s="224" t="e">
        <f t="shared" si="115"/>
        <v>#N/A</v>
      </c>
      <c r="Q272" s="224" t="e">
        <f t="shared" si="115"/>
        <v>#N/A</v>
      </c>
      <c r="R272" s="224" t="e">
        <f t="shared" si="115"/>
        <v>#N/A</v>
      </c>
      <c r="S272" s="224" t="e">
        <f t="shared" si="115"/>
        <v>#N/A</v>
      </c>
      <c r="T272" s="224" t="e">
        <f t="shared" si="115"/>
        <v>#N/A</v>
      </c>
      <c r="U272" s="224" t="e">
        <f t="shared" si="115"/>
        <v>#N/A</v>
      </c>
      <c r="V272" s="224" t="e">
        <f t="shared" si="115"/>
        <v>#N/A</v>
      </c>
      <c r="W272" s="224" t="e">
        <f t="shared" si="115"/>
        <v>#N/A</v>
      </c>
      <c r="X272" s="224" t="e">
        <f t="shared" si="115"/>
        <v>#N/A</v>
      </c>
      <c r="Y272" s="224" t="e">
        <f t="shared" si="115"/>
        <v>#N/A</v>
      </c>
      <c r="Z272" s="224" t="e">
        <f t="shared" si="115"/>
        <v>#N/A</v>
      </c>
      <c r="AA272" s="224" t="e">
        <f t="shared" si="115"/>
        <v>#N/A</v>
      </c>
      <c r="AB272" s="224" t="e">
        <f t="shared" si="115"/>
        <v>#N/A</v>
      </c>
      <c r="AC272" s="224" t="e">
        <f t="shared" si="115"/>
        <v>#N/A</v>
      </c>
      <c r="AD272" s="224" t="e">
        <f t="shared" si="115"/>
        <v>#N/A</v>
      </c>
      <c r="AE272" s="224" t="e">
        <f t="shared" si="115"/>
        <v>#N/A</v>
      </c>
      <c r="AF272" s="224" t="e">
        <f t="shared" si="115"/>
        <v>#N/A</v>
      </c>
      <c r="AG272" s="224" t="e">
        <f t="shared" si="115"/>
        <v>#N/A</v>
      </c>
      <c r="AH272" s="224" t="e">
        <f t="shared" si="115"/>
        <v>#N/A</v>
      </c>
      <c r="AI272" s="224" t="e">
        <f t="shared" si="115"/>
        <v>#N/A</v>
      </c>
      <c r="AJ272" s="224" t="e">
        <f t="shared" si="115"/>
        <v>#N/A</v>
      </c>
      <c r="AK272" s="224" t="e">
        <f t="shared" si="115"/>
        <v>#N/A</v>
      </c>
      <c r="AL272" s="224" t="e">
        <f t="shared" si="115"/>
        <v>#N/A</v>
      </c>
      <c r="AM272" s="224" t="e">
        <f t="shared" si="115"/>
        <v>#N/A</v>
      </c>
      <c r="AN272" s="224" t="e">
        <f t="shared" si="115"/>
        <v>#N/A</v>
      </c>
      <c r="AO272" s="224" t="e">
        <f t="shared" si="115"/>
        <v>#N/A</v>
      </c>
      <c r="AP272" s="224" t="e">
        <f t="shared" si="115"/>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6">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6"/>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6"/>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6"/>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6"/>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6"/>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6"/>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7">LOOKUP(C276,$B$271:$AP$271,$B$272:$AP$272)/100*$B595</f>
        <v>0</v>
      </c>
      <c r="D287" s="213">
        <f t="shared" si="117"/>
        <v>0</v>
      </c>
      <c r="E287" s="213">
        <f t="shared" si="117"/>
        <v>0</v>
      </c>
      <c r="F287" s="213">
        <f t="shared" si="117"/>
        <v>0</v>
      </c>
      <c r="G287" s="213">
        <f t="shared" si="117"/>
        <v>0</v>
      </c>
      <c r="H287" s="213">
        <f t="shared" si="117"/>
        <v>0</v>
      </c>
      <c r="I287" s="213">
        <f t="shared" si="117"/>
        <v>0</v>
      </c>
      <c r="J287" s="213">
        <f t="shared" si="117"/>
        <v>0</v>
      </c>
      <c r="K287" s="213">
        <f t="shared" si="117"/>
        <v>0</v>
      </c>
      <c r="L287" s="213">
        <f t="shared" si="117"/>
        <v>0</v>
      </c>
      <c r="M287" s="213">
        <f t="shared" si="117"/>
        <v>0</v>
      </c>
      <c r="N287" s="213">
        <f t="shared" si="117"/>
        <v>0</v>
      </c>
      <c r="O287" s="213">
        <f t="shared" si="117"/>
        <v>0</v>
      </c>
      <c r="P287" s="213">
        <f t="shared" si="117"/>
        <v>0</v>
      </c>
      <c r="Q287" s="213">
        <f t="shared" si="117"/>
        <v>0</v>
      </c>
      <c r="R287" s="213">
        <f t="shared" si="117"/>
        <v>0</v>
      </c>
      <c r="S287" s="213">
        <f t="shared" si="117"/>
        <v>0</v>
      </c>
      <c r="T287" s="213">
        <f t="shared" si="117"/>
        <v>0</v>
      </c>
      <c r="U287" s="213">
        <f t="shared" si="117"/>
        <v>0</v>
      </c>
      <c r="V287" s="213">
        <f t="shared" si="117"/>
        <v>0</v>
      </c>
      <c r="W287" s="213">
        <f t="shared" si="117"/>
        <v>0</v>
      </c>
      <c r="X287" s="213">
        <f t="shared" si="117"/>
        <v>0</v>
      </c>
      <c r="Y287" s="213">
        <f t="shared" si="117"/>
        <v>0</v>
      </c>
      <c r="Z287" s="213">
        <f t="shared" si="117"/>
        <v>0</v>
      </c>
      <c r="AA287" s="213">
        <f t="shared" si="117"/>
        <v>0</v>
      </c>
      <c r="AB287" s="213">
        <f t="shared" si="117"/>
        <v>0</v>
      </c>
      <c r="AC287" s="213">
        <f t="shared" si="117"/>
        <v>0</v>
      </c>
      <c r="AD287" s="213">
        <f t="shared" si="117"/>
        <v>0</v>
      </c>
      <c r="AE287" s="213">
        <f t="shared" si="117"/>
        <v>0</v>
      </c>
      <c r="AF287" s="213">
        <f t="shared" si="117"/>
        <v>0</v>
      </c>
      <c r="AG287" s="213">
        <f t="shared" si="117"/>
        <v>0</v>
      </c>
      <c r="AH287" s="213">
        <f t="shared" si="117"/>
        <v>0</v>
      </c>
      <c r="AI287" s="213">
        <f t="shared" si="117"/>
        <v>0</v>
      </c>
      <c r="AJ287" s="213">
        <f t="shared" si="117"/>
        <v>0</v>
      </c>
      <c r="AK287" s="213">
        <f t="shared" si="117"/>
        <v>0</v>
      </c>
      <c r="AL287" s="213">
        <f t="shared" si="117"/>
        <v>0</v>
      </c>
      <c r="AM287" s="213">
        <f t="shared" si="117"/>
        <v>0</v>
      </c>
      <c r="AN287" s="213">
        <f t="shared" si="117"/>
        <v>0</v>
      </c>
      <c r="AO287" s="213">
        <f t="shared" si="117"/>
        <v>0</v>
      </c>
      <c r="AP287" s="213">
        <f t="shared" si="117"/>
        <v>0</v>
      </c>
    </row>
    <row r="288" spans="1:42" x14ac:dyDescent="0.2">
      <c r="A288" s="4">
        <f>A287+1</f>
        <v>2</v>
      </c>
      <c r="B288" s="233">
        <f t="shared" ref="B288:B296" si="118">SUM(C288:AP288)</f>
        <v>0</v>
      </c>
      <c r="C288" s="213">
        <f t="shared" ref="C288:AP288" si="119">LOOKUP(C277,$B$271:$AP$271,$B$272:$AP$272)/100*$B596</f>
        <v>0</v>
      </c>
      <c r="D288" s="213">
        <f t="shared" si="119"/>
        <v>0</v>
      </c>
      <c r="E288" s="213">
        <f t="shared" si="119"/>
        <v>0</v>
      </c>
      <c r="F288" s="213">
        <f t="shared" si="119"/>
        <v>0</v>
      </c>
      <c r="G288" s="213">
        <f t="shared" si="119"/>
        <v>0</v>
      </c>
      <c r="H288" s="213">
        <f t="shared" si="119"/>
        <v>0</v>
      </c>
      <c r="I288" s="213">
        <f t="shared" si="119"/>
        <v>0</v>
      </c>
      <c r="J288" s="213">
        <f t="shared" si="119"/>
        <v>0</v>
      </c>
      <c r="K288" s="213">
        <f t="shared" si="119"/>
        <v>0</v>
      </c>
      <c r="L288" s="213">
        <f t="shared" si="119"/>
        <v>0</v>
      </c>
      <c r="M288" s="213">
        <f t="shared" si="119"/>
        <v>0</v>
      </c>
      <c r="N288" s="213">
        <f t="shared" si="119"/>
        <v>0</v>
      </c>
      <c r="O288" s="213">
        <f t="shared" si="119"/>
        <v>0</v>
      </c>
      <c r="P288" s="213">
        <f t="shared" si="119"/>
        <v>0</v>
      </c>
      <c r="Q288" s="213">
        <f t="shared" si="119"/>
        <v>0</v>
      </c>
      <c r="R288" s="213">
        <f t="shared" si="119"/>
        <v>0</v>
      </c>
      <c r="S288" s="213">
        <f t="shared" si="119"/>
        <v>0</v>
      </c>
      <c r="T288" s="213">
        <f t="shared" si="119"/>
        <v>0</v>
      </c>
      <c r="U288" s="213">
        <f t="shared" si="119"/>
        <v>0</v>
      </c>
      <c r="V288" s="213">
        <f t="shared" si="119"/>
        <v>0</v>
      </c>
      <c r="W288" s="213">
        <f t="shared" si="119"/>
        <v>0</v>
      </c>
      <c r="X288" s="213">
        <f t="shared" si="119"/>
        <v>0</v>
      </c>
      <c r="Y288" s="213">
        <f t="shared" si="119"/>
        <v>0</v>
      </c>
      <c r="Z288" s="213">
        <f t="shared" si="119"/>
        <v>0</v>
      </c>
      <c r="AA288" s="213">
        <f t="shared" si="119"/>
        <v>0</v>
      </c>
      <c r="AB288" s="213">
        <f t="shared" si="119"/>
        <v>0</v>
      </c>
      <c r="AC288" s="213">
        <f t="shared" si="119"/>
        <v>0</v>
      </c>
      <c r="AD288" s="213">
        <f t="shared" si="119"/>
        <v>0</v>
      </c>
      <c r="AE288" s="213">
        <f t="shared" si="119"/>
        <v>0</v>
      </c>
      <c r="AF288" s="213">
        <f t="shared" si="119"/>
        <v>0</v>
      </c>
      <c r="AG288" s="213">
        <f t="shared" si="119"/>
        <v>0</v>
      </c>
      <c r="AH288" s="213">
        <f t="shared" si="119"/>
        <v>0</v>
      </c>
      <c r="AI288" s="213">
        <f t="shared" si="119"/>
        <v>0</v>
      </c>
      <c r="AJ288" s="213">
        <f t="shared" si="119"/>
        <v>0</v>
      </c>
      <c r="AK288" s="213">
        <f t="shared" si="119"/>
        <v>0</v>
      </c>
      <c r="AL288" s="213">
        <f t="shared" si="119"/>
        <v>0</v>
      </c>
      <c r="AM288" s="213">
        <f t="shared" si="119"/>
        <v>0</v>
      </c>
      <c r="AN288" s="213">
        <f t="shared" si="119"/>
        <v>0</v>
      </c>
      <c r="AO288" s="213">
        <f t="shared" si="119"/>
        <v>0</v>
      </c>
      <c r="AP288" s="213">
        <f t="shared" si="119"/>
        <v>0</v>
      </c>
    </row>
    <row r="289" spans="1:42" x14ac:dyDescent="0.2">
      <c r="A289" s="4">
        <f t="shared" ref="A289:A296" si="120">A288+1</f>
        <v>3</v>
      </c>
      <c r="B289" s="233">
        <f t="shared" si="118"/>
        <v>0</v>
      </c>
      <c r="C289" s="213">
        <f t="shared" ref="C289:AP289" si="121">LOOKUP(C278,$B$271:$AP$271,$B$272:$AP$272)/100*$B597</f>
        <v>0</v>
      </c>
      <c r="D289" s="213">
        <f t="shared" si="121"/>
        <v>0</v>
      </c>
      <c r="E289" s="213">
        <f t="shared" si="121"/>
        <v>0</v>
      </c>
      <c r="F289" s="213">
        <f t="shared" si="121"/>
        <v>0</v>
      </c>
      <c r="G289" s="213">
        <f t="shared" si="121"/>
        <v>0</v>
      </c>
      <c r="H289" s="213">
        <f t="shared" si="121"/>
        <v>0</v>
      </c>
      <c r="I289" s="213">
        <f t="shared" si="121"/>
        <v>0</v>
      </c>
      <c r="J289" s="213">
        <f t="shared" si="121"/>
        <v>0</v>
      </c>
      <c r="K289" s="213">
        <f t="shared" si="121"/>
        <v>0</v>
      </c>
      <c r="L289" s="213">
        <f t="shared" si="121"/>
        <v>0</v>
      </c>
      <c r="M289" s="213">
        <f t="shared" si="121"/>
        <v>0</v>
      </c>
      <c r="N289" s="213">
        <f t="shared" si="121"/>
        <v>0</v>
      </c>
      <c r="O289" s="213">
        <f t="shared" si="121"/>
        <v>0</v>
      </c>
      <c r="P289" s="213">
        <f t="shared" si="121"/>
        <v>0</v>
      </c>
      <c r="Q289" s="213">
        <f t="shared" si="121"/>
        <v>0</v>
      </c>
      <c r="R289" s="213">
        <f t="shared" si="121"/>
        <v>0</v>
      </c>
      <c r="S289" s="213">
        <f t="shared" si="121"/>
        <v>0</v>
      </c>
      <c r="T289" s="213">
        <f t="shared" si="121"/>
        <v>0</v>
      </c>
      <c r="U289" s="213">
        <f t="shared" si="121"/>
        <v>0</v>
      </c>
      <c r="V289" s="213">
        <f t="shared" si="121"/>
        <v>0</v>
      </c>
      <c r="W289" s="213">
        <f t="shared" si="121"/>
        <v>0</v>
      </c>
      <c r="X289" s="213">
        <f t="shared" si="121"/>
        <v>0</v>
      </c>
      <c r="Y289" s="213">
        <f t="shared" si="121"/>
        <v>0</v>
      </c>
      <c r="Z289" s="213">
        <f t="shared" si="121"/>
        <v>0</v>
      </c>
      <c r="AA289" s="213">
        <f t="shared" si="121"/>
        <v>0</v>
      </c>
      <c r="AB289" s="213">
        <f t="shared" si="121"/>
        <v>0</v>
      </c>
      <c r="AC289" s="213">
        <f t="shared" si="121"/>
        <v>0</v>
      </c>
      <c r="AD289" s="213">
        <f t="shared" si="121"/>
        <v>0</v>
      </c>
      <c r="AE289" s="213">
        <f t="shared" si="121"/>
        <v>0</v>
      </c>
      <c r="AF289" s="213">
        <f t="shared" si="121"/>
        <v>0</v>
      </c>
      <c r="AG289" s="213">
        <f t="shared" si="121"/>
        <v>0</v>
      </c>
      <c r="AH289" s="213">
        <f t="shared" si="121"/>
        <v>0</v>
      </c>
      <c r="AI289" s="213">
        <f t="shared" si="121"/>
        <v>0</v>
      </c>
      <c r="AJ289" s="213">
        <f t="shared" si="121"/>
        <v>0</v>
      </c>
      <c r="AK289" s="213">
        <f t="shared" si="121"/>
        <v>0</v>
      </c>
      <c r="AL289" s="213">
        <f t="shared" si="121"/>
        <v>0</v>
      </c>
      <c r="AM289" s="213">
        <f t="shared" si="121"/>
        <v>0</v>
      </c>
      <c r="AN289" s="213">
        <f t="shared" si="121"/>
        <v>0</v>
      </c>
      <c r="AO289" s="213">
        <f t="shared" si="121"/>
        <v>0</v>
      </c>
      <c r="AP289" s="213">
        <f t="shared" si="121"/>
        <v>0</v>
      </c>
    </row>
    <row r="290" spans="1:42" x14ac:dyDescent="0.2">
      <c r="A290" s="4">
        <f t="shared" si="120"/>
        <v>4</v>
      </c>
      <c r="B290" s="233">
        <f t="shared" si="118"/>
        <v>0</v>
      </c>
      <c r="C290" s="213">
        <f t="shared" ref="C290:AP290" si="122">LOOKUP(C279,$B$271:$AP$271,$B$272:$AP$272)/100*$B598</f>
        <v>0</v>
      </c>
      <c r="D290" s="213">
        <f t="shared" si="122"/>
        <v>0</v>
      </c>
      <c r="E290" s="213">
        <f t="shared" si="122"/>
        <v>0</v>
      </c>
      <c r="F290" s="213">
        <f t="shared" si="122"/>
        <v>0</v>
      </c>
      <c r="G290" s="213">
        <f t="shared" si="122"/>
        <v>0</v>
      </c>
      <c r="H290" s="213">
        <f t="shared" si="122"/>
        <v>0</v>
      </c>
      <c r="I290" s="213">
        <f t="shared" si="122"/>
        <v>0</v>
      </c>
      <c r="J290" s="213">
        <f t="shared" si="122"/>
        <v>0</v>
      </c>
      <c r="K290" s="213">
        <f t="shared" si="122"/>
        <v>0</v>
      </c>
      <c r="L290" s="213">
        <f t="shared" si="122"/>
        <v>0</v>
      </c>
      <c r="M290" s="213">
        <f t="shared" si="122"/>
        <v>0</v>
      </c>
      <c r="N290" s="213">
        <f t="shared" si="122"/>
        <v>0</v>
      </c>
      <c r="O290" s="213">
        <f t="shared" si="122"/>
        <v>0</v>
      </c>
      <c r="P290" s="213">
        <f t="shared" si="122"/>
        <v>0</v>
      </c>
      <c r="Q290" s="213">
        <f t="shared" si="122"/>
        <v>0</v>
      </c>
      <c r="R290" s="213">
        <f t="shared" si="122"/>
        <v>0</v>
      </c>
      <c r="S290" s="213">
        <f t="shared" si="122"/>
        <v>0</v>
      </c>
      <c r="T290" s="213">
        <f t="shared" si="122"/>
        <v>0</v>
      </c>
      <c r="U290" s="213">
        <f t="shared" si="122"/>
        <v>0</v>
      </c>
      <c r="V290" s="213">
        <f t="shared" si="122"/>
        <v>0</v>
      </c>
      <c r="W290" s="213">
        <f t="shared" si="122"/>
        <v>0</v>
      </c>
      <c r="X290" s="213">
        <f t="shared" si="122"/>
        <v>0</v>
      </c>
      <c r="Y290" s="213">
        <f t="shared" si="122"/>
        <v>0</v>
      </c>
      <c r="Z290" s="213">
        <f t="shared" si="122"/>
        <v>0</v>
      </c>
      <c r="AA290" s="213">
        <f t="shared" si="122"/>
        <v>0</v>
      </c>
      <c r="AB290" s="213">
        <f t="shared" si="122"/>
        <v>0</v>
      </c>
      <c r="AC290" s="213">
        <f t="shared" si="122"/>
        <v>0</v>
      </c>
      <c r="AD290" s="213">
        <f t="shared" si="122"/>
        <v>0</v>
      </c>
      <c r="AE290" s="213">
        <f t="shared" si="122"/>
        <v>0</v>
      </c>
      <c r="AF290" s="213">
        <f t="shared" si="122"/>
        <v>0</v>
      </c>
      <c r="AG290" s="213">
        <f t="shared" si="122"/>
        <v>0</v>
      </c>
      <c r="AH290" s="213">
        <f t="shared" si="122"/>
        <v>0</v>
      </c>
      <c r="AI290" s="213">
        <f t="shared" si="122"/>
        <v>0</v>
      </c>
      <c r="AJ290" s="213">
        <f t="shared" si="122"/>
        <v>0</v>
      </c>
      <c r="AK290" s="213">
        <f t="shared" si="122"/>
        <v>0</v>
      </c>
      <c r="AL290" s="213">
        <f t="shared" si="122"/>
        <v>0</v>
      </c>
      <c r="AM290" s="213">
        <f t="shared" si="122"/>
        <v>0</v>
      </c>
      <c r="AN290" s="213">
        <f t="shared" si="122"/>
        <v>0</v>
      </c>
      <c r="AO290" s="213">
        <f t="shared" si="122"/>
        <v>0</v>
      </c>
      <c r="AP290" s="213">
        <f t="shared" si="122"/>
        <v>0</v>
      </c>
    </row>
    <row r="291" spans="1:42" x14ac:dyDescent="0.2">
      <c r="A291" s="4">
        <f t="shared" si="120"/>
        <v>5</v>
      </c>
      <c r="B291" s="233">
        <f t="shared" si="118"/>
        <v>0</v>
      </c>
      <c r="C291" s="213">
        <f t="shared" ref="C291:AP291" si="123">LOOKUP(C280,$B$271:$AP$271,$B$272:$AP$272)/100*$B599</f>
        <v>0</v>
      </c>
      <c r="D291" s="213">
        <f t="shared" si="123"/>
        <v>0</v>
      </c>
      <c r="E291" s="213">
        <f t="shared" si="123"/>
        <v>0</v>
      </c>
      <c r="F291" s="213">
        <f t="shared" si="123"/>
        <v>0</v>
      </c>
      <c r="G291" s="213">
        <f t="shared" si="123"/>
        <v>0</v>
      </c>
      <c r="H291" s="213">
        <f t="shared" si="123"/>
        <v>0</v>
      </c>
      <c r="I291" s="213">
        <f t="shared" si="123"/>
        <v>0</v>
      </c>
      <c r="J291" s="213">
        <f t="shared" si="123"/>
        <v>0</v>
      </c>
      <c r="K291" s="213">
        <f t="shared" si="123"/>
        <v>0</v>
      </c>
      <c r="L291" s="213">
        <f t="shared" si="123"/>
        <v>0</v>
      </c>
      <c r="M291" s="213">
        <f t="shared" si="123"/>
        <v>0</v>
      </c>
      <c r="N291" s="213">
        <f t="shared" si="123"/>
        <v>0</v>
      </c>
      <c r="O291" s="213">
        <f t="shared" si="123"/>
        <v>0</v>
      </c>
      <c r="P291" s="213">
        <f t="shared" si="123"/>
        <v>0</v>
      </c>
      <c r="Q291" s="213">
        <f t="shared" si="123"/>
        <v>0</v>
      </c>
      <c r="R291" s="213">
        <f t="shared" si="123"/>
        <v>0</v>
      </c>
      <c r="S291" s="213">
        <f t="shared" si="123"/>
        <v>0</v>
      </c>
      <c r="T291" s="213">
        <f t="shared" si="123"/>
        <v>0</v>
      </c>
      <c r="U291" s="213">
        <f t="shared" si="123"/>
        <v>0</v>
      </c>
      <c r="V291" s="213">
        <f t="shared" si="123"/>
        <v>0</v>
      </c>
      <c r="W291" s="213">
        <f t="shared" si="123"/>
        <v>0</v>
      </c>
      <c r="X291" s="213">
        <f t="shared" si="123"/>
        <v>0</v>
      </c>
      <c r="Y291" s="213">
        <f t="shared" si="123"/>
        <v>0</v>
      </c>
      <c r="Z291" s="213">
        <f t="shared" si="123"/>
        <v>0</v>
      </c>
      <c r="AA291" s="213">
        <f t="shared" si="123"/>
        <v>0</v>
      </c>
      <c r="AB291" s="213">
        <f t="shared" si="123"/>
        <v>0</v>
      </c>
      <c r="AC291" s="213">
        <f t="shared" si="123"/>
        <v>0</v>
      </c>
      <c r="AD291" s="213">
        <f t="shared" si="123"/>
        <v>0</v>
      </c>
      <c r="AE291" s="213">
        <f t="shared" si="123"/>
        <v>0</v>
      </c>
      <c r="AF291" s="213">
        <f t="shared" si="123"/>
        <v>0</v>
      </c>
      <c r="AG291" s="213">
        <f t="shared" si="123"/>
        <v>0</v>
      </c>
      <c r="AH291" s="213">
        <f t="shared" si="123"/>
        <v>0</v>
      </c>
      <c r="AI291" s="213">
        <f t="shared" si="123"/>
        <v>0</v>
      </c>
      <c r="AJ291" s="213">
        <f t="shared" si="123"/>
        <v>0</v>
      </c>
      <c r="AK291" s="213">
        <f t="shared" si="123"/>
        <v>0</v>
      </c>
      <c r="AL291" s="213">
        <f t="shared" si="123"/>
        <v>0</v>
      </c>
      <c r="AM291" s="213">
        <f t="shared" si="123"/>
        <v>0</v>
      </c>
      <c r="AN291" s="213">
        <f t="shared" si="123"/>
        <v>0</v>
      </c>
      <c r="AO291" s="213">
        <f t="shared" si="123"/>
        <v>0</v>
      </c>
      <c r="AP291" s="213">
        <f t="shared" si="123"/>
        <v>0</v>
      </c>
    </row>
    <row r="292" spans="1:42" x14ac:dyDescent="0.2">
      <c r="A292" s="16">
        <f t="shared" si="120"/>
        <v>6</v>
      </c>
      <c r="B292" s="233">
        <f t="shared" si="118"/>
        <v>0</v>
      </c>
      <c r="C292" s="213">
        <f t="shared" ref="C292:AP292" si="124">LOOKUP(C281,$B$271:$AP$271,$B$272:$AP$272)/100*$B600</f>
        <v>0</v>
      </c>
      <c r="D292" s="213">
        <f t="shared" si="124"/>
        <v>0</v>
      </c>
      <c r="E292" s="213">
        <f t="shared" si="124"/>
        <v>0</v>
      </c>
      <c r="F292" s="213">
        <f t="shared" si="124"/>
        <v>0</v>
      </c>
      <c r="G292" s="213">
        <f t="shared" si="124"/>
        <v>0</v>
      </c>
      <c r="H292" s="213">
        <f t="shared" si="124"/>
        <v>0</v>
      </c>
      <c r="I292" s="213">
        <f t="shared" si="124"/>
        <v>0</v>
      </c>
      <c r="J292" s="213">
        <f t="shared" si="124"/>
        <v>0</v>
      </c>
      <c r="K292" s="213">
        <f t="shared" si="124"/>
        <v>0</v>
      </c>
      <c r="L292" s="213">
        <f t="shared" si="124"/>
        <v>0</v>
      </c>
      <c r="M292" s="213">
        <f t="shared" si="124"/>
        <v>0</v>
      </c>
      <c r="N292" s="213">
        <f t="shared" si="124"/>
        <v>0</v>
      </c>
      <c r="O292" s="213">
        <f t="shared" si="124"/>
        <v>0</v>
      </c>
      <c r="P292" s="213">
        <f t="shared" si="124"/>
        <v>0</v>
      </c>
      <c r="Q292" s="213">
        <f t="shared" si="124"/>
        <v>0</v>
      </c>
      <c r="R292" s="213">
        <f t="shared" si="124"/>
        <v>0</v>
      </c>
      <c r="S292" s="213">
        <f t="shared" si="124"/>
        <v>0</v>
      </c>
      <c r="T292" s="213">
        <f t="shared" si="124"/>
        <v>0</v>
      </c>
      <c r="U292" s="213">
        <f t="shared" si="124"/>
        <v>0</v>
      </c>
      <c r="V292" s="213">
        <f t="shared" si="124"/>
        <v>0</v>
      </c>
      <c r="W292" s="213">
        <f t="shared" si="124"/>
        <v>0</v>
      </c>
      <c r="X292" s="213">
        <f t="shared" si="124"/>
        <v>0</v>
      </c>
      <c r="Y292" s="213">
        <f t="shared" si="124"/>
        <v>0</v>
      </c>
      <c r="Z292" s="213">
        <f t="shared" si="124"/>
        <v>0</v>
      </c>
      <c r="AA292" s="213">
        <f t="shared" si="124"/>
        <v>0</v>
      </c>
      <c r="AB292" s="213">
        <f t="shared" si="124"/>
        <v>0</v>
      </c>
      <c r="AC292" s="213">
        <f t="shared" si="124"/>
        <v>0</v>
      </c>
      <c r="AD292" s="213">
        <f t="shared" si="124"/>
        <v>0</v>
      </c>
      <c r="AE292" s="213">
        <f t="shared" si="124"/>
        <v>0</v>
      </c>
      <c r="AF292" s="213">
        <f t="shared" si="124"/>
        <v>0</v>
      </c>
      <c r="AG292" s="213">
        <f t="shared" si="124"/>
        <v>0</v>
      </c>
      <c r="AH292" s="213">
        <f t="shared" si="124"/>
        <v>0</v>
      </c>
      <c r="AI292" s="213">
        <f t="shared" si="124"/>
        <v>0</v>
      </c>
      <c r="AJ292" s="213">
        <f t="shared" si="124"/>
        <v>0</v>
      </c>
      <c r="AK292" s="213">
        <f t="shared" si="124"/>
        <v>0</v>
      </c>
      <c r="AL292" s="213">
        <f t="shared" si="124"/>
        <v>0</v>
      </c>
      <c r="AM292" s="213">
        <f t="shared" si="124"/>
        <v>0</v>
      </c>
      <c r="AN292" s="213">
        <f t="shared" si="124"/>
        <v>0</v>
      </c>
      <c r="AO292" s="213">
        <f t="shared" si="124"/>
        <v>0</v>
      </c>
      <c r="AP292" s="213">
        <f t="shared" si="124"/>
        <v>0</v>
      </c>
    </row>
    <row r="293" spans="1:42" x14ac:dyDescent="0.2">
      <c r="A293" s="16">
        <f t="shared" si="120"/>
        <v>7</v>
      </c>
      <c r="B293" s="233">
        <f t="shared" si="118"/>
        <v>0</v>
      </c>
      <c r="C293" s="213">
        <f t="shared" ref="C293:AP293" si="125">LOOKUP(C282,$B$271:$AP$271,$B$272:$AP$272)/100*$B601</f>
        <v>0</v>
      </c>
      <c r="D293" s="213">
        <f t="shared" si="125"/>
        <v>0</v>
      </c>
      <c r="E293" s="213">
        <f t="shared" si="125"/>
        <v>0</v>
      </c>
      <c r="F293" s="213">
        <f t="shared" si="125"/>
        <v>0</v>
      </c>
      <c r="G293" s="213">
        <f t="shared" si="125"/>
        <v>0</v>
      </c>
      <c r="H293" s="213">
        <f t="shared" si="125"/>
        <v>0</v>
      </c>
      <c r="I293" s="213">
        <f t="shared" si="125"/>
        <v>0</v>
      </c>
      <c r="J293" s="213">
        <f t="shared" si="125"/>
        <v>0</v>
      </c>
      <c r="K293" s="213">
        <f t="shared" si="125"/>
        <v>0</v>
      </c>
      <c r="L293" s="213">
        <f t="shared" si="125"/>
        <v>0</v>
      </c>
      <c r="M293" s="213">
        <f t="shared" si="125"/>
        <v>0</v>
      </c>
      <c r="N293" s="213">
        <f t="shared" si="125"/>
        <v>0</v>
      </c>
      <c r="O293" s="213">
        <f t="shared" si="125"/>
        <v>0</v>
      </c>
      <c r="P293" s="213">
        <f t="shared" si="125"/>
        <v>0</v>
      </c>
      <c r="Q293" s="213">
        <f t="shared" si="125"/>
        <v>0</v>
      </c>
      <c r="R293" s="213">
        <f t="shared" si="125"/>
        <v>0</v>
      </c>
      <c r="S293" s="213">
        <f t="shared" si="125"/>
        <v>0</v>
      </c>
      <c r="T293" s="213">
        <f t="shared" si="125"/>
        <v>0</v>
      </c>
      <c r="U293" s="213">
        <f t="shared" si="125"/>
        <v>0</v>
      </c>
      <c r="V293" s="213">
        <f t="shared" si="125"/>
        <v>0</v>
      </c>
      <c r="W293" s="213">
        <f t="shared" si="125"/>
        <v>0</v>
      </c>
      <c r="X293" s="213">
        <f t="shared" si="125"/>
        <v>0</v>
      </c>
      <c r="Y293" s="213">
        <f t="shared" si="125"/>
        <v>0</v>
      </c>
      <c r="Z293" s="213">
        <f t="shared" si="125"/>
        <v>0</v>
      </c>
      <c r="AA293" s="213">
        <f t="shared" si="125"/>
        <v>0</v>
      </c>
      <c r="AB293" s="213">
        <f t="shared" si="125"/>
        <v>0</v>
      </c>
      <c r="AC293" s="213">
        <f t="shared" si="125"/>
        <v>0</v>
      </c>
      <c r="AD293" s="213">
        <f t="shared" si="125"/>
        <v>0</v>
      </c>
      <c r="AE293" s="213">
        <f t="shared" si="125"/>
        <v>0</v>
      </c>
      <c r="AF293" s="213">
        <f t="shared" si="125"/>
        <v>0</v>
      </c>
      <c r="AG293" s="213">
        <f t="shared" si="125"/>
        <v>0</v>
      </c>
      <c r="AH293" s="213">
        <f t="shared" si="125"/>
        <v>0</v>
      </c>
      <c r="AI293" s="213">
        <f t="shared" si="125"/>
        <v>0</v>
      </c>
      <c r="AJ293" s="213">
        <f t="shared" si="125"/>
        <v>0</v>
      </c>
      <c r="AK293" s="213">
        <f t="shared" si="125"/>
        <v>0</v>
      </c>
      <c r="AL293" s="213">
        <f t="shared" si="125"/>
        <v>0</v>
      </c>
      <c r="AM293" s="213">
        <f t="shared" si="125"/>
        <v>0</v>
      </c>
      <c r="AN293" s="213">
        <f t="shared" si="125"/>
        <v>0</v>
      </c>
      <c r="AO293" s="213">
        <f t="shared" si="125"/>
        <v>0</v>
      </c>
      <c r="AP293" s="213">
        <f t="shared" si="125"/>
        <v>0</v>
      </c>
    </row>
    <row r="294" spans="1:42" x14ac:dyDescent="0.2">
      <c r="A294" s="16">
        <f t="shared" si="120"/>
        <v>8</v>
      </c>
      <c r="B294" s="233">
        <f t="shared" si="118"/>
        <v>0</v>
      </c>
      <c r="C294" s="213">
        <f t="shared" ref="C294:AP294" si="126">LOOKUP(C283,$B$271:$AP$271,$B$272:$AP$272)/100*$B602</f>
        <v>0</v>
      </c>
      <c r="D294" s="213">
        <f t="shared" si="126"/>
        <v>0</v>
      </c>
      <c r="E294" s="213">
        <f t="shared" si="126"/>
        <v>0</v>
      </c>
      <c r="F294" s="213">
        <f t="shared" si="126"/>
        <v>0</v>
      </c>
      <c r="G294" s="213">
        <f t="shared" si="126"/>
        <v>0</v>
      </c>
      <c r="H294" s="213">
        <f t="shared" si="126"/>
        <v>0</v>
      </c>
      <c r="I294" s="213">
        <f t="shared" si="126"/>
        <v>0</v>
      </c>
      <c r="J294" s="213">
        <f t="shared" si="126"/>
        <v>0</v>
      </c>
      <c r="K294" s="213">
        <f t="shared" si="126"/>
        <v>0</v>
      </c>
      <c r="L294" s="213">
        <f t="shared" si="126"/>
        <v>0</v>
      </c>
      <c r="M294" s="213">
        <f t="shared" si="126"/>
        <v>0</v>
      </c>
      <c r="N294" s="213">
        <f t="shared" si="126"/>
        <v>0</v>
      </c>
      <c r="O294" s="213">
        <f t="shared" si="126"/>
        <v>0</v>
      </c>
      <c r="P294" s="213">
        <f t="shared" si="126"/>
        <v>0</v>
      </c>
      <c r="Q294" s="213">
        <f t="shared" si="126"/>
        <v>0</v>
      </c>
      <c r="R294" s="213">
        <f t="shared" si="126"/>
        <v>0</v>
      </c>
      <c r="S294" s="213">
        <f t="shared" si="126"/>
        <v>0</v>
      </c>
      <c r="T294" s="213">
        <f t="shared" si="126"/>
        <v>0</v>
      </c>
      <c r="U294" s="213">
        <f t="shared" si="126"/>
        <v>0</v>
      </c>
      <c r="V294" s="213">
        <f t="shared" si="126"/>
        <v>0</v>
      </c>
      <c r="W294" s="213">
        <f t="shared" si="126"/>
        <v>0</v>
      </c>
      <c r="X294" s="213">
        <f t="shared" si="126"/>
        <v>0</v>
      </c>
      <c r="Y294" s="213">
        <f t="shared" si="126"/>
        <v>0</v>
      </c>
      <c r="Z294" s="213">
        <f t="shared" si="126"/>
        <v>0</v>
      </c>
      <c r="AA294" s="213">
        <f t="shared" si="126"/>
        <v>0</v>
      </c>
      <c r="AB294" s="213">
        <f t="shared" si="126"/>
        <v>0</v>
      </c>
      <c r="AC294" s="213">
        <f t="shared" si="126"/>
        <v>0</v>
      </c>
      <c r="AD294" s="213">
        <f t="shared" si="126"/>
        <v>0</v>
      </c>
      <c r="AE294" s="213">
        <f t="shared" si="126"/>
        <v>0</v>
      </c>
      <c r="AF294" s="213">
        <f t="shared" si="126"/>
        <v>0</v>
      </c>
      <c r="AG294" s="213">
        <f t="shared" si="126"/>
        <v>0</v>
      </c>
      <c r="AH294" s="213">
        <f t="shared" si="126"/>
        <v>0</v>
      </c>
      <c r="AI294" s="213">
        <f t="shared" si="126"/>
        <v>0</v>
      </c>
      <c r="AJ294" s="213">
        <f t="shared" si="126"/>
        <v>0</v>
      </c>
      <c r="AK294" s="213">
        <f t="shared" si="126"/>
        <v>0</v>
      </c>
      <c r="AL294" s="213">
        <f t="shared" si="126"/>
        <v>0</v>
      </c>
      <c r="AM294" s="213">
        <f t="shared" si="126"/>
        <v>0</v>
      </c>
      <c r="AN294" s="213">
        <f t="shared" si="126"/>
        <v>0</v>
      </c>
      <c r="AO294" s="213">
        <f t="shared" si="126"/>
        <v>0</v>
      </c>
      <c r="AP294" s="213">
        <f t="shared" si="126"/>
        <v>0</v>
      </c>
    </row>
    <row r="295" spans="1:42" x14ac:dyDescent="0.2">
      <c r="A295" s="16">
        <f>A294+1</f>
        <v>9</v>
      </c>
      <c r="B295" s="233">
        <f t="shared" si="118"/>
        <v>0</v>
      </c>
      <c r="C295" s="213">
        <f t="shared" ref="C295:AP295" si="127">LOOKUP(C284,$B$271:$AP$271,$B$272:$AP$272)/100*$B603</f>
        <v>0</v>
      </c>
      <c r="D295" s="213">
        <f t="shared" si="127"/>
        <v>0</v>
      </c>
      <c r="E295" s="213">
        <f t="shared" si="127"/>
        <v>0</v>
      </c>
      <c r="F295" s="213">
        <f t="shared" si="127"/>
        <v>0</v>
      </c>
      <c r="G295" s="213">
        <f t="shared" si="127"/>
        <v>0</v>
      </c>
      <c r="H295" s="213">
        <f t="shared" si="127"/>
        <v>0</v>
      </c>
      <c r="I295" s="213">
        <f t="shared" si="127"/>
        <v>0</v>
      </c>
      <c r="J295" s="213">
        <f t="shared" si="127"/>
        <v>0</v>
      </c>
      <c r="K295" s="213">
        <f t="shared" si="127"/>
        <v>0</v>
      </c>
      <c r="L295" s="213">
        <f t="shared" si="127"/>
        <v>0</v>
      </c>
      <c r="M295" s="213">
        <f t="shared" si="127"/>
        <v>0</v>
      </c>
      <c r="N295" s="213">
        <f t="shared" si="127"/>
        <v>0</v>
      </c>
      <c r="O295" s="213">
        <f t="shared" si="127"/>
        <v>0</v>
      </c>
      <c r="P295" s="213">
        <f t="shared" si="127"/>
        <v>0</v>
      </c>
      <c r="Q295" s="213">
        <f t="shared" si="127"/>
        <v>0</v>
      </c>
      <c r="R295" s="213">
        <f t="shared" si="127"/>
        <v>0</v>
      </c>
      <c r="S295" s="213">
        <f t="shared" si="127"/>
        <v>0</v>
      </c>
      <c r="T295" s="213">
        <f t="shared" si="127"/>
        <v>0</v>
      </c>
      <c r="U295" s="213">
        <f t="shared" si="127"/>
        <v>0</v>
      </c>
      <c r="V295" s="213">
        <f t="shared" si="127"/>
        <v>0</v>
      </c>
      <c r="W295" s="213">
        <f t="shared" si="127"/>
        <v>0</v>
      </c>
      <c r="X295" s="213">
        <f t="shared" si="127"/>
        <v>0</v>
      </c>
      <c r="Y295" s="213">
        <f t="shared" si="127"/>
        <v>0</v>
      </c>
      <c r="Z295" s="213">
        <f t="shared" si="127"/>
        <v>0</v>
      </c>
      <c r="AA295" s="213">
        <f t="shared" si="127"/>
        <v>0</v>
      </c>
      <c r="AB295" s="213">
        <f t="shared" si="127"/>
        <v>0</v>
      </c>
      <c r="AC295" s="213">
        <f t="shared" si="127"/>
        <v>0</v>
      </c>
      <c r="AD295" s="213">
        <f t="shared" si="127"/>
        <v>0</v>
      </c>
      <c r="AE295" s="213">
        <f t="shared" si="127"/>
        <v>0</v>
      </c>
      <c r="AF295" s="213">
        <f t="shared" si="127"/>
        <v>0</v>
      </c>
      <c r="AG295" s="213">
        <f t="shared" si="127"/>
        <v>0</v>
      </c>
      <c r="AH295" s="213">
        <f t="shared" si="127"/>
        <v>0</v>
      </c>
      <c r="AI295" s="213">
        <f t="shared" si="127"/>
        <v>0</v>
      </c>
      <c r="AJ295" s="213">
        <f t="shared" si="127"/>
        <v>0</v>
      </c>
      <c r="AK295" s="213">
        <f t="shared" si="127"/>
        <v>0</v>
      </c>
      <c r="AL295" s="213">
        <f t="shared" si="127"/>
        <v>0</v>
      </c>
      <c r="AM295" s="213">
        <f t="shared" si="127"/>
        <v>0</v>
      </c>
      <c r="AN295" s="213">
        <f t="shared" si="127"/>
        <v>0</v>
      </c>
      <c r="AO295" s="213">
        <f t="shared" si="127"/>
        <v>0</v>
      </c>
      <c r="AP295" s="213">
        <f t="shared" si="127"/>
        <v>0</v>
      </c>
    </row>
    <row r="296" spans="1:42" x14ac:dyDescent="0.2">
      <c r="A296" s="16">
        <f t="shared" si="120"/>
        <v>10</v>
      </c>
      <c r="B296" s="233">
        <f t="shared" si="118"/>
        <v>0</v>
      </c>
      <c r="C296" s="213">
        <f t="shared" ref="C296:AP296" si="128">LOOKUP(C285,$B$271:$AP$271,$B$272:$AP$272)/100*$B604</f>
        <v>0</v>
      </c>
      <c r="D296" s="213">
        <f t="shared" si="128"/>
        <v>0</v>
      </c>
      <c r="E296" s="213">
        <f t="shared" si="128"/>
        <v>0</v>
      </c>
      <c r="F296" s="213">
        <f t="shared" si="128"/>
        <v>0</v>
      </c>
      <c r="G296" s="213">
        <f t="shared" si="128"/>
        <v>0</v>
      </c>
      <c r="H296" s="213">
        <f t="shared" si="128"/>
        <v>0</v>
      </c>
      <c r="I296" s="213">
        <f t="shared" si="128"/>
        <v>0</v>
      </c>
      <c r="J296" s="213">
        <f t="shared" si="128"/>
        <v>0</v>
      </c>
      <c r="K296" s="213">
        <f t="shared" si="128"/>
        <v>0</v>
      </c>
      <c r="L296" s="213">
        <f t="shared" si="128"/>
        <v>0</v>
      </c>
      <c r="M296" s="213">
        <f t="shared" si="128"/>
        <v>0</v>
      </c>
      <c r="N296" s="213">
        <f t="shared" si="128"/>
        <v>0</v>
      </c>
      <c r="O296" s="213">
        <f t="shared" si="128"/>
        <v>0</v>
      </c>
      <c r="P296" s="213">
        <f t="shared" si="128"/>
        <v>0</v>
      </c>
      <c r="Q296" s="213">
        <f t="shared" si="128"/>
        <v>0</v>
      </c>
      <c r="R296" s="213">
        <f t="shared" si="128"/>
        <v>0</v>
      </c>
      <c r="S296" s="213">
        <f t="shared" si="128"/>
        <v>0</v>
      </c>
      <c r="T296" s="213">
        <f t="shared" si="128"/>
        <v>0</v>
      </c>
      <c r="U296" s="213">
        <f t="shared" si="128"/>
        <v>0</v>
      </c>
      <c r="V296" s="213">
        <f t="shared" si="128"/>
        <v>0</v>
      </c>
      <c r="W296" s="213">
        <f t="shared" si="128"/>
        <v>0</v>
      </c>
      <c r="X296" s="213">
        <f t="shared" si="128"/>
        <v>0</v>
      </c>
      <c r="Y296" s="213">
        <f t="shared" si="128"/>
        <v>0</v>
      </c>
      <c r="Z296" s="213">
        <f t="shared" si="128"/>
        <v>0</v>
      </c>
      <c r="AA296" s="213">
        <f t="shared" si="128"/>
        <v>0</v>
      </c>
      <c r="AB296" s="213">
        <f t="shared" si="128"/>
        <v>0</v>
      </c>
      <c r="AC296" s="213">
        <f t="shared" si="128"/>
        <v>0</v>
      </c>
      <c r="AD296" s="213">
        <f t="shared" si="128"/>
        <v>0</v>
      </c>
      <c r="AE296" s="213">
        <f t="shared" si="128"/>
        <v>0</v>
      </c>
      <c r="AF296" s="213">
        <f t="shared" si="128"/>
        <v>0</v>
      </c>
      <c r="AG296" s="213">
        <f t="shared" si="128"/>
        <v>0</v>
      </c>
      <c r="AH296" s="213">
        <f t="shared" si="128"/>
        <v>0</v>
      </c>
      <c r="AI296" s="213">
        <f t="shared" si="128"/>
        <v>0</v>
      </c>
      <c r="AJ296" s="213">
        <f t="shared" si="128"/>
        <v>0</v>
      </c>
      <c r="AK296" s="213">
        <f t="shared" si="128"/>
        <v>0</v>
      </c>
      <c r="AL296" s="213">
        <f t="shared" si="128"/>
        <v>0</v>
      </c>
      <c r="AM296" s="213">
        <f t="shared" si="128"/>
        <v>0</v>
      </c>
      <c r="AN296" s="213">
        <f t="shared" si="128"/>
        <v>0</v>
      </c>
      <c r="AO296" s="213">
        <f t="shared" si="128"/>
        <v>0</v>
      </c>
      <c r="AP296" s="213">
        <f t="shared" si="128"/>
        <v>0</v>
      </c>
    </row>
    <row r="297" spans="1:42" s="16" customFormat="1" ht="12" customHeight="1" x14ac:dyDescent="0.2">
      <c r="A297" s="39" t="s">
        <v>13</v>
      </c>
      <c r="B297" s="214"/>
      <c r="C297" s="214">
        <f>SUM(C287:C296)</f>
        <v>0</v>
      </c>
      <c r="D297" s="214">
        <f t="shared" ref="D297:AP297" si="129">SUM(D287:D296)</f>
        <v>0</v>
      </c>
      <c r="E297" s="214">
        <f t="shared" si="129"/>
        <v>0</v>
      </c>
      <c r="F297" s="214">
        <f t="shared" si="129"/>
        <v>0</v>
      </c>
      <c r="G297" s="214">
        <f t="shared" si="129"/>
        <v>0</v>
      </c>
      <c r="H297" s="214">
        <f t="shared" si="129"/>
        <v>0</v>
      </c>
      <c r="I297" s="214">
        <f t="shared" si="129"/>
        <v>0</v>
      </c>
      <c r="J297" s="214">
        <f t="shared" si="129"/>
        <v>0</v>
      </c>
      <c r="K297" s="214">
        <f t="shared" si="129"/>
        <v>0</v>
      </c>
      <c r="L297" s="214">
        <f t="shared" si="129"/>
        <v>0</v>
      </c>
      <c r="M297" s="214">
        <f t="shared" si="129"/>
        <v>0</v>
      </c>
      <c r="N297" s="214">
        <f t="shared" si="129"/>
        <v>0</v>
      </c>
      <c r="O297" s="214">
        <f t="shared" si="129"/>
        <v>0</v>
      </c>
      <c r="P297" s="214">
        <f t="shared" si="129"/>
        <v>0</v>
      </c>
      <c r="Q297" s="214">
        <f t="shared" si="129"/>
        <v>0</v>
      </c>
      <c r="R297" s="214">
        <f t="shared" si="129"/>
        <v>0</v>
      </c>
      <c r="S297" s="214">
        <f t="shared" si="129"/>
        <v>0</v>
      </c>
      <c r="T297" s="214">
        <f t="shared" si="129"/>
        <v>0</v>
      </c>
      <c r="U297" s="214">
        <f t="shared" si="129"/>
        <v>0</v>
      </c>
      <c r="V297" s="214">
        <f t="shared" si="129"/>
        <v>0</v>
      </c>
      <c r="W297" s="214">
        <f t="shared" si="129"/>
        <v>0</v>
      </c>
      <c r="X297" s="214">
        <f t="shared" si="129"/>
        <v>0</v>
      </c>
      <c r="Y297" s="214">
        <f t="shared" si="129"/>
        <v>0</v>
      </c>
      <c r="Z297" s="214">
        <f t="shared" si="129"/>
        <v>0</v>
      </c>
      <c r="AA297" s="214">
        <f t="shared" si="129"/>
        <v>0</v>
      </c>
      <c r="AB297" s="214">
        <f t="shared" si="129"/>
        <v>0</v>
      </c>
      <c r="AC297" s="214">
        <f t="shared" si="129"/>
        <v>0</v>
      </c>
      <c r="AD297" s="214">
        <f t="shared" si="129"/>
        <v>0</v>
      </c>
      <c r="AE297" s="214">
        <f t="shared" si="129"/>
        <v>0</v>
      </c>
      <c r="AF297" s="214">
        <f t="shared" si="129"/>
        <v>0</v>
      </c>
      <c r="AG297" s="214">
        <f t="shared" si="129"/>
        <v>0</v>
      </c>
      <c r="AH297" s="214">
        <f t="shared" si="129"/>
        <v>0</v>
      </c>
      <c r="AI297" s="214">
        <f t="shared" si="129"/>
        <v>0</v>
      </c>
      <c r="AJ297" s="214">
        <f t="shared" si="129"/>
        <v>0</v>
      </c>
      <c r="AK297" s="214">
        <f t="shared" si="129"/>
        <v>0</v>
      </c>
      <c r="AL297" s="214">
        <f t="shared" si="129"/>
        <v>0</v>
      </c>
      <c r="AM297" s="214">
        <f t="shared" si="129"/>
        <v>0</v>
      </c>
      <c r="AN297" s="214">
        <f t="shared" si="129"/>
        <v>0</v>
      </c>
      <c r="AO297" s="214">
        <f t="shared" si="129"/>
        <v>0</v>
      </c>
      <c r="AP297" s="214">
        <f t="shared" si="129"/>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0">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0"/>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0"/>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0"/>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0"/>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0"/>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0"/>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1">SUM(C313:AP313)</f>
        <v>0</v>
      </c>
      <c r="C313" s="235">
        <f t="shared" ref="C313:AP313" si="132">LOOKUP(C301,$B$271:$AP$271,$B$272:$AP$272)/100*$B627</f>
        <v>0</v>
      </c>
      <c r="D313" s="235">
        <f t="shared" si="132"/>
        <v>0</v>
      </c>
      <c r="E313" s="235">
        <f t="shared" si="132"/>
        <v>0</v>
      </c>
      <c r="F313" s="235">
        <f t="shared" si="132"/>
        <v>0</v>
      </c>
      <c r="G313" s="235">
        <f t="shared" si="132"/>
        <v>0</v>
      </c>
      <c r="H313" s="235">
        <f t="shared" si="132"/>
        <v>0</v>
      </c>
      <c r="I313" s="235">
        <f t="shared" si="132"/>
        <v>0</v>
      </c>
      <c r="J313" s="235">
        <f t="shared" si="132"/>
        <v>0</v>
      </c>
      <c r="K313" s="235">
        <f t="shared" si="132"/>
        <v>0</v>
      </c>
      <c r="L313" s="235">
        <f t="shared" si="132"/>
        <v>0</v>
      </c>
      <c r="M313" s="235">
        <f t="shared" si="132"/>
        <v>0</v>
      </c>
      <c r="N313" s="235">
        <f t="shared" si="132"/>
        <v>0</v>
      </c>
      <c r="O313" s="235">
        <f t="shared" si="132"/>
        <v>0</v>
      </c>
      <c r="P313" s="235">
        <f t="shared" si="132"/>
        <v>0</v>
      </c>
      <c r="Q313" s="235">
        <f t="shared" si="132"/>
        <v>0</v>
      </c>
      <c r="R313" s="235">
        <f t="shared" si="132"/>
        <v>0</v>
      </c>
      <c r="S313" s="235">
        <f t="shared" si="132"/>
        <v>0</v>
      </c>
      <c r="T313" s="235">
        <f t="shared" si="132"/>
        <v>0</v>
      </c>
      <c r="U313" s="235">
        <f t="shared" si="132"/>
        <v>0</v>
      </c>
      <c r="V313" s="235">
        <f t="shared" si="132"/>
        <v>0</v>
      </c>
      <c r="W313" s="235">
        <f t="shared" si="132"/>
        <v>0</v>
      </c>
      <c r="X313" s="235">
        <f t="shared" si="132"/>
        <v>0</v>
      </c>
      <c r="Y313" s="235">
        <f t="shared" si="132"/>
        <v>0</v>
      </c>
      <c r="Z313" s="235">
        <f t="shared" si="132"/>
        <v>0</v>
      </c>
      <c r="AA313" s="235">
        <f t="shared" si="132"/>
        <v>0</v>
      </c>
      <c r="AB313" s="235">
        <f t="shared" si="132"/>
        <v>0</v>
      </c>
      <c r="AC313" s="235">
        <f t="shared" si="132"/>
        <v>0</v>
      </c>
      <c r="AD313" s="235">
        <f t="shared" si="132"/>
        <v>0</v>
      </c>
      <c r="AE313" s="235">
        <f t="shared" si="132"/>
        <v>0</v>
      </c>
      <c r="AF313" s="235">
        <f t="shared" si="132"/>
        <v>0</v>
      </c>
      <c r="AG313" s="235">
        <f t="shared" si="132"/>
        <v>0</v>
      </c>
      <c r="AH313" s="235">
        <f t="shared" si="132"/>
        <v>0</v>
      </c>
      <c r="AI313" s="235">
        <f t="shared" si="132"/>
        <v>0</v>
      </c>
      <c r="AJ313" s="235">
        <f t="shared" si="132"/>
        <v>0</v>
      </c>
      <c r="AK313" s="235">
        <f t="shared" si="132"/>
        <v>0</v>
      </c>
      <c r="AL313" s="235">
        <f t="shared" si="132"/>
        <v>0</v>
      </c>
      <c r="AM313" s="235">
        <f t="shared" si="132"/>
        <v>0</v>
      </c>
      <c r="AN313" s="235">
        <f t="shared" si="132"/>
        <v>0</v>
      </c>
      <c r="AO313" s="235">
        <f t="shared" si="132"/>
        <v>0</v>
      </c>
      <c r="AP313" s="235">
        <f t="shared" si="132"/>
        <v>0</v>
      </c>
    </row>
    <row r="314" spans="1:42" x14ac:dyDescent="0.2">
      <c r="A314" s="16">
        <f>A313+1</f>
        <v>2</v>
      </c>
      <c r="B314" s="233">
        <f t="shared" si="131"/>
        <v>0</v>
      </c>
      <c r="C314" s="235">
        <f t="shared" ref="C314:AP314" si="133">LOOKUP(C302,$B$271:$AP$271,$B$272:$AP$272)/100*$B628</f>
        <v>0</v>
      </c>
      <c r="D314" s="235">
        <f t="shared" si="133"/>
        <v>0</v>
      </c>
      <c r="E314" s="235">
        <f t="shared" si="133"/>
        <v>0</v>
      </c>
      <c r="F314" s="235">
        <f t="shared" si="133"/>
        <v>0</v>
      </c>
      <c r="G314" s="235">
        <f t="shared" si="133"/>
        <v>0</v>
      </c>
      <c r="H314" s="235">
        <f t="shared" si="133"/>
        <v>0</v>
      </c>
      <c r="I314" s="235">
        <f t="shared" si="133"/>
        <v>0</v>
      </c>
      <c r="J314" s="235">
        <f t="shared" si="133"/>
        <v>0</v>
      </c>
      <c r="K314" s="235">
        <f t="shared" si="133"/>
        <v>0</v>
      </c>
      <c r="L314" s="235">
        <f t="shared" si="133"/>
        <v>0</v>
      </c>
      <c r="M314" s="235">
        <f t="shared" si="133"/>
        <v>0</v>
      </c>
      <c r="N314" s="235">
        <f t="shared" si="133"/>
        <v>0</v>
      </c>
      <c r="O314" s="235">
        <f t="shared" si="133"/>
        <v>0</v>
      </c>
      <c r="P314" s="235">
        <f t="shared" si="133"/>
        <v>0</v>
      </c>
      <c r="Q314" s="235">
        <f t="shared" si="133"/>
        <v>0</v>
      </c>
      <c r="R314" s="235">
        <f t="shared" si="133"/>
        <v>0</v>
      </c>
      <c r="S314" s="235">
        <f t="shared" si="133"/>
        <v>0</v>
      </c>
      <c r="T314" s="235">
        <f t="shared" si="133"/>
        <v>0</v>
      </c>
      <c r="U314" s="235">
        <f t="shared" si="133"/>
        <v>0</v>
      </c>
      <c r="V314" s="235">
        <f t="shared" si="133"/>
        <v>0</v>
      </c>
      <c r="W314" s="235">
        <f t="shared" si="133"/>
        <v>0</v>
      </c>
      <c r="X314" s="235">
        <f t="shared" si="133"/>
        <v>0</v>
      </c>
      <c r="Y314" s="235">
        <f t="shared" si="133"/>
        <v>0</v>
      </c>
      <c r="Z314" s="235">
        <f t="shared" si="133"/>
        <v>0</v>
      </c>
      <c r="AA314" s="235">
        <f t="shared" si="133"/>
        <v>0</v>
      </c>
      <c r="AB314" s="235">
        <f t="shared" si="133"/>
        <v>0</v>
      </c>
      <c r="AC314" s="235">
        <f t="shared" si="133"/>
        <v>0</v>
      </c>
      <c r="AD314" s="235">
        <f t="shared" si="133"/>
        <v>0</v>
      </c>
      <c r="AE314" s="235">
        <f t="shared" si="133"/>
        <v>0</v>
      </c>
      <c r="AF314" s="235">
        <f t="shared" si="133"/>
        <v>0</v>
      </c>
      <c r="AG314" s="235">
        <f t="shared" si="133"/>
        <v>0</v>
      </c>
      <c r="AH314" s="235">
        <f t="shared" si="133"/>
        <v>0</v>
      </c>
      <c r="AI314" s="235">
        <f t="shared" si="133"/>
        <v>0</v>
      </c>
      <c r="AJ314" s="235">
        <f t="shared" si="133"/>
        <v>0</v>
      </c>
      <c r="AK314" s="235">
        <f t="shared" si="133"/>
        <v>0</v>
      </c>
      <c r="AL314" s="235">
        <f t="shared" si="133"/>
        <v>0</v>
      </c>
      <c r="AM314" s="235">
        <f t="shared" si="133"/>
        <v>0</v>
      </c>
      <c r="AN314" s="235">
        <f t="shared" si="133"/>
        <v>0</v>
      </c>
      <c r="AO314" s="235">
        <f t="shared" si="133"/>
        <v>0</v>
      </c>
      <c r="AP314" s="235">
        <f t="shared" si="133"/>
        <v>0</v>
      </c>
    </row>
    <row r="315" spans="1:42" x14ac:dyDescent="0.2">
      <c r="A315" s="16">
        <f t="shared" ref="A315:A322" si="134">A314+1</f>
        <v>3</v>
      </c>
      <c r="B315" s="233">
        <f t="shared" si="131"/>
        <v>0</v>
      </c>
      <c r="C315" s="235">
        <f t="shared" ref="C315:AP315" si="135">LOOKUP(C303,$B$271:$AP$271,$B$272:$AP$272)/100*$B629</f>
        <v>0</v>
      </c>
      <c r="D315" s="235">
        <f t="shared" si="135"/>
        <v>0</v>
      </c>
      <c r="E315" s="235">
        <f t="shared" si="135"/>
        <v>0</v>
      </c>
      <c r="F315" s="235">
        <f t="shared" si="135"/>
        <v>0</v>
      </c>
      <c r="G315" s="235">
        <f t="shared" si="135"/>
        <v>0</v>
      </c>
      <c r="H315" s="235">
        <f t="shared" si="135"/>
        <v>0</v>
      </c>
      <c r="I315" s="235">
        <f t="shared" si="135"/>
        <v>0</v>
      </c>
      <c r="J315" s="235">
        <f t="shared" si="135"/>
        <v>0</v>
      </c>
      <c r="K315" s="235">
        <f t="shared" si="135"/>
        <v>0</v>
      </c>
      <c r="L315" s="235">
        <f t="shared" si="135"/>
        <v>0</v>
      </c>
      <c r="M315" s="235">
        <f t="shared" si="135"/>
        <v>0</v>
      </c>
      <c r="N315" s="235">
        <f t="shared" si="135"/>
        <v>0</v>
      </c>
      <c r="O315" s="235">
        <f t="shared" si="135"/>
        <v>0</v>
      </c>
      <c r="P315" s="235">
        <f t="shared" si="135"/>
        <v>0</v>
      </c>
      <c r="Q315" s="235">
        <f t="shared" si="135"/>
        <v>0</v>
      </c>
      <c r="R315" s="235">
        <f t="shared" si="135"/>
        <v>0</v>
      </c>
      <c r="S315" s="235">
        <f t="shared" si="135"/>
        <v>0</v>
      </c>
      <c r="T315" s="235">
        <f t="shared" si="135"/>
        <v>0</v>
      </c>
      <c r="U315" s="235">
        <f t="shared" si="135"/>
        <v>0</v>
      </c>
      <c r="V315" s="235">
        <f t="shared" si="135"/>
        <v>0</v>
      </c>
      <c r="W315" s="235">
        <f t="shared" si="135"/>
        <v>0</v>
      </c>
      <c r="X315" s="235">
        <f t="shared" si="135"/>
        <v>0</v>
      </c>
      <c r="Y315" s="235">
        <f t="shared" si="135"/>
        <v>0</v>
      </c>
      <c r="Z315" s="235">
        <f t="shared" si="135"/>
        <v>0</v>
      </c>
      <c r="AA315" s="235">
        <f t="shared" si="135"/>
        <v>0</v>
      </c>
      <c r="AB315" s="235">
        <f t="shared" si="135"/>
        <v>0</v>
      </c>
      <c r="AC315" s="235">
        <f t="shared" si="135"/>
        <v>0</v>
      </c>
      <c r="AD315" s="235">
        <f t="shared" si="135"/>
        <v>0</v>
      </c>
      <c r="AE315" s="235">
        <f t="shared" si="135"/>
        <v>0</v>
      </c>
      <c r="AF315" s="235">
        <f t="shared" si="135"/>
        <v>0</v>
      </c>
      <c r="AG315" s="235">
        <f t="shared" si="135"/>
        <v>0</v>
      </c>
      <c r="AH315" s="235">
        <f t="shared" si="135"/>
        <v>0</v>
      </c>
      <c r="AI315" s="235">
        <f t="shared" si="135"/>
        <v>0</v>
      </c>
      <c r="AJ315" s="235">
        <f t="shared" si="135"/>
        <v>0</v>
      </c>
      <c r="AK315" s="235">
        <f t="shared" si="135"/>
        <v>0</v>
      </c>
      <c r="AL315" s="235">
        <f t="shared" si="135"/>
        <v>0</v>
      </c>
      <c r="AM315" s="235">
        <f t="shared" si="135"/>
        <v>0</v>
      </c>
      <c r="AN315" s="235">
        <f t="shared" si="135"/>
        <v>0</v>
      </c>
      <c r="AO315" s="235">
        <f t="shared" si="135"/>
        <v>0</v>
      </c>
      <c r="AP315" s="235">
        <f t="shared" si="135"/>
        <v>0</v>
      </c>
    </row>
    <row r="316" spans="1:42" x14ac:dyDescent="0.2">
      <c r="A316" s="16">
        <f t="shared" si="134"/>
        <v>4</v>
      </c>
      <c r="B316" s="233">
        <f t="shared" si="131"/>
        <v>0</v>
      </c>
      <c r="C316" s="235">
        <f t="shared" ref="C316:AP316" si="136">LOOKUP(C304,$B$271:$AP$271,$B$272:$AP$272)/100*$B630</f>
        <v>0</v>
      </c>
      <c r="D316" s="235">
        <f t="shared" si="136"/>
        <v>0</v>
      </c>
      <c r="E316" s="235">
        <f t="shared" si="136"/>
        <v>0</v>
      </c>
      <c r="F316" s="235">
        <f t="shared" si="136"/>
        <v>0</v>
      </c>
      <c r="G316" s="235">
        <f t="shared" si="136"/>
        <v>0</v>
      </c>
      <c r="H316" s="235">
        <f t="shared" si="136"/>
        <v>0</v>
      </c>
      <c r="I316" s="235">
        <f t="shared" si="136"/>
        <v>0</v>
      </c>
      <c r="J316" s="235">
        <f t="shared" si="136"/>
        <v>0</v>
      </c>
      <c r="K316" s="235">
        <f t="shared" si="136"/>
        <v>0</v>
      </c>
      <c r="L316" s="235">
        <f t="shared" si="136"/>
        <v>0</v>
      </c>
      <c r="M316" s="235">
        <f t="shared" si="136"/>
        <v>0</v>
      </c>
      <c r="N316" s="235">
        <f t="shared" si="136"/>
        <v>0</v>
      </c>
      <c r="O316" s="235">
        <f t="shared" si="136"/>
        <v>0</v>
      </c>
      <c r="P316" s="235">
        <f t="shared" si="136"/>
        <v>0</v>
      </c>
      <c r="Q316" s="235">
        <f t="shared" si="136"/>
        <v>0</v>
      </c>
      <c r="R316" s="235">
        <f t="shared" si="136"/>
        <v>0</v>
      </c>
      <c r="S316" s="235">
        <f t="shared" si="136"/>
        <v>0</v>
      </c>
      <c r="T316" s="235">
        <f t="shared" si="136"/>
        <v>0</v>
      </c>
      <c r="U316" s="235">
        <f t="shared" si="136"/>
        <v>0</v>
      </c>
      <c r="V316" s="235">
        <f t="shared" si="136"/>
        <v>0</v>
      </c>
      <c r="W316" s="235">
        <f t="shared" si="136"/>
        <v>0</v>
      </c>
      <c r="X316" s="235">
        <f t="shared" si="136"/>
        <v>0</v>
      </c>
      <c r="Y316" s="235">
        <f t="shared" si="136"/>
        <v>0</v>
      </c>
      <c r="Z316" s="235">
        <f t="shared" si="136"/>
        <v>0</v>
      </c>
      <c r="AA316" s="235">
        <f t="shared" si="136"/>
        <v>0</v>
      </c>
      <c r="AB316" s="235">
        <f t="shared" si="136"/>
        <v>0</v>
      </c>
      <c r="AC316" s="235">
        <f t="shared" si="136"/>
        <v>0</v>
      </c>
      <c r="AD316" s="235">
        <f t="shared" si="136"/>
        <v>0</v>
      </c>
      <c r="AE316" s="235">
        <f t="shared" si="136"/>
        <v>0</v>
      </c>
      <c r="AF316" s="235">
        <f t="shared" si="136"/>
        <v>0</v>
      </c>
      <c r="AG316" s="235">
        <f t="shared" si="136"/>
        <v>0</v>
      </c>
      <c r="AH316" s="235">
        <f t="shared" si="136"/>
        <v>0</v>
      </c>
      <c r="AI316" s="235">
        <f t="shared" si="136"/>
        <v>0</v>
      </c>
      <c r="AJ316" s="235">
        <f t="shared" si="136"/>
        <v>0</v>
      </c>
      <c r="AK316" s="235">
        <f t="shared" si="136"/>
        <v>0</v>
      </c>
      <c r="AL316" s="235">
        <f t="shared" si="136"/>
        <v>0</v>
      </c>
      <c r="AM316" s="235">
        <f t="shared" si="136"/>
        <v>0</v>
      </c>
      <c r="AN316" s="235">
        <f t="shared" si="136"/>
        <v>0</v>
      </c>
      <c r="AO316" s="235">
        <f t="shared" si="136"/>
        <v>0</v>
      </c>
      <c r="AP316" s="235">
        <f t="shared" si="136"/>
        <v>0</v>
      </c>
    </row>
    <row r="317" spans="1:42" x14ac:dyDescent="0.2">
      <c r="A317" s="16">
        <f t="shared" si="134"/>
        <v>5</v>
      </c>
      <c r="B317" s="233">
        <f t="shared" si="131"/>
        <v>0</v>
      </c>
      <c r="C317" s="235">
        <f t="shared" ref="C317:AP317" si="137">LOOKUP(C305,$B$271:$AP$271,$B$272:$AP$272)/100*$B631</f>
        <v>0</v>
      </c>
      <c r="D317" s="235">
        <f t="shared" si="137"/>
        <v>0</v>
      </c>
      <c r="E317" s="235">
        <f t="shared" si="137"/>
        <v>0</v>
      </c>
      <c r="F317" s="235">
        <f t="shared" si="137"/>
        <v>0</v>
      </c>
      <c r="G317" s="235">
        <f t="shared" si="137"/>
        <v>0</v>
      </c>
      <c r="H317" s="235">
        <f t="shared" si="137"/>
        <v>0</v>
      </c>
      <c r="I317" s="235">
        <f t="shared" si="137"/>
        <v>0</v>
      </c>
      <c r="J317" s="235">
        <f t="shared" si="137"/>
        <v>0</v>
      </c>
      <c r="K317" s="235">
        <f t="shared" si="137"/>
        <v>0</v>
      </c>
      <c r="L317" s="235">
        <f t="shared" si="137"/>
        <v>0</v>
      </c>
      <c r="M317" s="235">
        <f t="shared" si="137"/>
        <v>0</v>
      </c>
      <c r="N317" s="235">
        <f t="shared" si="137"/>
        <v>0</v>
      </c>
      <c r="O317" s="235">
        <f t="shared" si="137"/>
        <v>0</v>
      </c>
      <c r="P317" s="235">
        <f t="shared" si="137"/>
        <v>0</v>
      </c>
      <c r="Q317" s="235">
        <f t="shared" si="137"/>
        <v>0</v>
      </c>
      <c r="R317" s="235">
        <f t="shared" si="137"/>
        <v>0</v>
      </c>
      <c r="S317" s="235">
        <f t="shared" si="137"/>
        <v>0</v>
      </c>
      <c r="T317" s="235">
        <f t="shared" si="137"/>
        <v>0</v>
      </c>
      <c r="U317" s="235">
        <f t="shared" si="137"/>
        <v>0</v>
      </c>
      <c r="V317" s="235">
        <f t="shared" si="137"/>
        <v>0</v>
      </c>
      <c r="W317" s="235">
        <f t="shared" si="137"/>
        <v>0</v>
      </c>
      <c r="X317" s="235">
        <f t="shared" si="137"/>
        <v>0</v>
      </c>
      <c r="Y317" s="235">
        <f t="shared" si="137"/>
        <v>0</v>
      </c>
      <c r="Z317" s="235">
        <f t="shared" si="137"/>
        <v>0</v>
      </c>
      <c r="AA317" s="235">
        <f t="shared" si="137"/>
        <v>0</v>
      </c>
      <c r="AB317" s="235">
        <f t="shared" si="137"/>
        <v>0</v>
      </c>
      <c r="AC317" s="235">
        <f t="shared" si="137"/>
        <v>0</v>
      </c>
      <c r="AD317" s="235">
        <f t="shared" si="137"/>
        <v>0</v>
      </c>
      <c r="AE317" s="235">
        <f t="shared" si="137"/>
        <v>0</v>
      </c>
      <c r="AF317" s="235">
        <f t="shared" si="137"/>
        <v>0</v>
      </c>
      <c r="AG317" s="235">
        <f t="shared" si="137"/>
        <v>0</v>
      </c>
      <c r="AH317" s="235">
        <f t="shared" si="137"/>
        <v>0</v>
      </c>
      <c r="AI317" s="235">
        <f t="shared" si="137"/>
        <v>0</v>
      </c>
      <c r="AJ317" s="235">
        <f t="shared" si="137"/>
        <v>0</v>
      </c>
      <c r="AK317" s="235">
        <f t="shared" si="137"/>
        <v>0</v>
      </c>
      <c r="AL317" s="235">
        <f t="shared" si="137"/>
        <v>0</v>
      </c>
      <c r="AM317" s="235">
        <f t="shared" si="137"/>
        <v>0</v>
      </c>
      <c r="AN317" s="235">
        <f t="shared" si="137"/>
        <v>0</v>
      </c>
      <c r="AO317" s="235">
        <f t="shared" si="137"/>
        <v>0</v>
      </c>
      <c r="AP317" s="235">
        <f t="shared" si="137"/>
        <v>0</v>
      </c>
    </row>
    <row r="318" spans="1:42" x14ac:dyDescent="0.2">
      <c r="A318" s="16">
        <f t="shared" si="134"/>
        <v>6</v>
      </c>
      <c r="B318" s="233">
        <f t="shared" si="131"/>
        <v>0</v>
      </c>
      <c r="C318" s="235">
        <f t="shared" ref="C318:AP318" si="138">LOOKUP(C306,$B$271:$AP$271,$B$272:$AP$272)/100*$B632</f>
        <v>0</v>
      </c>
      <c r="D318" s="235">
        <f t="shared" si="138"/>
        <v>0</v>
      </c>
      <c r="E318" s="235">
        <f t="shared" si="138"/>
        <v>0</v>
      </c>
      <c r="F318" s="235">
        <f t="shared" si="138"/>
        <v>0</v>
      </c>
      <c r="G318" s="235">
        <f t="shared" si="138"/>
        <v>0</v>
      </c>
      <c r="H318" s="235">
        <f t="shared" si="138"/>
        <v>0</v>
      </c>
      <c r="I318" s="235">
        <f t="shared" si="138"/>
        <v>0</v>
      </c>
      <c r="J318" s="235">
        <f t="shared" si="138"/>
        <v>0</v>
      </c>
      <c r="K318" s="235">
        <f t="shared" si="138"/>
        <v>0</v>
      </c>
      <c r="L318" s="235">
        <f t="shared" si="138"/>
        <v>0</v>
      </c>
      <c r="M318" s="235">
        <f t="shared" si="138"/>
        <v>0</v>
      </c>
      <c r="N318" s="235">
        <f t="shared" si="138"/>
        <v>0</v>
      </c>
      <c r="O318" s="235">
        <f t="shared" si="138"/>
        <v>0</v>
      </c>
      <c r="P318" s="235">
        <f t="shared" si="138"/>
        <v>0</v>
      </c>
      <c r="Q318" s="235">
        <f t="shared" si="138"/>
        <v>0</v>
      </c>
      <c r="R318" s="235">
        <f t="shared" si="138"/>
        <v>0</v>
      </c>
      <c r="S318" s="235">
        <f t="shared" si="138"/>
        <v>0</v>
      </c>
      <c r="T318" s="235">
        <f t="shared" si="138"/>
        <v>0</v>
      </c>
      <c r="U318" s="235">
        <f t="shared" si="138"/>
        <v>0</v>
      </c>
      <c r="V318" s="235">
        <f t="shared" si="138"/>
        <v>0</v>
      </c>
      <c r="W318" s="235">
        <f t="shared" si="138"/>
        <v>0</v>
      </c>
      <c r="X318" s="235">
        <f t="shared" si="138"/>
        <v>0</v>
      </c>
      <c r="Y318" s="235">
        <f t="shared" si="138"/>
        <v>0</v>
      </c>
      <c r="Z318" s="235">
        <f t="shared" si="138"/>
        <v>0</v>
      </c>
      <c r="AA318" s="235">
        <f t="shared" si="138"/>
        <v>0</v>
      </c>
      <c r="AB318" s="235">
        <f t="shared" si="138"/>
        <v>0</v>
      </c>
      <c r="AC318" s="235">
        <f t="shared" si="138"/>
        <v>0</v>
      </c>
      <c r="AD318" s="235">
        <f t="shared" si="138"/>
        <v>0</v>
      </c>
      <c r="AE318" s="235">
        <f t="shared" si="138"/>
        <v>0</v>
      </c>
      <c r="AF318" s="235">
        <f t="shared" si="138"/>
        <v>0</v>
      </c>
      <c r="AG318" s="235">
        <f t="shared" si="138"/>
        <v>0</v>
      </c>
      <c r="AH318" s="235">
        <f t="shared" si="138"/>
        <v>0</v>
      </c>
      <c r="AI318" s="235">
        <f t="shared" si="138"/>
        <v>0</v>
      </c>
      <c r="AJ318" s="235">
        <f t="shared" si="138"/>
        <v>0</v>
      </c>
      <c r="AK318" s="235">
        <f t="shared" si="138"/>
        <v>0</v>
      </c>
      <c r="AL318" s="235">
        <f t="shared" si="138"/>
        <v>0</v>
      </c>
      <c r="AM318" s="235">
        <f t="shared" si="138"/>
        <v>0</v>
      </c>
      <c r="AN318" s="235">
        <f t="shared" si="138"/>
        <v>0</v>
      </c>
      <c r="AO318" s="235">
        <f t="shared" si="138"/>
        <v>0</v>
      </c>
      <c r="AP318" s="235">
        <f t="shared" si="138"/>
        <v>0</v>
      </c>
    </row>
    <row r="319" spans="1:42" x14ac:dyDescent="0.2">
      <c r="A319" s="16">
        <f t="shared" si="134"/>
        <v>7</v>
      </c>
      <c r="B319" s="233">
        <f t="shared" si="131"/>
        <v>0</v>
      </c>
      <c r="C319" s="235">
        <f t="shared" ref="C319:AP319" si="139">LOOKUP(C307,$B$271:$AP$271,$B$272:$AP$272)/100*$B633</f>
        <v>0</v>
      </c>
      <c r="D319" s="235">
        <f t="shared" si="139"/>
        <v>0</v>
      </c>
      <c r="E319" s="235">
        <f t="shared" si="139"/>
        <v>0</v>
      </c>
      <c r="F319" s="235">
        <f t="shared" si="139"/>
        <v>0</v>
      </c>
      <c r="G319" s="235">
        <f t="shared" si="139"/>
        <v>0</v>
      </c>
      <c r="H319" s="235">
        <f t="shared" si="139"/>
        <v>0</v>
      </c>
      <c r="I319" s="235">
        <f t="shared" si="139"/>
        <v>0</v>
      </c>
      <c r="J319" s="235">
        <f t="shared" si="139"/>
        <v>0</v>
      </c>
      <c r="K319" s="235">
        <f t="shared" si="139"/>
        <v>0</v>
      </c>
      <c r="L319" s="235">
        <f t="shared" si="139"/>
        <v>0</v>
      </c>
      <c r="M319" s="235">
        <f t="shared" si="139"/>
        <v>0</v>
      </c>
      <c r="N319" s="235">
        <f t="shared" si="139"/>
        <v>0</v>
      </c>
      <c r="O319" s="235">
        <f t="shared" si="139"/>
        <v>0</v>
      </c>
      <c r="P319" s="235">
        <f t="shared" si="139"/>
        <v>0</v>
      </c>
      <c r="Q319" s="235">
        <f t="shared" si="139"/>
        <v>0</v>
      </c>
      <c r="R319" s="235">
        <f t="shared" si="139"/>
        <v>0</v>
      </c>
      <c r="S319" s="235">
        <f t="shared" si="139"/>
        <v>0</v>
      </c>
      <c r="T319" s="235">
        <f t="shared" si="139"/>
        <v>0</v>
      </c>
      <c r="U319" s="235">
        <f t="shared" si="139"/>
        <v>0</v>
      </c>
      <c r="V319" s="235">
        <f t="shared" si="139"/>
        <v>0</v>
      </c>
      <c r="W319" s="235">
        <f t="shared" si="139"/>
        <v>0</v>
      </c>
      <c r="X319" s="235">
        <f t="shared" si="139"/>
        <v>0</v>
      </c>
      <c r="Y319" s="235">
        <f t="shared" si="139"/>
        <v>0</v>
      </c>
      <c r="Z319" s="235">
        <f t="shared" si="139"/>
        <v>0</v>
      </c>
      <c r="AA319" s="235">
        <f t="shared" si="139"/>
        <v>0</v>
      </c>
      <c r="AB319" s="235">
        <f t="shared" si="139"/>
        <v>0</v>
      </c>
      <c r="AC319" s="235">
        <f t="shared" si="139"/>
        <v>0</v>
      </c>
      <c r="AD319" s="235">
        <f t="shared" si="139"/>
        <v>0</v>
      </c>
      <c r="AE319" s="235">
        <f t="shared" si="139"/>
        <v>0</v>
      </c>
      <c r="AF319" s="235">
        <f t="shared" si="139"/>
        <v>0</v>
      </c>
      <c r="AG319" s="235">
        <f t="shared" si="139"/>
        <v>0</v>
      </c>
      <c r="AH319" s="235">
        <f t="shared" si="139"/>
        <v>0</v>
      </c>
      <c r="AI319" s="235">
        <f t="shared" si="139"/>
        <v>0</v>
      </c>
      <c r="AJ319" s="235">
        <f t="shared" si="139"/>
        <v>0</v>
      </c>
      <c r="AK319" s="235">
        <f t="shared" si="139"/>
        <v>0</v>
      </c>
      <c r="AL319" s="235">
        <f t="shared" si="139"/>
        <v>0</v>
      </c>
      <c r="AM319" s="235">
        <f t="shared" si="139"/>
        <v>0</v>
      </c>
      <c r="AN319" s="235">
        <f t="shared" si="139"/>
        <v>0</v>
      </c>
      <c r="AO319" s="235">
        <f t="shared" si="139"/>
        <v>0</v>
      </c>
      <c r="AP319" s="235">
        <f t="shared" si="139"/>
        <v>0</v>
      </c>
    </row>
    <row r="320" spans="1:42" x14ac:dyDescent="0.2">
      <c r="A320" s="16">
        <f t="shared" si="134"/>
        <v>8</v>
      </c>
      <c r="B320" s="233">
        <f t="shared" si="131"/>
        <v>0</v>
      </c>
      <c r="C320" s="235">
        <f t="shared" ref="C320:AP320" si="140">LOOKUP(C308,$B$271:$AP$271,$B$272:$AP$272)/100*$B634</f>
        <v>0</v>
      </c>
      <c r="D320" s="235">
        <f t="shared" si="140"/>
        <v>0</v>
      </c>
      <c r="E320" s="235">
        <f t="shared" si="140"/>
        <v>0</v>
      </c>
      <c r="F320" s="235">
        <f t="shared" si="140"/>
        <v>0</v>
      </c>
      <c r="G320" s="235">
        <f t="shared" si="140"/>
        <v>0</v>
      </c>
      <c r="H320" s="235">
        <f t="shared" si="140"/>
        <v>0</v>
      </c>
      <c r="I320" s="235">
        <f t="shared" si="140"/>
        <v>0</v>
      </c>
      <c r="J320" s="235">
        <f t="shared" si="140"/>
        <v>0</v>
      </c>
      <c r="K320" s="235">
        <f t="shared" si="140"/>
        <v>0</v>
      </c>
      <c r="L320" s="235">
        <f t="shared" si="140"/>
        <v>0</v>
      </c>
      <c r="M320" s="235">
        <f t="shared" si="140"/>
        <v>0</v>
      </c>
      <c r="N320" s="235">
        <f t="shared" si="140"/>
        <v>0</v>
      </c>
      <c r="O320" s="235">
        <f t="shared" si="140"/>
        <v>0</v>
      </c>
      <c r="P320" s="235">
        <f t="shared" si="140"/>
        <v>0</v>
      </c>
      <c r="Q320" s="235">
        <f t="shared" si="140"/>
        <v>0</v>
      </c>
      <c r="R320" s="235">
        <f t="shared" si="140"/>
        <v>0</v>
      </c>
      <c r="S320" s="235">
        <f t="shared" si="140"/>
        <v>0</v>
      </c>
      <c r="T320" s="235">
        <f t="shared" si="140"/>
        <v>0</v>
      </c>
      <c r="U320" s="235">
        <f t="shared" si="140"/>
        <v>0</v>
      </c>
      <c r="V320" s="235">
        <f t="shared" si="140"/>
        <v>0</v>
      </c>
      <c r="W320" s="235">
        <f t="shared" si="140"/>
        <v>0</v>
      </c>
      <c r="X320" s="235">
        <f t="shared" si="140"/>
        <v>0</v>
      </c>
      <c r="Y320" s="235">
        <f t="shared" si="140"/>
        <v>0</v>
      </c>
      <c r="Z320" s="235">
        <f t="shared" si="140"/>
        <v>0</v>
      </c>
      <c r="AA320" s="235">
        <f t="shared" si="140"/>
        <v>0</v>
      </c>
      <c r="AB320" s="235">
        <f t="shared" si="140"/>
        <v>0</v>
      </c>
      <c r="AC320" s="235">
        <f t="shared" si="140"/>
        <v>0</v>
      </c>
      <c r="AD320" s="235">
        <f t="shared" si="140"/>
        <v>0</v>
      </c>
      <c r="AE320" s="235">
        <f t="shared" si="140"/>
        <v>0</v>
      </c>
      <c r="AF320" s="235">
        <f t="shared" si="140"/>
        <v>0</v>
      </c>
      <c r="AG320" s="235">
        <f t="shared" si="140"/>
        <v>0</v>
      </c>
      <c r="AH320" s="235">
        <f t="shared" si="140"/>
        <v>0</v>
      </c>
      <c r="AI320" s="235">
        <f t="shared" si="140"/>
        <v>0</v>
      </c>
      <c r="AJ320" s="235">
        <f t="shared" si="140"/>
        <v>0</v>
      </c>
      <c r="AK320" s="235">
        <f t="shared" si="140"/>
        <v>0</v>
      </c>
      <c r="AL320" s="235">
        <f t="shared" si="140"/>
        <v>0</v>
      </c>
      <c r="AM320" s="235">
        <f t="shared" si="140"/>
        <v>0</v>
      </c>
      <c r="AN320" s="235">
        <f t="shared" si="140"/>
        <v>0</v>
      </c>
      <c r="AO320" s="235">
        <f t="shared" si="140"/>
        <v>0</v>
      </c>
      <c r="AP320" s="235">
        <f t="shared" si="140"/>
        <v>0</v>
      </c>
    </row>
    <row r="321" spans="1:42" x14ac:dyDescent="0.2">
      <c r="A321" s="16">
        <f>A320+1</f>
        <v>9</v>
      </c>
      <c r="B321" s="233">
        <f t="shared" si="131"/>
        <v>0</v>
      </c>
      <c r="C321" s="235">
        <f t="shared" ref="C321:AP321" si="141">LOOKUP(C309,$B$271:$AP$271,$B$272:$AP$272)/100*$B635</f>
        <v>0</v>
      </c>
      <c r="D321" s="235">
        <f t="shared" si="141"/>
        <v>0</v>
      </c>
      <c r="E321" s="235">
        <f t="shared" si="141"/>
        <v>0</v>
      </c>
      <c r="F321" s="235">
        <f t="shared" si="141"/>
        <v>0</v>
      </c>
      <c r="G321" s="235">
        <f t="shared" si="141"/>
        <v>0</v>
      </c>
      <c r="H321" s="235">
        <f t="shared" si="141"/>
        <v>0</v>
      </c>
      <c r="I321" s="235">
        <f t="shared" si="141"/>
        <v>0</v>
      </c>
      <c r="J321" s="235">
        <f t="shared" si="141"/>
        <v>0</v>
      </c>
      <c r="K321" s="235">
        <f t="shared" si="141"/>
        <v>0</v>
      </c>
      <c r="L321" s="235">
        <f t="shared" si="141"/>
        <v>0</v>
      </c>
      <c r="M321" s="235">
        <f t="shared" si="141"/>
        <v>0</v>
      </c>
      <c r="N321" s="235">
        <f t="shared" si="141"/>
        <v>0</v>
      </c>
      <c r="O321" s="235">
        <f t="shared" si="141"/>
        <v>0</v>
      </c>
      <c r="P321" s="235">
        <f t="shared" si="141"/>
        <v>0</v>
      </c>
      <c r="Q321" s="235">
        <f t="shared" si="141"/>
        <v>0</v>
      </c>
      <c r="R321" s="235">
        <f t="shared" si="141"/>
        <v>0</v>
      </c>
      <c r="S321" s="235">
        <f t="shared" si="141"/>
        <v>0</v>
      </c>
      <c r="T321" s="235">
        <f t="shared" si="141"/>
        <v>0</v>
      </c>
      <c r="U321" s="235">
        <f t="shared" si="141"/>
        <v>0</v>
      </c>
      <c r="V321" s="235">
        <f t="shared" si="141"/>
        <v>0</v>
      </c>
      <c r="W321" s="235">
        <f t="shared" si="141"/>
        <v>0</v>
      </c>
      <c r="X321" s="235">
        <f t="shared" si="141"/>
        <v>0</v>
      </c>
      <c r="Y321" s="235">
        <f t="shared" si="141"/>
        <v>0</v>
      </c>
      <c r="Z321" s="235">
        <f t="shared" si="141"/>
        <v>0</v>
      </c>
      <c r="AA321" s="235">
        <f t="shared" si="141"/>
        <v>0</v>
      </c>
      <c r="AB321" s="235">
        <f t="shared" si="141"/>
        <v>0</v>
      </c>
      <c r="AC321" s="235">
        <f t="shared" si="141"/>
        <v>0</v>
      </c>
      <c r="AD321" s="235">
        <f t="shared" si="141"/>
        <v>0</v>
      </c>
      <c r="AE321" s="235">
        <f t="shared" si="141"/>
        <v>0</v>
      </c>
      <c r="AF321" s="235">
        <f t="shared" si="141"/>
        <v>0</v>
      </c>
      <c r="AG321" s="235">
        <f t="shared" si="141"/>
        <v>0</v>
      </c>
      <c r="AH321" s="235">
        <f t="shared" si="141"/>
        <v>0</v>
      </c>
      <c r="AI321" s="235">
        <f t="shared" si="141"/>
        <v>0</v>
      </c>
      <c r="AJ321" s="235">
        <f t="shared" si="141"/>
        <v>0</v>
      </c>
      <c r="AK321" s="235">
        <f t="shared" si="141"/>
        <v>0</v>
      </c>
      <c r="AL321" s="235">
        <f t="shared" si="141"/>
        <v>0</v>
      </c>
      <c r="AM321" s="235">
        <f t="shared" si="141"/>
        <v>0</v>
      </c>
      <c r="AN321" s="235">
        <f t="shared" si="141"/>
        <v>0</v>
      </c>
      <c r="AO321" s="235">
        <f t="shared" si="141"/>
        <v>0</v>
      </c>
      <c r="AP321" s="235">
        <f t="shared" si="141"/>
        <v>0</v>
      </c>
    </row>
    <row r="322" spans="1:42" x14ac:dyDescent="0.2">
      <c r="A322" s="16">
        <f t="shared" si="134"/>
        <v>10</v>
      </c>
      <c r="B322" s="233">
        <f t="shared" si="131"/>
        <v>0</v>
      </c>
      <c r="C322" s="235">
        <f t="shared" ref="C322:AP322" si="142">LOOKUP(C310,$B$271:$AP$271,$B$272:$AP$272)/100*$B636</f>
        <v>0</v>
      </c>
      <c r="D322" s="235">
        <f t="shared" si="142"/>
        <v>0</v>
      </c>
      <c r="E322" s="235">
        <f t="shared" si="142"/>
        <v>0</v>
      </c>
      <c r="F322" s="235">
        <f t="shared" si="142"/>
        <v>0</v>
      </c>
      <c r="G322" s="235">
        <f t="shared" si="142"/>
        <v>0</v>
      </c>
      <c r="H322" s="235">
        <f t="shared" si="142"/>
        <v>0</v>
      </c>
      <c r="I322" s="235">
        <f t="shared" si="142"/>
        <v>0</v>
      </c>
      <c r="J322" s="235">
        <f t="shared" si="142"/>
        <v>0</v>
      </c>
      <c r="K322" s="235">
        <f t="shared" si="142"/>
        <v>0</v>
      </c>
      <c r="L322" s="235">
        <f t="shared" si="142"/>
        <v>0</v>
      </c>
      <c r="M322" s="235">
        <f t="shared" si="142"/>
        <v>0</v>
      </c>
      <c r="N322" s="235">
        <f t="shared" si="142"/>
        <v>0</v>
      </c>
      <c r="O322" s="235">
        <f t="shared" si="142"/>
        <v>0</v>
      </c>
      <c r="P322" s="235">
        <f t="shared" si="142"/>
        <v>0</v>
      </c>
      <c r="Q322" s="235">
        <f t="shared" si="142"/>
        <v>0</v>
      </c>
      <c r="R322" s="235">
        <f t="shared" si="142"/>
        <v>0</v>
      </c>
      <c r="S322" s="235">
        <f t="shared" si="142"/>
        <v>0</v>
      </c>
      <c r="T322" s="235">
        <f t="shared" si="142"/>
        <v>0</v>
      </c>
      <c r="U322" s="235">
        <f t="shared" si="142"/>
        <v>0</v>
      </c>
      <c r="V322" s="235">
        <f t="shared" si="142"/>
        <v>0</v>
      </c>
      <c r="W322" s="235">
        <f t="shared" si="142"/>
        <v>0</v>
      </c>
      <c r="X322" s="235">
        <f t="shared" si="142"/>
        <v>0</v>
      </c>
      <c r="Y322" s="235">
        <f t="shared" si="142"/>
        <v>0</v>
      </c>
      <c r="Z322" s="235">
        <f t="shared" si="142"/>
        <v>0</v>
      </c>
      <c r="AA322" s="235">
        <f t="shared" si="142"/>
        <v>0</v>
      </c>
      <c r="AB322" s="235">
        <f t="shared" si="142"/>
        <v>0</v>
      </c>
      <c r="AC322" s="235">
        <f t="shared" si="142"/>
        <v>0</v>
      </c>
      <c r="AD322" s="235">
        <f t="shared" si="142"/>
        <v>0</v>
      </c>
      <c r="AE322" s="235">
        <f t="shared" si="142"/>
        <v>0</v>
      </c>
      <c r="AF322" s="235">
        <f t="shared" si="142"/>
        <v>0</v>
      </c>
      <c r="AG322" s="235">
        <f t="shared" si="142"/>
        <v>0</v>
      </c>
      <c r="AH322" s="235">
        <f t="shared" si="142"/>
        <v>0</v>
      </c>
      <c r="AI322" s="235">
        <f t="shared" si="142"/>
        <v>0</v>
      </c>
      <c r="AJ322" s="235">
        <f t="shared" si="142"/>
        <v>0</v>
      </c>
      <c r="AK322" s="235">
        <f t="shared" si="142"/>
        <v>0</v>
      </c>
      <c r="AL322" s="235">
        <f t="shared" si="142"/>
        <v>0</v>
      </c>
      <c r="AM322" s="235">
        <f t="shared" si="142"/>
        <v>0</v>
      </c>
      <c r="AN322" s="235">
        <f t="shared" si="142"/>
        <v>0</v>
      </c>
      <c r="AO322" s="235">
        <f t="shared" si="142"/>
        <v>0</v>
      </c>
      <c r="AP322" s="235">
        <f t="shared" si="142"/>
        <v>0</v>
      </c>
    </row>
    <row r="323" spans="1:42" s="16" customFormat="1" ht="12" customHeight="1" x14ac:dyDescent="0.2">
      <c r="A323" s="39" t="s">
        <v>13</v>
      </c>
      <c r="B323" s="123"/>
      <c r="C323" s="214">
        <f>SUM(C313:C322)</f>
        <v>0</v>
      </c>
      <c r="D323" s="214">
        <f t="shared" ref="D323:AP323" si="143">SUM(D313:D322)</f>
        <v>0</v>
      </c>
      <c r="E323" s="214">
        <f t="shared" si="143"/>
        <v>0</v>
      </c>
      <c r="F323" s="214">
        <f t="shared" si="143"/>
        <v>0</v>
      </c>
      <c r="G323" s="214">
        <f t="shared" si="143"/>
        <v>0</v>
      </c>
      <c r="H323" s="214">
        <f t="shared" si="143"/>
        <v>0</v>
      </c>
      <c r="I323" s="214">
        <f t="shared" si="143"/>
        <v>0</v>
      </c>
      <c r="J323" s="214">
        <f t="shared" si="143"/>
        <v>0</v>
      </c>
      <c r="K323" s="214">
        <f t="shared" si="143"/>
        <v>0</v>
      </c>
      <c r="L323" s="214">
        <f t="shared" si="143"/>
        <v>0</v>
      </c>
      <c r="M323" s="214">
        <f t="shared" si="143"/>
        <v>0</v>
      </c>
      <c r="N323" s="214">
        <f t="shared" si="143"/>
        <v>0</v>
      </c>
      <c r="O323" s="214">
        <f t="shared" si="143"/>
        <v>0</v>
      </c>
      <c r="P323" s="214">
        <f t="shared" si="143"/>
        <v>0</v>
      </c>
      <c r="Q323" s="214">
        <f t="shared" si="143"/>
        <v>0</v>
      </c>
      <c r="R323" s="214">
        <f t="shared" si="143"/>
        <v>0</v>
      </c>
      <c r="S323" s="214">
        <f t="shared" si="143"/>
        <v>0</v>
      </c>
      <c r="T323" s="214">
        <f t="shared" si="143"/>
        <v>0</v>
      </c>
      <c r="U323" s="214">
        <f t="shared" si="143"/>
        <v>0</v>
      </c>
      <c r="V323" s="214">
        <f t="shared" si="143"/>
        <v>0</v>
      </c>
      <c r="W323" s="214">
        <f t="shared" si="143"/>
        <v>0</v>
      </c>
      <c r="X323" s="214">
        <f t="shared" si="143"/>
        <v>0</v>
      </c>
      <c r="Y323" s="214">
        <f t="shared" si="143"/>
        <v>0</v>
      </c>
      <c r="Z323" s="214">
        <f t="shared" si="143"/>
        <v>0</v>
      </c>
      <c r="AA323" s="214">
        <f t="shared" si="143"/>
        <v>0</v>
      </c>
      <c r="AB323" s="214">
        <f t="shared" si="143"/>
        <v>0</v>
      </c>
      <c r="AC323" s="214">
        <f t="shared" si="143"/>
        <v>0</v>
      </c>
      <c r="AD323" s="214">
        <f t="shared" si="143"/>
        <v>0</v>
      </c>
      <c r="AE323" s="214">
        <f t="shared" si="143"/>
        <v>0</v>
      </c>
      <c r="AF323" s="214">
        <f t="shared" si="143"/>
        <v>0</v>
      </c>
      <c r="AG323" s="214">
        <f t="shared" si="143"/>
        <v>0</v>
      </c>
      <c r="AH323" s="214">
        <f t="shared" si="143"/>
        <v>0</v>
      </c>
      <c r="AI323" s="214">
        <f t="shared" si="143"/>
        <v>0</v>
      </c>
      <c r="AJ323" s="214">
        <f t="shared" si="143"/>
        <v>0</v>
      </c>
      <c r="AK323" s="214">
        <f t="shared" si="143"/>
        <v>0</v>
      </c>
      <c r="AL323" s="214">
        <f t="shared" si="143"/>
        <v>0</v>
      </c>
      <c r="AM323" s="214">
        <f t="shared" si="143"/>
        <v>0</v>
      </c>
      <c r="AN323" s="214">
        <f t="shared" si="143"/>
        <v>0</v>
      </c>
      <c r="AO323" s="214">
        <f t="shared" si="143"/>
        <v>0</v>
      </c>
      <c r="AP323" s="214">
        <f t="shared" si="143"/>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4">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4"/>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4"/>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4"/>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4"/>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4"/>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4"/>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5">SUM(C339:AP339)</f>
        <v>0</v>
      </c>
      <c r="C339" s="235">
        <f t="shared" ref="C339:AP339" si="146">LOOKUP(C327,$B$271:$AP$271,$B$272:$AP$272)/100*$B659</f>
        <v>0</v>
      </c>
      <c r="D339" s="235">
        <f t="shared" si="146"/>
        <v>0</v>
      </c>
      <c r="E339" s="235">
        <f t="shared" si="146"/>
        <v>0</v>
      </c>
      <c r="F339" s="235">
        <f t="shared" si="146"/>
        <v>0</v>
      </c>
      <c r="G339" s="235">
        <f t="shared" si="146"/>
        <v>0</v>
      </c>
      <c r="H339" s="235">
        <f t="shared" si="146"/>
        <v>0</v>
      </c>
      <c r="I339" s="235">
        <f t="shared" si="146"/>
        <v>0</v>
      </c>
      <c r="J339" s="235">
        <f t="shared" si="146"/>
        <v>0</v>
      </c>
      <c r="K339" s="235">
        <f t="shared" si="146"/>
        <v>0</v>
      </c>
      <c r="L339" s="235">
        <f t="shared" si="146"/>
        <v>0</v>
      </c>
      <c r="M339" s="235">
        <f t="shared" si="146"/>
        <v>0</v>
      </c>
      <c r="N339" s="235">
        <f t="shared" si="146"/>
        <v>0</v>
      </c>
      <c r="O339" s="235">
        <f t="shared" si="146"/>
        <v>0</v>
      </c>
      <c r="P339" s="235">
        <f t="shared" si="146"/>
        <v>0</v>
      </c>
      <c r="Q339" s="235">
        <f t="shared" si="146"/>
        <v>0</v>
      </c>
      <c r="R339" s="235">
        <f t="shared" si="146"/>
        <v>0</v>
      </c>
      <c r="S339" s="235">
        <f t="shared" si="146"/>
        <v>0</v>
      </c>
      <c r="T339" s="235">
        <f t="shared" si="146"/>
        <v>0</v>
      </c>
      <c r="U339" s="235">
        <f t="shared" si="146"/>
        <v>0</v>
      </c>
      <c r="V339" s="235">
        <f t="shared" si="146"/>
        <v>0</v>
      </c>
      <c r="W339" s="235">
        <f t="shared" si="146"/>
        <v>0</v>
      </c>
      <c r="X339" s="235">
        <f t="shared" si="146"/>
        <v>0</v>
      </c>
      <c r="Y339" s="235">
        <f t="shared" si="146"/>
        <v>0</v>
      </c>
      <c r="Z339" s="235">
        <f t="shared" si="146"/>
        <v>0</v>
      </c>
      <c r="AA339" s="235">
        <f t="shared" si="146"/>
        <v>0</v>
      </c>
      <c r="AB339" s="235">
        <f t="shared" si="146"/>
        <v>0</v>
      </c>
      <c r="AC339" s="235">
        <f t="shared" si="146"/>
        <v>0</v>
      </c>
      <c r="AD339" s="235">
        <f t="shared" si="146"/>
        <v>0</v>
      </c>
      <c r="AE339" s="235">
        <f t="shared" si="146"/>
        <v>0</v>
      </c>
      <c r="AF339" s="235">
        <f t="shared" si="146"/>
        <v>0</v>
      </c>
      <c r="AG339" s="235">
        <f t="shared" si="146"/>
        <v>0</v>
      </c>
      <c r="AH339" s="235">
        <f t="shared" si="146"/>
        <v>0</v>
      </c>
      <c r="AI339" s="235">
        <f t="shared" si="146"/>
        <v>0</v>
      </c>
      <c r="AJ339" s="235">
        <f t="shared" si="146"/>
        <v>0</v>
      </c>
      <c r="AK339" s="235">
        <f t="shared" si="146"/>
        <v>0</v>
      </c>
      <c r="AL339" s="235">
        <f t="shared" si="146"/>
        <v>0</v>
      </c>
      <c r="AM339" s="235">
        <f t="shared" si="146"/>
        <v>0</v>
      </c>
      <c r="AN339" s="235">
        <f t="shared" si="146"/>
        <v>0</v>
      </c>
      <c r="AO339" s="235">
        <f t="shared" si="146"/>
        <v>0</v>
      </c>
      <c r="AP339" s="235">
        <f t="shared" si="146"/>
        <v>0</v>
      </c>
    </row>
    <row r="340" spans="1:42" x14ac:dyDescent="0.2">
      <c r="A340" s="16">
        <f>A339+1</f>
        <v>2</v>
      </c>
      <c r="B340" s="233">
        <f t="shared" si="145"/>
        <v>0</v>
      </c>
      <c r="C340" s="235">
        <f t="shared" ref="C340:AP340" si="147">LOOKUP(C328,$B$271:$AP$271,$B$272:$AP$272)/100*$B660</f>
        <v>0</v>
      </c>
      <c r="D340" s="235">
        <f t="shared" si="147"/>
        <v>0</v>
      </c>
      <c r="E340" s="235">
        <f t="shared" si="147"/>
        <v>0</v>
      </c>
      <c r="F340" s="235">
        <f t="shared" si="147"/>
        <v>0</v>
      </c>
      <c r="G340" s="235">
        <f t="shared" si="147"/>
        <v>0</v>
      </c>
      <c r="H340" s="235">
        <f t="shared" si="147"/>
        <v>0</v>
      </c>
      <c r="I340" s="235">
        <f t="shared" si="147"/>
        <v>0</v>
      </c>
      <c r="J340" s="235">
        <f t="shared" si="147"/>
        <v>0</v>
      </c>
      <c r="K340" s="235">
        <f t="shared" si="147"/>
        <v>0</v>
      </c>
      <c r="L340" s="235">
        <f t="shared" si="147"/>
        <v>0</v>
      </c>
      <c r="M340" s="235">
        <f t="shared" si="147"/>
        <v>0</v>
      </c>
      <c r="N340" s="235">
        <f t="shared" si="147"/>
        <v>0</v>
      </c>
      <c r="O340" s="235">
        <f t="shared" si="147"/>
        <v>0</v>
      </c>
      <c r="P340" s="235">
        <f t="shared" si="147"/>
        <v>0</v>
      </c>
      <c r="Q340" s="235">
        <f t="shared" si="147"/>
        <v>0</v>
      </c>
      <c r="R340" s="235">
        <f t="shared" si="147"/>
        <v>0</v>
      </c>
      <c r="S340" s="235">
        <f t="shared" si="147"/>
        <v>0</v>
      </c>
      <c r="T340" s="235">
        <f t="shared" si="147"/>
        <v>0</v>
      </c>
      <c r="U340" s="235">
        <f t="shared" si="147"/>
        <v>0</v>
      </c>
      <c r="V340" s="235">
        <f t="shared" si="147"/>
        <v>0</v>
      </c>
      <c r="W340" s="235">
        <f t="shared" si="147"/>
        <v>0</v>
      </c>
      <c r="X340" s="235">
        <f t="shared" si="147"/>
        <v>0</v>
      </c>
      <c r="Y340" s="235">
        <f t="shared" si="147"/>
        <v>0</v>
      </c>
      <c r="Z340" s="235">
        <f t="shared" si="147"/>
        <v>0</v>
      </c>
      <c r="AA340" s="235">
        <f t="shared" si="147"/>
        <v>0</v>
      </c>
      <c r="AB340" s="235">
        <f t="shared" si="147"/>
        <v>0</v>
      </c>
      <c r="AC340" s="235">
        <f t="shared" si="147"/>
        <v>0</v>
      </c>
      <c r="AD340" s="235">
        <f t="shared" si="147"/>
        <v>0</v>
      </c>
      <c r="AE340" s="235">
        <f t="shared" si="147"/>
        <v>0</v>
      </c>
      <c r="AF340" s="235">
        <f t="shared" si="147"/>
        <v>0</v>
      </c>
      <c r="AG340" s="235">
        <f t="shared" si="147"/>
        <v>0</v>
      </c>
      <c r="AH340" s="235">
        <f t="shared" si="147"/>
        <v>0</v>
      </c>
      <c r="AI340" s="235">
        <f t="shared" si="147"/>
        <v>0</v>
      </c>
      <c r="AJ340" s="235">
        <f t="shared" si="147"/>
        <v>0</v>
      </c>
      <c r="AK340" s="235">
        <f t="shared" si="147"/>
        <v>0</v>
      </c>
      <c r="AL340" s="235">
        <f t="shared" si="147"/>
        <v>0</v>
      </c>
      <c r="AM340" s="235">
        <f t="shared" si="147"/>
        <v>0</v>
      </c>
      <c r="AN340" s="235">
        <f t="shared" si="147"/>
        <v>0</v>
      </c>
      <c r="AO340" s="235">
        <f t="shared" si="147"/>
        <v>0</v>
      </c>
      <c r="AP340" s="235">
        <f t="shared" si="147"/>
        <v>0</v>
      </c>
    </row>
    <row r="341" spans="1:42" x14ac:dyDescent="0.2">
      <c r="A341" s="16">
        <f t="shared" ref="A341:A348" si="148">A340+1</f>
        <v>3</v>
      </c>
      <c r="B341" s="233">
        <f t="shared" si="145"/>
        <v>0</v>
      </c>
      <c r="C341" s="235">
        <f t="shared" ref="C341:AP341" si="149">LOOKUP(C329,$B$271:$AP$271,$B$272:$AP$272)/100*$B661</f>
        <v>0</v>
      </c>
      <c r="D341" s="235">
        <f t="shared" si="149"/>
        <v>0</v>
      </c>
      <c r="E341" s="235">
        <f t="shared" si="149"/>
        <v>0</v>
      </c>
      <c r="F341" s="235">
        <f t="shared" si="149"/>
        <v>0</v>
      </c>
      <c r="G341" s="235">
        <f t="shared" si="149"/>
        <v>0</v>
      </c>
      <c r="H341" s="235">
        <f t="shared" si="149"/>
        <v>0</v>
      </c>
      <c r="I341" s="235">
        <f t="shared" si="149"/>
        <v>0</v>
      </c>
      <c r="J341" s="235">
        <f t="shared" si="149"/>
        <v>0</v>
      </c>
      <c r="K341" s="235">
        <f t="shared" si="149"/>
        <v>0</v>
      </c>
      <c r="L341" s="235">
        <f t="shared" si="149"/>
        <v>0</v>
      </c>
      <c r="M341" s="235">
        <f t="shared" si="149"/>
        <v>0</v>
      </c>
      <c r="N341" s="235">
        <f t="shared" si="149"/>
        <v>0</v>
      </c>
      <c r="O341" s="235">
        <f t="shared" si="149"/>
        <v>0</v>
      </c>
      <c r="P341" s="235">
        <f t="shared" si="149"/>
        <v>0</v>
      </c>
      <c r="Q341" s="235">
        <f t="shared" si="149"/>
        <v>0</v>
      </c>
      <c r="R341" s="235">
        <f t="shared" si="149"/>
        <v>0</v>
      </c>
      <c r="S341" s="235">
        <f t="shared" si="149"/>
        <v>0</v>
      </c>
      <c r="T341" s="235">
        <f t="shared" si="149"/>
        <v>0</v>
      </c>
      <c r="U341" s="235">
        <f t="shared" si="149"/>
        <v>0</v>
      </c>
      <c r="V341" s="235">
        <f t="shared" si="149"/>
        <v>0</v>
      </c>
      <c r="W341" s="235">
        <f t="shared" si="149"/>
        <v>0</v>
      </c>
      <c r="X341" s="235">
        <f t="shared" si="149"/>
        <v>0</v>
      </c>
      <c r="Y341" s="235">
        <f t="shared" si="149"/>
        <v>0</v>
      </c>
      <c r="Z341" s="235">
        <f t="shared" si="149"/>
        <v>0</v>
      </c>
      <c r="AA341" s="235">
        <f t="shared" si="149"/>
        <v>0</v>
      </c>
      <c r="AB341" s="235">
        <f t="shared" si="149"/>
        <v>0</v>
      </c>
      <c r="AC341" s="235">
        <f t="shared" si="149"/>
        <v>0</v>
      </c>
      <c r="AD341" s="235">
        <f t="shared" si="149"/>
        <v>0</v>
      </c>
      <c r="AE341" s="235">
        <f t="shared" si="149"/>
        <v>0</v>
      </c>
      <c r="AF341" s="235">
        <f t="shared" si="149"/>
        <v>0</v>
      </c>
      <c r="AG341" s="235">
        <f t="shared" si="149"/>
        <v>0</v>
      </c>
      <c r="AH341" s="235">
        <f t="shared" si="149"/>
        <v>0</v>
      </c>
      <c r="AI341" s="235">
        <f t="shared" si="149"/>
        <v>0</v>
      </c>
      <c r="AJ341" s="235">
        <f t="shared" si="149"/>
        <v>0</v>
      </c>
      <c r="AK341" s="235">
        <f t="shared" si="149"/>
        <v>0</v>
      </c>
      <c r="AL341" s="235">
        <f t="shared" si="149"/>
        <v>0</v>
      </c>
      <c r="AM341" s="235">
        <f t="shared" si="149"/>
        <v>0</v>
      </c>
      <c r="AN341" s="235">
        <f t="shared" si="149"/>
        <v>0</v>
      </c>
      <c r="AO341" s="235">
        <f t="shared" si="149"/>
        <v>0</v>
      </c>
      <c r="AP341" s="235">
        <f t="shared" si="149"/>
        <v>0</v>
      </c>
    </row>
    <row r="342" spans="1:42" x14ac:dyDescent="0.2">
      <c r="A342" s="16">
        <f t="shared" si="148"/>
        <v>4</v>
      </c>
      <c r="B342" s="233">
        <f t="shared" si="145"/>
        <v>0</v>
      </c>
      <c r="C342" s="235">
        <f t="shared" ref="C342:AP342" si="150">LOOKUP(C330,$B$271:$AP$271,$B$272:$AP$272)/100*$B662</f>
        <v>0</v>
      </c>
      <c r="D342" s="235">
        <f t="shared" si="150"/>
        <v>0</v>
      </c>
      <c r="E342" s="235">
        <f t="shared" si="150"/>
        <v>0</v>
      </c>
      <c r="F342" s="235">
        <f t="shared" si="150"/>
        <v>0</v>
      </c>
      <c r="G342" s="235">
        <f t="shared" si="150"/>
        <v>0</v>
      </c>
      <c r="H342" s="235">
        <f t="shared" si="150"/>
        <v>0</v>
      </c>
      <c r="I342" s="235">
        <f t="shared" si="150"/>
        <v>0</v>
      </c>
      <c r="J342" s="235">
        <f t="shared" si="150"/>
        <v>0</v>
      </c>
      <c r="K342" s="235">
        <f t="shared" si="150"/>
        <v>0</v>
      </c>
      <c r="L342" s="235">
        <f t="shared" si="150"/>
        <v>0</v>
      </c>
      <c r="M342" s="235">
        <f t="shared" si="150"/>
        <v>0</v>
      </c>
      <c r="N342" s="235">
        <f t="shared" si="150"/>
        <v>0</v>
      </c>
      <c r="O342" s="235">
        <f t="shared" si="150"/>
        <v>0</v>
      </c>
      <c r="P342" s="235">
        <f t="shared" si="150"/>
        <v>0</v>
      </c>
      <c r="Q342" s="235">
        <f t="shared" si="150"/>
        <v>0</v>
      </c>
      <c r="R342" s="235">
        <f t="shared" si="150"/>
        <v>0</v>
      </c>
      <c r="S342" s="235">
        <f t="shared" si="150"/>
        <v>0</v>
      </c>
      <c r="T342" s="235">
        <f t="shared" si="150"/>
        <v>0</v>
      </c>
      <c r="U342" s="235">
        <f t="shared" si="150"/>
        <v>0</v>
      </c>
      <c r="V342" s="235">
        <f t="shared" si="150"/>
        <v>0</v>
      </c>
      <c r="W342" s="235">
        <f t="shared" si="150"/>
        <v>0</v>
      </c>
      <c r="X342" s="235">
        <f t="shared" si="150"/>
        <v>0</v>
      </c>
      <c r="Y342" s="235">
        <f t="shared" si="150"/>
        <v>0</v>
      </c>
      <c r="Z342" s="235">
        <f t="shared" si="150"/>
        <v>0</v>
      </c>
      <c r="AA342" s="235">
        <f t="shared" si="150"/>
        <v>0</v>
      </c>
      <c r="AB342" s="235">
        <f t="shared" si="150"/>
        <v>0</v>
      </c>
      <c r="AC342" s="235">
        <f t="shared" si="150"/>
        <v>0</v>
      </c>
      <c r="AD342" s="235">
        <f t="shared" si="150"/>
        <v>0</v>
      </c>
      <c r="AE342" s="235">
        <f t="shared" si="150"/>
        <v>0</v>
      </c>
      <c r="AF342" s="235">
        <f t="shared" si="150"/>
        <v>0</v>
      </c>
      <c r="AG342" s="235">
        <f t="shared" si="150"/>
        <v>0</v>
      </c>
      <c r="AH342" s="235">
        <f t="shared" si="150"/>
        <v>0</v>
      </c>
      <c r="AI342" s="235">
        <f t="shared" si="150"/>
        <v>0</v>
      </c>
      <c r="AJ342" s="235">
        <f t="shared" si="150"/>
        <v>0</v>
      </c>
      <c r="AK342" s="235">
        <f t="shared" si="150"/>
        <v>0</v>
      </c>
      <c r="AL342" s="235">
        <f t="shared" si="150"/>
        <v>0</v>
      </c>
      <c r="AM342" s="235">
        <f t="shared" si="150"/>
        <v>0</v>
      </c>
      <c r="AN342" s="235">
        <f t="shared" si="150"/>
        <v>0</v>
      </c>
      <c r="AO342" s="235">
        <f t="shared" si="150"/>
        <v>0</v>
      </c>
      <c r="AP342" s="235">
        <f t="shared" si="150"/>
        <v>0</v>
      </c>
    </row>
    <row r="343" spans="1:42" x14ac:dyDescent="0.2">
      <c r="A343" s="16">
        <f t="shared" si="148"/>
        <v>5</v>
      </c>
      <c r="B343" s="233">
        <f t="shared" si="145"/>
        <v>0</v>
      </c>
      <c r="C343" s="235">
        <f t="shared" ref="C343:AP343" si="151">LOOKUP(C331,$B$271:$AP$271,$B$272:$AP$272)/100*$B663</f>
        <v>0</v>
      </c>
      <c r="D343" s="235">
        <f t="shared" si="151"/>
        <v>0</v>
      </c>
      <c r="E343" s="235">
        <f t="shared" si="151"/>
        <v>0</v>
      </c>
      <c r="F343" s="235">
        <f t="shared" si="151"/>
        <v>0</v>
      </c>
      <c r="G343" s="235">
        <f t="shared" si="151"/>
        <v>0</v>
      </c>
      <c r="H343" s="235">
        <f t="shared" si="151"/>
        <v>0</v>
      </c>
      <c r="I343" s="235">
        <f t="shared" si="151"/>
        <v>0</v>
      </c>
      <c r="J343" s="235">
        <f t="shared" si="151"/>
        <v>0</v>
      </c>
      <c r="K343" s="235">
        <f t="shared" si="151"/>
        <v>0</v>
      </c>
      <c r="L343" s="235">
        <f t="shared" si="151"/>
        <v>0</v>
      </c>
      <c r="M343" s="235">
        <f t="shared" si="151"/>
        <v>0</v>
      </c>
      <c r="N343" s="235">
        <f t="shared" si="151"/>
        <v>0</v>
      </c>
      <c r="O343" s="235">
        <f t="shared" si="151"/>
        <v>0</v>
      </c>
      <c r="P343" s="235">
        <f t="shared" si="151"/>
        <v>0</v>
      </c>
      <c r="Q343" s="235">
        <f t="shared" si="151"/>
        <v>0</v>
      </c>
      <c r="R343" s="235">
        <f t="shared" si="151"/>
        <v>0</v>
      </c>
      <c r="S343" s="235">
        <f t="shared" si="151"/>
        <v>0</v>
      </c>
      <c r="T343" s="235">
        <f t="shared" si="151"/>
        <v>0</v>
      </c>
      <c r="U343" s="235">
        <f t="shared" si="151"/>
        <v>0</v>
      </c>
      <c r="V343" s="235">
        <f t="shared" si="151"/>
        <v>0</v>
      </c>
      <c r="W343" s="235">
        <f t="shared" si="151"/>
        <v>0</v>
      </c>
      <c r="X343" s="235">
        <f t="shared" si="151"/>
        <v>0</v>
      </c>
      <c r="Y343" s="235">
        <f t="shared" si="151"/>
        <v>0</v>
      </c>
      <c r="Z343" s="235">
        <f t="shared" si="151"/>
        <v>0</v>
      </c>
      <c r="AA343" s="235">
        <f t="shared" si="151"/>
        <v>0</v>
      </c>
      <c r="AB343" s="235">
        <f t="shared" si="151"/>
        <v>0</v>
      </c>
      <c r="AC343" s="235">
        <f t="shared" si="151"/>
        <v>0</v>
      </c>
      <c r="AD343" s="235">
        <f t="shared" si="151"/>
        <v>0</v>
      </c>
      <c r="AE343" s="235">
        <f t="shared" si="151"/>
        <v>0</v>
      </c>
      <c r="AF343" s="235">
        <f t="shared" si="151"/>
        <v>0</v>
      </c>
      <c r="AG343" s="235">
        <f t="shared" si="151"/>
        <v>0</v>
      </c>
      <c r="AH343" s="235">
        <f t="shared" si="151"/>
        <v>0</v>
      </c>
      <c r="AI343" s="235">
        <f t="shared" si="151"/>
        <v>0</v>
      </c>
      <c r="AJ343" s="235">
        <f t="shared" si="151"/>
        <v>0</v>
      </c>
      <c r="AK343" s="235">
        <f t="shared" si="151"/>
        <v>0</v>
      </c>
      <c r="AL343" s="235">
        <f t="shared" si="151"/>
        <v>0</v>
      </c>
      <c r="AM343" s="235">
        <f t="shared" si="151"/>
        <v>0</v>
      </c>
      <c r="AN343" s="235">
        <f t="shared" si="151"/>
        <v>0</v>
      </c>
      <c r="AO343" s="235">
        <f t="shared" si="151"/>
        <v>0</v>
      </c>
      <c r="AP343" s="235">
        <f t="shared" si="151"/>
        <v>0</v>
      </c>
    </row>
    <row r="344" spans="1:42" x14ac:dyDescent="0.2">
      <c r="A344" s="16">
        <f t="shared" si="148"/>
        <v>6</v>
      </c>
      <c r="B344" s="233">
        <f t="shared" si="145"/>
        <v>0</v>
      </c>
      <c r="C344" s="235">
        <f t="shared" ref="C344:AP344" si="152">LOOKUP(C332,$B$271:$AP$271,$B$272:$AP$272)/100*$B664</f>
        <v>0</v>
      </c>
      <c r="D344" s="235">
        <f t="shared" si="152"/>
        <v>0</v>
      </c>
      <c r="E344" s="235">
        <f t="shared" si="152"/>
        <v>0</v>
      </c>
      <c r="F344" s="235">
        <f t="shared" si="152"/>
        <v>0</v>
      </c>
      <c r="G344" s="235">
        <f t="shared" si="152"/>
        <v>0</v>
      </c>
      <c r="H344" s="235">
        <f t="shared" si="152"/>
        <v>0</v>
      </c>
      <c r="I344" s="235">
        <f t="shared" si="152"/>
        <v>0</v>
      </c>
      <c r="J344" s="235">
        <f t="shared" si="152"/>
        <v>0</v>
      </c>
      <c r="K344" s="235">
        <f t="shared" si="152"/>
        <v>0</v>
      </c>
      <c r="L344" s="235">
        <f t="shared" si="152"/>
        <v>0</v>
      </c>
      <c r="M344" s="235">
        <f t="shared" si="152"/>
        <v>0</v>
      </c>
      <c r="N344" s="235">
        <f t="shared" si="152"/>
        <v>0</v>
      </c>
      <c r="O344" s="235">
        <f t="shared" si="152"/>
        <v>0</v>
      </c>
      <c r="P344" s="235">
        <f t="shared" si="152"/>
        <v>0</v>
      </c>
      <c r="Q344" s="235">
        <f t="shared" si="152"/>
        <v>0</v>
      </c>
      <c r="R344" s="235">
        <f t="shared" si="152"/>
        <v>0</v>
      </c>
      <c r="S344" s="235">
        <f t="shared" si="152"/>
        <v>0</v>
      </c>
      <c r="T344" s="235">
        <f t="shared" si="152"/>
        <v>0</v>
      </c>
      <c r="U344" s="235">
        <f t="shared" si="152"/>
        <v>0</v>
      </c>
      <c r="V344" s="235">
        <f t="shared" si="152"/>
        <v>0</v>
      </c>
      <c r="W344" s="235">
        <f t="shared" si="152"/>
        <v>0</v>
      </c>
      <c r="X344" s="235">
        <f t="shared" si="152"/>
        <v>0</v>
      </c>
      <c r="Y344" s="235">
        <f t="shared" si="152"/>
        <v>0</v>
      </c>
      <c r="Z344" s="235">
        <f t="shared" si="152"/>
        <v>0</v>
      </c>
      <c r="AA344" s="235">
        <f t="shared" si="152"/>
        <v>0</v>
      </c>
      <c r="AB344" s="235">
        <f t="shared" si="152"/>
        <v>0</v>
      </c>
      <c r="AC344" s="235">
        <f t="shared" si="152"/>
        <v>0</v>
      </c>
      <c r="AD344" s="235">
        <f t="shared" si="152"/>
        <v>0</v>
      </c>
      <c r="AE344" s="235">
        <f t="shared" si="152"/>
        <v>0</v>
      </c>
      <c r="AF344" s="235">
        <f t="shared" si="152"/>
        <v>0</v>
      </c>
      <c r="AG344" s="235">
        <f t="shared" si="152"/>
        <v>0</v>
      </c>
      <c r="AH344" s="235">
        <f t="shared" si="152"/>
        <v>0</v>
      </c>
      <c r="AI344" s="235">
        <f t="shared" si="152"/>
        <v>0</v>
      </c>
      <c r="AJ344" s="235">
        <f t="shared" si="152"/>
        <v>0</v>
      </c>
      <c r="AK344" s="235">
        <f t="shared" si="152"/>
        <v>0</v>
      </c>
      <c r="AL344" s="235">
        <f t="shared" si="152"/>
        <v>0</v>
      </c>
      <c r="AM344" s="235">
        <f t="shared" si="152"/>
        <v>0</v>
      </c>
      <c r="AN344" s="235">
        <f t="shared" si="152"/>
        <v>0</v>
      </c>
      <c r="AO344" s="235">
        <f t="shared" si="152"/>
        <v>0</v>
      </c>
      <c r="AP344" s="235">
        <f t="shared" si="152"/>
        <v>0</v>
      </c>
    </row>
    <row r="345" spans="1:42" x14ac:dyDescent="0.2">
      <c r="A345" s="16">
        <f t="shared" si="148"/>
        <v>7</v>
      </c>
      <c r="B345" s="233">
        <f t="shared" si="145"/>
        <v>0</v>
      </c>
      <c r="C345" s="235">
        <f t="shared" ref="C345:AP345" si="153">LOOKUP(C333,$B$271:$AP$271,$B$272:$AP$272)/100*$B665</f>
        <v>0</v>
      </c>
      <c r="D345" s="235">
        <f t="shared" si="153"/>
        <v>0</v>
      </c>
      <c r="E345" s="235">
        <f t="shared" si="153"/>
        <v>0</v>
      </c>
      <c r="F345" s="235">
        <f t="shared" si="153"/>
        <v>0</v>
      </c>
      <c r="G345" s="235">
        <f t="shared" si="153"/>
        <v>0</v>
      </c>
      <c r="H345" s="235">
        <f t="shared" si="153"/>
        <v>0</v>
      </c>
      <c r="I345" s="235">
        <f t="shared" si="153"/>
        <v>0</v>
      </c>
      <c r="J345" s="235">
        <f t="shared" si="153"/>
        <v>0</v>
      </c>
      <c r="K345" s="235">
        <f t="shared" si="153"/>
        <v>0</v>
      </c>
      <c r="L345" s="235">
        <f t="shared" si="153"/>
        <v>0</v>
      </c>
      <c r="M345" s="235">
        <f t="shared" si="153"/>
        <v>0</v>
      </c>
      <c r="N345" s="235">
        <f t="shared" si="153"/>
        <v>0</v>
      </c>
      <c r="O345" s="235">
        <f t="shared" si="153"/>
        <v>0</v>
      </c>
      <c r="P345" s="235">
        <f t="shared" si="153"/>
        <v>0</v>
      </c>
      <c r="Q345" s="235">
        <f t="shared" si="153"/>
        <v>0</v>
      </c>
      <c r="R345" s="235">
        <f t="shared" si="153"/>
        <v>0</v>
      </c>
      <c r="S345" s="235">
        <f t="shared" si="153"/>
        <v>0</v>
      </c>
      <c r="T345" s="235">
        <f t="shared" si="153"/>
        <v>0</v>
      </c>
      <c r="U345" s="235">
        <f t="shared" si="153"/>
        <v>0</v>
      </c>
      <c r="V345" s="235">
        <f t="shared" si="153"/>
        <v>0</v>
      </c>
      <c r="W345" s="235">
        <f t="shared" si="153"/>
        <v>0</v>
      </c>
      <c r="X345" s="235">
        <f t="shared" si="153"/>
        <v>0</v>
      </c>
      <c r="Y345" s="235">
        <f t="shared" si="153"/>
        <v>0</v>
      </c>
      <c r="Z345" s="235">
        <f t="shared" si="153"/>
        <v>0</v>
      </c>
      <c r="AA345" s="235">
        <f t="shared" si="153"/>
        <v>0</v>
      </c>
      <c r="AB345" s="235">
        <f t="shared" si="153"/>
        <v>0</v>
      </c>
      <c r="AC345" s="235">
        <f t="shared" si="153"/>
        <v>0</v>
      </c>
      <c r="AD345" s="235">
        <f t="shared" si="153"/>
        <v>0</v>
      </c>
      <c r="AE345" s="235">
        <f t="shared" si="153"/>
        <v>0</v>
      </c>
      <c r="AF345" s="235">
        <f t="shared" si="153"/>
        <v>0</v>
      </c>
      <c r="AG345" s="235">
        <f t="shared" si="153"/>
        <v>0</v>
      </c>
      <c r="AH345" s="235">
        <f t="shared" si="153"/>
        <v>0</v>
      </c>
      <c r="AI345" s="235">
        <f t="shared" si="153"/>
        <v>0</v>
      </c>
      <c r="AJ345" s="235">
        <f t="shared" si="153"/>
        <v>0</v>
      </c>
      <c r="AK345" s="235">
        <f t="shared" si="153"/>
        <v>0</v>
      </c>
      <c r="AL345" s="235">
        <f t="shared" si="153"/>
        <v>0</v>
      </c>
      <c r="AM345" s="235">
        <f t="shared" si="153"/>
        <v>0</v>
      </c>
      <c r="AN345" s="235">
        <f t="shared" si="153"/>
        <v>0</v>
      </c>
      <c r="AO345" s="235">
        <f t="shared" si="153"/>
        <v>0</v>
      </c>
      <c r="AP345" s="235">
        <f t="shared" si="153"/>
        <v>0</v>
      </c>
    </row>
    <row r="346" spans="1:42" x14ac:dyDescent="0.2">
      <c r="A346" s="16">
        <f t="shared" si="148"/>
        <v>8</v>
      </c>
      <c r="B346" s="233">
        <f t="shared" si="145"/>
        <v>0</v>
      </c>
      <c r="C346" s="235">
        <f t="shared" ref="C346:AP346" si="154">LOOKUP(C334,$B$271:$AP$271,$B$272:$AP$272)/100*$B666</f>
        <v>0</v>
      </c>
      <c r="D346" s="235">
        <f t="shared" si="154"/>
        <v>0</v>
      </c>
      <c r="E346" s="235">
        <f t="shared" si="154"/>
        <v>0</v>
      </c>
      <c r="F346" s="235">
        <f t="shared" si="154"/>
        <v>0</v>
      </c>
      <c r="G346" s="235">
        <f t="shared" si="154"/>
        <v>0</v>
      </c>
      <c r="H346" s="235">
        <f t="shared" si="154"/>
        <v>0</v>
      </c>
      <c r="I346" s="235">
        <f t="shared" si="154"/>
        <v>0</v>
      </c>
      <c r="J346" s="235">
        <f t="shared" si="154"/>
        <v>0</v>
      </c>
      <c r="K346" s="235">
        <f t="shared" si="154"/>
        <v>0</v>
      </c>
      <c r="L346" s="235">
        <f t="shared" si="154"/>
        <v>0</v>
      </c>
      <c r="M346" s="235">
        <f t="shared" si="154"/>
        <v>0</v>
      </c>
      <c r="N346" s="235">
        <f t="shared" si="154"/>
        <v>0</v>
      </c>
      <c r="O346" s="235">
        <f t="shared" si="154"/>
        <v>0</v>
      </c>
      <c r="P346" s="235">
        <f t="shared" si="154"/>
        <v>0</v>
      </c>
      <c r="Q346" s="235">
        <f t="shared" si="154"/>
        <v>0</v>
      </c>
      <c r="R346" s="235">
        <f t="shared" si="154"/>
        <v>0</v>
      </c>
      <c r="S346" s="235">
        <f t="shared" si="154"/>
        <v>0</v>
      </c>
      <c r="T346" s="235">
        <f t="shared" si="154"/>
        <v>0</v>
      </c>
      <c r="U346" s="235">
        <f t="shared" si="154"/>
        <v>0</v>
      </c>
      <c r="V346" s="235">
        <f t="shared" si="154"/>
        <v>0</v>
      </c>
      <c r="W346" s="235">
        <f t="shared" si="154"/>
        <v>0</v>
      </c>
      <c r="X346" s="235">
        <f t="shared" si="154"/>
        <v>0</v>
      </c>
      <c r="Y346" s="235">
        <f t="shared" si="154"/>
        <v>0</v>
      </c>
      <c r="Z346" s="235">
        <f t="shared" si="154"/>
        <v>0</v>
      </c>
      <c r="AA346" s="235">
        <f t="shared" si="154"/>
        <v>0</v>
      </c>
      <c r="AB346" s="235">
        <f t="shared" si="154"/>
        <v>0</v>
      </c>
      <c r="AC346" s="235">
        <f t="shared" si="154"/>
        <v>0</v>
      </c>
      <c r="AD346" s="235">
        <f t="shared" si="154"/>
        <v>0</v>
      </c>
      <c r="AE346" s="235">
        <f t="shared" si="154"/>
        <v>0</v>
      </c>
      <c r="AF346" s="235">
        <f t="shared" si="154"/>
        <v>0</v>
      </c>
      <c r="AG346" s="235">
        <f t="shared" si="154"/>
        <v>0</v>
      </c>
      <c r="AH346" s="235">
        <f t="shared" si="154"/>
        <v>0</v>
      </c>
      <c r="AI346" s="235">
        <f t="shared" si="154"/>
        <v>0</v>
      </c>
      <c r="AJ346" s="235">
        <f t="shared" si="154"/>
        <v>0</v>
      </c>
      <c r="AK346" s="235">
        <f t="shared" si="154"/>
        <v>0</v>
      </c>
      <c r="AL346" s="235">
        <f t="shared" si="154"/>
        <v>0</v>
      </c>
      <c r="AM346" s="235">
        <f t="shared" si="154"/>
        <v>0</v>
      </c>
      <c r="AN346" s="235">
        <f t="shared" si="154"/>
        <v>0</v>
      </c>
      <c r="AO346" s="235">
        <f t="shared" si="154"/>
        <v>0</v>
      </c>
      <c r="AP346" s="235">
        <f t="shared" si="154"/>
        <v>0</v>
      </c>
    </row>
    <row r="347" spans="1:42" x14ac:dyDescent="0.2">
      <c r="A347" s="16">
        <f>A346+1</f>
        <v>9</v>
      </c>
      <c r="B347" s="233">
        <f t="shared" si="145"/>
        <v>0</v>
      </c>
      <c r="C347" s="235">
        <f t="shared" ref="C347:AP347" si="155">LOOKUP(C335,$B$271:$AP$271,$B$272:$AP$272)/100*$B667</f>
        <v>0</v>
      </c>
      <c r="D347" s="235">
        <f t="shared" si="155"/>
        <v>0</v>
      </c>
      <c r="E347" s="235">
        <f t="shared" si="155"/>
        <v>0</v>
      </c>
      <c r="F347" s="235">
        <f t="shared" si="155"/>
        <v>0</v>
      </c>
      <c r="G347" s="235">
        <f t="shared" si="155"/>
        <v>0</v>
      </c>
      <c r="H347" s="235">
        <f t="shared" si="155"/>
        <v>0</v>
      </c>
      <c r="I347" s="235">
        <f t="shared" si="155"/>
        <v>0</v>
      </c>
      <c r="J347" s="235">
        <f t="shared" si="155"/>
        <v>0</v>
      </c>
      <c r="K347" s="235">
        <f t="shared" si="155"/>
        <v>0</v>
      </c>
      <c r="L347" s="235">
        <f t="shared" si="155"/>
        <v>0</v>
      </c>
      <c r="M347" s="235">
        <f t="shared" si="155"/>
        <v>0</v>
      </c>
      <c r="N347" s="235">
        <f t="shared" si="155"/>
        <v>0</v>
      </c>
      <c r="O347" s="235">
        <f t="shared" si="155"/>
        <v>0</v>
      </c>
      <c r="P347" s="235">
        <f t="shared" si="155"/>
        <v>0</v>
      </c>
      <c r="Q347" s="235">
        <f t="shared" si="155"/>
        <v>0</v>
      </c>
      <c r="R347" s="235">
        <f t="shared" si="155"/>
        <v>0</v>
      </c>
      <c r="S347" s="235">
        <f t="shared" si="155"/>
        <v>0</v>
      </c>
      <c r="T347" s="235">
        <f t="shared" si="155"/>
        <v>0</v>
      </c>
      <c r="U347" s="235">
        <f t="shared" si="155"/>
        <v>0</v>
      </c>
      <c r="V347" s="235">
        <f t="shared" si="155"/>
        <v>0</v>
      </c>
      <c r="W347" s="235">
        <f t="shared" si="155"/>
        <v>0</v>
      </c>
      <c r="X347" s="235">
        <f t="shared" si="155"/>
        <v>0</v>
      </c>
      <c r="Y347" s="235">
        <f t="shared" si="155"/>
        <v>0</v>
      </c>
      <c r="Z347" s="235">
        <f t="shared" si="155"/>
        <v>0</v>
      </c>
      <c r="AA347" s="235">
        <f t="shared" si="155"/>
        <v>0</v>
      </c>
      <c r="AB347" s="235">
        <f t="shared" si="155"/>
        <v>0</v>
      </c>
      <c r="AC347" s="235">
        <f t="shared" si="155"/>
        <v>0</v>
      </c>
      <c r="AD347" s="235">
        <f t="shared" si="155"/>
        <v>0</v>
      </c>
      <c r="AE347" s="235">
        <f t="shared" si="155"/>
        <v>0</v>
      </c>
      <c r="AF347" s="235">
        <f t="shared" si="155"/>
        <v>0</v>
      </c>
      <c r="AG347" s="235">
        <f t="shared" si="155"/>
        <v>0</v>
      </c>
      <c r="AH347" s="235">
        <f t="shared" si="155"/>
        <v>0</v>
      </c>
      <c r="AI347" s="235">
        <f t="shared" si="155"/>
        <v>0</v>
      </c>
      <c r="AJ347" s="235">
        <f t="shared" si="155"/>
        <v>0</v>
      </c>
      <c r="AK347" s="235">
        <f t="shared" si="155"/>
        <v>0</v>
      </c>
      <c r="AL347" s="235">
        <f t="shared" si="155"/>
        <v>0</v>
      </c>
      <c r="AM347" s="235">
        <f t="shared" si="155"/>
        <v>0</v>
      </c>
      <c r="AN347" s="235">
        <f t="shared" si="155"/>
        <v>0</v>
      </c>
      <c r="AO347" s="235">
        <f t="shared" si="155"/>
        <v>0</v>
      </c>
      <c r="AP347" s="235">
        <f t="shared" si="155"/>
        <v>0</v>
      </c>
    </row>
    <row r="348" spans="1:42" x14ac:dyDescent="0.2">
      <c r="A348" s="16">
        <f t="shared" si="148"/>
        <v>10</v>
      </c>
      <c r="B348" s="233">
        <f t="shared" si="145"/>
        <v>0</v>
      </c>
      <c r="C348" s="235">
        <f t="shared" ref="C348:AP348" si="156">LOOKUP(C336,$B$271:$AP$271,$B$272:$AP$272)/100*$B668</f>
        <v>0</v>
      </c>
      <c r="D348" s="235">
        <f t="shared" si="156"/>
        <v>0</v>
      </c>
      <c r="E348" s="235">
        <f t="shared" si="156"/>
        <v>0</v>
      </c>
      <c r="F348" s="235">
        <f t="shared" si="156"/>
        <v>0</v>
      </c>
      <c r="G348" s="235">
        <f t="shared" si="156"/>
        <v>0</v>
      </c>
      <c r="H348" s="235">
        <f t="shared" si="156"/>
        <v>0</v>
      </c>
      <c r="I348" s="235">
        <f t="shared" si="156"/>
        <v>0</v>
      </c>
      <c r="J348" s="235">
        <f t="shared" si="156"/>
        <v>0</v>
      </c>
      <c r="K348" s="235">
        <f t="shared" si="156"/>
        <v>0</v>
      </c>
      <c r="L348" s="235">
        <f t="shared" si="156"/>
        <v>0</v>
      </c>
      <c r="M348" s="235">
        <f t="shared" si="156"/>
        <v>0</v>
      </c>
      <c r="N348" s="235">
        <f t="shared" si="156"/>
        <v>0</v>
      </c>
      <c r="O348" s="235">
        <f t="shared" si="156"/>
        <v>0</v>
      </c>
      <c r="P348" s="235">
        <f t="shared" si="156"/>
        <v>0</v>
      </c>
      <c r="Q348" s="235">
        <f t="shared" si="156"/>
        <v>0</v>
      </c>
      <c r="R348" s="235">
        <f t="shared" si="156"/>
        <v>0</v>
      </c>
      <c r="S348" s="235">
        <f t="shared" si="156"/>
        <v>0</v>
      </c>
      <c r="T348" s="235">
        <f t="shared" si="156"/>
        <v>0</v>
      </c>
      <c r="U348" s="235">
        <f t="shared" si="156"/>
        <v>0</v>
      </c>
      <c r="V348" s="235">
        <f t="shared" si="156"/>
        <v>0</v>
      </c>
      <c r="W348" s="235">
        <f t="shared" si="156"/>
        <v>0</v>
      </c>
      <c r="X348" s="235">
        <f t="shared" si="156"/>
        <v>0</v>
      </c>
      <c r="Y348" s="235">
        <f t="shared" si="156"/>
        <v>0</v>
      </c>
      <c r="Z348" s="235">
        <f t="shared" si="156"/>
        <v>0</v>
      </c>
      <c r="AA348" s="235">
        <f t="shared" si="156"/>
        <v>0</v>
      </c>
      <c r="AB348" s="235">
        <f t="shared" si="156"/>
        <v>0</v>
      </c>
      <c r="AC348" s="235">
        <f t="shared" si="156"/>
        <v>0</v>
      </c>
      <c r="AD348" s="235">
        <f t="shared" si="156"/>
        <v>0</v>
      </c>
      <c r="AE348" s="235">
        <f t="shared" si="156"/>
        <v>0</v>
      </c>
      <c r="AF348" s="235">
        <f t="shared" si="156"/>
        <v>0</v>
      </c>
      <c r="AG348" s="235">
        <f t="shared" si="156"/>
        <v>0</v>
      </c>
      <c r="AH348" s="235">
        <f t="shared" si="156"/>
        <v>0</v>
      </c>
      <c r="AI348" s="235">
        <f t="shared" si="156"/>
        <v>0</v>
      </c>
      <c r="AJ348" s="235">
        <f t="shared" si="156"/>
        <v>0</v>
      </c>
      <c r="AK348" s="235">
        <f t="shared" si="156"/>
        <v>0</v>
      </c>
      <c r="AL348" s="235">
        <f t="shared" si="156"/>
        <v>0</v>
      </c>
      <c r="AM348" s="235">
        <f t="shared" si="156"/>
        <v>0</v>
      </c>
      <c r="AN348" s="235">
        <f t="shared" si="156"/>
        <v>0</v>
      </c>
      <c r="AO348" s="235">
        <f t="shared" si="156"/>
        <v>0</v>
      </c>
      <c r="AP348" s="235">
        <f t="shared" si="156"/>
        <v>0</v>
      </c>
    </row>
    <row r="349" spans="1:42" s="16" customFormat="1" ht="12" customHeight="1" x14ac:dyDescent="0.2">
      <c r="A349" s="39" t="s">
        <v>13</v>
      </c>
      <c r="B349" s="19"/>
      <c r="C349" s="214">
        <f>SUM(C339:C348)</f>
        <v>0</v>
      </c>
      <c r="D349" s="214">
        <f t="shared" ref="D349:AP349" si="157">SUM(D339:D348)</f>
        <v>0</v>
      </c>
      <c r="E349" s="214">
        <f t="shared" si="157"/>
        <v>0</v>
      </c>
      <c r="F349" s="214">
        <f t="shared" si="157"/>
        <v>0</v>
      </c>
      <c r="G349" s="214">
        <f t="shared" si="157"/>
        <v>0</v>
      </c>
      <c r="H349" s="214">
        <f t="shared" si="157"/>
        <v>0</v>
      </c>
      <c r="I349" s="214">
        <f t="shared" si="157"/>
        <v>0</v>
      </c>
      <c r="J349" s="214">
        <f t="shared" si="157"/>
        <v>0</v>
      </c>
      <c r="K349" s="214">
        <f t="shared" si="157"/>
        <v>0</v>
      </c>
      <c r="L349" s="214">
        <f t="shared" si="157"/>
        <v>0</v>
      </c>
      <c r="M349" s="214">
        <f t="shared" si="157"/>
        <v>0</v>
      </c>
      <c r="N349" s="214">
        <f t="shared" si="157"/>
        <v>0</v>
      </c>
      <c r="O349" s="214">
        <f t="shared" si="157"/>
        <v>0</v>
      </c>
      <c r="P349" s="214">
        <f t="shared" si="157"/>
        <v>0</v>
      </c>
      <c r="Q349" s="214">
        <f t="shared" si="157"/>
        <v>0</v>
      </c>
      <c r="R349" s="214">
        <f t="shared" si="157"/>
        <v>0</v>
      </c>
      <c r="S349" s="214">
        <f t="shared" si="157"/>
        <v>0</v>
      </c>
      <c r="T349" s="214">
        <f t="shared" si="157"/>
        <v>0</v>
      </c>
      <c r="U349" s="214">
        <f t="shared" si="157"/>
        <v>0</v>
      </c>
      <c r="V349" s="214">
        <f t="shared" si="157"/>
        <v>0</v>
      </c>
      <c r="W349" s="214">
        <f t="shared" si="157"/>
        <v>0</v>
      </c>
      <c r="X349" s="214">
        <f t="shared" si="157"/>
        <v>0</v>
      </c>
      <c r="Y349" s="214">
        <f t="shared" si="157"/>
        <v>0</v>
      </c>
      <c r="Z349" s="214">
        <f t="shared" si="157"/>
        <v>0</v>
      </c>
      <c r="AA349" s="214">
        <f t="shared" si="157"/>
        <v>0</v>
      </c>
      <c r="AB349" s="214">
        <f t="shared" si="157"/>
        <v>0</v>
      </c>
      <c r="AC349" s="214">
        <f t="shared" si="157"/>
        <v>0</v>
      </c>
      <c r="AD349" s="214">
        <f t="shared" si="157"/>
        <v>0</v>
      </c>
      <c r="AE349" s="214">
        <f t="shared" si="157"/>
        <v>0</v>
      </c>
      <c r="AF349" s="214">
        <f t="shared" si="157"/>
        <v>0</v>
      </c>
      <c r="AG349" s="214">
        <f t="shared" si="157"/>
        <v>0</v>
      </c>
      <c r="AH349" s="214">
        <f t="shared" si="157"/>
        <v>0</v>
      </c>
      <c r="AI349" s="214">
        <f t="shared" si="157"/>
        <v>0</v>
      </c>
      <c r="AJ349" s="214">
        <f t="shared" si="157"/>
        <v>0</v>
      </c>
      <c r="AK349" s="214">
        <f t="shared" si="157"/>
        <v>0</v>
      </c>
      <c r="AL349" s="214">
        <f t="shared" si="157"/>
        <v>0</v>
      </c>
      <c r="AM349" s="214">
        <f t="shared" si="157"/>
        <v>0</v>
      </c>
      <c r="AN349" s="214">
        <f t="shared" si="157"/>
        <v>0</v>
      </c>
      <c r="AO349" s="214">
        <f t="shared" si="157"/>
        <v>0</v>
      </c>
      <c r="AP349" s="214">
        <f t="shared" si="157"/>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14" t="s">
        <v>68</v>
      </c>
      <c r="H352" s="415"/>
      <c r="I352" s="415"/>
      <c r="J352" s="416"/>
      <c r="K352" s="417" t="s">
        <v>69</v>
      </c>
      <c r="L352" s="418"/>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8">A218</f>
        <v>5-yr MACRS</v>
      </c>
      <c r="B354" s="284">
        <f>IF(Inputs!$C$145=0,0,depr_alloc_macrs_5_percent*100/Inputs!$C$145)</f>
        <v>0</v>
      </c>
      <c r="C354" s="162">
        <f>-$B$82*depr_alloc_macrs_5_percent/100</f>
        <v>0</v>
      </c>
      <c r="D354" s="162">
        <f t="shared" ref="D354:E360" si="159">$B354/100*D$361</f>
        <v>0</v>
      </c>
      <c r="E354" s="162">
        <f t="shared" si="159"/>
        <v>0</v>
      </c>
      <c r="F354" s="164">
        <f>C354-D354-E354</f>
        <v>0</v>
      </c>
      <c r="G354" s="165">
        <f>IF(depr_itc_fed_macrs_5="Yes",F354,0)</f>
        <v>0</v>
      </c>
      <c r="H354" s="175">
        <f t="shared" ref="H354:H360" si="160">IF($G$361=0,0,G354/$G$361)*100</f>
        <v>0</v>
      </c>
      <c r="I354" s="168">
        <f t="shared" ref="I354:I360" si="161">$I$361*H354/100</f>
        <v>0</v>
      </c>
      <c r="J354" s="169">
        <f>I354*0.5</f>
        <v>0</v>
      </c>
      <c r="K354" s="164">
        <f t="shared" ref="K354:K360" si="162">H354/100*$K$361</f>
        <v>0</v>
      </c>
      <c r="L354" s="164">
        <f>K354*0.5</f>
        <v>0</v>
      </c>
      <c r="M354" s="162">
        <f t="shared" ref="M354:M360" si="163">IF(itc_sta_amount_deprbas_fed="Yes",L218,0)+IF(itc_sta_percent_deprbas_fed="Yes",J218,0)</f>
        <v>0</v>
      </c>
      <c r="N354" s="162">
        <f t="shared" ref="N354:N360" si="164">IF(itc_fed_amount_deprbas_fed="Yes",L354,0)+IF(itc_fed_percent_deprbas_fed="Yes",J354,0)</f>
        <v>0</v>
      </c>
      <c r="O354" s="170">
        <f t="shared" ref="O354:O358" si="165">F354-M354-N354</f>
        <v>0</v>
      </c>
      <c r="P354" s="162">
        <f>IF(depr_bonus_fed_macrs_5="Yes",O354*depr_bonus_fed/100,0)</f>
        <v>0</v>
      </c>
      <c r="Q354" s="164">
        <f>O354-P354</f>
        <v>0</v>
      </c>
    </row>
    <row r="355" spans="1:17" s="16" customFormat="1" x14ac:dyDescent="0.2">
      <c r="A355" s="41" t="str">
        <f t="shared" si="158"/>
        <v>15-yr MACRS</v>
      </c>
      <c r="B355" s="284">
        <f>IF(Inputs!$C$145=0,0,depr_alloc_macrs_15_percent*100/Inputs!$C$145)</f>
        <v>0</v>
      </c>
      <c r="C355" s="162">
        <f>-$B$82*depr_alloc_macrs_15_percent/100</f>
        <v>0</v>
      </c>
      <c r="D355" s="162">
        <f t="shared" si="159"/>
        <v>0</v>
      </c>
      <c r="E355" s="162">
        <f t="shared" si="159"/>
        <v>0</v>
      </c>
      <c r="F355" s="164">
        <f t="shared" ref="F355:F358" si="166">C355-D355-E355</f>
        <v>0</v>
      </c>
      <c r="G355" s="166">
        <f>IF(depr_itc_fed_macrs_15="Yes",F355,0)</f>
        <v>0</v>
      </c>
      <c r="H355" s="176">
        <f t="shared" si="160"/>
        <v>0</v>
      </c>
      <c r="I355" s="162">
        <f t="shared" si="161"/>
        <v>0</v>
      </c>
      <c r="J355" s="171">
        <f t="shared" ref="J355:J360" si="167">I355*0.5</f>
        <v>0</v>
      </c>
      <c r="K355" s="164">
        <f t="shared" si="162"/>
        <v>0</v>
      </c>
      <c r="L355" s="164">
        <f t="shared" ref="L355:L360" si="168">K355*0.5</f>
        <v>0</v>
      </c>
      <c r="M355" s="162">
        <f t="shared" si="163"/>
        <v>0</v>
      </c>
      <c r="N355" s="162">
        <f t="shared" si="164"/>
        <v>0</v>
      </c>
      <c r="O355" s="164">
        <f t="shared" si="165"/>
        <v>0</v>
      </c>
      <c r="P355" s="162">
        <f>IF(depr_bonus_fed_macrs_15="Yes",O355*depr_bonus_fed/100,0)</f>
        <v>0</v>
      </c>
      <c r="Q355" s="164">
        <f t="shared" ref="Q355:Q358" si="169">O355-P355</f>
        <v>0</v>
      </c>
    </row>
    <row r="356" spans="1:17" s="16" customFormat="1" x14ac:dyDescent="0.2">
      <c r="A356" s="41" t="str">
        <f t="shared" si="158"/>
        <v>5-yr SL</v>
      </c>
      <c r="B356" s="284">
        <f>IF(Inputs!$C$145=0,0,depr_alloc_sl_5_percent*100/Inputs!$C$145)</f>
        <v>0</v>
      </c>
      <c r="C356" s="162">
        <f>-$B$82*depr_alloc_sl_5_percent/100</f>
        <v>0</v>
      </c>
      <c r="D356" s="162">
        <f t="shared" si="159"/>
        <v>0</v>
      </c>
      <c r="E356" s="162">
        <f t="shared" si="159"/>
        <v>0</v>
      </c>
      <c r="F356" s="164">
        <f t="shared" si="166"/>
        <v>0</v>
      </c>
      <c r="G356" s="166">
        <f>IF(depr_itc_fed_sl_5="Yes",F356,0)</f>
        <v>0</v>
      </c>
      <c r="H356" s="176">
        <f t="shared" si="160"/>
        <v>0</v>
      </c>
      <c r="I356" s="162">
        <f t="shared" si="161"/>
        <v>0</v>
      </c>
      <c r="J356" s="171">
        <f t="shared" si="167"/>
        <v>0</v>
      </c>
      <c r="K356" s="164">
        <f t="shared" si="162"/>
        <v>0</v>
      </c>
      <c r="L356" s="164">
        <f t="shared" si="168"/>
        <v>0</v>
      </c>
      <c r="M356" s="162">
        <f t="shared" si="163"/>
        <v>0</v>
      </c>
      <c r="N356" s="162">
        <f t="shared" si="164"/>
        <v>0</v>
      </c>
      <c r="O356" s="164">
        <f t="shared" si="165"/>
        <v>0</v>
      </c>
      <c r="P356" s="162">
        <f>IF(depr_bonus_fed_sl_5="Yes",O356*depr_bonus_fed/100,0)</f>
        <v>0</v>
      </c>
      <c r="Q356" s="164">
        <f t="shared" si="169"/>
        <v>0</v>
      </c>
    </row>
    <row r="357" spans="1:17" s="16" customFormat="1" x14ac:dyDescent="0.2">
      <c r="A357" s="41" t="str">
        <f t="shared" si="158"/>
        <v>15-yr SL</v>
      </c>
      <c r="B357" s="284">
        <f>IF(Inputs!$C$145=0,0,depr_alloc_sl_15_percent*100/Inputs!$C$145)</f>
        <v>0</v>
      </c>
      <c r="C357" s="162">
        <f>-$B$82*depr_alloc_sl_15_percent/100</f>
        <v>0</v>
      </c>
      <c r="D357" s="162">
        <f t="shared" si="159"/>
        <v>0</v>
      </c>
      <c r="E357" s="162">
        <f t="shared" si="159"/>
        <v>0</v>
      </c>
      <c r="F357" s="164">
        <f t="shared" si="166"/>
        <v>0</v>
      </c>
      <c r="G357" s="166">
        <f>IF(depr_itc_fed_sl_15="Yes",F357,0)</f>
        <v>0</v>
      </c>
      <c r="H357" s="176">
        <f t="shared" si="160"/>
        <v>0</v>
      </c>
      <c r="I357" s="162">
        <f t="shared" si="161"/>
        <v>0</v>
      </c>
      <c r="J357" s="171">
        <f t="shared" si="167"/>
        <v>0</v>
      </c>
      <c r="K357" s="164">
        <f t="shared" si="162"/>
        <v>0</v>
      </c>
      <c r="L357" s="164">
        <f t="shared" si="168"/>
        <v>0</v>
      </c>
      <c r="M357" s="162">
        <f t="shared" si="163"/>
        <v>0</v>
      </c>
      <c r="N357" s="162">
        <f t="shared" si="164"/>
        <v>0</v>
      </c>
      <c r="O357" s="164">
        <f t="shared" si="165"/>
        <v>0</v>
      </c>
      <c r="P357" s="162">
        <f>IF(depr_bonus_fed_sl_15="Yes",O357*depr_bonus_fed/100,0)</f>
        <v>0</v>
      </c>
      <c r="Q357" s="164">
        <f t="shared" si="169"/>
        <v>0</v>
      </c>
    </row>
    <row r="358" spans="1:17" s="16" customFormat="1" x14ac:dyDescent="0.2">
      <c r="A358" s="41" t="str">
        <f t="shared" si="158"/>
        <v>20-yr SL</v>
      </c>
      <c r="B358" s="284">
        <f>IF(Inputs!$C$145=0,0,depr_alloc_sl_20_percent*100/Inputs!$C$145)</f>
        <v>0</v>
      </c>
      <c r="C358" s="162">
        <f>-$B$82*depr_alloc_sl_20_percent/100</f>
        <v>0</v>
      </c>
      <c r="D358" s="162">
        <f t="shared" si="159"/>
        <v>0</v>
      </c>
      <c r="E358" s="162">
        <f t="shared" si="159"/>
        <v>0</v>
      </c>
      <c r="F358" s="164">
        <f t="shared" si="166"/>
        <v>0</v>
      </c>
      <c r="G358" s="166">
        <f>IF(depr_itc_fed_sl_20="Yes",F358,0)</f>
        <v>0</v>
      </c>
      <c r="H358" s="176">
        <f t="shared" si="160"/>
        <v>0</v>
      </c>
      <c r="I358" s="162">
        <f t="shared" si="161"/>
        <v>0</v>
      </c>
      <c r="J358" s="171">
        <f t="shared" si="167"/>
        <v>0</v>
      </c>
      <c r="K358" s="164">
        <f t="shared" si="162"/>
        <v>0</v>
      </c>
      <c r="L358" s="164">
        <f t="shared" si="168"/>
        <v>0</v>
      </c>
      <c r="M358" s="162">
        <f t="shared" si="163"/>
        <v>0</v>
      </c>
      <c r="N358" s="162">
        <f t="shared" si="164"/>
        <v>0</v>
      </c>
      <c r="O358" s="164">
        <f t="shared" si="165"/>
        <v>0</v>
      </c>
      <c r="P358" s="162">
        <f>IF(depr_bonus_fed_sl_20="Yes",O358*depr_bonus_fed/100,0)</f>
        <v>0</v>
      </c>
      <c r="Q358" s="164">
        <f t="shared" si="169"/>
        <v>0</v>
      </c>
    </row>
    <row r="359" spans="1:17" s="16" customFormat="1" x14ac:dyDescent="0.2">
      <c r="A359" s="41" t="str">
        <f t="shared" si="158"/>
        <v>39-yr SL</v>
      </c>
      <c r="B359" s="284">
        <f>IF(Inputs!$C$145=0,0,depr_alloc_sl_39_percent*100/Inputs!$C$145)</f>
        <v>0</v>
      </c>
      <c r="C359" s="162">
        <f>-$B$82*depr_alloc_sl_39_percent/100</f>
        <v>0</v>
      </c>
      <c r="D359" s="162">
        <f t="shared" si="159"/>
        <v>0</v>
      </c>
      <c r="E359" s="162">
        <f t="shared" si="159"/>
        <v>0</v>
      </c>
      <c r="F359" s="164">
        <f>C359-D359-E359</f>
        <v>0</v>
      </c>
      <c r="G359" s="166">
        <f>IF(depr_itc_fed_sl_39="Yes",F359,0)</f>
        <v>0</v>
      </c>
      <c r="H359" s="176">
        <f t="shared" si="160"/>
        <v>0</v>
      </c>
      <c r="I359" s="162">
        <f t="shared" si="161"/>
        <v>0</v>
      </c>
      <c r="J359" s="171">
        <f t="shared" si="167"/>
        <v>0</v>
      </c>
      <c r="K359" s="164">
        <f t="shared" si="162"/>
        <v>0</v>
      </c>
      <c r="L359" s="164">
        <f t="shared" si="168"/>
        <v>0</v>
      </c>
      <c r="M359" s="166">
        <f t="shared" si="163"/>
        <v>0</v>
      </c>
      <c r="N359" s="162">
        <f t="shared" si="164"/>
        <v>0</v>
      </c>
      <c r="O359" s="164">
        <f>F359-M359-N359</f>
        <v>0</v>
      </c>
      <c r="P359" s="162">
        <f>IF(depr_bonus_fed_sl_39="Yes",O359*depr_bonus_fed/100,0)</f>
        <v>0</v>
      </c>
      <c r="Q359" s="164">
        <f>O359-P359</f>
        <v>0</v>
      </c>
    </row>
    <row r="360" spans="1:17" s="16" customFormat="1" x14ac:dyDescent="0.2">
      <c r="A360" s="41" t="s">
        <v>364</v>
      </c>
      <c r="B360" s="285">
        <f>IF(Inputs!$C$145=0,0,depr_alloc_custom_percent*100/Inputs!$C$145)</f>
        <v>0</v>
      </c>
      <c r="C360" s="163">
        <f>-$B$82*depr_alloc_custom_percent/100</f>
        <v>0</v>
      </c>
      <c r="D360" s="162">
        <f t="shared" si="159"/>
        <v>0</v>
      </c>
      <c r="E360" s="162">
        <f t="shared" si="159"/>
        <v>0</v>
      </c>
      <c r="F360" s="167">
        <f>C360-D360-E360</f>
        <v>0</v>
      </c>
      <c r="G360" s="166">
        <f>IF(depr_itc_fed_custom="Yes",F360,0)</f>
        <v>0</v>
      </c>
      <c r="H360" s="176">
        <f t="shared" si="160"/>
        <v>0</v>
      </c>
      <c r="I360" s="162">
        <f t="shared" si="161"/>
        <v>0</v>
      </c>
      <c r="J360" s="171">
        <f t="shared" si="167"/>
        <v>0</v>
      </c>
      <c r="K360" s="164">
        <f t="shared" si="162"/>
        <v>0</v>
      </c>
      <c r="L360" s="164">
        <f t="shared" si="168"/>
        <v>0</v>
      </c>
      <c r="M360" s="177">
        <f t="shared" si="163"/>
        <v>0</v>
      </c>
      <c r="N360" s="401">
        <f t="shared" si="164"/>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0">SUM(L354:L360)</f>
        <v>0</v>
      </c>
      <c r="M361" s="163">
        <f t="shared" si="170"/>
        <v>0</v>
      </c>
      <c r="N361" s="163">
        <f t="shared" si="170"/>
        <v>0</v>
      </c>
      <c r="O361" s="167">
        <f t="shared" si="170"/>
        <v>0</v>
      </c>
      <c r="P361" s="167">
        <f t="shared" si="170"/>
        <v>0</v>
      </c>
      <c r="Q361" s="167">
        <f t="shared" si="170"/>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192</v>
      </c>
      <c r="B368" s="217">
        <f>IF(ibi_uti_amount_deprbas_fed="Yes",ibi_uti_amount,0)</f>
        <v>0</v>
      </c>
    </row>
    <row r="369" spans="1:2" s="122" customFormat="1" x14ac:dyDescent="0.2">
      <c r="A369" s="315" t="s">
        <v>193</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192</v>
      </c>
      <c r="B374" s="217">
        <f>IF(ibi_uti_percent_deprbas_fed="Yes",C512,0)</f>
        <v>0</v>
      </c>
    </row>
    <row r="375" spans="1:2" s="122" customFormat="1" x14ac:dyDescent="0.2">
      <c r="A375" s="315" t="s">
        <v>193</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192</v>
      </c>
      <c r="B380" s="217">
        <f>IF(cbi_uti_deprbas_fed="Yes",C519,0)</f>
        <v>0</v>
      </c>
    </row>
    <row r="381" spans="1:2" s="122" customFormat="1" x14ac:dyDescent="0.2">
      <c r="A381" s="41" t="s">
        <v>193</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71">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71"/>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71"/>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71"/>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71"/>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71"/>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364</v>
      </c>
      <c r="B393" s="227">
        <f t="array" ref="B393">SUM(IF(ISNUMBER(C393:AP393),C393:AP393))</f>
        <v>0</v>
      </c>
      <c r="C393" s="224">
        <f t="array" ref="C393:AP393">Inputs!D181:AQ181</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2">A387</f>
        <v>5-yr MACRS</v>
      </c>
      <c r="B395" s="236">
        <f t="array" ref="B395">SUM(IF(ISNUMBER(C395:AP395),C395:AP395))</f>
        <v>0</v>
      </c>
      <c r="C395" s="189" t="e">
        <f>C387/100*$Q$354</f>
        <v>#N/A</v>
      </c>
      <c r="D395" s="189" t="e">
        <f t="shared" ref="D395:AP395" si="173">D387/100*$Q$354</f>
        <v>#N/A</v>
      </c>
      <c r="E395" s="189" t="e">
        <f t="shared" si="173"/>
        <v>#N/A</v>
      </c>
      <c r="F395" s="189" t="e">
        <f t="shared" si="173"/>
        <v>#N/A</v>
      </c>
      <c r="G395" s="189" t="e">
        <f t="shared" si="173"/>
        <v>#N/A</v>
      </c>
      <c r="H395" s="189" t="e">
        <f t="shared" si="173"/>
        <v>#N/A</v>
      </c>
      <c r="I395" s="189" t="e">
        <f t="shared" si="173"/>
        <v>#N/A</v>
      </c>
      <c r="J395" s="189" t="e">
        <f t="shared" si="173"/>
        <v>#N/A</v>
      </c>
      <c r="K395" s="189" t="e">
        <f t="shared" si="173"/>
        <v>#N/A</v>
      </c>
      <c r="L395" s="189" t="e">
        <f t="shared" si="173"/>
        <v>#N/A</v>
      </c>
      <c r="M395" s="189" t="e">
        <f t="shared" si="173"/>
        <v>#N/A</v>
      </c>
      <c r="N395" s="189" t="e">
        <f t="shared" si="173"/>
        <v>#N/A</v>
      </c>
      <c r="O395" s="189" t="e">
        <f t="shared" si="173"/>
        <v>#N/A</v>
      </c>
      <c r="P395" s="189" t="e">
        <f t="shared" si="173"/>
        <v>#N/A</v>
      </c>
      <c r="Q395" s="189" t="e">
        <f t="shared" si="173"/>
        <v>#N/A</v>
      </c>
      <c r="R395" s="189" t="e">
        <f t="shared" si="173"/>
        <v>#N/A</v>
      </c>
      <c r="S395" s="189" t="e">
        <f t="shared" si="173"/>
        <v>#N/A</v>
      </c>
      <c r="T395" s="189" t="e">
        <f t="shared" si="173"/>
        <v>#N/A</v>
      </c>
      <c r="U395" s="189" t="e">
        <f t="shared" si="173"/>
        <v>#N/A</v>
      </c>
      <c r="V395" s="189" t="e">
        <f t="shared" si="173"/>
        <v>#N/A</v>
      </c>
      <c r="W395" s="189" t="e">
        <f t="shared" si="173"/>
        <v>#N/A</v>
      </c>
      <c r="X395" s="189" t="e">
        <f t="shared" si="173"/>
        <v>#N/A</v>
      </c>
      <c r="Y395" s="189" t="e">
        <f t="shared" si="173"/>
        <v>#N/A</v>
      </c>
      <c r="Z395" s="189" t="e">
        <f t="shared" si="173"/>
        <v>#N/A</v>
      </c>
      <c r="AA395" s="189" t="e">
        <f t="shared" si="173"/>
        <v>#N/A</v>
      </c>
      <c r="AB395" s="189" t="e">
        <f t="shared" si="173"/>
        <v>#N/A</v>
      </c>
      <c r="AC395" s="189" t="e">
        <f t="shared" si="173"/>
        <v>#N/A</v>
      </c>
      <c r="AD395" s="189" t="e">
        <f t="shared" si="173"/>
        <v>#N/A</v>
      </c>
      <c r="AE395" s="189" t="e">
        <f t="shared" si="173"/>
        <v>#N/A</v>
      </c>
      <c r="AF395" s="189" t="e">
        <f t="shared" si="173"/>
        <v>#N/A</v>
      </c>
      <c r="AG395" s="189" t="e">
        <f t="shared" si="173"/>
        <v>#N/A</v>
      </c>
      <c r="AH395" s="189" t="e">
        <f t="shared" si="173"/>
        <v>#N/A</v>
      </c>
      <c r="AI395" s="189" t="e">
        <f t="shared" si="173"/>
        <v>#N/A</v>
      </c>
      <c r="AJ395" s="189" t="e">
        <f t="shared" si="173"/>
        <v>#N/A</v>
      </c>
      <c r="AK395" s="189" t="e">
        <f t="shared" si="173"/>
        <v>#N/A</v>
      </c>
      <c r="AL395" s="189" t="e">
        <f t="shared" si="173"/>
        <v>#N/A</v>
      </c>
      <c r="AM395" s="189" t="e">
        <f t="shared" si="173"/>
        <v>#N/A</v>
      </c>
      <c r="AN395" s="189" t="e">
        <f t="shared" si="173"/>
        <v>#N/A</v>
      </c>
      <c r="AO395" s="189" t="e">
        <f t="shared" si="173"/>
        <v>#N/A</v>
      </c>
      <c r="AP395" s="189" t="e">
        <f t="shared" si="173"/>
        <v>#N/A</v>
      </c>
    </row>
    <row r="396" spans="1:42" x14ac:dyDescent="0.2">
      <c r="A396" s="33" t="str">
        <f t="shared" si="172"/>
        <v>15-yr MACRS</v>
      </c>
      <c r="B396" s="236">
        <f t="array" ref="B396">SUM(IF(ISNUMBER(C396:AP396),C396:AP396))</f>
        <v>0</v>
      </c>
      <c r="C396" s="189" t="e">
        <f>C388/100*$Q$355</f>
        <v>#N/A</v>
      </c>
      <c r="D396" s="189" t="e">
        <f t="shared" ref="D396:AP396" si="174">D388/100*$Q$355</f>
        <v>#N/A</v>
      </c>
      <c r="E396" s="189" t="e">
        <f t="shared" si="174"/>
        <v>#N/A</v>
      </c>
      <c r="F396" s="189" t="e">
        <f t="shared" si="174"/>
        <v>#N/A</v>
      </c>
      <c r="G396" s="189" t="e">
        <f t="shared" si="174"/>
        <v>#N/A</v>
      </c>
      <c r="H396" s="189" t="e">
        <f t="shared" si="174"/>
        <v>#N/A</v>
      </c>
      <c r="I396" s="189" t="e">
        <f t="shared" si="174"/>
        <v>#N/A</v>
      </c>
      <c r="J396" s="189" t="e">
        <f t="shared" si="174"/>
        <v>#N/A</v>
      </c>
      <c r="K396" s="189" t="e">
        <f t="shared" si="174"/>
        <v>#N/A</v>
      </c>
      <c r="L396" s="189" t="e">
        <f t="shared" si="174"/>
        <v>#N/A</v>
      </c>
      <c r="M396" s="189" t="e">
        <f t="shared" si="174"/>
        <v>#N/A</v>
      </c>
      <c r="N396" s="189" t="e">
        <f t="shared" si="174"/>
        <v>#N/A</v>
      </c>
      <c r="O396" s="189" t="e">
        <f t="shared" si="174"/>
        <v>#N/A</v>
      </c>
      <c r="P396" s="189" t="e">
        <f t="shared" si="174"/>
        <v>#N/A</v>
      </c>
      <c r="Q396" s="189" t="e">
        <f t="shared" si="174"/>
        <v>#N/A</v>
      </c>
      <c r="R396" s="189" t="e">
        <f t="shared" si="174"/>
        <v>#N/A</v>
      </c>
      <c r="S396" s="189" t="e">
        <f t="shared" si="174"/>
        <v>#N/A</v>
      </c>
      <c r="T396" s="189" t="e">
        <f t="shared" si="174"/>
        <v>#N/A</v>
      </c>
      <c r="U396" s="189" t="e">
        <f t="shared" si="174"/>
        <v>#N/A</v>
      </c>
      <c r="V396" s="189" t="e">
        <f t="shared" si="174"/>
        <v>#N/A</v>
      </c>
      <c r="W396" s="189" t="e">
        <f t="shared" si="174"/>
        <v>#N/A</v>
      </c>
      <c r="X396" s="189" t="e">
        <f t="shared" si="174"/>
        <v>#N/A</v>
      </c>
      <c r="Y396" s="189" t="e">
        <f t="shared" si="174"/>
        <v>#N/A</v>
      </c>
      <c r="Z396" s="189" t="e">
        <f t="shared" si="174"/>
        <v>#N/A</v>
      </c>
      <c r="AA396" s="189" t="e">
        <f t="shared" si="174"/>
        <v>#N/A</v>
      </c>
      <c r="AB396" s="189" t="e">
        <f t="shared" si="174"/>
        <v>#N/A</v>
      </c>
      <c r="AC396" s="189" t="e">
        <f t="shared" si="174"/>
        <v>#N/A</v>
      </c>
      <c r="AD396" s="189" t="e">
        <f t="shared" si="174"/>
        <v>#N/A</v>
      </c>
      <c r="AE396" s="189" t="e">
        <f t="shared" si="174"/>
        <v>#N/A</v>
      </c>
      <c r="AF396" s="189" t="e">
        <f t="shared" si="174"/>
        <v>#N/A</v>
      </c>
      <c r="AG396" s="189" t="e">
        <f t="shared" si="174"/>
        <v>#N/A</v>
      </c>
      <c r="AH396" s="189" t="e">
        <f t="shared" si="174"/>
        <v>#N/A</v>
      </c>
      <c r="AI396" s="189" t="e">
        <f t="shared" si="174"/>
        <v>#N/A</v>
      </c>
      <c r="AJ396" s="189" t="e">
        <f t="shared" si="174"/>
        <v>#N/A</v>
      </c>
      <c r="AK396" s="189" t="e">
        <f t="shared" si="174"/>
        <v>#N/A</v>
      </c>
      <c r="AL396" s="189" t="e">
        <f t="shared" si="174"/>
        <v>#N/A</v>
      </c>
      <c r="AM396" s="189" t="e">
        <f t="shared" si="174"/>
        <v>#N/A</v>
      </c>
      <c r="AN396" s="189" t="e">
        <f t="shared" si="174"/>
        <v>#N/A</v>
      </c>
      <c r="AO396" s="189" t="e">
        <f t="shared" si="174"/>
        <v>#N/A</v>
      </c>
      <c r="AP396" s="189" t="e">
        <f t="shared" si="174"/>
        <v>#N/A</v>
      </c>
    </row>
    <row r="397" spans="1:42" x14ac:dyDescent="0.2">
      <c r="A397" s="33" t="str">
        <f t="shared" si="172"/>
        <v>5-yr SL</v>
      </c>
      <c r="B397" s="236">
        <f t="array" ref="B397">SUM(IF(ISNUMBER(C397:AP397),C397:AP397))</f>
        <v>0</v>
      </c>
      <c r="C397" s="189" t="e">
        <f>C389/100*$Q$356</f>
        <v>#N/A</v>
      </c>
      <c r="D397" s="189" t="e">
        <f t="shared" ref="D397:AP397" si="175">D389/100*$Q$356</f>
        <v>#N/A</v>
      </c>
      <c r="E397" s="189" t="e">
        <f t="shared" si="175"/>
        <v>#N/A</v>
      </c>
      <c r="F397" s="189" t="e">
        <f t="shared" si="175"/>
        <v>#N/A</v>
      </c>
      <c r="G397" s="189" t="e">
        <f t="shared" si="175"/>
        <v>#N/A</v>
      </c>
      <c r="H397" s="189" t="e">
        <f t="shared" si="175"/>
        <v>#N/A</v>
      </c>
      <c r="I397" s="189" t="e">
        <f t="shared" si="175"/>
        <v>#N/A</v>
      </c>
      <c r="J397" s="189" t="e">
        <f t="shared" si="175"/>
        <v>#N/A</v>
      </c>
      <c r="K397" s="189" t="e">
        <f t="shared" si="175"/>
        <v>#N/A</v>
      </c>
      <c r="L397" s="189" t="e">
        <f t="shared" si="175"/>
        <v>#N/A</v>
      </c>
      <c r="M397" s="189" t="e">
        <f t="shared" si="175"/>
        <v>#N/A</v>
      </c>
      <c r="N397" s="189" t="e">
        <f t="shared" si="175"/>
        <v>#N/A</v>
      </c>
      <c r="O397" s="189" t="e">
        <f t="shared" si="175"/>
        <v>#N/A</v>
      </c>
      <c r="P397" s="189" t="e">
        <f t="shared" si="175"/>
        <v>#N/A</v>
      </c>
      <c r="Q397" s="189" t="e">
        <f t="shared" si="175"/>
        <v>#N/A</v>
      </c>
      <c r="R397" s="189" t="e">
        <f t="shared" si="175"/>
        <v>#N/A</v>
      </c>
      <c r="S397" s="189" t="e">
        <f t="shared" si="175"/>
        <v>#N/A</v>
      </c>
      <c r="T397" s="189" t="e">
        <f t="shared" si="175"/>
        <v>#N/A</v>
      </c>
      <c r="U397" s="189" t="e">
        <f t="shared" si="175"/>
        <v>#N/A</v>
      </c>
      <c r="V397" s="189" t="e">
        <f t="shared" si="175"/>
        <v>#N/A</v>
      </c>
      <c r="W397" s="189" t="e">
        <f t="shared" si="175"/>
        <v>#N/A</v>
      </c>
      <c r="X397" s="189" t="e">
        <f t="shared" si="175"/>
        <v>#N/A</v>
      </c>
      <c r="Y397" s="189" t="e">
        <f t="shared" si="175"/>
        <v>#N/A</v>
      </c>
      <c r="Z397" s="189" t="e">
        <f t="shared" si="175"/>
        <v>#N/A</v>
      </c>
      <c r="AA397" s="189" t="e">
        <f t="shared" si="175"/>
        <v>#N/A</v>
      </c>
      <c r="AB397" s="189" t="e">
        <f t="shared" si="175"/>
        <v>#N/A</v>
      </c>
      <c r="AC397" s="189" t="e">
        <f t="shared" si="175"/>
        <v>#N/A</v>
      </c>
      <c r="AD397" s="189" t="e">
        <f t="shared" si="175"/>
        <v>#N/A</v>
      </c>
      <c r="AE397" s="189" t="e">
        <f t="shared" si="175"/>
        <v>#N/A</v>
      </c>
      <c r="AF397" s="189" t="e">
        <f t="shared" si="175"/>
        <v>#N/A</v>
      </c>
      <c r="AG397" s="189" t="e">
        <f t="shared" si="175"/>
        <v>#N/A</v>
      </c>
      <c r="AH397" s="189" t="e">
        <f t="shared" si="175"/>
        <v>#N/A</v>
      </c>
      <c r="AI397" s="189" t="e">
        <f t="shared" si="175"/>
        <v>#N/A</v>
      </c>
      <c r="AJ397" s="189" t="e">
        <f t="shared" si="175"/>
        <v>#N/A</v>
      </c>
      <c r="AK397" s="189" t="e">
        <f t="shared" si="175"/>
        <v>#N/A</v>
      </c>
      <c r="AL397" s="189" t="e">
        <f t="shared" si="175"/>
        <v>#N/A</v>
      </c>
      <c r="AM397" s="189" t="e">
        <f t="shared" si="175"/>
        <v>#N/A</v>
      </c>
      <c r="AN397" s="189" t="e">
        <f t="shared" si="175"/>
        <v>#N/A</v>
      </c>
      <c r="AO397" s="189" t="e">
        <f t="shared" si="175"/>
        <v>#N/A</v>
      </c>
      <c r="AP397" s="189" t="e">
        <f t="shared" si="175"/>
        <v>#N/A</v>
      </c>
    </row>
    <row r="398" spans="1:42" x14ac:dyDescent="0.2">
      <c r="A398" s="33" t="str">
        <f t="shared" si="172"/>
        <v>15-yr SL</v>
      </c>
      <c r="B398" s="236">
        <f t="array" ref="B398">SUM(IF(ISNUMBER(C398:AP398),C398:AP398))</f>
        <v>0</v>
      </c>
      <c r="C398" s="189" t="e">
        <f>C390/100*$Q$357</f>
        <v>#N/A</v>
      </c>
      <c r="D398" s="189" t="e">
        <f t="shared" ref="D398:AP398" si="176">D390/100*$Q$357</f>
        <v>#N/A</v>
      </c>
      <c r="E398" s="189" t="e">
        <f t="shared" si="176"/>
        <v>#N/A</v>
      </c>
      <c r="F398" s="189" t="e">
        <f t="shared" si="176"/>
        <v>#N/A</v>
      </c>
      <c r="G398" s="189" t="e">
        <f t="shared" si="176"/>
        <v>#N/A</v>
      </c>
      <c r="H398" s="189" t="e">
        <f t="shared" si="176"/>
        <v>#N/A</v>
      </c>
      <c r="I398" s="189" t="e">
        <f t="shared" si="176"/>
        <v>#N/A</v>
      </c>
      <c r="J398" s="189" t="e">
        <f t="shared" si="176"/>
        <v>#N/A</v>
      </c>
      <c r="K398" s="189" t="e">
        <f t="shared" si="176"/>
        <v>#N/A</v>
      </c>
      <c r="L398" s="189" t="e">
        <f t="shared" si="176"/>
        <v>#N/A</v>
      </c>
      <c r="M398" s="189" t="e">
        <f t="shared" si="176"/>
        <v>#N/A</v>
      </c>
      <c r="N398" s="189" t="e">
        <f t="shared" si="176"/>
        <v>#N/A</v>
      </c>
      <c r="O398" s="189" t="e">
        <f t="shared" si="176"/>
        <v>#N/A</v>
      </c>
      <c r="P398" s="189" t="e">
        <f t="shared" si="176"/>
        <v>#N/A</v>
      </c>
      <c r="Q398" s="189" t="e">
        <f t="shared" si="176"/>
        <v>#N/A</v>
      </c>
      <c r="R398" s="189" t="e">
        <f t="shared" si="176"/>
        <v>#N/A</v>
      </c>
      <c r="S398" s="189" t="e">
        <f t="shared" si="176"/>
        <v>#N/A</v>
      </c>
      <c r="T398" s="189" t="e">
        <f t="shared" si="176"/>
        <v>#N/A</v>
      </c>
      <c r="U398" s="189" t="e">
        <f t="shared" si="176"/>
        <v>#N/A</v>
      </c>
      <c r="V398" s="189" t="e">
        <f t="shared" si="176"/>
        <v>#N/A</v>
      </c>
      <c r="W398" s="189" t="e">
        <f t="shared" si="176"/>
        <v>#N/A</v>
      </c>
      <c r="X398" s="189" t="e">
        <f t="shared" si="176"/>
        <v>#N/A</v>
      </c>
      <c r="Y398" s="189" t="e">
        <f t="shared" si="176"/>
        <v>#N/A</v>
      </c>
      <c r="Z398" s="189" t="e">
        <f t="shared" si="176"/>
        <v>#N/A</v>
      </c>
      <c r="AA398" s="189" t="e">
        <f t="shared" si="176"/>
        <v>#N/A</v>
      </c>
      <c r="AB398" s="189" t="e">
        <f t="shared" si="176"/>
        <v>#N/A</v>
      </c>
      <c r="AC398" s="189" t="e">
        <f t="shared" si="176"/>
        <v>#N/A</v>
      </c>
      <c r="AD398" s="189" t="e">
        <f t="shared" si="176"/>
        <v>#N/A</v>
      </c>
      <c r="AE398" s="189" t="e">
        <f t="shared" si="176"/>
        <v>#N/A</v>
      </c>
      <c r="AF398" s="189" t="e">
        <f t="shared" si="176"/>
        <v>#N/A</v>
      </c>
      <c r="AG398" s="189" t="e">
        <f t="shared" si="176"/>
        <v>#N/A</v>
      </c>
      <c r="AH398" s="189" t="e">
        <f t="shared" si="176"/>
        <v>#N/A</v>
      </c>
      <c r="AI398" s="189" t="e">
        <f t="shared" si="176"/>
        <v>#N/A</v>
      </c>
      <c r="AJ398" s="189" t="e">
        <f t="shared" si="176"/>
        <v>#N/A</v>
      </c>
      <c r="AK398" s="189" t="e">
        <f t="shared" si="176"/>
        <v>#N/A</v>
      </c>
      <c r="AL398" s="189" t="e">
        <f t="shared" si="176"/>
        <v>#N/A</v>
      </c>
      <c r="AM398" s="189" t="e">
        <f t="shared" si="176"/>
        <v>#N/A</v>
      </c>
      <c r="AN398" s="189" t="e">
        <f t="shared" si="176"/>
        <v>#N/A</v>
      </c>
      <c r="AO398" s="189" t="e">
        <f t="shared" si="176"/>
        <v>#N/A</v>
      </c>
      <c r="AP398" s="189" t="e">
        <f t="shared" si="176"/>
        <v>#N/A</v>
      </c>
    </row>
    <row r="399" spans="1:42" x14ac:dyDescent="0.2">
      <c r="A399" s="33" t="str">
        <f t="shared" si="172"/>
        <v>20-yr SL</v>
      </c>
      <c r="B399" s="236">
        <f t="array" ref="B399">SUM(IF(ISNUMBER(C399:AP399),C399:AP399))</f>
        <v>0</v>
      </c>
      <c r="C399" s="189" t="e">
        <f>C391/100*$Q$358</f>
        <v>#N/A</v>
      </c>
      <c r="D399" s="189" t="e">
        <f t="shared" ref="D399:AP399" si="177">D391/100*$Q$358</f>
        <v>#N/A</v>
      </c>
      <c r="E399" s="189" t="e">
        <f t="shared" si="177"/>
        <v>#N/A</v>
      </c>
      <c r="F399" s="189" t="e">
        <f t="shared" si="177"/>
        <v>#N/A</v>
      </c>
      <c r="G399" s="189" t="e">
        <f t="shared" si="177"/>
        <v>#N/A</v>
      </c>
      <c r="H399" s="189" t="e">
        <f t="shared" si="177"/>
        <v>#N/A</v>
      </c>
      <c r="I399" s="189" t="e">
        <f t="shared" si="177"/>
        <v>#N/A</v>
      </c>
      <c r="J399" s="189" t="e">
        <f t="shared" si="177"/>
        <v>#N/A</v>
      </c>
      <c r="K399" s="189" t="e">
        <f t="shared" si="177"/>
        <v>#N/A</v>
      </c>
      <c r="L399" s="189" t="e">
        <f t="shared" si="177"/>
        <v>#N/A</v>
      </c>
      <c r="M399" s="189" t="e">
        <f t="shared" si="177"/>
        <v>#N/A</v>
      </c>
      <c r="N399" s="189" t="e">
        <f t="shared" si="177"/>
        <v>#N/A</v>
      </c>
      <c r="O399" s="189" t="e">
        <f t="shared" si="177"/>
        <v>#N/A</v>
      </c>
      <c r="P399" s="189" t="e">
        <f t="shared" si="177"/>
        <v>#N/A</v>
      </c>
      <c r="Q399" s="189" t="e">
        <f t="shared" si="177"/>
        <v>#N/A</v>
      </c>
      <c r="R399" s="189" t="e">
        <f t="shared" si="177"/>
        <v>#N/A</v>
      </c>
      <c r="S399" s="189" t="e">
        <f t="shared" si="177"/>
        <v>#N/A</v>
      </c>
      <c r="T399" s="189" t="e">
        <f t="shared" si="177"/>
        <v>#N/A</v>
      </c>
      <c r="U399" s="189" t="e">
        <f t="shared" si="177"/>
        <v>#N/A</v>
      </c>
      <c r="V399" s="189" t="e">
        <f t="shared" si="177"/>
        <v>#N/A</v>
      </c>
      <c r="W399" s="189" t="e">
        <f t="shared" si="177"/>
        <v>#N/A</v>
      </c>
      <c r="X399" s="189" t="e">
        <f t="shared" si="177"/>
        <v>#N/A</v>
      </c>
      <c r="Y399" s="189" t="e">
        <f t="shared" si="177"/>
        <v>#N/A</v>
      </c>
      <c r="Z399" s="189" t="e">
        <f t="shared" si="177"/>
        <v>#N/A</v>
      </c>
      <c r="AA399" s="189" t="e">
        <f t="shared" si="177"/>
        <v>#N/A</v>
      </c>
      <c r="AB399" s="189" t="e">
        <f t="shared" si="177"/>
        <v>#N/A</v>
      </c>
      <c r="AC399" s="189" t="e">
        <f t="shared" si="177"/>
        <v>#N/A</v>
      </c>
      <c r="AD399" s="189" t="e">
        <f t="shared" si="177"/>
        <v>#N/A</v>
      </c>
      <c r="AE399" s="189" t="e">
        <f t="shared" si="177"/>
        <v>#N/A</v>
      </c>
      <c r="AF399" s="189" t="e">
        <f t="shared" si="177"/>
        <v>#N/A</v>
      </c>
      <c r="AG399" s="189" t="e">
        <f t="shared" si="177"/>
        <v>#N/A</v>
      </c>
      <c r="AH399" s="189" t="e">
        <f t="shared" si="177"/>
        <v>#N/A</v>
      </c>
      <c r="AI399" s="189" t="e">
        <f t="shared" si="177"/>
        <v>#N/A</v>
      </c>
      <c r="AJ399" s="189" t="e">
        <f t="shared" si="177"/>
        <v>#N/A</v>
      </c>
      <c r="AK399" s="189" t="e">
        <f t="shared" si="177"/>
        <v>#N/A</v>
      </c>
      <c r="AL399" s="189" t="e">
        <f t="shared" si="177"/>
        <v>#N/A</v>
      </c>
      <c r="AM399" s="189" t="e">
        <f t="shared" si="177"/>
        <v>#N/A</v>
      </c>
      <c r="AN399" s="189" t="e">
        <f t="shared" si="177"/>
        <v>#N/A</v>
      </c>
      <c r="AO399" s="189" t="e">
        <f t="shared" si="177"/>
        <v>#N/A</v>
      </c>
      <c r="AP399" s="189" t="e">
        <f t="shared" si="177"/>
        <v>#N/A</v>
      </c>
    </row>
    <row r="400" spans="1:42" x14ac:dyDescent="0.2">
      <c r="A400" s="33" t="str">
        <f t="shared" si="172"/>
        <v>39-yr SL</v>
      </c>
      <c r="B400" s="236">
        <f>SUM(IF(ISNUMBER(C400:AP400),C400:AP400))</f>
        <v>0</v>
      </c>
      <c r="C400" s="189" t="e">
        <f>C392/100*$Q$359</f>
        <v>#N/A</v>
      </c>
      <c r="D400" s="189" t="e">
        <f t="shared" ref="D400:AP400" si="178">D392/100*$Q$359</f>
        <v>#N/A</v>
      </c>
      <c r="E400" s="189" t="e">
        <f t="shared" si="178"/>
        <v>#N/A</v>
      </c>
      <c r="F400" s="189" t="e">
        <f t="shared" si="178"/>
        <v>#N/A</v>
      </c>
      <c r="G400" s="189" t="e">
        <f t="shared" si="178"/>
        <v>#N/A</v>
      </c>
      <c r="H400" s="189" t="e">
        <f t="shared" si="178"/>
        <v>#N/A</v>
      </c>
      <c r="I400" s="189" t="e">
        <f t="shared" si="178"/>
        <v>#N/A</v>
      </c>
      <c r="J400" s="189" t="e">
        <f t="shared" si="178"/>
        <v>#N/A</v>
      </c>
      <c r="K400" s="189" t="e">
        <f t="shared" si="178"/>
        <v>#N/A</v>
      </c>
      <c r="L400" s="189" t="e">
        <f t="shared" si="178"/>
        <v>#N/A</v>
      </c>
      <c r="M400" s="189" t="e">
        <f t="shared" si="178"/>
        <v>#N/A</v>
      </c>
      <c r="N400" s="189" t="e">
        <f t="shared" si="178"/>
        <v>#N/A</v>
      </c>
      <c r="O400" s="189" t="e">
        <f t="shared" si="178"/>
        <v>#N/A</v>
      </c>
      <c r="P400" s="189" t="e">
        <f t="shared" si="178"/>
        <v>#N/A</v>
      </c>
      <c r="Q400" s="189" t="e">
        <f t="shared" si="178"/>
        <v>#N/A</v>
      </c>
      <c r="R400" s="189" t="e">
        <f t="shared" si="178"/>
        <v>#N/A</v>
      </c>
      <c r="S400" s="189" t="e">
        <f t="shared" si="178"/>
        <v>#N/A</v>
      </c>
      <c r="T400" s="189" t="e">
        <f t="shared" si="178"/>
        <v>#N/A</v>
      </c>
      <c r="U400" s="189" t="e">
        <f t="shared" si="178"/>
        <v>#N/A</v>
      </c>
      <c r="V400" s="189" t="e">
        <f t="shared" si="178"/>
        <v>#N/A</v>
      </c>
      <c r="W400" s="189" t="e">
        <f t="shared" si="178"/>
        <v>#N/A</v>
      </c>
      <c r="X400" s="189" t="e">
        <f t="shared" si="178"/>
        <v>#N/A</v>
      </c>
      <c r="Y400" s="189" t="e">
        <f t="shared" si="178"/>
        <v>#N/A</v>
      </c>
      <c r="Z400" s="189" t="e">
        <f t="shared" si="178"/>
        <v>#N/A</v>
      </c>
      <c r="AA400" s="189" t="e">
        <f t="shared" si="178"/>
        <v>#N/A</v>
      </c>
      <c r="AB400" s="189" t="e">
        <f t="shared" si="178"/>
        <v>#N/A</v>
      </c>
      <c r="AC400" s="189" t="e">
        <f t="shared" si="178"/>
        <v>#N/A</v>
      </c>
      <c r="AD400" s="189" t="e">
        <f t="shared" si="178"/>
        <v>#N/A</v>
      </c>
      <c r="AE400" s="189" t="e">
        <f t="shared" si="178"/>
        <v>#N/A</v>
      </c>
      <c r="AF400" s="189" t="e">
        <f t="shared" si="178"/>
        <v>#N/A</v>
      </c>
      <c r="AG400" s="189" t="e">
        <f t="shared" si="178"/>
        <v>#N/A</v>
      </c>
      <c r="AH400" s="189" t="e">
        <f t="shared" si="178"/>
        <v>#N/A</v>
      </c>
      <c r="AI400" s="189" t="e">
        <f t="shared" si="178"/>
        <v>#N/A</v>
      </c>
      <c r="AJ400" s="189" t="e">
        <f t="shared" si="178"/>
        <v>#N/A</v>
      </c>
      <c r="AK400" s="189" t="e">
        <f t="shared" si="178"/>
        <v>#N/A</v>
      </c>
      <c r="AL400" s="189" t="e">
        <f t="shared" si="178"/>
        <v>#N/A</v>
      </c>
      <c r="AM400" s="189" t="e">
        <f t="shared" si="178"/>
        <v>#N/A</v>
      </c>
      <c r="AN400" s="189" t="e">
        <f t="shared" si="178"/>
        <v>#N/A</v>
      </c>
      <c r="AO400" s="189" t="e">
        <f t="shared" si="178"/>
        <v>#N/A</v>
      </c>
      <c r="AP400" s="189" t="e">
        <f t="shared" si="178"/>
        <v>#N/A</v>
      </c>
    </row>
    <row r="401" spans="1:42" x14ac:dyDescent="0.2">
      <c r="A401" s="33" t="s">
        <v>364</v>
      </c>
      <c r="B401" s="236">
        <f>SUM(IF(ISNUMBER(C401:AP401),C401:AP401))</f>
        <v>0</v>
      </c>
      <c r="C401" s="373">
        <f t="shared" ref="C401:AP401" si="179">IF(C2&lt;=analysis_period,C393/100*$Q$360,0)</f>
        <v>0</v>
      </c>
      <c r="D401" s="373">
        <f t="shared" si="179"/>
        <v>0</v>
      </c>
      <c r="E401" s="373">
        <f t="shared" si="179"/>
        <v>0</v>
      </c>
      <c r="F401" s="373">
        <f t="shared" si="179"/>
        <v>0</v>
      </c>
      <c r="G401" s="373">
        <f t="shared" si="179"/>
        <v>0</v>
      </c>
      <c r="H401" s="373">
        <f t="shared" si="179"/>
        <v>0</v>
      </c>
      <c r="I401" s="373">
        <f t="shared" si="179"/>
        <v>0</v>
      </c>
      <c r="J401" s="373">
        <f t="shared" si="179"/>
        <v>0</v>
      </c>
      <c r="K401" s="373">
        <f t="shared" si="179"/>
        <v>0</v>
      </c>
      <c r="L401" s="373">
        <f t="shared" si="179"/>
        <v>0</v>
      </c>
      <c r="M401" s="373">
        <f t="shared" si="179"/>
        <v>0</v>
      </c>
      <c r="N401" s="373">
        <f t="shared" si="179"/>
        <v>0</v>
      </c>
      <c r="O401" s="373">
        <f t="shared" si="179"/>
        <v>0</v>
      </c>
      <c r="P401" s="373">
        <f t="shared" si="179"/>
        <v>0</v>
      </c>
      <c r="Q401" s="373">
        <f t="shared" si="179"/>
        <v>0</v>
      </c>
      <c r="R401" s="373">
        <f t="shared" si="179"/>
        <v>0</v>
      </c>
      <c r="S401" s="373">
        <f t="shared" si="179"/>
        <v>0</v>
      </c>
      <c r="T401" s="373">
        <f t="shared" si="179"/>
        <v>0</v>
      </c>
      <c r="U401" s="373">
        <f t="shared" si="179"/>
        <v>0</v>
      </c>
      <c r="V401" s="373">
        <f t="shared" si="179"/>
        <v>0</v>
      </c>
      <c r="W401" s="373">
        <f t="shared" si="179"/>
        <v>0</v>
      </c>
      <c r="X401" s="373">
        <f t="shared" si="179"/>
        <v>0</v>
      </c>
      <c r="Y401" s="373">
        <f t="shared" si="179"/>
        <v>0</v>
      </c>
      <c r="Z401" s="373">
        <f t="shared" si="179"/>
        <v>0</v>
      </c>
      <c r="AA401" s="373">
        <f t="shared" si="179"/>
        <v>0</v>
      </c>
      <c r="AB401" s="373">
        <f t="shared" si="179"/>
        <v>0</v>
      </c>
      <c r="AC401" s="373">
        <f t="shared" si="179"/>
        <v>0</v>
      </c>
      <c r="AD401" s="373">
        <f t="shared" si="179"/>
        <v>0</v>
      </c>
      <c r="AE401" s="373">
        <f t="shared" si="179"/>
        <v>0</v>
      </c>
      <c r="AF401" s="373">
        <f t="shared" si="179"/>
        <v>0</v>
      </c>
      <c r="AG401" s="373">
        <f t="shared" si="179"/>
        <v>0</v>
      </c>
      <c r="AH401" s="373">
        <f t="shared" si="179"/>
        <v>0</v>
      </c>
      <c r="AI401" s="373">
        <f t="shared" si="179"/>
        <v>0</v>
      </c>
      <c r="AJ401" s="373">
        <f t="shared" si="179"/>
        <v>0</v>
      </c>
      <c r="AK401" s="373">
        <f t="shared" si="179"/>
        <v>0</v>
      </c>
      <c r="AL401" s="373">
        <f t="shared" si="179"/>
        <v>0</v>
      </c>
      <c r="AM401" s="373">
        <f t="shared" si="179"/>
        <v>0</v>
      </c>
      <c r="AN401" s="373">
        <f t="shared" si="179"/>
        <v>0</v>
      </c>
      <c r="AO401" s="373">
        <f t="shared" si="179"/>
        <v>0</v>
      </c>
      <c r="AP401" s="373">
        <f t="shared" si="179"/>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80">SUM(D395:D402)</f>
        <v>#N/A</v>
      </c>
      <c r="E403" s="189" t="e">
        <f t="shared" si="180"/>
        <v>#N/A</v>
      </c>
      <c r="F403" s="189" t="e">
        <f t="shared" si="180"/>
        <v>#N/A</v>
      </c>
      <c r="G403" s="189" t="e">
        <f t="shared" si="180"/>
        <v>#N/A</v>
      </c>
      <c r="H403" s="189" t="e">
        <f t="shared" si="180"/>
        <v>#N/A</v>
      </c>
      <c r="I403" s="189" t="e">
        <f t="shared" si="180"/>
        <v>#N/A</v>
      </c>
      <c r="J403" s="189" t="e">
        <f t="shared" si="180"/>
        <v>#N/A</v>
      </c>
      <c r="K403" s="189" t="e">
        <f t="shared" si="180"/>
        <v>#N/A</v>
      </c>
      <c r="L403" s="189" t="e">
        <f t="shared" si="180"/>
        <v>#N/A</v>
      </c>
      <c r="M403" s="189" t="e">
        <f t="shared" si="180"/>
        <v>#N/A</v>
      </c>
      <c r="N403" s="189" t="e">
        <f t="shared" si="180"/>
        <v>#N/A</v>
      </c>
      <c r="O403" s="189" t="e">
        <f t="shared" si="180"/>
        <v>#N/A</v>
      </c>
      <c r="P403" s="189" t="e">
        <f t="shared" si="180"/>
        <v>#N/A</v>
      </c>
      <c r="Q403" s="189" t="e">
        <f t="shared" si="180"/>
        <v>#N/A</v>
      </c>
      <c r="R403" s="189" t="e">
        <f t="shared" si="180"/>
        <v>#N/A</v>
      </c>
      <c r="S403" s="189" t="e">
        <f t="shared" si="180"/>
        <v>#N/A</v>
      </c>
      <c r="T403" s="189" t="e">
        <f t="shared" si="180"/>
        <v>#N/A</v>
      </c>
      <c r="U403" s="189" t="e">
        <f t="shared" si="180"/>
        <v>#N/A</v>
      </c>
      <c r="V403" s="189" t="e">
        <f t="shared" si="180"/>
        <v>#N/A</v>
      </c>
      <c r="W403" s="189" t="e">
        <f t="shared" si="180"/>
        <v>#N/A</v>
      </c>
      <c r="X403" s="189" t="e">
        <f t="shared" si="180"/>
        <v>#N/A</v>
      </c>
      <c r="Y403" s="189" t="e">
        <f t="shared" si="180"/>
        <v>#N/A</v>
      </c>
      <c r="Z403" s="189" t="e">
        <f t="shared" si="180"/>
        <v>#N/A</v>
      </c>
      <c r="AA403" s="189" t="e">
        <f t="shared" si="180"/>
        <v>#N/A</v>
      </c>
      <c r="AB403" s="189" t="e">
        <f t="shared" si="180"/>
        <v>#N/A</v>
      </c>
      <c r="AC403" s="189" t="e">
        <f t="shared" si="180"/>
        <v>#N/A</v>
      </c>
      <c r="AD403" s="189" t="e">
        <f t="shared" si="180"/>
        <v>#N/A</v>
      </c>
      <c r="AE403" s="189" t="e">
        <f t="shared" si="180"/>
        <v>#N/A</v>
      </c>
      <c r="AF403" s="189" t="e">
        <f t="shared" si="180"/>
        <v>#N/A</v>
      </c>
      <c r="AG403" s="189" t="e">
        <f t="shared" si="180"/>
        <v>#N/A</v>
      </c>
      <c r="AH403" s="189" t="e">
        <f t="shared" si="180"/>
        <v>#N/A</v>
      </c>
      <c r="AI403" s="189" t="e">
        <f t="shared" si="180"/>
        <v>#N/A</v>
      </c>
      <c r="AJ403" s="189" t="e">
        <f t="shared" si="180"/>
        <v>#N/A</v>
      </c>
      <c r="AK403" s="189" t="e">
        <f t="shared" si="180"/>
        <v>#N/A</v>
      </c>
      <c r="AL403" s="189" t="e">
        <f t="shared" si="180"/>
        <v>#N/A</v>
      </c>
      <c r="AM403" s="189" t="e">
        <f t="shared" si="180"/>
        <v>#N/A</v>
      </c>
      <c r="AN403" s="189" t="e">
        <f t="shared" si="180"/>
        <v>#N/A</v>
      </c>
      <c r="AO403" s="189" t="e">
        <f t="shared" si="180"/>
        <v>#N/A</v>
      </c>
      <c r="AP403" s="189" t="e">
        <f t="shared" si="180"/>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81">B2</f>
        <v>0</v>
      </c>
      <c r="C407" s="232" t="str">
        <f t="shared" si="181"/>
        <v/>
      </c>
      <c r="D407" s="232" t="str">
        <f t="shared" si="181"/>
        <v/>
      </c>
      <c r="E407" s="232" t="str">
        <f t="shared" si="181"/>
        <v/>
      </c>
      <c r="F407" s="232" t="str">
        <f t="shared" si="181"/>
        <v/>
      </c>
      <c r="G407" s="232" t="str">
        <f t="shared" si="181"/>
        <v/>
      </c>
      <c r="H407" s="232" t="str">
        <f t="shared" si="181"/>
        <v/>
      </c>
      <c r="I407" s="232" t="str">
        <f t="shared" si="181"/>
        <v/>
      </c>
      <c r="J407" s="232" t="str">
        <f t="shared" si="181"/>
        <v/>
      </c>
      <c r="K407" s="232" t="str">
        <f t="shared" si="181"/>
        <v/>
      </c>
      <c r="L407" s="232" t="str">
        <f t="shared" si="181"/>
        <v/>
      </c>
      <c r="M407" s="232" t="str">
        <f t="shared" si="181"/>
        <v/>
      </c>
      <c r="N407" s="232" t="str">
        <f t="shared" si="181"/>
        <v/>
      </c>
      <c r="O407" s="232" t="str">
        <f t="shared" si="181"/>
        <v/>
      </c>
      <c r="P407" s="232" t="str">
        <f t="shared" si="181"/>
        <v/>
      </c>
      <c r="Q407" s="232" t="str">
        <f t="shared" si="181"/>
        <v/>
      </c>
      <c r="R407" s="232" t="str">
        <f t="shared" si="181"/>
        <v/>
      </c>
      <c r="S407" s="232" t="str">
        <f t="shared" si="181"/>
        <v/>
      </c>
      <c r="T407" s="232" t="str">
        <f t="shared" si="181"/>
        <v/>
      </c>
      <c r="U407" s="232" t="str">
        <f t="shared" si="181"/>
        <v/>
      </c>
      <c r="V407" s="232" t="str">
        <f t="shared" si="181"/>
        <v/>
      </c>
      <c r="W407" s="232" t="str">
        <f t="shared" si="181"/>
        <v/>
      </c>
      <c r="X407" s="232" t="str">
        <f t="shared" si="181"/>
        <v/>
      </c>
      <c r="Y407" s="232" t="str">
        <f t="shared" si="181"/>
        <v/>
      </c>
      <c r="Z407" s="232" t="str">
        <f t="shared" si="181"/>
        <v/>
      </c>
      <c r="AA407" s="232" t="str">
        <f t="shared" si="181"/>
        <v/>
      </c>
      <c r="AB407" s="232" t="str">
        <f t="shared" si="181"/>
        <v/>
      </c>
      <c r="AC407" s="232" t="str">
        <f t="shared" si="181"/>
        <v/>
      </c>
      <c r="AD407" s="232" t="str">
        <f t="shared" si="181"/>
        <v/>
      </c>
      <c r="AE407" s="232" t="str">
        <f t="shared" si="181"/>
        <v/>
      </c>
      <c r="AF407" s="232" t="str">
        <f t="shared" si="181"/>
        <v/>
      </c>
      <c r="AG407" s="232" t="str">
        <f t="shared" si="181"/>
        <v/>
      </c>
      <c r="AH407" s="232" t="str">
        <f t="shared" si="181"/>
        <v/>
      </c>
      <c r="AI407" s="232" t="str">
        <f t="shared" si="181"/>
        <v/>
      </c>
      <c r="AJ407" s="232" t="str">
        <f t="shared" si="181"/>
        <v/>
      </c>
      <c r="AK407" s="232" t="str">
        <f t="shared" si="181"/>
        <v/>
      </c>
      <c r="AL407" s="232" t="str">
        <f t="shared" si="181"/>
        <v/>
      </c>
      <c r="AM407" s="232" t="str">
        <f t="shared" si="181"/>
        <v/>
      </c>
      <c r="AN407" s="232" t="str">
        <f t="shared" si="181"/>
        <v/>
      </c>
      <c r="AO407" s="232" t="str">
        <f t="shared" si="181"/>
        <v/>
      </c>
      <c r="AP407" s="232" t="str">
        <f t="shared" si="181"/>
        <v/>
      </c>
    </row>
    <row r="408" spans="1:42" x14ac:dyDescent="0.2">
      <c r="A408" s="32" t="s">
        <v>82</v>
      </c>
      <c r="B408" s="231">
        <v>0</v>
      </c>
      <c r="C408" s="224" t="e">
        <f t="shared" ref="C408:AP408" si="182">IF($B$406=$A387,C387,0)+IF($B$406=$A388,C388,0)+IF($B$406=$A389,C389,0)+IF($B$406=$A390,C390,0)+IF($B$406=$A391,C391,0)+IF($B$406=$A392,C392,0)</f>
        <v>#N/A</v>
      </c>
      <c r="D408" s="224" t="e">
        <f t="shared" si="182"/>
        <v>#N/A</v>
      </c>
      <c r="E408" s="224" t="e">
        <f t="shared" si="182"/>
        <v>#N/A</v>
      </c>
      <c r="F408" s="224" t="e">
        <f t="shared" si="182"/>
        <v>#N/A</v>
      </c>
      <c r="G408" s="224" t="e">
        <f t="shared" si="182"/>
        <v>#N/A</v>
      </c>
      <c r="H408" s="224" t="e">
        <f t="shared" si="182"/>
        <v>#N/A</v>
      </c>
      <c r="I408" s="224" t="e">
        <f t="shared" si="182"/>
        <v>#N/A</v>
      </c>
      <c r="J408" s="224" t="e">
        <f t="shared" si="182"/>
        <v>#N/A</v>
      </c>
      <c r="K408" s="224" t="e">
        <f t="shared" si="182"/>
        <v>#N/A</v>
      </c>
      <c r="L408" s="224" t="e">
        <f t="shared" si="182"/>
        <v>#N/A</v>
      </c>
      <c r="M408" s="224" t="e">
        <f t="shared" si="182"/>
        <v>#N/A</v>
      </c>
      <c r="N408" s="224" t="e">
        <f t="shared" si="182"/>
        <v>#N/A</v>
      </c>
      <c r="O408" s="224" t="e">
        <f t="shared" si="182"/>
        <v>#N/A</v>
      </c>
      <c r="P408" s="224" t="e">
        <f t="shared" si="182"/>
        <v>#N/A</v>
      </c>
      <c r="Q408" s="224" t="e">
        <f t="shared" si="182"/>
        <v>#N/A</v>
      </c>
      <c r="R408" s="224" t="e">
        <f t="shared" si="182"/>
        <v>#N/A</v>
      </c>
      <c r="S408" s="224" t="e">
        <f t="shared" si="182"/>
        <v>#N/A</v>
      </c>
      <c r="T408" s="224" t="e">
        <f t="shared" si="182"/>
        <v>#N/A</v>
      </c>
      <c r="U408" s="224" t="e">
        <f t="shared" si="182"/>
        <v>#N/A</v>
      </c>
      <c r="V408" s="224" t="e">
        <f t="shared" si="182"/>
        <v>#N/A</v>
      </c>
      <c r="W408" s="224" t="e">
        <f t="shared" si="182"/>
        <v>#N/A</v>
      </c>
      <c r="X408" s="224" t="e">
        <f t="shared" si="182"/>
        <v>#N/A</v>
      </c>
      <c r="Y408" s="224" t="e">
        <f t="shared" si="182"/>
        <v>#N/A</v>
      </c>
      <c r="Z408" s="224" t="e">
        <f t="shared" si="182"/>
        <v>#N/A</v>
      </c>
      <c r="AA408" s="224" t="e">
        <f t="shared" si="182"/>
        <v>#N/A</v>
      </c>
      <c r="AB408" s="224" t="e">
        <f t="shared" si="182"/>
        <v>#N/A</v>
      </c>
      <c r="AC408" s="224" t="e">
        <f t="shared" si="182"/>
        <v>#N/A</v>
      </c>
      <c r="AD408" s="224" t="e">
        <f t="shared" si="182"/>
        <v>#N/A</v>
      </c>
      <c r="AE408" s="224" t="e">
        <f t="shared" si="182"/>
        <v>#N/A</v>
      </c>
      <c r="AF408" s="224" t="e">
        <f t="shared" si="182"/>
        <v>#N/A</v>
      </c>
      <c r="AG408" s="224" t="e">
        <f t="shared" si="182"/>
        <v>#N/A</v>
      </c>
      <c r="AH408" s="224" t="e">
        <f t="shared" si="182"/>
        <v>#N/A</v>
      </c>
      <c r="AI408" s="224" t="e">
        <f t="shared" si="182"/>
        <v>#N/A</v>
      </c>
      <c r="AJ408" s="224" t="e">
        <f t="shared" si="182"/>
        <v>#N/A</v>
      </c>
      <c r="AK408" s="224" t="e">
        <f t="shared" si="182"/>
        <v>#N/A</v>
      </c>
      <c r="AL408" s="224" t="e">
        <f t="shared" si="182"/>
        <v>#N/A</v>
      </c>
      <c r="AM408" s="224" t="e">
        <f t="shared" si="182"/>
        <v>#N/A</v>
      </c>
      <c r="AN408" s="224" t="e">
        <f t="shared" si="182"/>
        <v>#N/A</v>
      </c>
      <c r="AO408" s="224" t="e">
        <f t="shared" si="182"/>
        <v>#N/A</v>
      </c>
      <c r="AP408" s="224" t="e">
        <f t="shared" si="182"/>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3">C276</f>
        <v>0</v>
      </c>
      <c r="D412" s="213">
        <f t="shared" si="183"/>
        <v>0</v>
      </c>
      <c r="E412" s="213">
        <f t="shared" si="183"/>
        <v>0</v>
      </c>
      <c r="F412" s="213">
        <f t="shared" si="183"/>
        <v>0</v>
      </c>
      <c r="G412" s="213">
        <f t="shared" si="183"/>
        <v>0</v>
      </c>
      <c r="H412" s="213">
        <f t="shared" si="183"/>
        <v>0</v>
      </c>
      <c r="I412" s="213">
        <f t="shared" si="183"/>
        <v>0</v>
      </c>
      <c r="J412" s="213">
        <f t="shared" si="183"/>
        <v>0</v>
      </c>
      <c r="K412" s="213">
        <f t="shared" si="183"/>
        <v>0</v>
      </c>
      <c r="L412" s="213">
        <f t="shared" si="183"/>
        <v>0</v>
      </c>
      <c r="M412" s="213">
        <f t="shared" si="183"/>
        <v>0</v>
      </c>
      <c r="N412" s="213">
        <f t="shared" si="183"/>
        <v>0</v>
      </c>
      <c r="O412" s="213">
        <f t="shared" si="183"/>
        <v>0</v>
      </c>
      <c r="P412" s="213">
        <f t="shared" si="183"/>
        <v>0</v>
      </c>
      <c r="Q412" s="213">
        <f t="shared" si="183"/>
        <v>0</v>
      </c>
      <c r="R412" s="213">
        <f t="shared" si="183"/>
        <v>0</v>
      </c>
      <c r="S412" s="213">
        <f t="shared" si="183"/>
        <v>0</v>
      </c>
      <c r="T412" s="213">
        <f t="shared" si="183"/>
        <v>0</v>
      </c>
      <c r="U412" s="213">
        <f t="shared" si="183"/>
        <v>0</v>
      </c>
      <c r="V412" s="213">
        <f t="shared" si="183"/>
        <v>0</v>
      </c>
      <c r="W412" s="213">
        <f t="shared" si="183"/>
        <v>0</v>
      </c>
      <c r="X412" s="213">
        <f t="shared" si="183"/>
        <v>0</v>
      </c>
      <c r="Y412" s="213">
        <f t="shared" si="183"/>
        <v>0</v>
      </c>
      <c r="Z412" s="213">
        <f t="shared" si="183"/>
        <v>0</v>
      </c>
      <c r="AA412" s="213">
        <f t="shared" si="183"/>
        <v>0</v>
      </c>
      <c r="AB412" s="213">
        <f t="shared" si="183"/>
        <v>0</v>
      </c>
      <c r="AC412" s="213">
        <f t="shared" si="183"/>
        <v>0</v>
      </c>
      <c r="AD412" s="213">
        <f t="shared" si="183"/>
        <v>0</v>
      </c>
      <c r="AE412" s="213">
        <f t="shared" si="183"/>
        <v>0</v>
      </c>
      <c r="AF412" s="213">
        <f t="shared" si="183"/>
        <v>0</v>
      </c>
      <c r="AG412" s="213">
        <f t="shared" si="183"/>
        <v>0</v>
      </c>
      <c r="AH412" s="213">
        <f t="shared" si="183"/>
        <v>0</v>
      </c>
      <c r="AI412" s="213">
        <f t="shared" si="183"/>
        <v>0</v>
      </c>
      <c r="AJ412" s="213">
        <f t="shared" si="183"/>
        <v>0</v>
      </c>
      <c r="AK412" s="213">
        <f t="shared" si="183"/>
        <v>0</v>
      </c>
      <c r="AL412" s="213">
        <f t="shared" si="183"/>
        <v>0</v>
      </c>
      <c r="AM412" s="213">
        <f t="shared" si="183"/>
        <v>0</v>
      </c>
      <c r="AN412" s="213">
        <f t="shared" si="183"/>
        <v>0</v>
      </c>
      <c r="AO412" s="213">
        <f t="shared" si="183"/>
        <v>0</v>
      </c>
      <c r="AP412" s="213">
        <f t="shared" si="183"/>
        <v>0</v>
      </c>
    </row>
    <row r="413" spans="1:42" x14ac:dyDescent="0.2">
      <c r="A413" s="16">
        <f>A412+1</f>
        <v>2</v>
      </c>
      <c r="C413" s="213">
        <f t="shared" ref="C413:AP413" si="184">C277</f>
        <v>0</v>
      </c>
      <c r="D413" s="213">
        <f t="shared" si="184"/>
        <v>0</v>
      </c>
      <c r="E413" s="213">
        <f t="shared" si="184"/>
        <v>0</v>
      </c>
      <c r="F413" s="213">
        <f t="shared" si="184"/>
        <v>0</v>
      </c>
      <c r="G413" s="213">
        <f t="shared" si="184"/>
        <v>0</v>
      </c>
      <c r="H413" s="213">
        <f t="shared" si="184"/>
        <v>0</v>
      </c>
      <c r="I413" s="213">
        <f t="shared" si="184"/>
        <v>0</v>
      </c>
      <c r="J413" s="213">
        <f t="shared" si="184"/>
        <v>0</v>
      </c>
      <c r="K413" s="213">
        <f t="shared" si="184"/>
        <v>0</v>
      </c>
      <c r="L413" s="213">
        <f t="shared" si="184"/>
        <v>0</v>
      </c>
      <c r="M413" s="213">
        <f t="shared" si="184"/>
        <v>0</v>
      </c>
      <c r="N413" s="213">
        <f t="shared" si="184"/>
        <v>0</v>
      </c>
      <c r="O413" s="213">
        <f t="shared" si="184"/>
        <v>0</v>
      </c>
      <c r="P413" s="213">
        <f t="shared" si="184"/>
        <v>0</v>
      </c>
      <c r="Q413" s="213">
        <f t="shared" si="184"/>
        <v>0</v>
      </c>
      <c r="R413" s="213">
        <f t="shared" si="184"/>
        <v>0</v>
      </c>
      <c r="S413" s="213">
        <f t="shared" si="184"/>
        <v>0</v>
      </c>
      <c r="T413" s="213">
        <f t="shared" si="184"/>
        <v>0</v>
      </c>
      <c r="U413" s="213">
        <f t="shared" si="184"/>
        <v>0</v>
      </c>
      <c r="V413" s="213">
        <f t="shared" si="184"/>
        <v>0</v>
      </c>
      <c r="W413" s="213">
        <f t="shared" si="184"/>
        <v>0</v>
      </c>
      <c r="X413" s="213">
        <f t="shared" si="184"/>
        <v>0</v>
      </c>
      <c r="Y413" s="213">
        <f t="shared" si="184"/>
        <v>0</v>
      </c>
      <c r="Z413" s="213">
        <f t="shared" si="184"/>
        <v>0</v>
      </c>
      <c r="AA413" s="213">
        <f t="shared" si="184"/>
        <v>0</v>
      </c>
      <c r="AB413" s="213">
        <f t="shared" si="184"/>
        <v>0</v>
      </c>
      <c r="AC413" s="213">
        <f t="shared" si="184"/>
        <v>0</v>
      </c>
      <c r="AD413" s="213">
        <f t="shared" si="184"/>
        <v>0</v>
      </c>
      <c r="AE413" s="213">
        <f t="shared" si="184"/>
        <v>0</v>
      </c>
      <c r="AF413" s="213">
        <f t="shared" si="184"/>
        <v>0</v>
      </c>
      <c r="AG413" s="213">
        <f t="shared" si="184"/>
        <v>0</v>
      </c>
      <c r="AH413" s="213">
        <f t="shared" si="184"/>
        <v>0</v>
      </c>
      <c r="AI413" s="213">
        <f t="shared" si="184"/>
        <v>0</v>
      </c>
      <c r="AJ413" s="213">
        <f t="shared" si="184"/>
        <v>0</v>
      </c>
      <c r="AK413" s="213">
        <f t="shared" si="184"/>
        <v>0</v>
      </c>
      <c r="AL413" s="213">
        <f t="shared" si="184"/>
        <v>0</v>
      </c>
      <c r="AM413" s="213">
        <f t="shared" si="184"/>
        <v>0</v>
      </c>
      <c r="AN413" s="213">
        <f t="shared" si="184"/>
        <v>0</v>
      </c>
      <c r="AO413" s="213">
        <f t="shared" si="184"/>
        <v>0</v>
      </c>
      <c r="AP413" s="213">
        <f t="shared" si="184"/>
        <v>0</v>
      </c>
    </row>
    <row r="414" spans="1:42" x14ac:dyDescent="0.2">
      <c r="A414" s="16">
        <f t="shared" ref="A414:A419" si="185">A413+1</f>
        <v>3</v>
      </c>
      <c r="C414" s="213">
        <f t="shared" ref="C414:AP414" si="186">C278</f>
        <v>0</v>
      </c>
      <c r="D414" s="213">
        <f t="shared" si="186"/>
        <v>0</v>
      </c>
      <c r="E414" s="213">
        <f t="shared" si="186"/>
        <v>0</v>
      </c>
      <c r="F414" s="213">
        <f t="shared" si="186"/>
        <v>0</v>
      </c>
      <c r="G414" s="213">
        <f t="shared" si="186"/>
        <v>0</v>
      </c>
      <c r="H414" s="213">
        <f t="shared" si="186"/>
        <v>0</v>
      </c>
      <c r="I414" s="213">
        <f t="shared" si="186"/>
        <v>0</v>
      </c>
      <c r="J414" s="213">
        <f t="shared" si="186"/>
        <v>0</v>
      </c>
      <c r="K414" s="213">
        <f t="shared" si="186"/>
        <v>0</v>
      </c>
      <c r="L414" s="213">
        <f t="shared" si="186"/>
        <v>0</v>
      </c>
      <c r="M414" s="213">
        <f t="shared" si="186"/>
        <v>0</v>
      </c>
      <c r="N414" s="213">
        <f t="shared" si="186"/>
        <v>0</v>
      </c>
      <c r="O414" s="213">
        <f t="shared" si="186"/>
        <v>0</v>
      </c>
      <c r="P414" s="213">
        <f t="shared" si="186"/>
        <v>0</v>
      </c>
      <c r="Q414" s="213">
        <f t="shared" si="186"/>
        <v>0</v>
      </c>
      <c r="R414" s="213">
        <f t="shared" si="186"/>
        <v>0</v>
      </c>
      <c r="S414" s="213">
        <f t="shared" si="186"/>
        <v>0</v>
      </c>
      <c r="T414" s="213">
        <f t="shared" si="186"/>
        <v>0</v>
      </c>
      <c r="U414" s="213">
        <f t="shared" si="186"/>
        <v>0</v>
      </c>
      <c r="V414" s="213">
        <f t="shared" si="186"/>
        <v>0</v>
      </c>
      <c r="W414" s="213">
        <f t="shared" si="186"/>
        <v>0</v>
      </c>
      <c r="X414" s="213">
        <f t="shared" si="186"/>
        <v>0</v>
      </c>
      <c r="Y414" s="213">
        <f t="shared" si="186"/>
        <v>0</v>
      </c>
      <c r="Z414" s="213">
        <f t="shared" si="186"/>
        <v>0</v>
      </c>
      <c r="AA414" s="213">
        <f t="shared" si="186"/>
        <v>0</v>
      </c>
      <c r="AB414" s="213">
        <f t="shared" si="186"/>
        <v>0</v>
      </c>
      <c r="AC414" s="213">
        <f t="shared" si="186"/>
        <v>0</v>
      </c>
      <c r="AD414" s="213">
        <f t="shared" si="186"/>
        <v>0</v>
      </c>
      <c r="AE414" s="213">
        <f t="shared" si="186"/>
        <v>0</v>
      </c>
      <c r="AF414" s="213">
        <f t="shared" si="186"/>
        <v>0</v>
      </c>
      <c r="AG414" s="213">
        <f t="shared" si="186"/>
        <v>0</v>
      </c>
      <c r="AH414" s="213">
        <f t="shared" si="186"/>
        <v>0</v>
      </c>
      <c r="AI414" s="213">
        <f t="shared" si="186"/>
        <v>0</v>
      </c>
      <c r="AJ414" s="213">
        <f t="shared" si="186"/>
        <v>0</v>
      </c>
      <c r="AK414" s="213">
        <f t="shared" si="186"/>
        <v>0</v>
      </c>
      <c r="AL414" s="213">
        <f t="shared" si="186"/>
        <v>0</v>
      </c>
      <c r="AM414" s="213">
        <f t="shared" si="186"/>
        <v>0</v>
      </c>
      <c r="AN414" s="213">
        <f t="shared" si="186"/>
        <v>0</v>
      </c>
      <c r="AO414" s="213">
        <f t="shared" si="186"/>
        <v>0</v>
      </c>
      <c r="AP414" s="213">
        <f t="shared" si="186"/>
        <v>0</v>
      </c>
    </row>
    <row r="415" spans="1:42" x14ac:dyDescent="0.2">
      <c r="A415" s="16">
        <f t="shared" si="185"/>
        <v>4</v>
      </c>
      <c r="C415" s="213">
        <f t="shared" ref="C415:AP415" si="187">C279</f>
        <v>0</v>
      </c>
      <c r="D415" s="213">
        <f t="shared" si="187"/>
        <v>0</v>
      </c>
      <c r="E415" s="213">
        <f t="shared" si="187"/>
        <v>0</v>
      </c>
      <c r="F415" s="213">
        <f t="shared" si="187"/>
        <v>0</v>
      </c>
      <c r="G415" s="213">
        <f t="shared" si="187"/>
        <v>0</v>
      </c>
      <c r="H415" s="213">
        <f t="shared" si="187"/>
        <v>0</v>
      </c>
      <c r="I415" s="213">
        <f t="shared" si="187"/>
        <v>0</v>
      </c>
      <c r="J415" s="213">
        <f t="shared" si="187"/>
        <v>0</v>
      </c>
      <c r="K415" s="213">
        <f t="shared" si="187"/>
        <v>0</v>
      </c>
      <c r="L415" s="213">
        <f t="shared" si="187"/>
        <v>0</v>
      </c>
      <c r="M415" s="213">
        <f t="shared" si="187"/>
        <v>0</v>
      </c>
      <c r="N415" s="213">
        <f t="shared" si="187"/>
        <v>0</v>
      </c>
      <c r="O415" s="213">
        <f t="shared" si="187"/>
        <v>0</v>
      </c>
      <c r="P415" s="213">
        <f t="shared" si="187"/>
        <v>0</v>
      </c>
      <c r="Q415" s="213">
        <f t="shared" si="187"/>
        <v>0</v>
      </c>
      <c r="R415" s="213">
        <f t="shared" si="187"/>
        <v>0</v>
      </c>
      <c r="S415" s="213">
        <f t="shared" si="187"/>
        <v>0</v>
      </c>
      <c r="T415" s="213">
        <f t="shared" si="187"/>
        <v>0</v>
      </c>
      <c r="U415" s="213">
        <f t="shared" si="187"/>
        <v>0</v>
      </c>
      <c r="V415" s="213">
        <f t="shared" si="187"/>
        <v>0</v>
      </c>
      <c r="W415" s="213">
        <f t="shared" si="187"/>
        <v>0</v>
      </c>
      <c r="X415" s="213">
        <f t="shared" si="187"/>
        <v>0</v>
      </c>
      <c r="Y415" s="213">
        <f t="shared" si="187"/>
        <v>0</v>
      </c>
      <c r="Z415" s="213">
        <f t="shared" si="187"/>
        <v>0</v>
      </c>
      <c r="AA415" s="213">
        <f t="shared" si="187"/>
        <v>0</v>
      </c>
      <c r="AB415" s="213">
        <f t="shared" si="187"/>
        <v>0</v>
      </c>
      <c r="AC415" s="213">
        <f t="shared" si="187"/>
        <v>0</v>
      </c>
      <c r="AD415" s="213">
        <f t="shared" si="187"/>
        <v>0</v>
      </c>
      <c r="AE415" s="213">
        <f t="shared" si="187"/>
        <v>0</v>
      </c>
      <c r="AF415" s="213">
        <f t="shared" si="187"/>
        <v>0</v>
      </c>
      <c r="AG415" s="213">
        <f t="shared" si="187"/>
        <v>0</v>
      </c>
      <c r="AH415" s="213">
        <f t="shared" si="187"/>
        <v>0</v>
      </c>
      <c r="AI415" s="213">
        <f t="shared" si="187"/>
        <v>0</v>
      </c>
      <c r="AJ415" s="213">
        <f t="shared" si="187"/>
        <v>0</v>
      </c>
      <c r="AK415" s="213">
        <f t="shared" si="187"/>
        <v>0</v>
      </c>
      <c r="AL415" s="213">
        <f t="shared" si="187"/>
        <v>0</v>
      </c>
      <c r="AM415" s="213">
        <f t="shared" si="187"/>
        <v>0</v>
      </c>
      <c r="AN415" s="213">
        <f t="shared" si="187"/>
        <v>0</v>
      </c>
      <c r="AO415" s="213">
        <f t="shared" si="187"/>
        <v>0</v>
      </c>
      <c r="AP415" s="213">
        <f t="shared" si="187"/>
        <v>0</v>
      </c>
    </row>
    <row r="416" spans="1:42" x14ac:dyDescent="0.2">
      <c r="A416" s="16">
        <f t="shared" si="185"/>
        <v>5</v>
      </c>
      <c r="C416" s="213">
        <f t="shared" ref="C416:AP416" si="188">C280</f>
        <v>0</v>
      </c>
      <c r="D416" s="213">
        <f t="shared" si="188"/>
        <v>0</v>
      </c>
      <c r="E416" s="213">
        <f t="shared" si="188"/>
        <v>0</v>
      </c>
      <c r="F416" s="213">
        <f t="shared" si="188"/>
        <v>0</v>
      </c>
      <c r="G416" s="213">
        <f t="shared" si="188"/>
        <v>0</v>
      </c>
      <c r="H416" s="213">
        <f t="shared" si="188"/>
        <v>0</v>
      </c>
      <c r="I416" s="213">
        <f t="shared" si="188"/>
        <v>0</v>
      </c>
      <c r="J416" s="213">
        <f t="shared" si="188"/>
        <v>0</v>
      </c>
      <c r="K416" s="213">
        <f t="shared" si="188"/>
        <v>0</v>
      </c>
      <c r="L416" s="213">
        <f t="shared" si="188"/>
        <v>0</v>
      </c>
      <c r="M416" s="213">
        <f t="shared" si="188"/>
        <v>0</v>
      </c>
      <c r="N416" s="213">
        <f t="shared" si="188"/>
        <v>0</v>
      </c>
      <c r="O416" s="213">
        <f t="shared" si="188"/>
        <v>0</v>
      </c>
      <c r="P416" s="213">
        <f t="shared" si="188"/>
        <v>0</v>
      </c>
      <c r="Q416" s="213">
        <f t="shared" si="188"/>
        <v>0</v>
      </c>
      <c r="R416" s="213">
        <f t="shared" si="188"/>
        <v>0</v>
      </c>
      <c r="S416" s="213">
        <f t="shared" si="188"/>
        <v>0</v>
      </c>
      <c r="T416" s="213">
        <f t="shared" si="188"/>
        <v>0</v>
      </c>
      <c r="U416" s="213">
        <f t="shared" si="188"/>
        <v>0</v>
      </c>
      <c r="V416" s="213">
        <f t="shared" si="188"/>
        <v>0</v>
      </c>
      <c r="W416" s="213">
        <f t="shared" si="188"/>
        <v>0</v>
      </c>
      <c r="X416" s="213">
        <f t="shared" si="188"/>
        <v>0</v>
      </c>
      <c r="Y416" s="213">
        <f t="shared" si="188"/>
        <v>0</v>
      </c>
      <c r="Z416" s="213">
        <f t="shared" si="188"/>
        <v>0</v>
      </c>
      <c r="AA416" s="213">
        <f t="shared" si="188"/>
        <v>0</v>
      </c>
      <c r="AB416" s="213">
        <f t="shared" si="188"/>
        <v>0</v>
      </c>
      <c r="AC416" s="213">
        <f t="shared" si="188"/>
        <v>0</v>
      </c>
      <c r="AD416" s="213">
        <f t="shared" si="188"/>
        <v>0</v>
      </c>
      <c r="AE416" s="213">
        <f t="shared" si="188"/>
        <v>0</v>
      </c>
      <c r="AF416" s="213">
        <f t="shared" si="188"/>
        <v>0</v>
      </c>
      <c r="AG416" s="213">
        <f t="shared" si="188"/>
        <v>0</v>
      </c>
      <c r="AH416" s="213">
        <f t="shared" si="188"/>
        <v>0</v>
      </c>
      <c r="AI416" s="213">
        <f t="shared" si="188"/>
        <v>0</v>
      </c>
      <c r="AJ416" s="213">
        <f t="shared" si="188"/>
        <v>0</v>
      </c>
      <c r="AK416" s="213">
        <f t="shared" si="188"/>
        <v>0</v>
      </c>
      <c r="AL416" s="213">
        <f t="shared" si="188"/>
        <v>0</v>
      </c>
      <c r="AM416" s="213">
        <f t="shared" si="188"/>
        <v>0</v>
      </c>
      <c r="AN416" s="213">
        <f t="shared" si="188"/>
        <v>0</v>
      </c>
      <c r="AO416" s="213">
        <f t="shared" si="188"/>
        <v>0</v>
      </c>
      <c r="AP416" s="213">
        <f t="shared" si="188"/>
        <v>0</v>
      </c>
    </row>
    <row r="417" spans="1:42" x14ac:dyDescent="0.2">
      <c r="A417" s="16">
        <f t="shared" si="185"/>
        <v>6</v>
      </c>
      <c r="C417" s="213">
        <f t="shared" ref="C417:AP417" si="189">C281</f>
        <v>0</v>
      </c>
      <c r="D417" s="213">
        <f t="shared" si="189"/>
        <v>0</v>
      </c>
      <c r="E417" s="213">
        <f t="shared" si="189"/>
        <v>0</v>
      </c>
      <c r="F417" s="213">
        <f t="shared" si="189"/>
        <v>0</v>
      </c>
      <c r="G417" s="213">
        <f t="shared" si="189"/>
        <v>0</v>
      </c>
      <c r="H417" s="213">
        <f t="shared" si="189"/>
        <v>0</v>
      </c>
      <c r="I417" s="213">
        <f t="shared" si="189"/>
        <v>0</v>
      </c>
      <c r="J417" s="213">
        <f t="shared" si="189"/>
        <v>0</v>
      </c>
      <c r="K417" s="213">
        <f t="shared" si="189"/>
        <v>0</v>
      </c>
      <c r="L417" s="213">
        <f t="shared" si="189"/>
        <v>0</v>
      </c>
      <c r="M417" s="213">
        <f t="shared" si="189"/>
        <v>0</v>
      </c>
      <c r="N417" s="213">
        <f t="shared" si="189"/>
        <v>0</v>
      </c>
      <c r="O417" s="213">
        <f t="shared" si="189"/>
        <v>0</v>
      </c>
      <c r="P417" s="213">
        <f t="shared" si="189"/>
        <v>0</v>
      </c>
      <c r="Q417" s="213">
        <f t="shared" si="189"/>
        <v>0</v>
      </c>
      <c r="R417" s="213">
        <f t="shared" si="189"/>
        <v>0</v>
      </c>
      <c r="S417" s="213">
        <f t="shared" si="189"/>
        <v>0</v>
      </c>
      <c r="T417" s="213">
        <f t="shared" si="189"/>
        <v>0</v>
      </c>
      <c r="U417" s="213">
        <f t="shared" si="189"/>
        <v>0</v>
      </c>
      <c r="V417" s="213">
        <f t="shared" si="189"/>
        <v>0</v>
      </c>
      <c r="W417" s="213">
        <f t="shared" si="189"/>
        <v>0</v>
      </c>
      <c r="X417" s="213">
        <f t="shared" si="189"/>
        <v>0</v>
      </c>
      <c r="Y417" s="213">
        <f t="shared" si="189"/>
        <v>0</v>
      </c>
      <c r="Z417" s="213">
        <f t="shared" si="189"/>
        <v>0</v>
      </c>
      <c r="AA417" s="213">
        <f t="shared" si="189"/>
        <v>0</v>
      </c>
      <c r="AB417" s="213">
        <f t="shared" si="189"/>
        <v>0</v>
      </c>
      <c r="AC417" s="213">
        <f t="shared" si="189"/>
        <v>0</v>
      </c>
      <c r="AD417" s="213">
        <f t="shared" si="189"/>
        <v>0</v>
      </c>
      <c r="AE417" s="213">
        <f t="shared" si="189"/>
        <v>0</v>
      </c>
      <c r="AF417" s="213">
        <f t="shared" si="189"/>
        <v>0</v>
      </c>
      <c r="AG417" s="213">
        <f t="shared" si="189"/>
        <v>0</v>
      </c>
      <c r="AH417" s="213">
        <f t="shared" si="189"/>
        <v>0</v>
      </c>
      <c r="AI417" s="213">
        <f t="shared" si="189"/>
        <v>0</v>
      </c>
      <c r="AJ417" s="213">
        <f t="shared" si="189"/>
        <v>0</v>
      </c>
      <c r="AK417" s="213">
        <f t="shared" si="189"/>
        <v>0</v>
      </c>
      <c r="AL417" s="213">
        <f t="shared" si="189"/>
        <v>0</v>
      </c>
      <c r="AM417" s="213">
        <f t="shared" si="189"/>
        <v>0</v>
      </c>
      <c r="AN417" s="213">
        <f t="shared" si="189"/>
        <v>0</v>
      </c>
      <c r="AO417" s="213">
        <f t="shared" si="189"/>
        <v>0</v>
      </c>
      <c r="AP417" s="213">
        <f t="shared" si="189"/>
        <v>0</v>
      </c>
    </row>
    <row r="418" spans="1:42" x14ac:dyDescent="0.2">
      <c r="A418" s="16">
        <f t="shared" si="185"/>
        <v>7</v>
      </c>
      <c r="C418" s="213">
        <f t="shared" ref="C418:AP418" si="190">C282</f>
        <v>0</v>
      </c>
      <c r="D418" s="213">
        <f t="shared" si="190"/>
        <v>0</v>
      </c>
      <c r="E418" s="213">
        <f t="shared" si="190"/>
        <v>0</v>
      </c>
      <c r="F418" s="213">
        <f t="shared" si="190"/>
        <v>0</v>
      </c>
      <c r="G418" s="213">
        <f t="shared" si="190"/>
        <v>0</v>
      </c>
      <c r="H418" s="213">
        <f t="shared" si="190"/>
        <v>0</v>
      </c>
      <c r="I418" s="213">
        <f t="shared" si="190"/>
        <v>0</v>
      </c>
      <c r="J418" s="213">
        <f t="shared" si="190"/>
        <v>0</v>
      </c>
      <c r="K418" s="213">
        <f t="shared" si="190"/>
        <v>0</v>
      </c>
      <c r="L418" s="213">
        <f t="shared" si="190"/>
        <v>0</v>
      </c>
      <c r="M418" s="213">
        <f t="shared" si="190"/>
        <v>0</v>
      </c>
      <c r="N418" s="213">
        <f t="shared" si="190"/>
        <v>0</v>
      </c>
      <c r="O418" s="213">
        <f t="shared" si="190"/>
        <v>0</v>
      </c>
      <c r="P418" s="213">
        <f t="shared" si="190"/>
        <v>0</v>
      </c>
      <c r="Q418" s="213">
        <f t="shared" si="190"/>
        <v>0</v>
      </c>
      <c r="R418" s="213">
        <f t="shared" si="190"/>
        <v>0</v>
      </c>
      <c r="S418" s="213">
        <f t="shared" si="190"/>
        <v>0</v>
      </c>
      <c r="T418" s="213">
        <f t="shared" si="190"/>
        <v>0</v>
      </c>
      <c r="U418" s="213">
        <f t="shared" si="190"/>
        <v>0</v>
      </c>
      <c r="V418" s="213">
        <f t="shared" si="190"/>
        <v>0</v>
      </c>
      <c r="W418" s="213">
        <f t="shared" si="190"/>
        <v>0</v>
      </c>
      <c r="X418" s="213">
        <f t="shared" si="190"/>
        <v>0</v>
      </c>
      <c r="Y418" s="213">
        <f t="shared" si="190"/>
        <v>0</v>
      </c>
      <c r="Z418" s="213">
        <f t="shared" si="190"/>
        <v>0</v>
      </c>
      <c r="AA418" s="213">
        <f t="shared" si="190"/>
        <v>0</v>
      </c>
      <c r="AB418" s="213">
        <f t="shared" si="190"/>
        <v>0</v>
      </c>
      <c r="AC418" s="213">
        <f t="shared" si="190"/>
        <v>0</v>
      </c>
      <c r="AD418" s="213">
        <f t="shared" si="190"/>
        <v>0</v>
      </c>
      <c r="AE418" s="213">
        <f t="shared" si="190"/>
        <v>0</v>
      </c>
      <c r="AF418" s="213">
        <f t="shared" si="190"/>
        <v>0</v>
      </c>
      <c r="AG418" s="213">
        <f t="shared" si="190"/>
        <v>0</v>
      </c>
      <c r="AH418" s="213">
        <f t="shared" si="190"/>
        <v>0</v>
      </c>
      <c r="AI418" s="213">
        <f t="shared" si="190"/>
        <v>0</v>
      </c>
      <c r="AJ418" s="213">
        <f t="shared" si="190"/>
        <v>0</v>
      </c>
      <c r="AK418" s="213">
        <f t="shared" si="190"/>
        <v>0</v>
      </c>
      <c r="AL418" s="213">
        <f t="shared" si="190"/>
        <v>0</v>
      </c>
      <c r="AM418" s="213">
        <f t="shared" si="190"/>
        <v>0</v>
      </c>
      <c r="AN418" s="213">
        <f t="shared" si="190"/>
        <v>0</v>
      </c>
      <c r="AO418" s="213">
        <f t="shared" si="190"/>
        <v>0</v>
      </c>
      <c r="AP418" s="213">
        <f t="shared" si="190"/>
        <v>0</v>
      </c>
    </row>
    <row r="419" spans="1:42" x14ac:dyDescent="0.2">
      <c r="A419" s="16">
        <f t="shared" si="185"/>
        <v>8</v>
      </c>
      <c r="C419" s="213">
        <f t="shared" ref="C419:AP419" si="191">C283</f>
        <v>0</v>
      </c>
      <c r="D419" s="213">
        <f t="shared" si="191"/>
        <v>0</v>
      </c>
      <c r="E419" s="213">
        <f t="shared" si="191"/>
        <v>0</v>
      </c>
      <c r="F419" s="213">
        <f t="shared" si="191"/>
        <v>0</v>
      </c>
      <c r="G419" s="213">
        <f t="shared" si="191"/>
        <v>0</v>
      </c>
      <c r="H419" s="213">
        <f t="shared" si="191"/>
        <v>0</v>
      </c>
      <c r="I419" s="213">
        <f t="shared" si="191"/>
        <v>0</v>
      </c>
      <c r="J419" s="213">
        <f t="shared" si="191"/>
        <v>0</v>
      </c>
      <c r="K419" s="213">
        <f t="shared" si="191"/>
        <v>0</v>
      </c>
      <c r="L419" s="213">
        <f t="shared" si="191"/>
        <v>0</v>
      </c>
      <c r="M419" s="213">
        <f t="shared" si="191"/>
        <v>0</v>
      </c>
      <c r="N419" s="213">
        <f t="shared" si="191"/>
        <v>0</v>
      </c>
      <c r="O419" s="213">
        <f t="shared" si="191"/>
        <v>0</v>
      </c>
      <c r="P419" s="213">
        <f t="shared" si="191"/>
        <v>0</v>
      </c>
      <c r="Q419" s="213">
        <f t="shared" si="191"/>
        <v>0</v>
      </c>
      <c r="R419" s="213">
        <f t="shared" si="191"/>
        <v>0</v>
      </c>
      <c r="S419" s="213">
        <f t="shared" si="191"/>
        <v>0</v>
      </c>
      <c r="T419" s="213">
        <f t="shared" si="191"/>
        <v>0</v>
      </c>
      <c r="U419" s="213">
        <f t="shared" si="191"/>
        <v>0</v>
      </c>
      <c r="V419" s="213">
        <f t="shared" si="191"/>
        <v>0</v>
      </c>
      <c r="W419" s="213">
        <f t="shared" si="191"/>
        <v>0</v>
      </c>
      <c r="X419" s="213">
        <f t="shared" si="191"/>
        <v>0</v>
      </c>
      <c r="Y419" s="213">
        <f t="shared" si="191"/>
        <v>0</v>
      </c>
      <c r="Z419" s="213">
        <f t="shared" si="191"/>
        <v>0</v>
      </c>
      <c r="AA419" s="213">
        <f t="shared" si="191"/>
        <v>0</v>
      </c>
      <c r="AB419" s="213">
        <f t="shared" si="191"/>
        <v>0</v>
      </c>
      <c r="AC419" s="213">
        <f t="shared" si="191"/>
        <v>0</v>
      </c>
      <c r="AD419" s="213">
        <f t="shared" si="191"/>
        <v>0</v>
      </c>
      <c r="AE419" s="213">
        <f t="shared" si="191"/>
        <v>0</v>
      </c>
      <c r="AF419" s="213">
        <f t="shared" si="191"/>
        <v>0</v>
      </c>
      <c r="AG419" s="213">
        <f t="shared" si="191"/>
        <v>0</v>
      </c>
      <c r="AH419" s="213">
        <f t="shared" si="191"/>
        <v>0</v>
      </c>
      <c r="AI419" s="213">
        <f t="shared" si="191"/>
        <v>0</v>
      </c>
      <c r="AJ419" s="213">
        <f t="shared" si="191"/>
        <v>0</v>
      </c>
      <c r="AK419" s="213">
        <f t="shared" si="191"/>
        <v>0</v>
      </c>
      <c r="AL419" s="213">
        <f t="shared" si="191"/>
        <v>0</v>
      </c>
      <c r="AM419" s="213">
        <f t="shared" si="191"/>
        <v>0</v>
      </c>
      <c r="AN419" s="213">
        <f t="shared" si="191"/>
        <v>0</v>
      </c>
      <c r="AO419" s="213">
        <f t="shared" si="191"/>
        <v>0</v>
      </c>
      <c r="AP419" s="213">
        <f t="shared" si="191"/>
        <v>0</v>
      </c>
    </row>
    <row r="420" spans="1:42" x14ac:dyDescent="0.2">
      <c r="A420" s="16">
        <f>A419+1</f>
        <v>9</v>
      </c>
      <c r="C420" s="213">
        <f t="shared" ref="C420:AP420" si="192">C284</f>
        <v>0</v>
      </c>
      <c r="D420" s="213">
        <f t="shared" si="192"/>
        <v>0</v>
      </c>
      <c r="E420" s="213">
        <f t="shared" si="192"/>
        <v>0</v>
      </c>
      <c r="F420" s="213">
        <f t="shared" si="192"/>
        <v>0</v>
      </c>
      <c r="G420" s="213">
        <f t="shared" si="192"/>
        <v>0</v>
      </c>
      <c r="H420" s="213">
        <f t="shared" si="192"/>
        <v>0</v>
      </c>
      <c r="I420" s="213">
        <f t="shared" si="192"/>
        <v>0</v>
      </c>
      <c r="J420" s="213">
        <f t="shared" si="192"/>
        <v>0</v>
      </c>
      <c r="K420" s="213">
        <f t="shared" si="192"/>
        <v>0</v>
      </c>
      <c r="L420" s="213">
        <f t="shared" si="192"/>
        <v>0</v>
      </c>
      <c r="M420" s="213">
        <f t="shared" si="192"/>
        <v>0</v>
      </c>
      <c r="N420" s="213">
        <f t="shared" si="192"/>
        <v>0</v>
      </c>
      <c r="O420" s="213">
        <f t="shared" si="192"/>
        <v>0</v>
      </c>
      <c r="P420" s="213">
        <f t="shared" si="192"/>
        <v>0</v>
      </c>
      <c r="Q420" s="213">
        <f t="shared" si="192"/>
        <v>0</v>
      </c>
      <c r="R420" s="213">
        <f t="shared" si="192"/>
        <v>0</v>
      </c>
      <c r="S420" s="213">
        <f t="shared" si="192"/>
        <v>0</v>
      </c>
      <c r="T420" s="213">
        <f t="shared" si="192"/>
        <v>0</v>
      </c>
      <c r="U420" s="213">
        <f t="shared" si="192"/>
        <v>0</v>
      </c>
      <c r="V420" s="213">
        <f t="shared" si="192"/>
        <v>0</v>
      </c>
      <c r="W420" s="213">
        <f t="shared" si="192"/>
        <v>0</v>
      </c>
      <c r="X420" s="213">
        <f t="shared" si="192"/>
        <v>0</v>
      </c>
      <c r="Y420" s="213">
        <f t="shared" si="192"/>
        <v>0</v>
      </c>
      <c r="Z420" s="213">
        <f t="shared" si="192"/>
        <v>0</v>
      </c>
      <c r="AA420" s="213">
        <f t="shared" si="192"/>
        <v>0</v>
      </c>
      <c r="AB420" s="213">
        <f t="shared" si="192"/>
        <v>0</v>
      </c>
      <c r="AC420" s="213">
        <f t="shared" si="192"/>
        <v>0</v>
      </c>
      <c r="AD420" s="213">
        <f t="shared" si="192"/>
        <v>0</v>
      </c>
      <c r="AE420" s="213">
        <f t="shared" si="192"/>
        <v>0</v>
      </c>
      <c r="AF420" s="213">
        <f t="shared" si="192"/>
        <v>0</v>
      </c>
      <c r="AG420" s="213">
        <f t="shared" si="192"/>
        <v>0</v>
      </c>
      <c r="AH420" s="213">
        <f t="shared" si="192"/>
        <v>0</v>
      </c>
      <c r="AI420" s="213">
        <f t="shared" si="192"/>
        <v>0</v>
      </c>
      <c r="AJ420" s="213">
        <f t="shared" si="192"/>
        <v>0</v>
      </c>
      <c r="AK420" s="213">
        <f t="shared" si="192"/>
        <v>0</v>
      </c>
      <c r="AL420" s="213">
        <f t="shared" si="192"/>
        <v>0</v>
      </c>
      <c r="AM420" s="213">
        <f t="shared" si="192"/>
        <v>0</v>
      </c>
      <c r="AN420" s="213">
        <f t="shared" si="192"/>
        <v>0</v>
      </c>
      <c r="AO420" s="213">
        <f t="shared" si="192"/>
        <v>0</v>
      </c>
      <c r="AP420" s="213">
        <f t="shared" si="192"/>
        <v>0</v>
      </c>
    </row>
    <row r="421" spans="1:42" x14ac:dyDescent="0.2">
      <c r="A421" s="16">
        <f t="shared" ref="A421" si="193">A420+1</f>
        <v>10</v>
      </c>
      <c r="C421" s="213">
        <f t="shared" ref="C421:AP421" si="194">C285</f>
        <v>0</v>
      </c>
      <c r="D421" s="213">
        <f t="shared" si="194"/>
        <v>0</v>
      </c>
      <c r="E421" s="213">
        <f t="shared" si="194"/>
        <v>0</v>
      </c>
      <c r="F421" s="213">
        <f t="shared" si="194"/>
        <v>0</v>
      </c>
      <c r="G421" s="213">
        <f t="shared" si="194"/>
        <v>0</v>
      </c>
      <c r="H421" s="213">
        <f t="shared" si="194"/>
        <v>0</v>
      </c>
      <c r="I421" s="213">
        <f t="shared" si="194"/>
        <v>0</v>
      </c>
      <c r="J421" s="213">
        <f t="shared" si="194"/>
        <v>0</v>
      </c>
      <c r="K421" s="213">
        <f t="shared" si="194"/>
        <v>0</v>
      </c>
      <c r="L421" s="213">
        <f t="shared" si="194"/>
        <v>0</v>
      </c>
      <c r="M421" s="213">
        <f t="shared" si="194"/>
        <v>0</v>
      </c>
      <c r="N421" s="213">
        <f t="shared" si="194"/>
        <v>0</v>
      </c>
      <c r="O421" s="213">
        <f t="shared" si="194"/>
        <v>0</v>
      </c>
      <c r="P421" s="213">
        <f t="shared" si="194"/>
        <v>0</v>
      </c>
      <c r="Q421" s="213">
        <f t="shared" si="194"/>
        <v>0</v>
      </c>
      <c r="R421" s="213">
        <f t="shared" si="194"/>
        <v>0</v>
      </c>
      <c r="S421" s="213">
        <f t="shared" si="194"/>
        <v>0</v>
      </c>
      <c r="T421" s="213">
        <f t="shared" si="194"/>
        <v>0</v>
      </c>
      <c r="U421" s="213">
        <f t="shared" si="194"/>
        <v>0</v>
      </c>
      <c r="V421" s="213">
        <f t="shared" si="194"/>
        <v>0</v>
      </c>
      <c r="W421" s="213">
        <f t="shared" si="194"/>
        <v>0</v>
      </c>
      <c r="X421" s="213">
        <f t="shared" si="194"/>
        <v>0</v>
      </c>
      <c r="Y421" s="213">
        <f t="shared" si="194"/>
        <v>0</v>
      </c>
      <c r="Z421" s="213">
        <f t="shared" si="194"/>
        <v>0</v>
      </c>
      <c r="AA421" s="213">
        <f t="shared" si="194"/>
        <v>0</v>
      </c>
      <c r="AB421" s="213">
        <f t="shared" si="194"/>
        <v>0</v>
      </c>
      <c r="AC421" s="213">
        <f t="shared" si="194"/>
        <v>0</v>
      </c>
      <c r="AD421" s="213">
        <f t="shared" si="194"/>
        <v>0</v>
      </c>
      <c r="AE421" s="213">
        <f t="shared" si="194"/>
        <v>0</v>
      </c>
      <c r="AF421" s="213">
        <f t="shared" si="194"/>
        <v>0</v>
      </c>
      <c r="AG421" s="213">
        <f t="shared" si="194"/>
        <v>0</v>
      </c>
      <c r="AH421" s="213">
        <f t="shared" si="194"/>
        <v>0</v>
      </c>
      <c r="AI421" s="213">
        <f t="shared" si="194"/>
        <v>0</v>
      </c>
      <c r="AJ421" s="213">
        <f t="shared" si="194"/>
        <v>0</v>
      </c>
      <c r="AK421" s="213">
        <f t="shared" si="194"/>
        <v>0</v>
      </c>
      <c r="AL421" s="213">
        <f t="shared" si="194"/>
        <v>0</v>
      </c>
      <c r="AM421" s="213">
        <f t="shared" si="194"/>
        <v>0</v>
      </c>
      <c r="AN421" s="213">
        <f t="shared" si="194"/>
        <v>0</v>
      </c>
      <c r="AO421" s="213">
        <f t="shared" si="194"/>
        <v>0</v>
      </c>
      <c r="AP421" s="213">
        <f t="shared" si="194"/>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5">SUM(C424:AP424)</f>
        <v>0</v>
      </c>
      <c r="C424" s="235">
        <f t="shared" ref="C424:AP424" si="196">LOOKUP(C412,$B$407:$AP$407,$B$408:$AP$408)*$B595/100</f>
        <v>0</v>
      </c>
      <c r="D424" s="235">
        <f t="shared" si="196"/>
        <v>0</v>
      </c>
      <c r="E424" s="235">
        <f t="shared" si="196"/>
        <v>0</v>
      </c>
      <c r="F424" s="235">
        <f t="shared" si="196"/>
        <v>0</v>
      </c>
      <c r="G424" s="235">
        <f t="shared" si="196"/>
        <v>0</v>
      </c>
      <c r="H424" s="235">
        <f t="shared" si="196"/>
        <v>0</v>
      </c>
      <c r="I424" s="235">
        <f t="shared" si="196"/>
        <v>0</v>
      </c>
      <c r="J424" s="235">
        <f t="shared" si="196"/>
        <v>0</v>
      </c>
      <c r="K424" s="235">
        <f t="shared" si="196"/>
        <v>0</v>
      </c>
      <c r="L424" s="235">
        <f t="shared" si="196"/>
        <v>0</v>
      </c>
      <c r="M424" s="235">
        <f t="shared" si="196"/>
        <v>0</v>
      </c>
      <c r="N424" s="235">
        <f t="shared" si="196"/>
        <v>0</v>
      </c>
      <c r="O424" s="235">
        <f t="shared" si="196"/>
        <v>0</v>
      </c>
      <c r="P424" s="235">
        <f t="shared" si="196"/>
        <v>0</v>
      </c>
      <c r="Q424" s="235">
        <f t="shared" si="196"/>
        <v>0</v>
      </c>
      <c r="R424" s="235">
        <f t="shared" si="196"/>
        <v>0</v>
      </c>
      <c r="S424" s="235">
        <f t="shared" si="196"/>
        <v>0</v>
      </c>
      <c r="T424" s="235">
        <f t="shared" si="196"/>
        <v>0</v>
      </c>
      <c r="U424" s="235">
        <f t="shared" si="196"/>
        <v>0</v>
      </c>
      <c r="V424" s="235">
        <f t="shared" si="196"/>
        <v>0</v>
      </c>
      <c r="W424" s="235">
        <f t="shared" si="196"/>
        <v>0</v>
      </c>
      <c r="X424" s="235">
        <f t="shared" si="196"/>
        <v>0</v>
      </c>
      <c r="Y424" s="235">
        <f t="shared" si="196"/>
        <v>0</v>
      </c>
      <c r="Z424" s="235">
        <f t="shared" si="196"/>
        <v>0</v>
      </c>
      <c r="AA424" s="235">
        <f t="shared" si="196"/>
        <v>0</v>
      </c>
      <c r="AB424" s="235">
        <f t="shared" si="196"/>
        <v>0</v>
      </c>
      <c r="AC424" s="235">
        <f t="shared" si="196"/>
        <v>0</v>
      </c>
      <c r="AD424" s="235">
        <f t="shared" si="196"/>
        <v>0</v>
      </c>
      <c r="AE424" s="235">
        <f t="shared" si="196"/>
        <v>0</v>
      </c>
      <c r="AF424" s="235">
        <f t="shared" si="196"/>
        <v>0</v>
      </c>
      <c r="AG424" s="235">
        <f t="shared" si="196"/>
        <v>0</v>
      </c>
      <c r="AH424" s="235">
        <f t="shared" si="196"/>
        <v>0</v>
      </c>
      <c r="AI424" s="235">
        <f t="shared" si="196"/>
        <v>0</v>
      </c>
      <c r="AJ424" s="235">
        <f t="shared" si="196"/>
        <v>0</v>
      </c>
      <c r="AK424" s="235">
        <f t="shared" si="196"/>
        <v>0</v>
      </c>
      <c r="AL424" s="235">
        <f t="shared" si="196"/>
        <v>0</v>
      </c>
      <c r="AM424" s="235">
        <f t="shared" si="196"/>
        <v>0</v>
      </c>
      <c r="AN424" s="235">
        <f t="shared" si="196"/>
        <v>0</v>
      </c>
      <c r="AO424" s="235">
        <f t="shared" si="196"/>
        <v>0</v>
      </c>
      <c r="AP424" s="235">
        <f t="shared" si="196"/>
        <v>0</v>
      </c>
    </row>
    <row r="425" spans="1:42" x14ac:dyDescent="0.2">
      <c r="A425" s="16">
        <f>A424+1</f>
        <v>2</v>
      </c>
      <c r="B425" s="233">
        <f t="shared" si="195"/>
        <v>0</v>
      </c>
      <c r="C425" s="235">
        <f t="shared" ref="C425:AP425" si="197">LOOKUP(C413,$B$407:$AP$407,$B$408:$AP$408)*$B596/100</f>
        <v>0</v>
      </c>
      <c r="D425" s="235">
        <f t="shared" si="197"/>
        <v>0</v>
      </c>
      <c r="E425" s="235">
        <f t="shared" si="197"/>
        <v>0</v>
      </c>
      <c r="F425" s="235">
        <f t="shared" si="197"/>
        <v>0</v>
      </c>
      <c r="G425" s="235">
        <f t="shared" si="197"/>
        <v>0</v>
      </c>
      <c r="H425" s="235">
        <f t="shared" si="197"/>
        <v>0</v>
      </c>
      <c r="I425" s="235">
        <f t="shared" si="197"/>
        <v>0</v>
      </c>
      <c r="J425" s="235">
        <f t="shared" si="197"/>
        <v>0</v>
      </c>
      <c r="K425" s="235">
        <f t="shared" si="197"/>
        <v>0</v>
      </c>
      <c r="L425" s="235">
        <f t="shared" si="197"/>
        <v>0</v>
      </c>
      <c r="M425" s="235">
        <f t="shared" si="197"/>
        <v>0</v>
      </c>
      <c r="N425" s="235">
        <f t="shared" si="197"/>
        <v>0</v>
      </c>
      <c r="O425" s="235">
        <f t="shared" si="197"/>
        <v>0</v>
      </c>
      <c r="P425" s="235">
        <f t="shared" si="197"/>
        <v>0</v>
      </c>
      <c r="Q425" s="235">
        <f t="shared" si="197"/>
        <v>0</v>
      </c>
      <c r="R425" s="235">
        <f t="shared" si="197"/>
        <v>0</v>
      </c>
      <c r="S425" s="235">
        <f t="shared" si="197"/>
        <v>0</v>
      </c>
      <c r="T425" s="235">
        <f t="shared" si="197"/>
        <v>0</v>
      </c>
      <c r="U425" s="235">
        <f t="shared" si="197"/>
        <v>0</v>
      </c>
      <c r="V425" s="235">
        <f t="shared" si="197"/>
        <v>0</v>
      </c>
      <c r="W425" s="235">
        <f t="shared" si="197"/>
        <v>0</v>
      </c>
      <c r="X425" s="235">
        <f t="shared" si="197"/>
        <v>0</v>
      </c>
      <c r="Y425" s="235">
        <f t="shared" si="197"/>
        <v>0</v>
      </c>
      <c r="Z425" s="235">
        <f t="shared" si="197"/>
        <v>0</v>
      </c>
      <c r="AA425" s="235">
        <f t="shared" si="197"/>
        <v>0</v>
      </c>
      <c r="AB425" s="235">
        <f t="shared" si="197"/>
        <v>0</v>
      </c>
      <c r="AC425" s="235">
        <f t="shared" si="197"/>
        <v>0</v>
      </c>
      <c r="AD425" s="235">
        <f t="shared" si="197"/>
        <v>0</v>
      </c>
      <c r="AE425" s="235">
        <f t="shared" si="197"/>
        <v>0</v>
      </c>
      <c r="AF425" s="235">
        <f t="shared" si="197"/>
        <v>0</v>
      </c>
      <c r="AG425" s="235">
        <f t="shared" si="197"/>
        <v>0</v>
      </c>
      <c r="AH425" s="235">
        <f t="shared" si="197"/>
        <v>0</v>
      </c>
      <c r="AI425" s="235">
        <f t="shared" si="197"/>
        <v>0</v>
      </c>
      <c r="AJ425" s="235">
        <f t="shared" si="197"/>
        <v>0</v>
      </c>
      <c r="AK425" s="235">
        <f t="shared" si="197"/>
        <v>0</v>
      </c>
      <c r="AL425" s="235">
        <f t="shared" si="197"/>
        <v>0</v>
      </c>
      <c r="AM425" s="235">
        <f t="shared" si="197"/>
        <v>0</v>
      </c>
      <c r="AN425" s="235">
        <f t="shared" si="197"/>
        <v>0</v>
      </c>
      <c r="AO425" s="235">
        <f t="shared" si="197"/>
        <v>0</v>
      </c>
      <c r="AP425" s="235">
        <f t="shared" si="197"/>
        <v>0</v>
      </c>
    </row>
    <row r="426" spans="1:42" x14ac:dyDescent="0.2">
      <c r="A426" s="16">
        <f t="shared" ref="A426:A431" si="198">A425+1</f>
        <v>3</v>
      </c>
      <c r="B426" s="233">
        <f t="shared" si="195"/>
        <v>0</v>
      </c>
      <c r="C426" s="235">
        <f t="shared" ref="C426:AP426" si="199">LOOKUP(C414,$B$407:$AP$407,$B$408:$AP$408)*$B597/100</f>
        <v>0</v>
      </c>
      <c r="D426" s="235">
        <f t="shared" si="199"/>
        <v>0</v>
      </c>
      <c r="E426" s="235">
        <f t="shared" si="199"/>
        <v>0</v>
      </c>
      <c r="F426" s="235">
        <f t="shared" si="199"/>
        <v>0</v>
      </c>
      <c r="G426" s="235">
        <f t="shared" si="199"/>
        <v>0</v>
      </c>
      <c r="H426" s="235">
        <f t="shared" si="199"/>
        <v>0</v>
      </c>
      <c r="I426" s="235">
        <f t="shared" si="199"/>
        <v>0</v>
      </c>
      <c r="J426" s="235">
        <f t="shared" si="199"/>
        <v>0</v>
      </c>
      <c r="K426" s="235">
        <f t="shared" si="199"/>
        <v>0</v>
      </c>
      <c r="L426" s="235">
        <f t="shared" si="199"/>
        <v>0</v>
      </c>
      <c r="M426" s="235">
        <f t="shared" si="199"/>
        <v>0</v>
      </c>
      <c r="N426" s="235">
        <f t="shared" si="199"/>
        <v>0</v>
      </c>
      <c r="O426" s="235">
        <f t="shared" si="199"/>
        <v>0</v>
      </c>
      <c r="P426" s="235">
        <f t="shared" si="199"/>
        <v>0</v>
      </c>
      <c r="Q426" s="235">
        <f t="shared" si="199"/>
        <v>0</v>
      </c>
      <c r="R426" s="235">
        <f t="shared" si="199"/>
        <v>0</v>
      </c>
      <c r="S426" s="235">
        <f t="shared" si="199"/>
        <v>0</v>
      </c>
      <c r="T426" s="235">
        <f t="shared" si="199"/>
        <v>0</v>
      </c>
      <c r="U426" s="235">
        <f t="shared" si="199"/>
        <v>0</v>
      </c>
      <c r="V426" s="235">
        <f t="shared" si="199"/>
        <v>0</v>
      </c>
      <c r="W426" s="235">
        <f t="shared" si="199"/>
        <v>0</v>
      </c>
      <c r="X426" s="235">
        <f t="shared" si="199"/>
        <v>0</v>
      </c>
      <c r="Y426" s="235">
        <f t="shared" si="199"/>
        <v>0</v>
      </c>
      <c r="Z426" s="235">
        <f t="shared" si="199"/>
        <v>0</v>
      </c>
      <c r="AA426" s="235">
        <f t="shared" si="199"/>
        <v>0</v>
      </c>
      <c r="AB426" s="235">
        <f t="shared" si="199"/>
        <v>0</v>
      </c>
      <c r="AC426" s="235">
        <f t="shared" si="199"/>
        <v>0</v>
      </c>
      <c r="AD426" s="235">
        <f t="shared" si="199"/>
        <v>0</v>
      </c>
      <c r="AE426" s="235">
        <f t="shared" si="199"/>
        <v>0</v>
      </c>
      <c r="AF426" s="235">
        <f t="shared" si="199"/>
        <v>0</v>
      </c>
      <c r="AG426" s="235">
        <f t="shared" si="199"/>
        <v>0</v>
      </c>
      <c r="AH426" s="235">
        <f t="shared" si="199"/>
        <v>0</v>
      </c>
      <c r="AI426" s="235">
        <f t="shared" si="199"/>
        <v>0</v>
      </c>
      <c r="AJ426" s="235">
        <f t="shared" si="199"/>
        <v>0</v>
      </c>
      <c r="AK426" s="235">
        <f t="shared" si="199"/>
        <v>0</v>
      </c>
      <c r="AL426" s="235">
        <f t="shared" si="199"/>
        <v>0</v>
      </c>
      <c r="AM426" s="235">
        <f t="shared" si="199"/>
        <v>0</v>
      </c>
      <c r="AN426" s="235">
        <f t="shared" si="199"/>
        <v>0</v>
      </c>
      <c r="AO426" s="235">
        <f t="shared" si="199"/>
        <v>0</v>
      </c>
      <c r="AP426" s="235">
        <f t="shared" si="199"/>
        <v>0</v>
      </c>
    </row>
    <row r="427" spans="1:42" x14ac:dyDescent="0.2">
      <c r="A427" s="16">
        <f t="shared" si="198"/>
        <v>4</v>
      </c>
      <c r="B427" s="233">
        <f t="shared" si="195"/>
        <v>0</v>
      </c>
      <c r="C427" s="235">
        <f t="shared" ref="C427:AP427" si="200">LOOKUP(C415,$B$407:$AP$407,$B$408:$AP$408)*$B598/100</f>
        <v>0</v>
      </c>
      <c r="D427" s="235">
        <f t="shared" si="200"/>
        <v>0</v>
      </c>
      <c r="E427" s="235">
        <f t="shared" si="200"/>
        <v>0</v>
      </c>
      <c r="F427" s="235">
        <f t="shared" si="200"/>
        <v>0</v>
      </c>
      <c r="G427" s="235">
        <f t="shared" si="200"/>
        <v>0</v>
      </c>
      <c r="H427" s="235">
        <f t="shared" si="200"/>
        <v>0</v>
      </c>
      <c r="I427" s="235">
        <f t="shared" si="200"/>
        <v>0</v>
      </c>
      <c r="J427" s="235">
        <f t="shared" si="200"/>
        <v>0</v>
      </c>
      <c r="K427" s="235">
        <f t="shared" si="200"/>
        <v>0</v>
      </c>
      <c r="L427" s="235">
        <f t="shared" si="200"/>
        <v>0</v>
      </c>
      <c r="M427" s="235">
        <f t="shared" si="200"/>
        <v>0</v>
      </c>
      <c r="N427" s="235">
        <f t="shared" si="200"/>
        <v>0</v>
      </c>
      <c r="O427" s="235">
        <f t="shared" si="200"/>
        <v>0</v>
      </c>
      <c r="P427" s="235">
        <f t="shared" si="200"/>
        <v>0</v>
      </c>
      <c r="Q427" s="235">
        <f t="shared" si="200"/>
        <v>0</v>
      </c>
      <c r="R427" s="235">
        <f t="shared" si="200"/>
        <v>0</v>
      </c>
      <c r="S427" s="235">
        <f t="shared" si="200"/>
        <v>0</v>
      </c>
      <c r="T427" s="235">
        <f t="shared" si="200"/>
        <v>0</v>
      </c>
      <c r="U427" s="235">
        <f t="shared" si="200"/>
        <v>0</v>
      </c>
      <c r="V427" s="235">
        <f t="shared" si="200"/>
        <v>0</v>
      </c>
      <c r="W427" s="235">
        <f t="shared" si="200"/>
        <v>0</v>
      </c>
      <c r="X427" s="235">
        <f t="shared" si="200"/>
        <v>0</v>
      </c>
      <c r="Y427" s="235">
        <f t="shared" si="200"/>
        <v>0</v>
      </c>
      <c r="Z427" s="235">
        <f t="shared" si="200"/>
        <v>0</v>
      </c>
      <c r="AA427" s="235">
        <f t="shared" si="200"/>
        <v>0</v>
      </c>
      <c r="AB427" s="235">
        <f t="shared" si="200"/>
        <v>0</v>
      </c>
      <c r="AC427" s="235">
        <f t="shared" si="200"/>
        <v>0</v>
      </c>
      <c r="AD427" s="235">
        <f t="shared" si="200"/>
        <v>0</v>
      </c>
      <c r="AE427" s="235">
        <f t="shared" si="200"/>
        <v>0</v>
      </c>
      <c r="AF427" s="235">
        <f t="shared" si="200"/>
        <v>0</v>
      </c>
      <c r="AG427" s="235">
        <f t="shared" si="200"/>
        <v>0</v>
      </c>
      <c r="AH427" s="235">
        <f t="shared" si="200"/>
        <v>0</v>
      </c>
      <c r="AI427" s="235">
        <f t="shared" si="200"/>
        <v>0</v>
      </c>
      <c r="AJ427" s="235">
        <f t="shared" si="200"/>
        <v>0</v>
      </c>
      <c r="AK427" s="235">
        <f t="shared" si="200"/>
        <v>0</v>
      </c>
      <c r="AL427" s="235">
        <f t="shared" si="200"/>
        <v>0</v>
      </c>
      <c r="AM427" s="235">
        <f t="shared" si="200"/>
        <v>0</v>
      </c>
      <c r="AN427" s="235">
        <f t="shared" si="200"/>
        <v>0</v>
      </c>
      <c r="AO427" s="235">
        <f t="shared" si="200"/>
        <v>0</v>
      </c>
      <c r="AP427" s="235">
        <f t="shared" si="200"/>
        <v>0</v>
      </c>
    </row>
    <row r="428" spans="1:42" x14ac:dyDescent="0.2">
      <c r="A428" s="16">
        <f t="shared" si="198"/>
        <v>5</v>
      </c>
      <c r="B428" s="233">
        <f t="shared" si="195"/>
        <v>0</v>
      </c>
      <c r="C428" s="235">
        <f t="shared" ref="C428:AP428" si="201">LOOKUP(C416,$B$407:$AP$407,$B$408:$AP$408)*$B599/100</f>
        <v>0</v>
      </c>
      <c r="D428" s="235">
        <f t="shared" si="201"/>
        <v>0</v>
      </c>
      <c r="E428" s="235">
        <f t="shared" si="201"/>
        <v>0</v>
      </c>
      <c r="F428" s="235">
        <f t="shared" si="201"/>
        <v>0</v>
      </c>
      <c r="G428" s="235">
        <f t="shared" si="201"/>
        <v>0</v>
      </c>
      <c r="H428" s="235">
        <f t="shared" si="201"/>
        <v>0</v>
      </c>
      <c r="I428" s="235">
        <f t="shared" si="201"/>
        <v>0</v>
      </c>
      <c r="J428" s="235">
        <f t="shared" si="201"/>
        <v>0</v>
      </c>
      <c r="K428" s="235">
        <f t="shared" si="201"/>
        <v>0</v>
      </c>
      <c r="L428" s="235">
        <f t="shared" si="201"/>
        <v>0</v>
      </c>
      <c r="M428" s="235">
        <f t="shared" si="201"/>
        <v>0</v>
      </c>
      <c r="N428" s="235">
        <f t="shared" si="201"/>
        <v>0</v>
      </c>
      <c r="O428" s="235">
        <f t="shared" si="201"/>
        <v>0</v>
      </c>
      <c r="P428" s="235">
        <f t="shared" si="201"/>
        <v>0</v>
      </c>
      <c r="Q428" s="235">
        <f t="shared" si="201"/>
        <v>0</v>
      </c>
      <c r="R428" s="235">
        <f t="shared" si="201"/>
        <v>0</v>
      </c>
      <c r="S428" s="235">
        <f t="shared" si="201"/>
        <v>0</v>
      </c>
      <c r="T428" s="235">
        <f t="shared" si="201"/>
        <v>0</v>
      </c>
      <c r="U428" s="235">
        <f t="shared" si="201"/>
        <v>0</v>
      </c>
      <c r="V428" s="235">
        <f t="shared" si="201"/>
        <v>0</v>
      </c>
      <c r="W428" s="235">
        <f t="shared" si="201"/>
        <v>0</v>
      </c>
      <c r="X428" s="235">
        <f t="shared" si="201"/>
        <v>0</v>
      </c>
      <c r="Y428" s="235">
        <f t="shared" si="201"/>
        <v>0</v>
      </c>
      <c r="Z428" s="235">
        <f t="shared" si="201"/>
        <v>0</v>
      </c>
      <c r="AA428" s="235">
        <f t="shared" si="201"/>
        <v>0</v>
      </c>
      <c r="AB428" s="235">
        <f t="shared" si="201"/>
        <v>0</v>
      </c>
      <c r="AC428" s="235">
        <f t="shared" si="201"/>
        <v>0</v>
      </c>
      <c r="AD428" s="235">
        <f t="shared" si="201"/>
        <v>0</v>
      </c>
      <c r="AE428" s="235">
        <f t="shared" si="201"/>
        <v>0</v>
      </c>
      <c r="AF428" s="235">
        <f t="shared" si="201"/>
        <v>0</v>
      </c>
      <c r="AG428" s="235">
        <f t="shared" si="201"/>
        <v>0</v>
      </c>
      <c r="AH428" s="235">
        <f t="shared" si="201"/>
        <v>0</v>
      </c>
      <c r="AI428" s="235">
        <f t="shared" si="201"/>
        <v>0</v>
      </c>
      <c r="AJ428" s="235">
        <f t="shared" si="201"/>
        <v>0</v>
      </c>
      <c r="AK428" s="235">
        <f t="shared" si="201"/>
        <v>0</v>
      </c>
      <c r="AL428" s="235">
        <f t="shared" si="201"/>
        <v>0</v>
      </c>
      <c r="AM428" s="235">
        <f t="shared" si="201"/>
        <v>0</v>
      </c>
      <c r="AN428" s="235">
        <f t="shared" si="201"/>
        <v>0</v>
      </c>
      <c r="AO428" s="235">
        <f t="shared" si="201"/>
        <v>0</v>
      </c>
      <c r="AP428" s="235">
        <f t="shared" si="201"/>
        <v>0</v>
      </c>
    </row>
    <row r="429" spans="1:42" x14ac:dyDescent="0.2">
      <c r="A429" s="16">
        <f t="shared" si="198"/>
        <v>6</v>
      </c>
      <c r="B429" s="233">
        <f t="shared" si="195"/>
        <v>0</v>
      </c>
      <c r="C429" s="235">
        <f t="shared" ref="C429:AP429" si="202">LOOKUP(C417,$B$407:$AP$407,$B$408:$AP$408)*$B600/100</f>
        <v>0</v>
      </c>
      <c r="D429" s="235">
        <f t="shared" si="202"/>
        <v>0</v>
      </c>
      <c r="E429" s="235">
        <f t="shared" si="202"/>
        <v>0</v>
      </c>
      <c r="F429" s="235">
        <f t="shared" si="202"/>
        <v>0</v>
      </c>
      <c r="G429" s="235">
        <f t="shared" si="202"/>
        <v>0</v>
      </c>
      <c r="H429" s="235">
        <f t="shared" si="202"/>
        <v>0</v>
      </c>
      <c r="I429" s="235">
        <f t="shared" si="202"/>
        <v>0</v>
      </c>
      <c r="J429" s="235">
        <f t="shared" si="202"/>
        <v>0</v>
      </c>
      <c r="K429" s="235">
        <f t="shared" si="202"/>
        <v>0</v>
      </c>
      <c r="L429" s="235">
        <f t="shared" si="202"/>
        <v>0</v>
      </c>
      <c r="M429" s="235">
        <f t="shared" si="202"/>
        <v>0</v>
      </c>
      <c r="N429" s="235">
        <f t="shared" si="202"/>
        <v>0</v>
      </c>
      <c r="O429" s="235">
        <f t="shared" si="202"/>
        <v>0</v>
      </c>
      <c r="P429" s="235">
        <f t="shared" si="202"/>
        <v>0</v>
      </c>
      <c r="Q429" s="235">
        <f t="shared" si="202"/>
        <v>0</v>
      </c>
      <c r="R429" s="235">
        <f t="shared" si="202"/>
        <v>0</v>
      </c>
      <c r="S429" s="235">
        <f t="shared" si="202"/>
        <v>0</v>
      </c>
      <c r="T429" s="235">
        <f t="shared" si="202"/>
        <v>0</v>
      </c>
      <c r="U429" s="235">
        <f t="shared" si="202"/>
        <v>0</v>
      </c>
      <c r="V429" s="235">
        <f t="shared" si="202"/>
        <v>0</v>
      </c>
      <c r="W429" s="235">
        <f t="shared" si="202"/>
        <v>0</v>
      </c>
      <c r="X429" s="235">
        <f t="shared" si="202"/>
        <v>0</v>
      </c>
      <c r="Y429" s="235">
        <f t="shared" si="202"/>
        <v>0</v>
      </c>
      <c r="Z429" s="235">
        <f t="shared" si="202"/>
        <v>0</v>
      </c>
      <c r="AA429" s="235">
        <f t="shared" si="202"/>
        <v>0</v>
      </c>
      <c r="AB429" s="235">
        <f t="shared" si="202"/>
        <v>0</v>
      </c>
      <c r="AC429" s="235">
        <f t="shared" si="202"/>
        <v>0</v>
      </c>
      <c r="AD429" s="235">
        <f t="shared" si="202"/>
        <v>0</v>
      </c>
      <c r="AE429" s="235">
        <f t="shared" si="202"/>
        <v>0</v>
      </c>
      <c r="AF429" s="235">
        <f t="shared" si="202"/>
        <v>0</v>
      </c>
      <c r="AG429" s="235">
        <f t="shared" si="202"/>
        <v>0</v>
      </c>
      <c r="AH429" s="235">
        <f t="shared" si="202"/>
        <v>0</v>
      </c>
      <c r="AI429" s="235">
        <f t="shared" si="202"/>
        <v>0</v>
      </c>
      <c r="AJ429" s="235">
        <f t="shared" si="202"/>
        <v>0</v>
      </c>
      <c r="AK429" s="235">
        <f t="shared" si="202"/>
        <v>0</v>
      </c>
      <c r="AL429" s="235">
        <f t="shared" si="202"/>
        <v>0</v>
      </c>
      <c r="AM429" s="235">
        <f t="shared" si="202"/>
        <v>0</v>
      </c>
      <c r="AN429" s="235">
        <f t="shared" si="202"/>
        <v>0</v>
      </c>
      <c r="AO429" s="235">
        <f t="shared" si="202"/>
        <v>0</v>
      </c>
      <c r="AP429" s="235">
        <f t="shared" si="202"/>
        <v>0</v>
      </c>
    </row>
    <row r="430" spans="1:42" x14ac:dyDescent="0.2">
      <c r="A430" s="16">
        <f t="shared" si="198"/>
        <v>7</v>
      </c>
      <c r="B430" s="233">
        <f t="shared" si="195"/>
        <v>0</v>
      </c>
      <c r="C430" s="235">
        <f t="shared" ref="C430:AP430" si="203">LOOKUP(C418,$B$407:$AP$407,$B$408:$AP$408)*$B601/100</f>
        <v>0</v>
      </c>
      <c r="D430" s="235">
        <f t="shared" si="203"/>
        <v>0</v>
      </c>
      <c r="E430" s="235">
        <f t="shared" si="203"/>
        <v>0</v>
      </c>
      <c r="F430" s="235">
        <f t="shared" si="203"/>
        <v>0</v>
      </c>
      <c r="G430" s="235">
        <f t="shared" si="203"/>
        <v>0</v>
      </c>
      <c r="H430" s="235">
        <f t="shared" si="203"/>
        <v>0</v>
      </c>
      <c r="I430" s="235">
        <f t="shared" si="203"/>
        <v>0</v>
      </c>
      <c r="J430" s="235">
        <f t="shared" si="203"/>
        <v>0</v>
      </c>
      <c r="K430" s="235">
        <f t="shared" si="203"/>
        <v>0</v>
      </c>
      <c r="L430" s="235">
        <f t="shared" si="203"/>
        <v>0</v>
      </c>
      <c r="M430" s="235">
        <f t="shared" si="203"/>
        <v>0</v>
      </c>
      <c r="N430" s="235">
        <f t="shared" si="203"/>
        <v>0</v>
      </c>
      <c r="O430" s="235">
        <f t="shared" si="203"/>
        <v>0</v>
      </c>
      <c r="P430" s="235">
        <f t="shared" si="203"/>
        <v>0</v>
      </c>
      <c r="Q430" s="235">
        <f t="shared" si="203"/>
        <v>0</v>
      </c>
      <c r="R430" s="235">
        <f t="shared" si="203"/>
        <v>0</v>
      </c>
      <c r="S430" s="235">
        <f t="shared" si="203"/>
        <v>0</v>
      </c>
      <c r="T430" s="235">
        <f t="shared" si="203"/>
        <v>0</v>
      </c>
      <c r="U430" s="235">
        <f t="shared" si="203"/>
        <v>0</v>
      </c>
      <c r="V430" s="235">
        <f t="shared" si="203"/>
        <v>0</v>
      </c>
      <c r="W430" s="235">
        <f t="shared" si="203"/>
        <v>0</v>
      </c>
      <c r="X430" s="235">
        <f t="shared" si="203"/>
        <v>0</v>
      </c>
      <c r="Y430" s="235">
        <f t="shared" si="203"/>
        <v>0</v>
      </c>
      <c r="Z430" s="235">
        <f t="shared" si="203"/>
        <v>0</v>
      </c>
      <c r="AA430" s="235">
        <f t="shared" si="203"/>
        <v>0</v>
      </c>
      <c r="AB430" s="235">
        <f t="shared" si="203"/>
        <v>0</v>
      </c>
      <c r="AC430" s="235">
        <f t="shared" si="203"/>
        <v>0</v>
      </c>
      <c r="AD430" s="235">
        <f t="shared" si="203"/>
        <v>0</v>
      </c>
      <c r="AE430" s="235">
        <f t="shared" si="203"/>
        <v>0</v>
      </c>
      <c r="AF430" s="235">
        <f t="shared" si="203"/>
        <v>0</v>
      </c>
      <c r="AG430" s="235">
        <f t="shared" si="203"/>
        <v>0</v>
      </c>
      <c r="AH430" s="235">
        <f t="shared" si="203"/>
        <v>0</v>
      </c>
      <c r="AI430" s="235">
        <f t="shared" si="203"/>
        <v>0</v>
      </c>
      <c r="AJ430" s="235">
        <f t="shared" si="203"/>
        <v>0</v>
      </c>
      <c r="AK430" s="235">
        <f t="shared" si="203"/>
        <v>0</v>
      </c>
      <c r="AL430" s="235">
        <f t="shared" si="203"/>
        <v>0</v>
      </c>
      <c r="AM430" s="235">
        <f t="shared" si="203"/>
        <v>0</v>
      </c>
      <c r="AN430" s="235">
        <f t="shared" si="203"/>
        <v>0</v>
      </c>
      <c r="AO430" s="235">
        <f t="shared" si="203"/>
        <v>0</v>
      </c>
      <c r="AP430" s="235">
        <f t="shared" si="203"/>
        <v>0</v>
      </c>
    </row>
    <row r="431" spans="1:42" x14ac:dyDescent="0.2">
      <c r="A431" s="16">
        <f t="shared" si="198"/>
        <v>8</v>
      </c>
      <c r="B431" s="233">
        <f t="shared" si="195"/>
        <v>0</v>
      </c>
      <c r="C431" s="235">
        <f t="shared" ref="C431:AP431" si="204">LOOKUP(C419,$B$407:$AP$407,$B$408:$AP$408)*$B602/100</f>
        <v>0</v>
      </c>
      <c r="D431" s="235">
        <f t="shared" si="204"/>
        <v>0</v>
      </c>
      <c r="E431" s="235">
        <f t="shared" si="204"/>
        <v>0</v>
      </c>
      <c r="F431" s="235">
        <f t="shared" si="204"/>
        <v>0</v>
      </c>
      <c r="G431" s="235">
        <f t="shared" si="204"/>
        <v>0</v>
      </c>
      <c r="H431" s="235">
        <f t="shared" si="204"/>
        <v>0</v>
      </c>
      <c r="I431" s="235">
        <f t="shared" si="204"/>
        <v>0</v>
      </c>
      <c r="J431" s="235">
        <f t="shared" si="204"/>
        <v>0</v>
      </c>
      <c r="K431" s="235">
        <f t="shared" si="204"/>
        <v>0</v>
      </c>
      <c r="L431" s="235">
        <f t="shared" si="204"/>
        <v>0</v>
      </c>
      <c r="M431" s="235">
        <f t="shared" si="204"/>
        <v>0</v>
      </c>
      <c r="N431" s="235">
        <f t="shared" si="204"/>
        <v>0</v>
      </c>
      <c r="O431" s="235">
        <f t="shared" si="204"/>
        <v>0</v>
      </c>
      <c r="P431" s="235">
        <f t="shared" si="204"/>
        <v>0</v>
      </c>
      <c r="Q431" s="235">
        <f t="shared" si="204"/>
        <v>0</v>
      </c>
      <c r="R431" s="235">
        <f t="shared" si="204"/>
        <v>0</v>
      </c>
      <c r="S431" s="235">
        <f t="shared" si="204"/>
        <v>0</v>
      </c>
      <c r="T431" s="235">
        <f t="shared" si="204"/>
        <v>0</v>
      </c>
      <c r="U431" s="235">
        <f t="shared" si="204"/>
        <v>0</v>
      </c>
      <c r="V431" s="235">
        <f t="shared" si="204"/>
        <v>0</v>
      </c>
      <c r="W431" s="235">
        <f t="shared" si="204"/>
        <v>0</v>
      </c>
      <c r="X431" s="235">
        <f t="shared" si="204"/>
        <v>0</v>
      </c>
      <c r="Y431" s="235">
        <f t="shared" si="204"/>
        <v>0</v>
      </c>
      <c r="Z431" s="235">
        <f t="shared" si="204"/>
        <v>0</v>
      </c>
      <c r="AA431" s="235">
        <f t="shared" si="204"/>
        <v>0</v>
      </c>
      <c r="AB431" s="235">
        <f t="shared" si="204"/>
        <v>0</v>
      </c>
      <c r="AC431" s="235">
        <f t="shared" si="204"/>
        <v>0</v>
      </c>
      <c r="AD431" s="235">
        <f t="shared" si="204"/>
        <v>0</v>
      </c>
      <c r="AE431" s="235">
        <f t="shared" si="204"/>
        <v>0</v>
      </c>
      <c r="AF431" s="235">
        <f t="shared" si="204"/>
        <v>0</v>
      </c>
      <c r="AG431" s="235">
        <f t="shared" si="204"/>
        <v>0</v>
      </c>
      <c r="AH431" s="235">
        <f t="shared" si="204"/>
        <v>0</v>
      </c>
      <c r="AI431" s="235">
        <f t="shared" si="204"/>
        <v>0</v>
      </c>
      <c r="AJ431" s="235">
        <f t="shared" si="204"/>
        <v>0</v>
      </c>
      <c r="AK431" s="235">
        <f t="shared" si="204"/>
        <v>0</v>
      </c>
      <c r="AL431" s="235">
        <f t="shared" si="204"/>
        <v>0</v>
      </c>
      <c r="AM431" s="235">
        <f t="shared" si="204"/>
        <v>0</v>
      </c>
      <c r="AN431" s="235">
        <f t="shared" si="204"/>
        <v>0</v>
      </c>
      <c r="AO431" s="235">
        <f t="shared" si="204"/>
        <v>0</v>
      </c>
      <c r="AP431" s="235">
        <f t="shared" si="204"/>
        <v>0</v>
      </c>
    </row>
    <row r="432" spans="1:42" x14ac:dyDescent="0.2">
      <c r="A432" s="16">
        <f>A431+1</f>
        <v>9</v>
      </c>
      <c r="B432" s="233">
        <f t="shared" si="195"/>
        <v>0</v>
      </c>
      <c r="C432" s="235">
        <f t="shared" ref="C432:AP432" si="205">LOOKUP(C420,$B$407:$AP$407,$B$408:$AP$408)*$B603/100</f>
        <v>0</v>
      </c>
      <c r="D432" s="235">
        <f t="shared" si="205"/>
        <v>0</v>
      </c>
      <c r="E432" s="235">
        <f t="shared" si="205"/>
        <v>0</v>
      </c>
      <c r="F432" s="235">
        <f t="shared" si="205"/>
        <v>0</v>
      </c>
      <c r="G432" s="235">
        <f t="shared" si="205"/>
        <v>0</v>
      </c>
      <c r="H432" s="235">
        <f t="shared" si="205"/>
        <v>0</v>
      </c>
      <c r="I432" s="235">
        <f t="shared" si="205"/>
        <v>0</v>
      </c>
      <c r="J432" s="235">
        <f t="shared" si="205"/>
        <v>0</v>
      </c>
      <c r="K432" s="235">
        <f t="shared" si="205"/>
        <v>0</v>
      </c>
      <c r="L432" s="235">
        <f t="shared" si="205"/>
        <v>0</v>
      </c>
      <c r="M432" s="235">
        <f t="shared" si="205"/>
        <v>0</v>
      </c>
      <c r="N432" s="235">
        <f t="shared" si="205"/>
        <v>0</v>
      </c>
      <c r="O432" s="235">
        <f t="shared" si="205"/>
        <v>0</v>
      </c>
      <c r="P432" s="235">
        <f t="shared" si="205"/>
        <v>0</v>
      </c>
      <c r="Q432" s="235">
        <f t="shared" si="205"/>
        <v>0</v>
      </c>
      <c r="R432" s="235">
        <f t="shared" si="205"/>
        <v>0</v>
      </c>
      <c r="S432" s="235">
        <f t="shared" si="205"/>
        <v>0</v>
      </c>
      <c r="T432" s="235">
        <f t="shared" si="205"/>
        <v>0</v>
      </c>
      <c r="U432" s="235">
        <f t="shared" si="205"/>
        <v>0</v>
      </c>
      <c r="V432" s="235">
        <f t="shared" si="205"/>
        <v>0</v>
      </c>
      <c r="W432" s="235">
        <f t="shared" si="205"/>
        <v>0</v>
      </c>
      <c r="X432" s="235">
        <f t="shared" si="205"/>
        <v>0</v>
      </c>
      <c r="Y432" s="235">
        <f t="shared" si="205"/>
        <v>0</v>
      </c>
      <c r="Z432" s="235">
        <f t="shared" si="205"/>
        <v>0</v>
      </c>
      <c r="AA432" s="235">
        <f t="shared" si="205"/>
        <v>0</v>
      </c>
      <c r="AB432" s="235">
        <f t="shared" si="205"/>
        <v>0</v>
      </c>
      <c r="AC432" s="235">
        <f t="shared" si="205"/>
        <v>0</v>
      </c>
      <c r="AD432" s="235">
        <f t="shared" si="205"/>
        <v>0</v>
      </c>
      <c r="AE432" s="235">
        <f t="shared" si="205"/>
        <v>0</v>
      </c>
      <c r="AF432" s="235">
        <f t="shared" si="205"/>
        <v>0</v>
      </c>
      <c r="AG432" s="235">
        <f t="shared" si="205"/>
        <v>0</v>
      </c>
      <c r="AH432" s="235">
        <f t="shared" si="205"/>
        <v>0</v>
      </c>
      <c r="AI432" s="235">
        <f t="shared" si="205"/>
        <v>0</v>
      </c>
      <c r="AJ432" s="235">
        <f t="shared" si="205"/>
        <v>0</v>
      </c>
      <c r="AK432" s="235">
        <f t="shared" si="205"/>
        <v>0</v>
      </c>
      <c r="AL432" s="235">
        <f t="shared" si="205"/>
        <v>0</v>
      </c>
      <c r="AM432" s="235">
        <f t="shared" si="205"/>
        <v>0</v>
      </c>
      <c r="AN432" s="235">
        <f t="shared" si="205"/>
        <v>0</v>
      </c>
      <c r="AO432" s="235">
        <f t="shared" si="205"/>
        <v>0</v>
      </c>
      <c r="AP432" s="235">
        <f t="shared" si="205"/>
        <v>0</v>
      </c>
    </row>
    <row r="433" spans="1:42" x14ac:dyDescent="0.2">
      <c r="A433" s="16">
        <f t="shared" ref="A433" si="206">A432+1</f>
        <v>10</v>
      </c>
      <c r="B433" s="233">
        <f t="shared" si="195"/>
        <v>0</v>
      </c>
      <c r="C433" s="235">
        <f t="shared" ref="C433:AP433" si="207">LOOKUP(C421,$B$407:$AP$407,$B$408:$AP$408)*$B604/100</f>
        <v>0</v>
      </c>
      <c r="D433" s="235">
        <f t="shared" si="207"/>
        <v>0</v>
      </c>
      <c r="E433" s="235">
        <f t="shared" si="207"/>
        <v>0</v>
      </c>
      <c r="F433" s="235">
        <f t="shared" si="207"/>
        <v>0</v>
      </c>
      <c r="G433" s="235">
        <f t="shared" si="207"/>
        <v>0</v>
      </c>
      <c r="H433" s="235">
        <f t="shared" si="207"/>
        <v>0</v>
      </c>
      <c r="I433" s="235">
        <f t="shared" si="207"/>
        <v>0</v>
      </c>
      <c r="J433" s="235">
        <f t="shared" si="207"/>
        <v>0</v>
      </c>
      <c r="K433" s="235">
        <f t="shared" si="207"/>
        <v>0</v>
      </c>
      <c r="L433" s="235">
        <f t="shared" si="207"/>
        <v>0</v>
      </c>
      <c r="M433" s="235">
        <f t="shared" si="207"/>
        <v>0</v>
      </c>
      <c r="N433" s="235">
        <f t="shared" si="207"/>
        <v>0</v>
      </c>
      <c r="O433" s="235">
        <f t="shared" si="207"/>
        <v>0</v>
      </c>
      <c r="P433" s="235">
        <f t="shared" si="207"/>
        <v>0</v>
      </c>
      <c r="Q433" s="235">
        <f t="shared" si="207"/>
        <v>0</v>
      </c>
      <c r="R433" s="235">
        <f t="shared" si="207"/>
        <v>0</v>
      </c>
      <c r="S433" s="235">
        <f t="shared" si="207"/>
        <v>0</v>
      </c>
      <c r="T433" s="235">
        <f t="shared" si="207"/>
        <v>0</v>
      </c>
      <c r="U433" s="235">
        <f t="shared" si="207"/>
        <v>0</v>
      </c>
      <c r="V433" s="235">
        <f t="shared" si="207"/>
        <v>0</v>
      </c>
      <c r="W433" s="235">
        <f t="shared" si="207"/>
        <v>0</v>
      </c>
      <c r="X433" s="235">
        <f t="shared" si="207"/>
        <v>0</v>
      </c>
      <c r="Y433" s="235">
        <f t="shared" si="207"/>
        <v>0</v>
      </c>
      <c r="Z433" s="235">
        <f t="shared" si="207"/>
        <v>0</v>
      </c>
      <c r="AA433" s="235">
        <f t="shared" si="207"/>
        <v>0</v>
      </c>
      <c r="AB433" s="235">
        <f t="shared" si="207"/>
        <v>0</v>
      </c>
      <c r="AC433" s="235">
        <f t="shared" si="207"/>
        <v>0</v>
      </c>
      <c r="AD433" s="235">
        <f t="shared" si="207"/>
        <v>0</v>
      </c>
      <c r="AE433" s="235">
        <f t="shared" si="207"/>
        <v>0</v>
      </c>
      <c r="AF433" s="235">
        <f t="shared" si="207"/>
        <v>0</v>
      </c>
      <c r="AG433" s="235">
        <f t="shared" si="207"/>
        <v>0</v>
      </c>
      <c r="AH433" s="235">
        <f t="shared" si="207"/>
        <v>0</v>
      </c>
      <c r="AI433" s="235">
        <f t="shared" si="207"/>
        <v>0</v>
      </c>
      <c r="AJ433" s="235">
        <f t="shared" si="207"/>
        <v>0</v>
      </c>
      <c r="AK433" s="235">
        <f t="shared" si="207"/>
        <v>0</v>
      </c>
      <c r="AL433" s="235">
        <f t="shared" si="207"/>
        <v>0</v>
      </c>
      <c r="AM433" s="235">
        <f t="shared" si="207"/>
        <v>0</v>
      </c>
      <c r="AN433" s="235">
        <f t="shared" si="207"/>
        <v>0</v>
      </c>
      <c r="AO433" s="235">
        <f t="shared" si="207"/>
        <v>0</v>
      </c>
      <c r="AP433" s="235">
        <f t="shared" si="207"/>
        <v>0</v>
      </c>
    </row>
    <row r="434" spans="1:42" s="16" customFormat="1" x14ac:dyDescent="0.2">
      <c r="A434" s="39" t="s">
        <v>13</v>
      </c>
      <c r="B434" s="19"/>
      <c r="C434" s="214">
        <f>SUM(C424:C433)</f>
        <v>0</v>
      </c>
      <c r="D434" s="214">
        <f t="shared" ref="D434:AP434" si="208">SUM(D424:D433)</f>
        <v>0</v>
      </c>
      <c r="E434" s="214">
        <f t="shared" si="208"/>
        <v>0</v>
      </c>
      <c r="F434" s="214">
        <f t="shared" si="208"/>
        <v>0</v>
      </c>
      <c r="G434" s="214">
        <f t="shared" si="208"/>
        <v>0</v>
      </c>
      <c r="H434" s="214">
        <f t="shared" si="208"/>
        <v>0</v>
      </c>
      <c r="I434" s="214">
        <f t="shared" si="208"/>
        <v>0</v>
      </c>
      <c r="J434" s="214">
        <f t="shared" si="208"/>
        <v>0</v>
      </c>
      <c r="K434" s="214">
        <f t="shared" si="208"/>
        <v>0</v>
      </c>
      <c r="L434" s="214">
        <f t="shared" si="208"/>
        <v>0</v>
      </c>
      <c r="M434" s="214">
        <f t="shared" si="208"/>
        <v>0</v>
      </c>
      <c r="N434" s="214">
        <f t="shared" si="208"/>
        <v>0</v>
      </c>
      <c r="O434" s="214">
        <f t="shared" si="208"/>
        <v>0</v>
      </c>
      <c r="P434" s="214">
        <f t="shared" si="208"/>
        <v>0</v>
      </c>
      <c r="Q434" s="214">
        <f t="shared" si="208"/>
        <v>0</v>
      </c>
      <c r="R434" s="214">
        <f t="shared" si="208"/>
        <v>0</v>
      </c>
      <c r="S434" s="214">
        <f t="shared" si="208"/>
        <v>0</v>
      </c>
      <c r="T434" s="214">
        <f t="shared" si="208"/>
        <v>0</v>
      </c>
      <c r="U434" s="214">
        <f t="shared" si="208"/>
        <v>0</v>
      </c>
      <c r="V434" s="214">
        <f t="shared" si="208"/>
        <v>0</v>
      </c>
      <c r="W434" s="214">
        <f t="shared" si="208"/>
        <v>0</v>
      </c>
      <c r="X434" s="214">
        <f t="shared" si="208"/>
        <v>0</v>
      </c>
      <c r="Y434" s="214">
        <f t="shared" si="208"/>
        <v>0</v>
      </c>
      <c r="Z434" s="214">
        <f t="shared" si="208"/>
        <v>0</v>
      </c>
      <c r="AA434" s="214">
        <f t="shared" si="208"/>
        <v>0</v>
      </c>
      <c r="AB434" s="214">
        <f t="shared" si="208"/>
        <v>0</v>
      </c>
      <c r="AC434" s="214">
        <f t="shared" si="208"/>
        <v>0</v>
      </c>
      <c r="AD434" s="214">
        <f t="shared" si="208"/>
        <v>0</v>
      </c>
      <c r="AE434" s="214">
        <f t="shared" si="208"/>
        <v>0</v>
      </c>
      <c r="AF434" s="214">
        <f t="shared" si="208"/>
        <v>0</v>
      </c>
      <c r="AG434" s="214">
        <f t="shared" si="208"/>
        <v>0</v>
      </c>
      <c r="AH434" s="214">
        <f t="shared" si="208"/>
        <v>0</v>
      </c>
      <c r="AI434" s="214">
        <f t="shared" si="208"/>
        <v>0</v>
      </c>
      <c r="AJ434" s="214">
        <f t="shared" si="208"/>
        <v>0</v>
      </c>
      <c r="AK434" s="214">
        <f t="shared" si="208"/>
        <v>0</v>
      </c>
      <c r="AL434" s="214">
        <f t="shared" si="208"/>
        <v>0</v>
      </c>
      <c r="AM434" s="214">
        <f t="shared" si="208"/>
        <v>0</v>
      </c>
      <c r="AN434" s="214">
        <f t="shared" si="208"/>
        <v>0</v>
      </c>
      <c r="AO434" s="214">
        <f t="shared" si="208"/>
        <v>0</v>
      </c>
      <c r="AP434" s="214">
        <f t="shared" si="208"/>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09">C301</f>
        <v>0</v>
      </c>
      <c r="D438" s="213">
        <f t="shared" si="209"/>
        <v>0</v>
      </c>
      <c r="E438" s="213">
        <f t="shared" si="209"/>
        <v>0</v>
      </c>
      <c r="F438" s="213">
        <f t="shared" si="209"/>
        <v>0</v>
      </c>
      <c r="G438" s="213">
        <f t="shared" si="209"/>
        <v>0</v>
      </c>
      <c r="H438" s="213">
        <f t="shared" si="209"/>
        <v>0</v>
      </c>
      <c r="I438" s="213">
        <f t="shared" si="209"/>
        <v>0</v>
      </c>
      <c r="J438" s="213">
        <f t="shared" si="209"/>
        <v>0</v>
      </c>
      <c r="K438" s="213">
        <f t="shared" si="209"/>
        <v>0</v>
      </c>
      <c r="L438" s="213">
        <f t="shared" si="209"/>
        <v>0</v>
      </c>
      <c r="M438" s="213">
        <f t="shared" si="209"/>
        <v>0</v>
      </c>
      <c r="N438" s="213">
        <f t="shared" si="209"/>
        <v>0</v>
      </c>
      <c r="O438" s="213">
        <f t="shared" si="209"/>
        <v>0</v>
      </c>
      <c r="P438" s="213">
        <f t="shared" si="209"/>
        <v>0</v>
      </c>
      <c r="Q438" s="213">
        <f t="shared" si="209"/>
        <v>0</v>
      </c>
      <c r="R438" s="213">
        <f t="shared" si="209"/>
        <v>0</v>
      </c>
      <c r="S438" s="213">
        <f t="shared" si="209"/>
        <v>0</v>
      </c>
      <c r="T438" s="213">
        <f t="shared" si="209"/>
        <v>0</v>
      </c>
      <c r="U438" s="213">
        <f t="shared" si="209"/>
        <v>0</v>
      </c>
      <c r="V438" s="213">
        <f t="shared" si="209"/>
        <v>0</v>
      </c>
      <c r="W438" s="213">
        <f t="shared" si="209"/>
        <v>0</v>
      </c>
      <c r="X438" s="213">
        <f t="shared" si="209"/>
        <v>0</v>
      </c>
      <c r="Y438" s="213">
        <f t="shared" si="209"/>
        <v>0</v>
      </c>
      <c r="Z438" s="213">
        <f t="shared" si="209"/>
        <v>0</v>
      </c>
      <c r="AA438" s="213">
        <f t="shared" si="209"/>
        <v>0</v>
      </c>
      <c r="AB438" s="213">
        <f t="shared" si="209"/>
        <v>0</v>
      </c>
      <c r="AC438" s="213">
        <f t="shared" si="209"/>
        <v>0</v>
      </c>
      <c r="AD438" s="213">
        <f t="shared" si="209"/>
        <v>0</v>
      </c>
      <c r="AE438" s="213">
        <f t="shared" si="209"/>
        <v>0</v>
      </c>
      <c r="AF438" s="213">
        <f t="shared" si="209"/>
        <v>0</v>
      </c>
      <c r="AG438" s="213">
        <f t="shared" si="209"/>
        <v>0</v>
      </c>
      <c r="AH438" s="213">
        <f t="shared" si="209"/>
        <v>0</v>
      </c>
      <c r="AI438" s="213">
        <f t="shared" si="209"/>
        <v>0</v>
      </c>
      <c r="AJ438" s="213">
        <f t="shared" si="209"/>
        <v>0</v>
      </c>
      <c r="AK438" s="213">
        <f t="shared" si="209"/>
        <v>0</v>
      </c>
      <c r="AL438" s="213">
        <f t="shared" si="209"/>
        <v>0</v>
      </c>
      <c r="AM438" s="213">
        <f t="shared" si="209"/>
        <v>0</v>
      </c>
      <c r="AN438" s="213">
        <f t="shared" si="209"/>
        <v>0</v>
      </c>
      <c r="AO438" s="213">
        <f t="shared" si="209"/>
        <v>0</v>
      </c>
      <c r="AP438" s="213">
        <f t="shared" si="209"/>
        <v>0</v>
      </c>
    </row>
    <row r="439" spans="1:42" x14ac:dyDescent="0.2">
      <c r="A439" s="16">
        <f>A438+1</f>
        <v>2</v>
      </c>
      <c r="C439" s="214">
        <f t="shared" ref="C439:AP439" si="210">C302</f>
        <v>0</v>
      </c>
      <c r="D439" s="213">
        <f t="shared" si="210"/>
        <v>0</v>
      </c>
      <c r="E439" s="213">
        <f t="shared" si="210"/>
        <v>0</v>
      </c>
      <c r="F439" s="213">
        <f t="shared" si="210"/>
        <v>0</v>
      </c>
      <c r="G439" s="213">
        <f t="shared" si="210"/>
        <v>0</v>
      </c>
      <c r="H439" s="213">
        <f t="shared" si="210"/>
        <v>0</v>
      </c>
      <c r="I439" s="213">
        <f t="shared" si="210"/>
        <v>0</v>
      </c>
      <c r="J439" s="213">
        <f t="shared" si="210"/>
        <v>0</v>
      </c>
      <c r="K439" s="213">
        <f t="shared" si="210"/>
        <v>0</v>
      </c>
      <c r="L439" s="213">
        <f t="shared" si="210"/>
        <v>0</v>
      </c>
      <c r="M439" s="213">
        <f t="shared" si="210"/>
        <v>0</v>
      </c>
      <c r="N439" s="213">
        <f t="shared" si="210"/>
        <v>0</v>
      </c>
      <c r="O439" s="213">
        <f t="shared" si="210"/>
        <v>0</v>
      </c>
      <c r="P439" s="213">
        <f t="shared" si="210"/>
        <v>0</v>
      </c>
      <c r="Q439" s="213">
        <f t="shared" si="210"/>
        <v>0</v>
      </c>
      <c r="R439" s="213">
        <f t="shared" si="210"/>
        <v>0</v>
      </c>
      <c r="S439" s="213">
        <f t="shared" si="210"/>
        <v>0</v>
      </c>
      <c r="T439" s="213">
        <f t="shared" si="210"/>
        <v>0</v>
      </c>
      <c r="U439" s="213">
        <f t="shared" si="210"/>
        <v>0</v>
      </c>
      <c r="V439" s="213">
        <f t="shared" si="210"/>
        <v>0</v>
      </c>
      <c r="W439" s="213">
        <f t="shared" si="210"/>
        <v>0</v>
      </c>
      <c r="X439" s="213">
        <f t="shared" si="210"/>
        <v>0</v>
      </c>
      <c r="Y439" s="213">
        <f t="shared" si="210"/>
        <v>0</v>
      </c>
      <c r="Z439" s="213">
        <f t="shared" si="210"/>
        <v>0</v>
      </c>
      <c r="AA439" s="213">
        <f t="shared" si="210"/>
        <v>0</v>
      </c>
      <c r="AB439" s="213">
        <f t="shared" si="210"/>
        <v>0</v>
      </c>
      <c r="AC439" s="213">
        <f t="shared" si="210"/>
        <v>0</v>
      </c>
      <c r="AD439" s="213">
        <f t="shared" si="210"/>
        <v>0</v>
      </c>
      <c r="AE439" s="213">
        <f t="shared" si="210"/>
        <v>0</v>
      </c>
      <c r="AF439" s="213">
        <f t="shared" si="210"/>
        <v>0</v>
      </c>
      <c r="AG439" s="213">
        <f t="shared" si="210"/>
        <v>0</v>
      </c>
      <c r="AH439" s="213">
        <f t="shared" si="210"/>
        <v>0</v>
      </c>
      <c r="AI439" s="213">
        <f t="shared" si="210"/>
        <v>0</v>
      </c>
      <c r="AJ439" s="213">
        <f t="shared" si="210"/>
        <v>0</v>
      </c>
      <c r="AK439" s="213">
        <f t="shared" si="210"/>
        <v>0</v>
      </c>
      <c r="AL439" s="213">
        <f t="shared" si="210"/>
        <v>0</v>
      </c>
      <c r="AM439" s="213">
        <f t="shared" si="210"/>
        <v>0</v>
      </c>
      <c r="AN439" s="213">
        <f t="shared" si="210"/>
        <v>0</v>
      </c>
      <c r="AO439" s="213">
        <f t="shared" si="210"/>
        <v>0</v>
      </c>
      <c r="AP439" s="213">
        <f t="shared" si="210"/>
        <v>0</v>
      </c>
    </row>
    <row r="440" spans="1:42" x14ac:dyDescent="0.2">
      <c r="A440" s="16">
        <f t="shared" ref="A440:A445" si="211">A439+1</f>
        <v>3</v>
      </c>
      <c r="C440" s="214">
        <f t="shared" ref="C440:AP440" si="212">C303</f>
        <v>0</v>
      </c>
      <c r="D440" s="213">
        <f t="shared" si="212"/>
        <v>0</v>
      </c>
      <c r="E440" s="213">
        <f t="shared" si="212"/>
        <v>0</v>
      </c>
      <c r="F440" s="213">
        <f t="shared" si="212"/>
        <v>0</v>
      </c>
      <c r="G440" s="213">
        <f t="shared" si="212"/>
        <v>0</v>
      </c>
      <c r="H440" s="213">
        <f t="shared" si="212"/>
        <v>0</v>
      </c>
      <c r="I440" s="213">
        <f t="shared" si="212"/>
        <v>0</v>
      </c>
      <c r="J440" s="213">
        <f t="shared" si="212"/>
        <v>0</v>
      </c>
      <c r="K440" s="213">
        <f t="shared" si="212"/>
        <v>0</v>
      </c>
      <c r="L440" s="213">
        <f t="shared" si="212"/>
        <v>0</v>
      </c>
      <c r="M440" s="213">
        <f t="shared" si="212"/>
        <v>0</v>
      </c>
      <c r="N440" s="213">
        <f t="shared" si="212"/>
        <v>0</v>
      </c>
      <c r="O440" s="213">
        <f t="shared" si="212"/>
        <v>0</v>
      </c>
      <c r="P440" s="213">
        <f t="shared" si="212"/>
        <v>0</v>
      </c>
      <c r="Q440" s="213">
        <f t="shared" si="212"/>
        <v>0</v>
      </c>
      <c r="R440" s="213">
        <f t="shared" si="212"/>
        <v>0</v>
      </c>
      <c r="S440" s="213">
        <f t="shared" si="212"/>
        <v>0</v>
      </c>
      <c r="T440" s="213">
        <f t="shared" si="212"/>
        <v>0</v>
      </c>
      <c r="U440" s="213">
        <f t="shared" si="212"/>
        <v>0</v>
      </c>
      <c r="V440" s="213">
        <f t="shared" si="212"/>
        <v>0</v>
      </c>
      <c r="W440" s="213">
        <f t="shared" si="212"/>
        <v>0</v>
      </c>
      <c r="X440" s="213">
        <f t="shared" si="212"/>
        <v>0</v>
      </c>
      <c r="Y440" s="213">
        <f t="shared" si="212"/>
        <v>0</v>
      </c>
      <c r="Z440" s="213">
        <f t="shared" si="212"/>
        <v>0</v>
      </c>
      <c r="AA440" s="213">
        <f t="shared" si="212"/>
        <v>0</v>
      </c>
      <c r="AB440" s="213">
        <f t="shared" si="212"/>
        <v>0</v>
      </c>
      <c r="AC440" s="213">
        <f t="shared" si="212"/>
        <v>0</v>
      </c>
      <c r="AD440" s="213">
        <f t="shared" si="212"/>
        <v>0</v>
      </c>
      <c r="AE440" s="213">
        <f t="shared" si="212"/>
        <v>0</v>
      </c>
      <c r="AF440" s="213">
        <f t="shared" si="212"/>
        <v>0</v>
      </c>
      <c r="AG440" s="213">
        <f t="shared" si="212"/>
        <v>0</v>
      </c>
      <c r="AH440" s="213">
        <f t="shared" si="212"/>
        <v>0</v>
      </c>
      <c r="AI440" s="213">
        <f t="shared" si="212"/>
        <v>0</v>
      </c>
      <c r="AJ440" s="213">
        <f t="shared" si="212"/>
        <v>0</v>
      </c>
      <c r="AK440" s="213">
        <f t="shared" si="212"/>
        <v>0</v>
      </c>
      <c r="AL440" s="213">
        <f t="shared" si="212"/>
        <v>0</v>
      </c>
      <c r="AM440" s="213">
        <f t="shared" si="212"/>
        <v>0</v>
      </c>
      <c r="AN440" s="213">
        <f t="shared" si="212"/>
        <v>0</v>
      </c>
      <c r="AO440" s="213">
        <f t="shared" si="212"/>
        <v>0</v>
      </c>
      <c r="AP440" s="213">
        <f t="shared" si="212"/>
        <v>0</v>
      </c>
    </row>
    <row r="441" spans="1:42" x14ac:dyDescent="0.2">
      <c r="A441" s="16">
        <f t="shared" si="211"/>
        <v>4</v>
      </c>
      <c r="C441" s="214">
        <f t="shared" ref="C441:AP441" si="213">C304</f>
        <v>0</v>
      </c>
      <c r="D441" s="213">
        <f t="shared" si="213"/>
        <v>0</v>
      </c>
      <c r="E441" s="213">
        <f t="shared" si="213"/>
        <v>0</v>
      </c>
      <c r="F441" s="213">
        <f t="shared" si="213"/>
        <v>0</v>
      </c>
      <c r="G441" s="213">
        <f t="shared" si="213"/>
        <v>0</v>
      </c>
      <c r="H441" s="213">
        <f t="shared" si="213"/>
        <v>0</v>
      </c>
      <c r="I441" s="213">
        <f t="shared" si="213"/>
        <v>0</v>
      </c>
      <c r="J441" s="213">
        <f t="shared" si="213"/>
        <v>0</v>
      </c>
      <c r="K441" s="213">
        <f t="shared" si="213"/>
        <v>0</v>
      </c>
      <c r="L441" s="213">
        <f t="shared" si="213"/>
        <v>0</v>
      </c>
      <c r="M441" s="213">
        <f t="shared" si="213"/>
        <v>0</v>
      </c>
      <c r="N441" s="213">
        <f t="shared" si="213"/>
        <v>0</v>
      </c>
      <c r="O441" s="213">
        <f t="shared" si="213"/>
        <v>0</v>
      </c>
      <c r="P441" s="213">
        <f t="shared" si="213"/>
        <v>0</v>
      </c>
      <c r="Q441" s="213">
        <f t="shared" si="213"/>
        <v>0</v>
      </c>
      <c r="R441" s="213">
        <f t="shared" si="213"/>
        <v>0</v>
      </c>
      <c r="S441" s="213">
        <f t="shared" si="213"/>
        <v>0</v>
      </c>
      <c r="T441" s="213">
        <f t="shared" si="213"/>
        <v>0</v>
      </c>
      <c r="U441" s="213">
        <f t="shared" si="213"/>
        <v>0</v>
      </c>
      <c r="V441" s="213">
        <f t="shared" si="213"/>
        <v>0</v>
      </c>
      <c r="W441" s="213">
        <f t="shared" si="213"/>
        <v>0</v>
      </c>
      <c r="X441" s="213">
        <f t="shared" si="213"/>
        <v>0</v>
      </c>
      <c r="Y441" s="213">
        <f t="shared" si="213"/>
        <v>0</v>
      </c>
      <c r="Z441" s="213">
        <f t="shared" si="213"/>
        <v>0</v>
      </c>
      <c r="AA441" s="213">
        <f t="shared" si="213"/>
        <v>0</v>
      </c>
      <c r="AB441" s="213">
        <f t="shared" si="213"/>
        <v>0</v>
      </c>
      <c r="AC441" s="213">
        <f t="shared" si="213"/>
        <v>0</v>
      </c>
      <c r="AD441" s="213">
        <f t="shared" si="213"/>
        <v>0</v>
      </c>
      <c r="AE441" s="213">
        <f t="shared" si="213"/>
        <v>0</v>
      </c>
      <c r="AF441" s="213">
        <f t="shared" si="213"/>
        <v>0</v>
      </c>
      <c r="AG441" s="213">
        <f t="shared" si="213"/>
        <v>0</v>
      </c>
      <c r="AH441" s="213">
        <f t="shared" si="213"/>
        <v>0</v>
      </c>
      <c r="AI441" s="213">
        <f t="shared" si="213"/>
        <v>0</v>
      </c>
      <c r="AJ441" s="213">
        <f t="shared" si="213"/>
        <v>0</v>
      </c>
      <c r="AK441" s="213">
        <f t="shared" si="213"/>
        <v>0</v>
      </c>
      <c r="AL441" s="213">
        <f t="shared" si="213"/>
        <v>0</v>
      </c>
      <c r="AM441" s="213">
        <f t="shared" si="213"/>
        <v>0</v>
      </c>
      <c r="AN441" s="213">
        <f t="shared" si="213"/>
        <v>0</v>
      </c>
      <c r="AO441" s="213">
        <f t="shared" si="213"/>
        <v>0</v>
      </c>
      <c r="AP441" s="213">
        <f t="shared" si="213"/>
        <v>0</v>
      </c>
    </row>
    <row r="442" spans="1:42" x14ac:dyDescent="0.2">
      <c r="A442" s="16">
        <f t="shared" si="211"/>
        <v>5</v>
      </c>
      <c r="C442" s="214">
        <f t="shared" ref="C442:AP442" si="214">C305</f>
        <v>0</v>
      </c>
      <c r="D442" s="213">
        <f t="shared" si="214"/>
        <v>0</v>
      </c>
      <c r="E442" s="213">
        <f t="shared" si="214"/>
        <v>0</v>
      </c>
      <c r="F442" s="213">
        <f t="shared" si="214"/>
        <v>0</v>
      </c>
      <c r="G442" s="213">
        <f t="shared" si="214"/>
        <v>0</v>
      </c>
      <c r="H442" s="213">
        <f t="shared" si="214"/>
        <v>0</v>
      </c>
      <c r="I442" s="213">
        <f t="shared" si="214"/>
        <v>0</v>
      </c>
      <c r="J442" s="213">
        <f t="shared" si="214"/>
        <v>0</v>
      </c>
      <c r="K442" s="213">
        <f t="shared" si="214"/>
        <v>0</v>
      </c>
      <c r="L442" s="213">
        <f t="shared" si="214"/>
        <v>0</v>
      </c>
      <c r="M442" s="213">
        <f t="shared" si="214"/>
        <v>0</v>
      </c>
      <c r="N442" s="213">
        <f t="shared" si="214"/>
        <v>0</v>
      </c>
      <c r="O442" s="213">
        <f t="shared" si="214"/>
        <v>0</v>
      </c>
      <c r="P442" s="213">
        <f t="shared" si="214"/>
        <v>0</v>
      </c>
      <c r="Q442" s="213">
        <f t="shared" si="214"/>
        <v>0</v>
      </c>
      <c r="R442" s="213">
        <f t="shared" si="214"/>
        <v>0</v>
      </c>
      <c r="S442" s="213">
        <f t="shared" si="214"/>
        <v>0</v>
      </c>
      <c r="T442" s="213">
        <f t="shared" si="214"/>
        <v>0</v>
      </c>
      <c r="U442" s="213">
        <f t="shared" si="214"/>
        <v>0</v>
      </c>
      <c r="V442" s="213">
        <f t="shared" si="214"/>
        <v>0</v>
      </c>
      <c r="W442" s="213">
        <f t="shared" si="214"/>
        <v>0</v>
      </c>
      <c r="X442" s="213">
        <f t="shared" si="214"/>
        <v>0</v>
      </c>
      <c r="Y442" s="213">
        <f t="shared" si="214"/>
        <v>0</v>
      </c>
      <c r="Z442" s="213">
        <f t="shared" si="214"/>
        <v>0</v>
      </c>
      <c r="AA442" s="213">
        <f t="shared" si="214"/>
        <v>0</v>
      </c>
      <c r="AB442" s="213">
        <f t="shared" si="214"/>
        <v>0</v>
      </c>
      <c r="AC442" s="213">
        <f t="shared" si="214"/>
        <v>0</v>
      </c>
      <c r="AD442" s="213">
        <f t="shared" si="214"/>
        <v>0</v>
      </c>
      <c r="AE442" s="213">
        <f t="shared" si="214"/>
        <v>0</v>
      </c>
      <c r="AF442" s="213">
        <f t="shared" si="214"/>
        <v>0</v>
      </c>
      <c r="AG442" s="213">
        <f t="shared" si="214"/>
        <v>0</v>
      </c>
      <c r="AH442" s="213">
        <f t="shared" si="214"/>
        <v>0</v>
      </c>
      <c r="AI442" s="213">
        <f t="shared" si="214"/>
        <v>0</v>
      </c>
      <c r="AJ442" s="213">
        <f t="shared" si="214"/>
        <v>0</v>
      </c>
      <c r="AK442" s="213">
        <f t="shared" si="214"/>
        <v>0</v>
      </c>
      <c r="AL442" s="213">
        <f t="shared" si="214"/>
        <v>0</v>
      </c>
      <c r="AM442" s="213">
        <f t="shared" si="214"/>
        <v>0</v>
      </c>
      <c r="AN442" s="213">
        <f t="shared" si="214"/>
        <v>0</v>
      </c>
      <c r="AO442" s="213">
        <f t="shared" si="214"/>
        <v>0</v>
      </c>
      <c r="AP442" s="213">
        <f t="shared" si="214"/>
        <v>0</v>
      </c>
    </row>
    <row r="443" spans="1:42" x14ac:dyDescent="0.2">
      <c r="A443" s="16">
        <f t="shared" si="211"/>
        <v>6</v>
      </c>
      <c r="C443" s="214">
        <f t="shared" ref="C443:AP443" si="215">C306</f>
        <v>0</v>
      </c>
      <c r="D443" s="213">
        <f t="shared" si="215"/>
        <v>0</v>
      </c>
      <c r="E443" s="213">
        <f t="shared" si="215"/>
        <v>0</v>
      </c>
      <c r="F443" s="213">
        <f t="shared" si="215"/>
        <v>0</v>
      </c>
      <c r="G443" s="213">
        <f t="shared" si="215"/>
        <v>0</v>
      </c>
      <c r="H443" s="213">
        <f t="shared" si="215"/>
        <v>0</v>
      </c>
      <c r="I443" s="213">
        <f t="shared" si="215"/>
        <v>0</v>
      </c>
      <c r="J443" s="213">
        <f t="shared" si="215"/>
        <v>0</v>
      </c>
      <c r="K443" s="213">
        <f t="shared" si="215"/>
        <v>0</v>
      </c>
      <c r="L443" s="213">
        <f t="shared" si="215"/>
        <v>0</v>
      </c>
      <c r="M443" s="213">
        <f t="shared" si="215"/>
        <v>0</v>
      </c>
      <c r="N443" s="213">
        <f t="shared" si="215"/>
        <v>0</v>
      </c>
      <c r="O443" s="213">
        <f t="shared" si="215"/>
        <v>0</v>
      </c>
      <c r="P443" s="213">
        <f t="shared" si="215"/>
        <v>0</v>
      </c>
      <c r="Q443" s="213">
        <f t="shared" si="215"/>
        <v>0</v>
      </c>
      <c r="R443" s="213">
        <f t="shared" si="215"/>
        <v>0</v>
      </c>
      <c r="S443" s="213">
        <f t="shared" si="215"/>
        <v>0</v>
      </c>
      <c r="T443" s="213">
        <f t="shared" si="215"/>
        <v>0</v>
      </c>
      <c r="U443" s="213">
        <f t="shared" si="215"/>
        <v>0</v>
      </c>
      <c r="V443" s="213">
        <f t="shared" si="215"/>
        <v>0</v>
      </c>
      <c r="W443" s="213">
        <f t="shared" si="215"/>
        <v>0</v>
      </c>
      <c r="X443" s="213">
        <f t="shared" si="215"/>
        <v>0</v>
      </c>
      <c r="Y443" s="213">
        <f t="shared" si="215"/>
        <v>0</v>
      </c>
      <c r="Z443" s="213">
        <f t="shared" si="215"/>
        <v>0</v>
      </c>
      <c r="AA443" s="213">
        <f t="shared" si="215"/>
        <v>0</v>
      </c>
      <c r="AB443" s="213">
        <f t="shared" si="215"/>
        <v>0</v>
      </c>
      <c r="AC443" s="213">
        <f t="shared" si="215"/>
        <v>0</v>
      </c>
      <c r="AD443" s="213">
        <f t="shared" si="215"/>
        <v>0</v>
      </c>
      <c r="AE443" s="213">
        <f t="shared" si="215"/>
        <v>0</v>
      </c>
      <c r="AF443" s="213">
        <f t="shared" si="215"/>
        <v>0</v>
      </c>
      <c r="AG443" s="213">
        <f t="shared" si="215"/>
        <v>0</v>
      </c>
      <c r="AH443" s="213">
        <f t="shared" si="215"/>
        <v>0</v>
      </c>
      <c r="AI443" s="213">
        <f t="shared" si="215"/>
        <v>0</v>
      </c>
      <c r="AJ443" s="213">
        <f t="shared" si="215"/>
        <v>0</v>
      </c>
      <c r="AK443" s="213">
        <f t="shared" si="215"/>
        <v>0</v>
      </c>
      <c r="AL443" s="213">
        <f t="shared" si="215"/>
        <v>0</v>
      </c>
      <c r="AM443" s="213">
        <f t="shared" si="215"/>
        <v>0</v>
      </c>
      <c r="AN443" s="213">
        <f t="shared" si="215"/>
        <v>0</v>
      </c>
      <c r="AO443" s="213">
        <f t="shared" si="215"/>
        <v>0</v>
      </c>
      <c r="AP443" s="213">
        <f t="shared" si="215"/>
        <v>0</v>
      </c>
    </row>
    <row r="444" spans="1:42" x14ac:dyDescent="0.2">
      <c r="A444" s="16">
        <f t="shared" si="211"/>
        <v>7</v>
      </c>
      <c r="C444" s="214">
        <f t="shared" ref="C444:AP444" si="216">C307</f>
        <v>0</v>
      </c>
      <c r="D444" s="213">
        <f t="shared" si="216"/>
        <v>0</v>
      </c>
      <c r="E444" s="213">
        <f t="shared" si="216"/>
        <v>0</v>
      </c>
      <c r="F444" s="213">
        <f t="shared" si="216"/>
        <v>0</v>
      </c>
      <c r="G444" s="213">
        <f t="shared" si="216"/>
        <v>0</v>
      </c>
      <c r="H444" s="213">
        <f t="shared" si="216"/>
        <v>0</v>
      </c>
      <c r="I444" s="213">
        <f t="shared" si="216"/>
        <v>0</v>
      </c>
      <c r="J444" s="213">
        <f t="shared" si="216"/>
        <v>0</v>
      </c>
      <c r="K444" s="213">
        <f t="shared" si="216"/>
        <v>0</v>
      </c>
      <c r="L444" s="213">
        <f t="shared" si="216"/>
        <v>0</v>
      </c>
      <c r="M444" s="213">
        <f t="shared" si="216"/>
        <v>0</v>
      </c>
      <c r="N444" s="213">
        <f t="shared" si="216"/>
        <v>0</v>
      </c>
      <c r="O444" s="213">
        <f t="shared" si="216"/>
        <v>0</v>
      </c>
      <c r="P444" s="213">
        <f t="shared" si="216"/>
        <v>0</v>
      </c>
      <c r="Q444" s="213">
        <f t="shared" si="216"/>
        <v>0</v>
      </c>
      <c r="R444" s="213">
        <f t="shared" si="216"/>
        <v>0</v>
      </c>
      <c r="S444" s="213">
        <f t="shared" si="216"/>
        <v>0</v>
      </c>
      <c r="T444" s="213">
        <f t="shared" si="216"/>
        <v>0</v>
      </c>
      <c r="U444" s="213">
        <f t="shared" si="216"/>
        <v>0</v>
      </c>
      <c r="V444" s="213">
        <f t="shared" si="216"/>
        <v>0</v>
      </c>
      <c r="W444" s="213">
        <f t="shared" si="216"/>
        <v>0</v>
      </c>
      <c r="X444" s="213">
        <f t="shared" si="216"/>
        <v>0</v>
      </c>
      <c r="Y444" s="213">
        <f t="shared" si="216"/>
        <v>0</v>
      </c>
      <c r="Z444" s="213">
        <f t="shared" si="216"/>
        <v>0</v>
      </c>
      <c r="AA444" s="213">
        <f t="shared" si="216"/>
        <v>0</v>
      </c>
      <c r="AB444" s="213">
        <f t="shared" si="216"/>
        <v>0</v>
      </c>
      <c r="AC444" s="213">
        <f t="shared" si="216"/>
        <v>0</v>
      </c>
      <c r="AD444" s="213">
        <f t="shared" si="216"/>
        <v>0</v>
      </c>
      <c r="AE444" s="213">
        <f t="shared" si="216"/>
        <v>0</v>
      </c>
      <c r="AF444" s="213">
        <f t="shared" si="216"/>
        <v>0</v>
      </c>
      <c r="AG444" s="213">
        <f t="shared" si="216"/>
        <v>0</v>
      </c>
      <c r="AH444" s="213">
        <f t="shared" si="216"/>
        <v>0</v>
      </c>
      <c r="AI444" s="213">
        <f t="shared" si="216"/>
        <v>0</v>
      </c>
      <c r="AJ444" s="213">
        <f t="shared" si="216"/>
        <v>0</v>
      </c>
      <c r="AK444" s="213">
        <f t="shared" si="216"/>
        <v>0</v>
      </c>
      <c r="AL444" s="213">
        <f t="shared" si="216"/>
        <v>0</v>
      </c>
      <c r="AM444" s="213">
        <f t="shared" si="216"/>
        <v>0</v>
      </c>
      <c r="AN444" s="213">
        <f t="shared" si="216"/>
        <v>0</v>
      </c>
      <c r="AO444" s="213">
        <f t="shared" si="216"/>
        <v>0</v>
      </c>
      <c r="AP444" s="213">
        <f t="shared" si="216"/>
        <v>0</v>
      </c>
    </row>
    <row r="445" spans="1:42" x14ac:dyDescent="0.2">
      <c r="A445" s="16">
        <f t="shared" si="211"/>
        <v>8</v>
      </c>
      <c r="C445" s="214">
        <f t="shared" ref="C445:AP445" si="217">C308</f>
        <v>0</v>
      </c>
      <c r="D445" s="213">
        <f t="shared" si="217"/>
        <v>0</v>
      </c>
      <c r="E445" s="213">
        <f t="shared" si="217"/>
        <v>0</v>
      </c>
      <c r="F445" s="213">
        <f t="shared" si="217"/>
        <v>0</v>
      </c>
      <c r="G445" s="213">
        <f t="shared" si="217"/>
        <v>0</v>
      </c>
      <c r="H445" s="213">
        <f t="shared" si="217"/>
        <v>0</v>
      </c>
      <c r="I445" s="213">
        <f t="shared" si="217"/>
        <v>0</v>
      </c>
      <c r="J445" s="213">
        <f t="shared" si="217"/>
        <v>0</v>
      </c>
      <c r="K445" s="213">
        <f t="shared" si="217"/>
        <v>0</v>
      </c>
      <c r="L445" s="213">
        <f t="shared" si="217"/>
        <v>0</v>
      </c>
      <c r="M445" s="213">
        <f t="shared" si="217"/>
        <v>0</v>
      </c>
      <c r="N445" s="213">
        <f t="shared" si="217"/>
        <v>0</v>
      </c>
      <c r="O445" s="213">
        <f t="shared" si="217"/>
        <v>0</v>
      </c>
      <c r="P445" s="213">
        <f t="shared" si="217"/>
        <v>0</v>
      </c>
      <c r="Q445" s="213">
        <f t="shared" si="217"/>
        <v>0</v>
      </c>
      <c r="R445" s="213">
        <f t="shared" si="217"/>
        <v>0</v>
      </c>
      <c r="S445" s="213">
        <f t="shared" si="217"/>
        <v>0</v>
      </c>
      <c r="T445" s="213">
        <f t="shared" si="217"/>
        <v>0</v>
      </c>
      <c r="U445" s="213">
        <f t="shared" si="217"/>
        <v>0</v>
      </c>
      <c r="V445" s="213">
        <f t="shared" si="217"/>
        <v>0</v>
      </c>
      <c r="W445" s="213">
        <f t="shared" si="217"/>
        <v>0</v>
      </c>
      <c r="X445" s="213">
        <f t="shared" si="217"/>
        <v>0</v>
      </c>
      <c r="Y445" s="213">
        <f t="shared" si="217"/>
        <v>0</v>
      </c>
      <c r="Z445" s="213">
        <f t="shared" si="217"/>
        <v>0</v>
      </c>
      <c r="AA445" s="213">
        <f t="shared" si="217"/>
        <v>0</v>
      </c>
      <c r="AB445" s="213">
        <f t="shared" si="217"/>
        <v>0</v>
      </c>
      <c r="AC445" s="213">
        <f t="shared" si="217"/>
        <v>0</v>
      </c>
      <c r="AD445" s="213">
        <f t="shared" si="217"/>
        <v>0</v>
      </c>
      <c r="AE445" s="213">
        <f t="shared" si="217"/>
        <v>0</v>
      </c>
      <c r="AF445" s="213">
        <f t="shared" si="217"/>
        <v>0</v>
      </c>
      <c r="AG445" s="213">
        <f t="shared" si="217"/>
        <v>0</v>
      </c>
      <c r="AH445" s="213">
        <f t="shared" si="217"/>
        <v>0</v>
      </c>
      <c r="AI445" s="213">
        <f t="shared" si="217"/>
        <v>0</v>
      </c>
      <c r="AJ445" s="213">
        <f t="shared" si="217"/>
        <v>0</v>
      </c>
      <c r="AK445" s="213">
        <f t="shared" si="217"/>
        <v>0</v>
      </c>
      <c r="AL445" s="213">
        <f t="shared" si="217"/>
        <v>0</v>
      </c>
      <c r="AM445" s="213">
        <f t="shared" si="217"/>
        <v>0</v>
      </c>
      <c r="AN445" s="213">
        <f t="shared" si="217"/>
        <v>0</v>
      </c>
      <c r="AO445" s="213">
        <f t="shared" si="217"/>
        <v>0</v>
      </c>
      <c r="AP445" s="213">
        <f t="shared" si="217"/>
        <v>0</v>
      </c>
    </row>
    <row r="446" spans="1:42" x14ac:dyDescent="0.2">
      <c r="A446" s="16">
        <f>A445+1</f>
        <v>9</v>
      </c>
      <c r="C446" s="214">
        <f t="shared" ref="C446:AP446" si="218">C309</f>
        <v>0</v>
      </c>
      <c r="D446" s="213">
        <f t="shared" si="218"/>
        <v>0</v>
      </c>
      <c r="E446" s="213">
        <f t="shared" si="218"/>
        <v>0</v>
      </c>
      <c r="F446" s="213">
        <f t="shared" si="218"/>
        <v>0</v>
      </c>
      <c r="G446" s="213">
        <f t="shared" si="218"/>
        <v>0</v>
      </c>
      <c r="H446" s="213">
        <f t="shared" si="218"/>
        <v>0</v>
      </c>
      <c r="I446" s="213">
        <f t="shared" si="218"/>
        <v>0</v>
      </c>
      <c r="J446" s="213">
        <f t="shared" si="218"/>
        <v>0</v>
      </c>
      <c r="K446" s="213">
        <f t="shared" si="218"/>
        <v>0</v>
      </c>
      <c r="L446" s="213">
        <f t="shared" si="218"/>
        <v>0</v>
      </c>
      <c r="M446" s="213">
        <f t="shared" si="218"/>
        <v>0</v>
      </c>
      <c r="N446" s="213">
        <f t="shared" si="218"/>
        <v>0</v>
      </c>
      <c r="O446" s="213">
        <f t="shared" si="218"/>
        <v>0</v>
      </c>
      <c r="P446" s="213">
        <f t="shared" si="218"/>
        <v>0</v>
      </c>
      <c r="Q446" s="213">
        <f t="shared" si="218"/>
        <v>0</v>
      </c>
      <c r="R446" s="213">
        <f t="shared" si="218"/>
        <v>0</v>
      </c>
      <c r="S446" s="213">
        <f t="shared" si="218"/>
        <v>0</v>
      </c>
      <c r="T446" s="213">
        <f t="shared" si="218"/>
        <v>0</v>
      </c>
      <c r="U446" s="213">
        <f t="shared" si="218"/>
        <v>0</v>
      </c>
      <c r="V446" s="213">
        <f t="shared" si="218"/>
        <v>0</v>
      </c>
      <c r="W446" s="213">
        <f t="shared" si="218"/>
        <v>0</v>
      </c>
      <c r="X446" s="213">
        <f t="shared" si="218"/>
        <v>0</v>
      </c>
      <c r="Y446" s="213">
        <f t="shared" si="218"/>
        <v>0</v>
      </c>
      <c r="Z446" s="213">
        <f t="shared" si="218"/>
        <v>0</v>
      </c>
      <c r="AA446" s="213">
        <f t="shared" si="218"/>
        <v>0</v>
      </c>
      <c r="AB446" s="213">
        <f t="shared" si="218"/>
        <v>0</v>
      </c>
      <c r="AC446" s="213">
        <f t="shared" si="218"/>
        <v>0</v>
      </c>
      <c r="AD446" s="213">
        <f t="shared" si="218"/>
        <v>0</v>
      </c>
      <c r="AE446" s="213">
        <f t="shared" si="218"/>
        <v>0</v>
      </c>
      <c r="AF446" s="213">
        <f t="shared" si="218"/>
        <v>0</v>
      </c>
      <c r="AG446" s="213">
        <f t="shared" si="218"/>
        <v>0</v>
      </c>
      <c r="AH446" s="213">
        <f t="shared" si="218"/>
        <v>0</v>
      </c>
      <c r="AI446" s="213">
        <f t="shared" si="218"/>
        <v>0</v>
      </c>
      <c r="AJ446" s="213">
        <f t="shared" si="218"/>
        <v>0</v>
      </c>
      <c r="AK446" s="213">
        <f t="shared" si="218"/>
        <v>0</v>
      </c>
      <c r="AL446" s="213">
        <f t="shared" si="218"/>
        <v>0</v>
      </c>
      <c r="AM446" s="213">
        <f t="shared" si="218"/>
        <v>0</v>
      </c>
      <c r="AN446" s="213">
        <f t="shared" si="218"/>
        <v>0</v>
      </c>
      <c r="AO446" s="213">
        <f t="shared" si="218"/>
        <v>0</v>
      </c>
      <c r="AP446" s="213">
        <f t="shared" si="218"/>
        <v>0</v>
      </c>
    </row>
    <row r="447" spans="1:42" x14ac:dyDescent="0.2">
      <c r="A447" s="16">
        <f t="shared" ref="A447" si="219">A446+1</f>
        <v>10</v>
      </c>
      <c r="C447" s="214">
        <f t="shared" ref="C447:AP447" si="220">C310</f>
        <v>0</v>
      </c>
      <c r="D447" s="213">
        <f t="shared" si="220"/>
        <v>0</v>
      </c>
      <c r="E447" s="213">
        <f t="shared" si="220"/>
        <v>0</v>
      </c>
      <c r="F447" s="213">
        <f t="shared" si="220"/>
        <v>0</v>
      </c>
      <c r="G447" s="213">
        <f t="shared" si="220"/>
        <v>0</v>
      </c>
      <c r="H447" s="213">
        <f t="shared" si="220"/>
        <v>0</v>
      </c>
      <c r="I447" s="213">
        <f t="shared" si="220"/>
        <v>0</v>
      </c>
      <c r="J447" s="213">
        <f t="shared" si="220"/>
        <v>0</v>
      </c>
      <c r="K447" s="213">
        <f t="shared" si="220"/>
        <v>0</v>
      </c>
      <c r="L447" s="213">
        <f t="shared" si="220"/>
        <v>0</v>
      </c>
      <c r="M447" s="213">
        <f t="shared" si="220"/>
        <v>0</v>
      </c>
      <c r="N447" s="213">
        <f t="shared" si="220"/>
        <v>0</v>
      </c>
      <c r="O447" s="213">
        <f t="shared" si="220"/>
        <v>0</v>
      </c>
      <c r="P447" s="213">
        <f t="shared" si="220"/>
        <v>0</v>
      </c>
      <c r="Q447" s="213">
        <f t="shared" si="220"/>
        <v>0</v>
      </c>
      <c r="R447" s="213">
        <f t="shared" si="220"/>
        <v>0</v>
      </c>
      <c r="S447" s="213">
        <f t="shared" si="220"/>
        <v>0</v>
      </c>
      <c r="T447" s="213">
        <f t="shared" si="220"/>
        <v>0</v>
      </c>
      <c r="U447" s="213">
        <f t="shared" si="220"/>
        <v>0</v>
      </c>
      <c r="V447" s="213">
        <f t="shared" si="220"/>
        <v>0</v>
      </c>
      <c r="W447" s="213">
        <f t="shared" si="220"/>
        <v>0</v>
      </c>
      <c r="X447" s="213">
        <f t="shared" si="220"/>
        <v>0</v>
      </c>
      <c r="Y447" s="213">
        <f t="shared" si="220"/>
        <v>0</v>
      </c>
      <c r="Z447" s="213">
        <f t="shared" si="220"/>
        <v>0</v>
      </c>
      <c r="AA447" s="213">
        <f t="shared" si="220"/>
        <v>0</v>
      </c>
      <c r="AB447" s="213">
        <f t="shared" si="220"/>
        <v>0</v>
      </c>
      <c r="AC447" s="213">
        <f t="shared" si="220"/>
        <v>0</v>
      </c>
      <c r="AD447" s="213">
        <f t="shared" si="220"/>
        <v>0</v>
      </c>
      <c r="AE447" s="213">
        <f t="shared" si="220"/>
        <v>0</v>
      </c>
      <c r="AF447" s="213">
        <f t="shared" si="220"/>
        <v>0</v>
      </c>
      <c r="AG447" s="213">
        <f t="shared" si="220"/>
        <v>0</v>
      </c>
      <c r="AH447" s="213">
        <f t="shared" si="220"/>
        <v>0</v>
      </c>
      <c r="AI447" s="213">
        <f t="shared" si="220"/>
        <v>0</v>
      </c>
      <c r="AJ447" s="213">
        <f t="shared" si="220"/>
        <v>0</v>
      </c>
      <c r="AK447" s="213">
        <f t="shared" si="220"/>
        <v>0</v>
      </c>
      <c r="AL447" s="213">
        <f t="shared" si="220"/>
        <v>0</v>
      </c>
      <c r="AM447" s="213">
        <f t="shared" si="220"/>
        <v>0</v>
      </c>
      <c r="AN447" s="213">
        <f t="shared" si="220"/>
        <v>0</v>
      </c>
      <c r="AO447" s="213">
        <f t="shared" si="220"/>
        <v>0</v>
      </c>
      <c r="AP447" s="213">
        <f t="shared" si="220"/>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1">SUM(C450:AP450)</f>
        <v>0</v>
      </c>
      <c r="C450" s="214">
        <f t="shared" ref="C450:AP450" si="222">LOOKUP(C438,$B$407:$AP$407,$B$408:$AP$408)*$B627/100</f>
        <v>0</v>
      </c>
      <c r="D450" s="214">
        <f t="shared" si="222"/>
        <v>0</v>
      </c>
      <c r="E450" s="214">
        <f t="shared" si="222"/>
        <v>0</v>
      </c>
      <c r="F450" s="214">
        <f t="shared" si="222"/>
        <v>0</v>
      </c>
      <c r="G450" s="214">
        <f t="shared" si="222"/>
        <v>0</v>
      </c>
      <c r="H450" s="214">
        <f t="shared" si="222"/>
        <v>0</v>
      </c>
      <c r="I450" s="214">
        <f t="shared" si="222"/>
        <v>0</v>
      </c>
      <c r="J450" s="214">
        <f t="shared" si="222"/>
        <v>0</v>
      </c>
      <c r="K450" s="214">
        <f t="shared" si="222"/>
        <v>0</v>
      </c>
      <c r="L450" s="214">
        <f t="shared" si="222"/>
        <v>0</v>
      </c>
      <c r="M450" s="214">
        <f t="shared" si="222"/>
        <v>0</v>
      </c>
      <c r="N450" s="214">
        <f t="shared" si="222"/>
        <v>0</v>
      </c>
      <c r="O450" s="214">
        <f t="shared" si="222"/>
        <v>0</v>
      </c>
      <c r="P450" s="214">
        <f t="shared" si="222"/>
        <v>0</v>
      </c>
      <c r="Q450" s="214">
        <f t="shared" si="222"/>
        <v>0</v>
      </c>
      <c r="R450" s="214">
        <f t="shared" si="222"/>
        <v>0</v>
      </c>
      <c r="S450" s="214">
        <f t="shared" si="222"/>
        <v>0</v>
      </c>
      <c r="T450" s="214">
        <f t="shared" si="222"/>
        <v>0</v>
      </c>
      <c r="U450" s="214">
        <f t="shared" si="222"/>
        <v>0</v>
      </c>
      <c r="V450" s="214">
        <f t="shared" si="222"/>
        <v>0</v>
      </c>
      <c r="W450" s="214">
        <f t="shared" si="222"/>
        <v>0</v>
      </c>
      <c r="X450" s="214">
        <f t="shared" si="222"/>
        <v>0</v>
      </c>
      <c r="Y450" s="214">
        <f t="shared" si="222"/>
        <v>0</v>
      </c>
      <c r="Z450" s="214">
        <f t="shared" si="222"/>
        <v>0</v>
      </c>
      <c r="AA450" s="214">
        <f t="shared" si="222"/>
        <v>0</v>
      </c>
      <c r="AB450" s="214">
        <f t="shared" si="222"/>
        <v>0</v>
      </c>
      <c r="AC450" s="214">
        <f t="shared" si="222"/>
        <v>0</v>
      </c>
      <c r="AD450" s="214">
        <f t="shared" si="222"/>
        <v>0</v>
      </c>
      <c r="AE450" s="214">
        <f t="shared" si="222"/>
        <v>0</v>
      </c>
      <c r="AF450" s="214">
        <f t="shared" si="222"/>
        <v>0</v>
      </c>
      <c r="AG450" s="214">
        <f t="shared" si="222"/>
        <v>0</v>
      </c>
      <c r="AH450" s="214">
        <f t="shared" si="222"/>
        <v>0</v>
      </c>
      <c r="AI450" s="214">
        <f t="shared" si="222"/>
        <v>0</v>
      </c>
      <c r="AJ450" s="214">
        <f t="shared" si="222"/>
        <v>0</v>
      </c>
      <c r="AK450" s="214">
        <f t="shared" si="222"/>
        <v>0</v>
      </c>
      <c r="AL450" s="214">
        <f t="shared" si="222"/>
        <v>0</v>
      </c>
      <c r="AM450" s="214">
        <f t="shared" si="222"/>
        <v>0</v>
      </c>
      <c r="AN450" s="214">
        <f t="shared" si="222"/>
        <v>0</v>
      </c>
      <c r="AO450" s="214">
        <f t="shared" si="222"/>
        <v>0</v>
      </c>
      <c r="AP450" s="214">
        <f t="shared" si="222"/>
        <v>0</v>
      </c>
    </row>
    <row r="451" spans="1:42" x14ac:dyDescent="0.2">
      <c r="A451" s="16">
        <f>A450+1</f>
        <v>2</v>
      </c>
      <c r="B451" s="196">
        <f t="shared" si="221"/>
        <v>0</v>
      </c>
      <c r="C451" s="214">
        <f t="shared" ref="C451:AP451" si="223">LOOKUP(C439,$B$407:$AP$407,$B$408:$AP$408)*$B628/100</f>
        <v>0</v>
      </c>
      <c r="D451" s="214">
        <f t="shared" si="223"/>
        <v>0</v>
      </c>
      <c r="E451" s="214">
        <f t="shared" si="223"/>
        <v>0</v>
      </c>
      <c r="F451" s="214">
        <f t="shared" si="223"/>
        <v>0</v>
      </c>
      <c r="G451" s="214">
        <f t="shared" si="223"/>
        <v>0</v>
      </c>
      <c r="H451" s="214">
        <f t="shared" si="223"/>
        <v>0</v>
      </c>
      <c r="I451" s="214">
        <f t="shared" si="223"/>
        <v>0</v>
      </c>
      <c r="J451" s="214">
        <f t="shared" si="223"/>
        <v>0</v>
      </c>
      <c r="K451" s="214">
        <f t="shared" si="223"/>
        <v>0</v>
      </c>
      <c r="L451" s="214">
        <f t="shared" si="223"/>
        <v>0</v>
      </c>
      <c r="M451" s="214">
        <f t="shared" si="223"/>
        <v>0</v>
      </c>
      <c r="N451" s="214">
        <f t="shared" si="223"/>
        <v>0</v>
      </c>
      <c r="O451" s="214">
        <f t="shared" si="223"/>
        <v>0</v>
      </c>
      <c r="P451" s="214">
        <f t="shared" si="223"/>
        <v>0</v>
      </c>
      <c r="Q451" s="214">
        <f t="shared" si="223"/>
        <v>0</v>
      </c>
      <c r="R451" s="214">
        <f t="shared" si="223"/>
        <v>0</v>
      </c>
      <c r="S451" s="214">
        <f t="shared" si="223"/>
        <v>0</v>
      </c>
      <c r="T451" s="214">
        <f t="shared" si="223"/>
        <v>0</v>
      </c>
      <c r="U451" s="214">
        <f t="shared" si="223"/>
        <v>0</v>
      </c>
      <c r="V451" s="214">
        <f t="shared" si="223"/>
        <v>0</v>
      </c>
      <c r="W451" s="214">
        <f t="shared" si="223"/>
        <v>0</v>
      </c>
      <c r="X451" s="214">
        <f t="shared" si="223"/>
        <v>0</v>
      </c>
      <c r="Y451" s="214">
        <f t="shared" si="223"/>
        <v>0</v>
      </c>
      <c r="Z451" s="214">
        <f t="shared" si="223"/>
        <v>0</v>
      </c>
      <c r="AA451" s="214">
        <f t="shared" si="223"/>
        <v>0</v>
      </c>
      <c r="AB451" s="214">
        <f t="shared" si="223"/>
        <v>0</v>
      </c>
      <c r="AC451" s="214">
        <f t="shared" si="223"/>
        <v>0</v>
      </c>
      <c r="AD451" s="214">
        <f t="shared" si="223"/>
        <v>0</v>
      </c>
      <c r="AE451" s="214">
        <f t="shared" si="223"/>
        <v>0</v>
      </c>
      <c r="AF451" s="214">
        <f t="shared" si="223"/>
        <v>0</v>
      </c>
      <c r="AG451" s="214">
        <f t="shared" si="223"/>
        <v>0</v>
      </c>
      <c r="AH451" s="214">
        <f t="shared" si="223"/>
        <v>0</v>
      </c>
      <c r="AI451" s="214">
        <f t="shared" si="223"/>
        <v>0</v>
      </c>
      <c r="AJ451" s="214">
        <f t="shared" si="223"/>
        <v>0</v>
      </c>
      <c r="AK451" s="214">
        <f t="shared" si="223"/>
        <v>0</v>
      </c>
      <c r="AL451" s="214">
        <f t="shared" si="223"/>
        <v>0</v>
      </c>
      <c r="AM451" s="214">
        <f t="shared" si="223"/>
        <v>0</v>
      </c>
      <c r="AN451" s="214">
        <f t="shared" si="223"/>
        <v>0</v>
      </c>
      <c r="AO451" s="214">
        <f t="shared" si="223"/>
        <v>0</v>
      </c>
      <c r="AP451" s="214">
        <f t="shared" si="223"/>
        <v>0</v>
      </c>
    </row>
    <row r="452" spans="1:42" x14ac:dyDescent="0.2">
      <c r="A452" s="16">
        <f t="shared" ref="A452:A457" si="224">A451+1</f>
        <v>3</v>
      </c>
      <c r="B452" s="196">
        <f t="shared" si="221"/>
        <v>0</v>
      </c>
      <c r="C452" s="214">
        <f t="shared" ref="C452:AP452" si="225">LOOKUP(C440,$B$407:$AP$407,$B$408:$AP$408)*$B629/100</f>
        <v>0</v>
      </c>
      <c r="D452" s="214">
        <f t="shared" si="225"/>
        <v>0</v>
      </c>
      <c r="E452" s="214">
        <f t="shared" si="225"/>
        <v>0</v>
      </c>
      <c r="F452" s="214">
        <f t="shared" si="225"/>
        <v>0</v>
      </c>
      <c r="G452" s="214">
        <f t="shared" si="225"/>
        <v>0</v>
      </c>
      <c r="H452" s="214">
        <f t="shared" si="225"/>
        <v>0</v>
      </c>
      <c r="I452" s="214">
        <f t="shared" si="225"/>
        <v>0</v>
      </c>
      <c r="J452" s="214">
        <f t="shared" si="225"/>
        <v>0</v>
      </c>
      <c r="K452" s="214">
        <f t="shared" si="225"/>
        <v>0</v>
      </c>
      <c r="L452" s="214">
        <f t="shared" si="225"/>
        <v>0</v>
      </c>
      <c r="M452" s="214">
        <f t="shared" si="225"/>
        <v>0</v>
      </c>
      <c r="N452" s="214">
        <f t="shared" si="225"/>
        <v>0</v>
      </c>
      <c r="O452" s="214">
        <f t="shared" si="225"/>
        <v>0</v>
      </c>
      <c r="P452" s="214">
        <f t="shared" si="225"/>
        <v>0</v>
      </c>
      <c r="Q452" s="214">
        <f t="shared" si="225"/>
        <v>0</v>
      </c>
      <c r="R452" s="214">
        <f t="shared" si="225"/>
        <v>0</v>
      </c>
      <c r="S452" s="214">
        <f t="shared" si="225"/>
        <v>0</v>
      </c>
      <c r="T452" s="214">
        <f t="shared" si="225"/>
        <v>0</v>
      </c>
      <c r="U452" s="214">
        <f t="shared" si="225"/>
        <v>0</v>
      </c>
      <c r="V452" s="214">
        <f t="shared" si="225"/>
        <v>0</v>
      </c>
      <c r="W452" s="214">
        <f t="shared" si="225"/>
        <v>0</v>
      </c>
      <c r="X452" s="214">
        <f t="shared" si="225"/>
        <v>0</v>
      </c>
      <c r="Y452" s="214">
        <f t="shared" si="225"/>
        <v>0</v>
      </c>
      <c r="Z452" s="214">
        <f t="shared" si="225"/>
        <v>0</v>
      </c>
      <c r="AA452" s="214">
        <f t="shared" si="225"/>
        <v>0</v>
      </c>
      <c r="AB452" s="214">
        <f t="shared" si="225"/>
        <v>0</v>
      </c>
      <c r="AC452" s="214">
        <f t="shared" si="225"/>
        <v>0</v>
      </c>
      <c r="AD452" s="214">
        <f t="shared" si="225"/>
        <v>0</v>
      </c>
      <c r="AE452" s="214">
        <f t="shared" si="225"/>
        <v>0</v>
      </c>
      <c r="AF452" s="214">
        <f t="shared" si="225"/>
        <v>0</v>
      </c>
      <c r="AG452" s="214">
        <f t="shared" si="225"/>
        <v>0</v>
      </c>
      <c r="AH452" s="214">
        <f t="shared" si="225"/>
        <v>0</v>
      </c>
      <c r="AI452" s="214">
        <f t="shared" si="225"/>
        <v>0</v>
      </c>
      <c r="AJ452" s="214">
        <f t="shared" si="225"/>
        <v>0</v>
      </c>
      <c r="AK452" s="214">
        <f t="shared" si="225"/>
        <v>0</v>
      </c>
      <c r="AL452" s="214">
        <f t="shared" si="225"/>
        <v>0</v>
      </c>
      <c r="AM452" s="214">
        <f t="shared" si="225"/>
        <v>0</v>
      </c>
      <c r="AN452" s="214">
        <f t="shared" si="225"/>
        <v>0</v>
      </c>
      <c r="AO452" s="214">
        <f t="shared" si="225"/>
        <v>0</v>
      </c>
      <c r="AP452" s="214">
        <f t="shared" si="225"/>
        <v>0</v>
      </c>
    </row>
    <row r="453" spans="1:42" x14ac:dyDescent="0.2">
      <c r="A453" s="16">
        <f t="shared" si="224"/>
        <v>4</v>
      </c>
      <c r="B453" s="196">
        <f t="shared" si="221"/>
        <v>0</v>
      </c>
      <c r="C453" s="214">
        <f t="shared" ref="C453:AP453" si="226">LOOKUP(C441,$B$407:$AP$407,$B$408:$AP$408)*$B630/100</f>
        <v>0</v>
      </c>
      <c r="D453" s="214">
        <f t="shared" si="226"/>
        <v>0</v>
      </c>
      <c r="E453" s="214">
        <f t="shared" si="226"/>
        <v>0</v>
      </c>
      <c r="F453" s="214">
        <f t="shared" si="226"/>
        <v>0</v>
      </c>
      <c r="G453" s="214">
        <f t="shared" si="226"/>
        <v>0</v>
      </c>
      <c r="H453" s="214">
        <f t="shared" si="226"/>
        <v>0</v>
      </c>
      <c r="I453" s="214">
        <f t="shared" si="226"/>
        <v>0</v>
      </c>
      <c r="J453" s="214">
        <f t="shared" si="226"/>
        <v>0</v>
      </c>
      <c r="K453" s="214">
        <f t="shared" si="226"/>
        <v>0</v>
      </c>
      <c r="L453" s="214">
        <f t="shared" si="226"/>
        <v>0</v>
      </c>
      <c r="M453" s="214">
        <f t="shared" si="226"/>
        <v>0</v>
      </c>
      <c r="N453" s="214">
        <f t="shared" si="226"/>
        <v>0</v>
      </c>
      <c r="O453" s="214">
        <f t="shared" si="226"/>
        <v>0</v>
      </c>
      <c r="P453" s="214">
        <f t="shared" si="226"/>
        <v>0</v>
      </c>
      <c r="Q453" s="214">
        <f t="shared" si="226"/>
        <v>0</v>
      </c>
      <c r="R453" s="214">
        <f t="shared" si="226"/>
        <v>0</v>
      </c>
      <c r="S453" s="214">
        <f t="shared" si="226"/>
        <v>0</v>
      </c>
      <c r="T453" s="214">
        <f t="shared" si="226"/>
        <v>0</v>
      </c>
      <c r="U453" s="214">
        <f t="shared" si="226"/>
        <v>0</v>
      </c>
      <c r="V453" s="214">
        <f t="shared" si="226"/>
        <v>0</v>
      </c>
      <c r="W453" s="214">
        <f t="shared" si="226"/>
        <v>0</v>
      </c>
      <c r="X453" s="214">
        <f t="shared" si="226"/>
        <v>0</v>
      </c>
      <c r="Y453" s="214">
        <f t="shared" si="226"/>
        <v>0</v>
      </c>
      <c r="Z453" s="214">
        <f t="shared" si="226"/>
        <v>0</v>
      </c>
      <c r="AA453" s="214">
        <f t="shared" si="226"/>
        <v>0</v>
      </c>
      <c r="AB453" s="214">
        <f t="shared" si="226"/>
        <v>0</v>
      </c>
      <c r="AC453" s="214">
        <f t="shared" si="226"/>
        <v>0</v>
      </c>
      <c r="AD453" s="214">
        <f t="shared" si="226"/>
        <v>0</v>
      </c>
      <c r="AE453" s="214">
        <f t="shared" si="226"/>
        <v>0</v>
      </c>
      <c r="AF453" s="214">
        <f t="shared" si="226"/>
        <v>0</v>
      </c>
      <c r="AG453" s="214">
        <f t="shared" si="226"/>
        <v>0</v>
      </c>
      <c r="AH453" s="214">
        <f t="shared" si="226"/>
        <v>0</v>
      </c>
      <c r="AI453" s="214">
        <f t="shared" si="226"/>
        <v>0</v>
      </c>
      <c r="AJ453" s="214">
        <f t="shared" si="226"/>
        <v>0</v>
      </c>
      <c r="AK453" s="214">
        <f t="shared" si="226"/>
        <v>0</v>
      </c>
      <c r="AL453" s="214">
        <f t="shared" si="226"/>
        <v>0</v>
      </c>
      <c r="AM453" s="214">
        <f t="shared" si="226"/>
        <v>0</v>
      </c>
      <c r="AN453" s="214">
        <f t="shared" si="226"/>
        <v>0</v>
      </c>
      <c r="AO453" s="214">
        <f t="shared" si="226"/>
        <v>0</v>
      </c>
      <c r="AP453" s="214">
        <f t="shared" si="226"/>
        <v>0</v>
      </c>
    </row>
    <row r="454" spans="1:42" x14ac:dyDescent="0.2">
      <c r="A454" s="16">
        <f t="shared" si="224"/>
        <v>5</v>
      </c>
      <c r="B454" s="196">
        <f t="shared" si="221"/>
        <v>0</v>
      </c>
      <c r="C454" s="214">
        <f t="shared" ref="C454:AP454" si="227">LOOKUP(C442,$B$407:$AP$407,$B$408:$AP$408)*$B631/100</f>
        <v>0</v>
      </c>
      <c r="D454" s="214">
        <f t="shared" si="227"/>
        <v>0</v>
      </c>
      <c r="E454" s="214">
        <f t="shared" si="227"/>
        <v>0</v>
      </c>
      <c r="F454" s="214">
        <f t="shared" si="227"/>
        <v>0</v>
      </c>
      <c r="G454" s="214">
        <f t="shared" si="227"/>
        <v>0</v>
      </c>
      <c r="H454" s="214">
        <f t="shared" si="227"/>
        <v>0</v>
      </c>
      <c r="I454" s="214">
        <f t="shared" si="227"/>
        <v>0</v>
      </c>
      <c r="J454" s="214">
        <f t="shared" si="227"/>
        <v>0</v>
      </c>
      <c r="K454" s="214">
        <f t="shared" si="227"/>
        <v>0</v>
      </c>
      <c r="L454" s="214">
        <f t="shared" si="227"/>
        <v>0</v>
      </c>
      <c r="M454" s="214">
        <f t="shared" si="227"/>
        <v>0</v>
      </c>
      <c r="N454" s="214">
        <f t="shared" si="227"/>
        <v>0</v>
      </c>
      <c r="O454" s="214">
        <f t="shared" si="227"/>
        <v>0</v>
      </c>
      <c r="P454" s="214">
        <f t="shared" si="227"/>
        <v>0</v>
      </c>
      <c r="Q454" s="214">
        <f t="shared" si="227"/>
        <v>0</v>
      </c>
      <c r="R454" s="214">
        <f t="shared" si="227"/>
        <v>0</v>
      </c>
      <c r="S454" s="214">
        <f t="shared" si="227"/>
        <v>0</v>
      </c>
      <c r="T454" s="214">
        <f t="shared" si="227"/>
        <v>0</v>
      </c>
      <c r="U454" s="214">
        <f t="shared" si="227"/>
        <v>0</v>
      </c>
      <c r="V454" s="214">
        <f t="shared" si="227"/>
        <v>0</v>
      </c>
      <c r="W454" s="214">
        <f t="shared" si="227"/>
        <v>0</v>
      </c>
      <c r="X454" s="214">
        <f t="shared" si="227"/>
        <v>0</v>
      </c>
      <c r="Y454" s="214">
        <f t="shared" si="227"/>
        <v>0</v>
      </c>
      <c r="Z454" s="214">
        <f t="shared" si="227"/>
        <v>0</v>
      </c>
      <c r="AA454" s="214">
        <f t="shared" si="227"/>
        <v>0</v>
      </c>
      <c r="AB454" s="214">
        <f t="shared" si="227"/>
        <v>0</v>
      </c>
      <c r="AC454" s="214">
        <f t="shared" si="227"/>
        <v>0</v>
      </c>
      <c r="AD454" s="214">
        <f t="shared" si="227"/>
        <v>0</v>
      </c>
      <c r="AE454" s="214">
        <f t="shared" si="227"/>
        <v>0</v>
      </c>
      <c r="AF454" s="214">
        <f t="shared" si="227"/>
        <v>0</v>
      </c>
      <c r="AG454" s="214">
        <f t="shared" si="227"/>
        <v>0</v>
      </c>
      <c r="AH454" s="214">
        <f t="shared" si="227"/>
        <v>0</v>
      </c>
      <c r="AI454" s="214">
        <f t="shared" si="227"/>
        <v>0</v>
      </c>
      <c r="AJ454" s="214">
        <f t="shared" si="227"/>
        <v>0</v>
      </c>
      <c r="AK454" s="214">
        <f t="shared" si="227"/>
        <v>0</v>
      </c>
      <c r="AL454" s="214">
        <f t="shared" si="227"/>
        <v>0</v>
      </c>
      <c r="AM454" s="214">
        <f t="shared" si="227"/>
        <v>0</v>
      </c>
      <c r="AN454" s="214">
        <f t="shared" si="227"/>
        <v>0</v>
      </c>
      <c r="AO454" s="214">
        <f t="shared" si="227"/>
        <v>0</v>
      </c>
      <c r="AP454" s="214">
        <f t="shared" si="227"/>
        <v>0</v>
      </c>
    </row>
    <row r="455" spans="1:42" x14ac:dyDescent="0.2">
      <c r="A455" s="16">
        <f t="shared" si="224"/>
        <v>6</v>
      </c>
      <c r="B455" s="196">
        <f t="shared" si="221"/>
        <v>0</v>
      </c>
      <c r="C455" s="214">
        <f t="shared" ref="C455:AP455" si="228">LOOKUP(C443,$B$407:$AP$407,$B$408:$AP$408)*$B632/100</f>
        <v>0</v>
      </c>
      <c r="D455" s="214">
        <f t="shared" si="228"/>
        <v>0</v>
      </c>
      <c r="E455" s="214">
        <f t="shared" si="228"/>
        <v>0</v>
      </c>
      <c r="F455" s="214">
        <f t="shared" si="228"/>
        <v>0</v>
      </c>
      <c r="G455" s="214">
        <f t="shared" si="228"/>
        <v>0</v>
      </c>
      <c r="H455" s="214">
        <f t="shared" si="228"/>
        <v>0</v>
      </c>
      <c r="I455" s="214">
        <f t="shared" si="228"/>
        <v>0</v>
      </c>
      <c r="J455" s="214">
        <f t="shared" si="228"/>
        <v>0</v>
      </c>
      <c r="K455" s="214">
        <f t="shared" si="228"/>
        <v>0</v>
      </c>
      <c r="L455" s="214">
        <f t="shared" si="228"/>
        <v>0</v>
      </c>
      <c r="M455" s="214">
        <f t="shared" si="228"/>
        <v>0</v>
      </c>
      <c r="N455" s="214">
        <f t="shared" si="228"/>
        <v>0</v>
      </c>
      <c r="O455" s="214">
        <f t="shared" si="228"/>
        <v>0</v>
      </c>
      <c r="P455" s="214">
        <f t="shared" si="228"/>
        <v>0</v>
      </c>
      <c r="Q455" s="214">
        <f t="shared" si="228"/>
        <v>0</v>
      </c>
      <c r="R455" s="214">
        <f t="shared" si="228"/>
        <v>0</v>
      </c>
      <c r="S455" s="214">
        <f t="shared" si="228"/>
        <v>0</v>
      </c>
      <c r="T455" s="214">
        <f t="shared" si="228"/>
        <v>0</v>
      </c>
      <c r="U455" s="214">
        <f t="shared" si="228"/>
        <v>0</v>
      </c>
      <c r="V455" s="214">
        <f t="shared" si="228"/>
        <v>0</v>
      </c>
      <c r="W455" s="214">
        <f t="shared" si="228"/>
        <v>0</v>
      </c>
      <c r="X455" s="214">
        <f t="shared" si="228"/>
        <v>0</v>
      </c>
      <c r="Y455" s="214">
        <f t="shared" si="228"/>
        <v>0</v>
      </c>
      <c r="Z455" s="214">
        <f t="shared" si="228"/>
        <v>0</v>
      </c>
      <c r="AA455" s="214">
        <f t="shared" si="228"/>
        <v>0</v>
      </c>
      <c r="AB455" s="214">
        <f t="shared" si="228"/>
        <v>0</v>
      </c>
      <c r="AC455" s="214">
        <f t="shared" si="228"/>
        <v>0</v>
      </c>
      <c r="AD455" s="214">
        <f t="shared" si="228"/>
        <v>0</v>
      </c>
      <c r="AE455" s="214">
        <f t="shared" si="228"/>
        <v>0</v>
      </c>
      <c r="AF455" s="214">
        <f t="shared" si="228"/>
        <v>0</v>
      </c>
      <c r="AG455" s="214">
        <f t="shared" si="228"/>
        <v>0</v>
      </c>
      <c r="AH455" s="214">
        <f t="shared" si="228"/>
        <v>0</v>
      </c>
      <c r="AI455" s="214">
        <f t="shared" si="228"/>
        <v>0</v>
      </c>
      <c r="AJ455" s="214">
        <f t="shared" si="228"/>
        <v>0</v>
      </c>
      <c r="AK455" s="214">
        <f t="shared" si="228"/>
        <v>0</v>
      </c>
      <c r="AL455" s="214">
        <f t="shared" si="228"/>
        <v>0</v>
      </c>
      <c r="AM455" s="214">
        <f t="shared" si="228"/>
        <v>0</v>
      </c>
      <c r="AN455" s="214">
        <f t="shared" si="228"/>
        <v>0</v>
      </c>
      <c r="AO455" s="214">
        <f t="shared" si="228"/>
        <v>0</v>
      </c>
      <c r="AP455" s="214">
        <f t="shared" si="228"/>
        <v>0</v>
      </c>
    </row>
    <row r="456" spans="1:42" x14ac:dyDescent="0.2">
      <c r="A456" s="16">
        <f t="shared" si="224"/>
        <v>7</v>
      </c>
      <c r="B456" s="196">
        <f t="shared" si="221"/>
        <v>0</v>
      </c>
      <c r="C456" s="214">
        <f t="shared" ref="C456:AP456" si="229">LOOKUP(C444,$B$407:$AP$407,$B$408:$AP$408)*$B633/100</f>
        <v>0</v>
      </c>
      <c r="D456" s="214">
        <f t="shared" si="229"/>
        <v>0</v>
      </c>
      <c r="E456" s="214">
        <f t="shared" si="229"/>
        <v>0</v>
      </c>
      <c r="F456" s="214">
        <f t="shared" si="229"/>
        <v>0</v>
      </c>
      <c r="G456" s="214">
        <f t="shared" si="229"/>
        <v>0</v>
      </c>
      <c r="H456" s="214">
        <f t="shared" si="229"/>
        <v>0</v>
      </c>
      <c r="I456" s="214">
        <f t="shared" si="229"/>
        <v>0</v>
      </c>
      <c r="J456" s="214">
        <f t="shared" si="229"/>
        <v>0</v>
      </c>
      <c r="K456" s="214">
        <f t="shared" si="229"/>
        <v>0</v>
      </c>
      <c r="L456" s="214">
        <f t="shared" si="229"/>
        <v>0</v>
      </c>
      <c r="M456" s="214">
        <f t="shared" si="229"/>
        <v>0</v>
      </c>
      <c r="N456" s="214">
        <f t="shared" si="229"/>
        <v>0</v>
      </c>
      <c r="O456" s="214">
        <f t="shared" si="229"/>
        <v>0</v>
      </c>
      <c r="P456" s="214">
        <f t="shared" si="229"/>
        <v>0</v>
      </c>
      <c r="Q456" s="214">
        <f t="shared" si="229"/>
        <v>0</v>
      </c>
      <c r="R456" s="214">
        <f t="shared" si="229"/>
        <v>0</v>
      </c>
      <c r="S456" s="214">
        <f t="shared" si="229"/>
        <v>0</v>
      </c>
      <c r="T456" s="214">
        <f t="shared" si="229"/>
        <v>0</v>
      </c>
      <c r="U456" s="214">
        <f t="shared" si="229"/>
        <v>0</v>
      </c>
      <c r="V456" s="214">
        <f t="shared" si="229"/>
        <v>0</v>
      </c>
      <c r="W456" s="214">
        <f t="shared" si="229"/>
        <v>0</v>
      </c>
      <c r="X456" s="214">
        <f t="shared" si="229"/>
        <v>0</v>
      </c>
      <c r="Y456" s="214">
        <f t="shared" si="229"/>
        <v>0</v>
      </c>
      <c r="Z456" s="214">
        <f t="shared" si="229"/>
        <v>0</v>
      </c>
      <c r="AA456" s="214">
        <f t="shared" si="229"/>
        <v>0</v>
      </c>
      <c r="AB456" s="214">
        <f t="shared" si="229"/>
        <v>0</v>
      </c>
      <c r="AC456" s="214">
        <f t="shared" si="229"/>
        <v>0</v>
      </c>
      <c r="AD456" s="214">
        <f t="shared" si="229"/>
        <v>0</v>
      </c>
      <c r="AE456" s="214">
        <f t="shared" si="229"/>
        <v>0</v>
      </c>
      <c r="AF456" s="214">
        <f t="shared" si="229"/>
        <v>0</v>
      </c>
      <c r="AG456" s="214">
        <f t="shared" si="229"/>
        <v>0</v>
      </c>
      <c r="AH456" s="214">
        <f t="shared" si="229"/>
        <v>0</v>
      </c>
      <c r="AI456" s="214">
        <f t="shared" si="229"/>
        <v>0</v>
      </c>
      <c r="AJ456" s="214">
        <f t="shared" si="229"/>
        <v>0</v>
      </c>
      <c r="AK456" s="214">
        <f t="shared" si="229"/>
        <v>0</v>
      </c>
      <c r="AL456" s="214">
        <f t="shared" si="229"/>
        <v>0</v>
      </c>
      <c r="AM456" s="214">
        <f t="shared" si="229"/>
        <v>0</v>
      </c>
      <c r="AN456" s="214">
        <f t="shared" si="229"/>
        <v>0</v>
      </c>
      <c r="AO456" s="214">
        <f t="shared" si="229"/>
        <v>0</v>
      </c>
      <c r="AP456" s="214">
        <f t="shared" si="229"/>
        <v>0</v>
      </c>
    </row>
    <row r="457" spans="1:42" x14ac:dyDescent="0.2">
      <c r="A457" s="16">
        <f t="shared" si="224"/>
        <v>8</v>
      </c>
      <c r="B457" s="196">
        <f t="shared" si="221"/>
        <v>0</v>
      </c>
      <c r="C457" s="214">
        <f t="shared" ref="C457:AP457" si="230">LOOKUP(C445,$B$407:$AP$407,$B$408:$AP$408)*$B634/100</f>
        <v>0</v>
      </c>
      <c r="D457" s="214">
        <f t="shared" si="230"/>
        <v>0</v>
      </c>
      <c r="E457" s="214">
        <f t="shared" si="230"/>
        <v>0</v>
      </c>
      <c r="F457" s="214">
        <f t="shared" si="230"/>
        <v>0</v>
      </c>
      <c r="G457" s="214">
        <f t="shared" si="230"/>
        <v>0</v>
      </c>
      <c r="H457" s="214">
        <f t="shared" si="230"/>
        <v>0</v>
      </c>
      <c r="I457" s="214">
        <f t="shared" si="230"/>
        <v>0</v>
      </c>
      <c r="J457" s="214">
        <f t="shared" si="230"/>
        <v>0</v>
      </c>
      <c r="K457" s="214">
        <f t="shared" si="230"/>
        <v>0</v>
      </c>
      <c r="L457" s="214">
        <f t="shared" si="230"/>
        <v>0</v>
      </c>
      <c r="M457" s="214">
        <f t="shared" si="230"/>
        <v>0</v>
      </c>
      <c r="N457" s="214">
        <f t="shared" si="230"/>
        <v>0</v>
      </c>
      <c r="O457" s="214">
        <f t="shared" si="230"/>
        <v>0</v>
      </c>
      <c r="P457" s="214">
        <f t="shared" si="230"/>
        <v>0</v>
      </c>
      <c r="Q457" s="214">
        <f t="shared" si="230"/>
        <v>0</v>
      </c>
      <c r="R457" s="214">
        <f t="shared" si="230"/>
        <v>0</v>
      </c>
      <c r="S457" s="214">
        <f t="shared" si="230"/>
        <v>0</v>
      </c>
      <c r="T457" s="214">
        <f t="shared" si="230"/>
        <v>0</v>
      </c>
      <c r="U457" s="214">
        <f t="shared" si="230"/>
        <v>0</v>
      </c>
      <c r="V457" s="214">
        <f t="shared" si="230"/>
        <v>0</v>
      </c>
      <c r="W457" s="214">
        <f t="shared" si="230"/>
        <v>0</v>
      </c>
      <c r="X457" s="214">
        <f t="shared" si="230"/>
        <v>0</v>
      </c>
      <c r="Y457" s="214">
        <f t="shared" si="230"/>
        <v>0</v>
      </c>
      <c r="Z457" s="214">
        <f t="shared" si="230"/>
        <v>0</v>
      </c>
      <c r="AA457" s="214">
        <f t="shared" si="230"/>
        <v>0</v>
      </c>
      <c r="AB457" s="214">
        <f t="shared" si="230"/>
        <v>0</v>
      </c>
      <c r="AC457" s="214">
        <f t="shared" si="230"/>
        <v>0</v>
      </c>
      <c r="AD457" s="214">
        <f t="shared" si="230"/>
        <v>0</v>
      </c>
      <c r="AE457" s="214">
        <f t="shared" si="230"/>
        <v>0</v>
      </c>
      <c r="AF457" s="214">
        <f t="shared" si="230"/>
        <v>0</v>
      </c>
      <c r="AG457" s="214">
        <f t="shared" si="230"/>
        <v>0</v>
      </c>
      <c r="AH457" s="214">
        <f t="shared" si="230"/>
        <v>0</v>
      </c>
      <c r="AI457" s="214">
        <f t="shared" si="230"/>
        <v>0</v>
      </c>
      <c r="AJ457" s="214">
        <f t="shared" si="230"/>
        <v>0</v>
      </c>
      <c r="AK457" s="214">
        <f t="shared" si="230"/>
        <v>0</v>
      </c>
      <c r="AL457" s="214">
        <f t="shared" si="230"/>
        <v>0</v>
      </c>
      <c r="AM457" s="214">
        <f t="shared" si="230"/>
        <v>0</v>
      </c>
      <c r="AN457" s="214">
        <f t="shared" si="230"/>
        <v>0</v>
      </c>
      <c r="AO457" s="214">
        <f t="shared" si="230"/>
        <v>0</v>
      </c>
      <c r="AP457" s="214">
        <f t="shared" si="230"/>
        <v>0</v>
      </c>
    </row>
    <row r="458" spans="1:42" x14ac:dyDescent="0.2">
      <c r="A458" s="16">
        <f>A457+1</f>
        <v>9</v>
      </c>
      <c r="B458" s="196">
        <f t="shared" si="221"/>
        <v>0</v>
      </c>
      <c r="C458" s="214">
        <f t="shared" ref="C458:AP458" si="231">LOOKUP(C446,$B$407:$AP$407,$B$408:$AP$408)*$B635/100</f>
        <v>0</v>
      </c>
      <c r="D458" s="214">
        <f t="shared" si="231"/>
        <v>0</v>
      </c>
      <c r="E458" s="214">
        <f t="shared" si="231"/>
        <v>0</v>
      </c>
      <c r="F458" s="214">
        <f t="shared" si="231"/>
        <v>0</v>
      </c>
      <c r="G458" s="214">
        <f t="shared" si="231"/>
        <v>0</v>
      </c>
      <c r="H458" s="214">
        <f t="shared" si="231"/>
        <v>0</v>
      </c>
      <c r="I458" s="214">
        <f t="shared" si="231"/>
        <v>0</v>
      </c>
      <c r="J458" s="214">
        <f t="shared" si="231"/>
        <v>0</v>
      </c>
      <c r="K458" s="214">
        <f t="shared" si="231"/>
        <v>0</v>
      </c>
      <c r="L458" s="214">
        <f t="shared" si="231"/>
        <v>0</v>
      </c>
      <c r="M458" s="214">
        <f t="shared" si="231"/>
        <v>0</v>
      </c>
      <c r="N458" s="214">
        <f t="shared" si="231"/>
        <v>0</v>
      </c>
      <c r="O458" s="214">
        <f t="shared" si="231"/>
        <v>0</v>
      </c>
      <c r="P458" s="214">
        <f t="shared" si="231"/>
        <v>0</v>
      </c>
      <c r="Q458" s="214">
        <f t="shared" si="231"/>
        <v>0</v>
      </c>
      <c r="R458" s="214">
        <f t="shared" si="231"/>
        <v>0</v>
      </c>
      <c r="S458" s="214">
        <f t="shared" si="231"/>
        <v>0</v>
      </c>
      <c r="T458" s="214">
        <f t="shared" si="231"/>
        <v>0</v>
      </c>
      <c r="U458" s="214">
        <f t="shared" si="231"/>
        <v>0</v>
      </c>
      <c r="V458" s="214">
        <f t="shared" si="231"/>
        <v>0</v>
      </c>
      <c r="W458" s="214">
        <f t="shared" si="231"/>
        <v>0</v>
      </c>
      <c r="X458" s="214">
        <f t="shared" si="231"/>
        <v>0</v>
      </c>
      <c r="Y458" s="214">
        <f t="shared" si="231"/>
        <v>0</v>
      </c>
      <c r="Z458" s="214">
        <f t="shared" si="231"/>
        <v>0</v>
      </c>
      <c r="AA458" s="214">
        <f t="shared" si="231"/>
        <v>0</v>
      </c>
      <c r="AB458" s="214">
        <f t="shared" si="231"/>
        <v>0</v>
      </c>
      <c r="AC458" s="214">
        <f t="shared" si="231"/>
        <v>0</v>
      </c>
      <c r="AD458" s="214">
        <f t="shared" si="231"/>
        <v>0</v>
      </c>
      <c r="AE458" s="214">
        <f t="shared" si="231"/>
        <v>0</v>
      </c>
      <c r="AF458" s="214">
        <f t="shared" si="231"/>
        <v>0</v>
      </c>
      <c r="AG458" s="214">
        <f t="shared" si="231"/>
        <v>0</v>
      </c>
      <c r="AH458" s="214">
        <f t="shared" si="231"/>
        <v>0</v>
      </c>
      <c r="AI458" s="214">
        <f t="shared" si="231"/>
        <v>0</v>
      </c>
      <c r="AJ458" s="214">
        <f t="shared" si="231"/>
        <v>0</v>
      </c>
      <c r="AK458" s="214">
        <f t="shared" si="231"/>
        <v>0</v>
      </c>
      <c r="AL458" s="214">
        <f t="shared" si="231"/>
        <v>0</v>
      </c>
      <c r="AM458" s="214">
        <f t="shared" si="231"/>
        <v>0</v>
      </c>
      <c r="AN458" s="214">
        <f t="shared" si="231"/>
        <v>0</v>
      </c>
      <c r="AO458" s="214">
        <f t="shared" si="231"/>
        <v>0</v>
      </c>
      <c r="AP458" s="214">
        <f t="shared" si="231"/>
        <v>0</v>
      </c>
    </row>
    <row r="459" spans="1:42" x14ac:dyDescent="0.2">
      <c r="A459" s="16">
        <f t="shared" ref="A459" si="232">A458+1</f>
        <v>10</v>
      </c>
      <c r="B459" s="196">
        <f t="shared" si="221"/>
        <v>0</v>
      </c>
      <c r="C459" s="214">
        <f t="shared" ref="C459:AP459" si="233">LOOKUP(C447,$B$407:$AP$407,$B$408:$AP$408)*$B636/100</f>
        <v>0</v>
      </c>
      <c r="D459" s="214">
        <f t="shared" si="233"/>
        <v>0</v>
      </c>
      <c r="E459" s="214">
        <f t="shared" si="233"/>
        <v>0</v>
      </c>
      <c r="F459" s="214">
        <f t="shared" si="233"/>
        <v>0</v>
      </c>
      <c r="G459" s="214">
        <f t="shared" si="233"/>
        <v>0</v>
      </c>
      <c r="H459" s="214">
        <f t="shared" si="233"/>
        <v>0</v>
      </c>
      <c r="I459" s="214">
        <f t="shared" si="233"/>
        <v>0</v>
      </c>
      <c r="J459" s="214">
        <f t="shared" si="233"/>
        <v>0</v>
      </c>
      <c r="K459" s="214">
        <f t="shared" si="233"/>
        <v>0</v>
      </c>
      <c r="L459" s="214">
        <f t="shared" si="233"/>
        <v>0</v>
      </c>
      <c r="M459" s="214">
        <f t="shared" si="233"/>
        <v>0</v>
      </c>
      <c r="N459" s="214">
        <f t="shared" si="233"/>
        <v>0</v>
      </c>
      <c r="O459" s="214">
        <f t="shared" si="233"/>
        <v>0</v>
      </c>
      <c r="P459" s="214">
        <f t="shared" si="233"/>
        <v>0</v>
      </c>
      <c r="Q459" s="214">
        <f t="shared" si="233"/>
        <v>0</v>
      </c>
      <c r="R459" s="214">
        <f t="shared" si="233"/>
        <v>0</v>
      </c>
      <c r="S459" s="214">
        <f t="shared" si="233"/>
        <v>0</v>
      </c>
      <c r="T459" s="214">
        <f t="shared" si="233"/>
        <v>0</v>
      </c>
      <c r="U459" s="214">
        <f t="shared" si="233"/>
        <v>0</v>
      </c>
      <c r="V459" s="214">
        <f t="shared" si="233"/>
        <v>0</v>
      </c>
      <c r="W459" s="214">
        <f t="shared" si="233"/>
        <v>0</v>
      </c>
      <c r="X459" s="214">
        <f t="shared" si="233"/>
        <v>0</v>
      </c>
      <c r="Y459" s="214">
        <f t="shared" si="233"/>
        <v>0</v>
      </c>
      <c r="Z459" s="214">
        <f t="shared" si="233"/>
        <v>0</v>
      </c>
      <c r="AA459" s="214">
        <f t="shared" si="233"/>
        <v>0</v>
      </c>
      <c r="AB459" s="214">
        <f t="shared" si="233"/>
        <v>0</v>
      </c>
      <c r="AC459" s="214">
        <f t="shared" si="233"/>
        <v>0</v>
      </c>
      <c r="AD459" s="214">
        <f t="shared" si="233"/>
        <v>0</v>
      </c>
      <c r="AE459" s="214">
        <f t="shared" si="233"/>
        <v>0</v>
      </c>
      <c r="AF459" s="214">
        <f t="shared" si="233"/>
        <v>0</v>
      </c>
      <c r="AG459" s="214">
        <f t="shared" si="233"/>
        <v>0</v>
      </c>
      <c r="AH459" s="214">
        <f t="shared" si="233"/>
        <v>0</v>
      </c>
      <c r="AI459" s="214">
        <f t="shared" si="233"/>
        <v>0</v>
      </c>
      <c r="AJ459" s="214">
        <f t="shared" si="233"/>
        <v>0</v>
      </c>
      <c r="AK459" s="214">
        <f t="shared" si="233"/>
        <v>0</v>
      </c>
      <c r="AL459" s="214">
        <f t="shared" si="233"/>
        <v>0</v>
      </c>
      <c r="AM459" s="214">
        <f t="shared" si="233"/>
        <v>0</v>
      </c>
      <c r="AN459" s="214">
        <f t="shared" si="233"/>
        <v>0</v>
      </c>
      <c r="AO459" s="214">
        <f t="shared" si="233"/>
        <v>0</v>
      </c>
      <c r="AP459" s="214">
        <f t="shared" si="233"/>
        <v>0</v>
      </c>
    </row>
    <row r="460" spans="1:42" s="16" customFormat="1" x14ac:dyDescent="0.2">
      <c r="A460" s="39" t="s">
        <v>13</v>
      </c>
      <c r="B460" s="19"/>
      <c r="C460" s="214">
        <f>SUM(C450:C459)</f>
        <v>0</v>
      </c>
      <c r="D460" s="214">
        <f t="shared" ref="D460:AP460" si="234">SUM(D450:D459)</f>
        <v>0</v>
      </c>
      <c r="E460" s="214">
        <f t="shared" si="234"/>
        <v>0</v>
      </c>
      <c r="F460" s="214">
        <f t="shared" si="234"/>
        <v>0</v>
      </c>
      <c r="G460" s="214">
        <f t="shared" si="234"/>
        <v>0</v>
      </c>
      <c r="H460" s="214">
        <f t="shared" si="234"/>
        <v>0</v>
      </c>
      <c r="I460" s="214">
        <f t="shared" si="234"/>
        <v>0</v>
      </c>
      <c r="J460" s="214">
        <f t="shared" si="234"/>
        <v>0</v>
      </c>
      <c r="K460" s="214">
        <f t="shared" si="234"/>
        <v>0</v>
      </c>
      <c r="L460" s="214">
        <f t="shared" si="234"/>
        <v>0</v>
      </c>
      <c r="M460" s="214">
        <f t="shared" si="234"/>
        <v>0</v>
      </c>
      <c r="N460" s="214">
        <f t="shared" si="234"/>
        <v>0</v>
      </c>
      <c r="O460" s="214">
        <f t="shared" si="234"/>
        <v>0</v>
      </c>
      <c r="P460" s="214">
        <f t="shared" si="234"/>
        <v>0</v>
      </c>
      <c r="Q460" s="214">
        <f t="shared" si="234"/>
        <v>0</v>
      </c>
      <c r="R460" s="214">
        <f t="shared" si="234"/>
        <v>0</v>
      </c>
      <c r="S460" s="214">
        <f t="shared" si="234"/>
        <v>0</v>
      </c>
      <c r="T460" s="214">
        <f t="shared" si="234"/>
        <v>0</v>
      </c>
      <c r="U460" s="214">
        <f t="shared" si="234"/>
        <v>0</v>
      </c>
      <c r="V460" s="214">
        <f t="shared" si="234"/>
        <v>0</v>
      </c>
      <c r="W460" s="214">
        <f t="shared" si="234"/>
        <v>0</v>
      </c>
      <c r="X460" s="214">
        <f t="shared" si="234"/>
        <v>0</v>
      </c>
      <c r="Y460" s="214">
        <f t="shared" si="234"/>
        <v>0</v>
      </c>
      <c r="Z460" s="214">
        <f t="shared" si="234"/>
        <v>0</v>
      </c>
      <c r="AA460" s="214">
        <f t="shared" si="234"/>
        <v>0</v>
      </c>
      <c r="AB460" s="214">
        <f t="shared" si="234"/>
        <v>0</v>
      </c>
      <c r="AC460" s="214">
        <f t="shared" si="234"/>
        <v>0</v>
      </c>
      <c r="AD460" s="214">
        <f t="shared" si="234"/>
        <v>0</v>
      </c>
      <c r="AE460" s="214">
        <f t="shared" si="234"/>
        <v>0</v>
      </c>
      <c r="AF460" s="214">
        <f t="shared" si="234"/>
        <v>0</v>
      </c>
      <c r="AG460" s="214">
        <f t="shared" si="234"/>
        <v>0</v>
      </c>
      <c r="AH460" s="214">
        <f t="shared" si="234"/>
        <v>0</v>
      </c>
      <c r="AI460" s="214">
        <f t="shared" si="234"/>
        <v>0</v>
      </c>
      <c r="AJ460" s="214">
        <f t="shared" si="234"/>
        <v>0</v>
      </c>
      <c r="AK460" s="214">
        <f t="shared" si="234"/>
        <v>0</v>
      </c>
      <c r="AL460" s="214">
        <f t="shared" si="234"/>
        <v>0</v>
      </c>
      <c r="AM460" s="214">
        <f t="shared" si="234"/>
        <v>0</v>
      </c>
      <c r="AN460" s="214">
        <f t="shared" si="234"/>
        <v>0</v>
      </c>
      <c r="AO460" s="214">
        <f t="shared" si="234"/>
        <v>0</v>
      </c>
      <c r="AP460" s="214">
        <f t="shared" si="234"/>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5">C327</f>
        <v>0</v>
      </c>
      <c r="D464" s="213">
        <f t="shared" si="235"/>
        <v>0</v>
      </c>
      <c r="E464" s="213">
        <f t="shared" si="235"/>
        <v>0</v>
      </c>
      <c r="F464" s="213">
        <f t="shared" si="235"/>
        <v>0</v>
      </c>
      <c r="G464" s="213">
        <f t="shared" si="235"/>
        <v>0</v>
      </c>
      <c r="H464" s="213">
        <f t="shared" si="235"/>
        <v>0</v>
      </c>
      <c r="I464" s="213">
        <f t="shared" si="235"/>
        <v>0</v>
      </c>
      <c r="J464" s="213">
        <f t="shared" si="235"/>
        <v>0</v>
      </c>
      <c r="K464" s="213">
        <f t="shared" si="235"/>
        <v>0</v>
      </c>
      <c r="L464" s="213">
        <f t="shared" si="235"/>
        <v>0</v>
      </c>
      <c r="M464" s="213">
        <f t="shared" si="235"/>
        <v>0</v>
      </c>
      <c r="N464" s="213">
        <f t="shared" si="235"/>
        <v>0</v>
      </c>
      <c r="O464" s="213">
        <f t="shared" si="235"/>
        <v>0</v>
      </c>
      <c r="P464" s="213">
        <f t="shared" si="235"/>
        <v>0</v>
      </c>
      <c r="Q464" s="213">
        <f t="shared" si="235"/>
        <v>0</v>
      </c>
      <c r="R464" s="213">
        <f t="shared" si="235"/>
        <v>0</v>
      </c>
      <c r="S464" s="213">
        <f t="shared" si="235"/>
        <v>0</v>
      </c>
      <c r="T464" s="213">
        <f t="shared" si="235"/>
        <v>0</v>
      </c>
      <c r="U464" s="213">
        <f t="shared" si="235"/>
        <v>0</v>
      </c>
      <c r="V464" s="213">
        <f t="shared" si="235"/>
        <v>0</v>
      </c>
      <c r="W464" s="213">
        <f t="shared" si="235"/>
        <v>0</v>
      </c>
      <c r="X464" s="213">
        <f t="shared" si="235"/>
        <v>0</v>
      </c>
      <c r="Y464" s="213">
        <f t="shared" si="235"/>
        <v>0</v>
      </c>
      <c r="Z464" s="213">
        <f t="shared" si="235"/>
        <v>0</v>
      </c>
      <c r="AA464" s="213">
        <f t="shared" si="235"/>
        <v>0</v>
      </c>
      <c r="AB464" s="213">
        <f t="shared" si="235"/>
        <v>0</v>
      </c>
      <c r="AC464" s="213">
        <f t="shared" si="235"/>
        <v>0</v>
      </c>
      <c r="AD464" s="213">
        <f t="shared" si="235"/>
        <v>0</v>
      </c>
      <c r="AE464" s="213">
        <f t="shared" si="235"/>
        <v>0</v>
      </c>
      <c r="AF464" s="213">
        <f t="shared" si="235"/>
        <v>0</v>
      </c>
      <c r="AG464" s="213">
        <f t="shared" si="235"/>
        <v>0</v>
      </c>
      <c r="AH464" s="213">
        <f t="shared" si="235"/>
        <v>0</v>
      </c>
      <c r="AI464" s="213">
        <f t="shared" si="235"/>
        <v>0</v>
      </c>
      <c r="AJ464" s="213">
        <f t="shared" si="235"/>
        <v>0</v>
      </c>
      <c r="AK464" s="213">
        <f t="shared" si="235"/>
        <v>0</v>
      </c>
      <c r="AL464" s="213">
        <f t="shared" si="235"/>
        <v>0</v>
      </c>
      <c r="AM464" s="213">
        <f t="shared" si="235"/>
        <v>0</v>
      </c>
      <c r="AN464" s="213">
        <f t="shared" si="235"/>
        <v>0</v>
      </c>
      <c r="AO464" s="213">
        <f t="shared" si="235"/>
        <v>0</v>
      </c>
      <c r="AP464" s="213">
        <f t="shared" si="235"/>
        <v>0</v>
      </c>
    </row>
    <row r="465" spans="1:42" x14ac:dyDescent="0.2">
      <c r="A465" s="4">
        <f>A464+1</f>
        <v>2</v>
      </c>
      <c r="C465" s="213">
        <f t="shared" ref="C465:AP465" si="236">C328</f>
        <v>0</v>
      </c>
      <c r="D465" s="213">
        <f t="shared" si="236"/>
        <v>0</v>
      </c>
      <c r="E465" s="213">
        <f t="shared" si="236"/>
        <v>0</v>
      </c>
      <c r="F465" s="213">
        <f t="shared" si="236"/>
        <v>0</v>
      </c>
      <c r="G465" s="213">
        <f t="shared" si="236"/>
        <v>0</v>
      </c>
      <c r="H465" s="213">
        <f t="shared" si="236"/>
        <v>0</v>
      </c>
      <c r="I465" s="213">
        <f t="shared" si="236"/>
        <v>0</v>
      </c>
      <c r="J465" s="213">
        <f t="shared" si="236"/>
        <v>0</v>
      </c>
      <c r="K465" s="213">
        <f t="shared" si="236"/>
        <v>0</v>
      </c>
      <c r="L465" s="213">
        <f t="shared" si="236"/>
        <v>0</v>
      </c>
      <c r="M465" s="213">
        <f t="shared" si="236"/>
        <v>0</v>
      </c>
      <c r="N465" s="213">
        <f t="shared" si="236"/>
        <v>0</v>
      </c>
      <c r="O465" s="213">
        <f t="shared" si="236"/>
        <v>0</v>
      </c>
      <c r="P465" s="213">
        <f t="shared" si="236"/>
        <v>0</v>
      </c>
      <c r="Q465" s="213">
        <f t="shared" si="236"/>
        <v>0</v>
      </c>
      <c r="R465" s="213">
        <f t="shared" si="236"/>
        <v>0</v>
      </c>
      <c r="S465" s="213">
        <f t="shared" si="236"/>
        <v>0</v>
      </c>
      <c r="T465" s="213">
        <f t="shared" si="236"/>
        <v>0</v>
      </c>
      <c r="U465" s="213">
        <f t="shared" si="236"/>
        <v>0</v>
      </c>
      <c r="V465" s="213">
        <f t="shared" si="236"/>
        <v>0</v>
      </c>
      <c r="W465" s="213">
        <f t="shared" si="236"/>
        <v>0</v>
      </c>
      <c r="X465" s="213">
        <f t="shared" si="236"/>
        <v>0</v>
      </c>
      <c r="Y465" s="213">
        <f t="shared" si="236"/>
        <v>0</v>
      </c>
      <c r="Z465" s="213">
        <f t="shared" si="236"/>
        <v>0</v>
      </c>
      <c r="AA465" s="213">
        <f t="shared" si="236"/>
        <v>0</v>
      </c>
      <c r="AB465" s="213">
        <f t="shared" si="236"/>
        <v>0</v>
      </c>
      <c r="AC465" s="213">
        <f t="shared" si="236"/>
        <v>0</v>
      </c>
      <c r="AD465" s="213">
        <f t="shared" si="236"/>
        <v>0</v>
      </c>
      <c r="AE465" s="213">
        <f t="shared" si="236"/>
        <v>0</v>
      </c>
      <c r="AF465" s="213">
        <f t="shared" si="236"/>
        <v>0</v>
      </c>
      <c r="AG465" s="213">
        <f t="shared" si="236"/>
        <v>0</v>
      </c>
      <c r="AH465" s="213">
        <f t="shared" si="236"/>
        <v>0</v>
      </c>
      <c r="AI465" s="213">
        <f t="shared" si="236"/>
        <v>0</v>
      </c>
      <c r="AJ465" s="213">
        <f t="shared" si="236"/>
        <v>0</v>
      </c>
      <c r="AK465" s="213">
        <f t="shared" si="236"/>
        <v>0</v>
      </c>
      <c r="AL465" s="213">
        <f t="shared" si="236"/>
        <v>0</v>
      </c>
      <c r="AM465" s="213">
        <f t="shared" si="236"/>
        <v>0</v>
      </c>
      <c r="AN465" s="213">
        <f t="shared" si="236"/>
        <v>0</v>
      </c>
      <c r="AO465" s="213">
        <f t="shared" si="236"/>
        <v>0</v>
      </c>
      <c r="AP465" s="213">
        <f t="shared" si="236"/>
        <v>0</v>
      </c>
    </row>
    <row r="466" spans="1:42" x14ac:dyDescent="0.2">
      <c r="A466" s="4">
        <f t="shared" ref="A466:A471" si="237">A465+1</f>
        <v>3</v>
      </c>
      <c r="C466" s="213">
        <f t="shared" ref="C466:AP466" si="238">C329</f>
        <v>0</v>
      </c>
      <c r="D466" s="213">
        <f t="shared" si="238"/>
        <v>0</v>
      </c>
      <c r="E466" s="213">
        <f t="shared" si="238"/>
        <v>0</v>
      </c>
      <c r="F466" s="213">
        <f t="shared" si="238"/>
        <v>0</v>
      </c>
      <c r="G466" s="213">
        <f t="shared" si="238"/>
        <v>0</v>
      </c>
      <c r="H466" s="213">
        <f t="shared" si="238"/>
        <v>0</v>
      </c>
      <c r="I466" s="213">
        <f t="shared" si="238"/>
        <v>0</v>
      </c>
      <c r="J466" s="213">
        <f t="shared" si="238"/>
        <v>0</v>
      </c>
      <c r="K466" s="213">
        <f t="shared" si="238"/>
        <v>0</v>
      </c>
      <c r="L466" s="213">
        <f t="shared" si="238"/>
        <v>0</v>
      </c>
      <c r="M466" s="213">
        <f t="shared" si="238"/>
        <v>0</v>
      </c>
      <c r="N466" s="213">
        <f t="shared" si="238"/>
        <v>0</v>
      </c>
      <c r="O466" s="213">
        <f t="shared" si="238"/>
        <v>0</v>
      </c>
      <c r="P466" s="213">
        <f t="shared" si="238"/>
        <v>0</v>
      </c>
      <c r="Q466" s="213">
        <f t="shared" si="238"/>
        <v>0</v>
      </c>
      <c r="R466" s="213">
        <f t="shared" si="238"/>
        <v>0</v>
      </c>
      <c r="S466" s="213">
        <f t="shared" si="238"/>
        <v>0</v>
      </c>
      <c r="T466" s="213">
        <f t="shared" si="238"/>
        <v>0</v>
      </c>
      <c r="U466" s="213">
        <f t="shared" si="238"/>
        <v>0</v>
      </c>
      <c r="V466" s="213">
        <f t="shared" si="238"/>
        <v>0</v>
      </c>
      <c r="W466" s="213">
        <f t="shared" si="238"/>
        <v>0</v>
      </c>
      <c r="X466" s="213">
        <f t="shared" si="238"/>
        <v>0</v>
      </c>
      <c r="Y466" s="213">
        <f t="shared" si="238"/>
        <v>0</v>
      </c>
      <c r="Z466" s="213">
        <f t="shared" si="238"/>
        <v>0</v>
      </c>
      <c r="AA466" s="213">
        <f t="shared" si="238"/>
        <v>0</v>
      </c>
      <c r="AB466" s="213">
        <f t="shared" si="238"/>
        <v>0</v>
      </c>
      <c r="AC466" s="213">
        <f t="shared" si="238"/>
        <v>0</v>
      </c>
      <c r="AD466" s="213">
        <f t="shared" si="238"/>
        <v>0</v>
      </c>
      <c r="AE466" s="213">
        <f t="shared" si="238"/>
        <v>0</v>
      </c>
      <c r="AF466" s="213">
        <f t="shared" si="238"/>
        <v>0</v>
      </c>
      <c r="AG466" s="213">
        <f t="shared" si="238"/>
        <v>0</v>
      </c>
      <c r="AH466" s="213">
        <f t="shared" si="238"/>
        <v>0</v>
      </c>
      <c r="AI466" s="213">
        <f t="shared" si="238"/>
        <v>0</v>
      </c>
      <c r="AJ466" s="213">
        <f t="shared" si="238"/>
        <v>0</v>
      </c>
      <c r="AK466" s="213">
        <f t="shared" si="238"/>
        <v>0</v>
      </c>
      <c r="AL466" s="213">
        <f t="shared" si="238"/>
        <v>0</v>
      </c>
      <c r="AM466" s="213">
        <f t="shared" si="238"/>
        <v>0</v>
      </c>
      <c r="AN466" s="213">
        <f t="shared" si="238"/>
        <v>0</v>
      </c>
      <c r="AO466" s="213">
        <f t="shared" si="238"/>
        <v>0</v>
      </c>
      <c r="AP466" s="213">
        <f t="shared" si="238"/>
        <v>0</v>
      </c>
    </row>
    <row r="467" spans="1:42" x14ac:dyDescent="0.2">
      <c r="A467" s="4">
        <f t="shared" si="237"/>
        <v>4</v>
      </c>
      <c r="C467" s="213">
        <f t="shared" ref="C467:AP467" si="239">C330</f>
        <v>0</v>
      </c>
      <c r="D467" s="213">
        <f t="shared" si="239"/>
        <v>0</v>
      </c>
      <c r="E467" s="213">
        <f t="shared" si="239"/>
        <v>0</v>
      </c>
      <c r="F467" s="213">
        <f t="shared" si="239"/>
        <v>0</v>
      </c>
      <c r="G467" s="213">
        <f t="shared" si="239"/>
        <v>0</v>
      </c>
      <c r="H467" s="213">
        <f t="shared" si="239"/>
        <v>0</v>
      </c>
      <c r="I467" s="213">
        <f t="shared" si="239"/>
        <v>0</v>
      </c>
      <c r="J467" s="213">
        <f t="shared" si="239"/>
        <v>0</v>
      </c>
      <c r="K467" s="213">
        <f t="shared" si="239"/>
        <v>0</v>
      </c>
      <c r="L467" s="213">
        <f t="shared" si="239"/>
        <v>0</v>
      </c>
      <c r="M467" s="213">
        <f t="shared" si="239"/>
        <v>0</v>
      </c>
      <c r="N467" s="213">
        <f t="shared" si="239"/>
        <v>0</v>
      </c>
      <c r="O467" s="213">
        <f t="shared" si="239"/>
        <v>0</v>
      </c>
      <c r="P467" s="213">
        <f t="shared" si="239"/>
        <v>0</v>
      </c>
      <c r="Q467" s="213">
        <f t="shared" si="239"/>
        <v>0</v>
      </c>
      <c r="R467" s="213">
        <f t="shared" si="239"/>
        <v>0</v>
      </c>
      <c r="S467" s="213">
        <f t="shared" si="239"/>
        <v>0</v>
      </c>
      <c r="T467" s="213">
        <f t="shared" si="239"/>
        <v>0</v>
      </c>
      <c r="U467" s="213">
        <f t="shared" si="239"/>
        <v>0</v>
      </c>
      <c r="V467" s="213">
        <f t="shared" si="239"/>
        <v>0</v>
      </c>
      <c r="W467" s="213">
        <f t="shared" si="239"/>
        <v>0</v>
      </c>
      <c r="X467" s="213">
        <f t="shared" si="239"/>
        <v>0</v>
      </c>
      <c r="Y467" s="213">
        <f t="shared" si="239"/>
        <v>0</v>
      </c>
      <c r="Z467" s="213">
        <f t="shared" si="239"/>
        <v>0</v>
      </c>
      <c r="AA467" s="213">
        <f t="shared" si="239"/>
        <v>0</v>
      </c>
      <c r="AB467" s="213">
        <f t="shared" si="239"/>
        <v>0</v>
      </c>
      <c r="AC467" s="213">
        <f t="shared" si="239"/>
        <v>0</v>
      </c>
      <c r="AD467" s="213">
        <f t="shared" si="239"/>
        <v>0</v>
      </c>
      <c r="AE467" s="213">
        <f t="shared" si="239"/>
        <v>0</v>
      </c>
      <c r="AF467" s="213">
        <f t="shared" si="239"/>
        <v>0</v>
      </c>
      <c r="AG467" s="213">
        <f t="shared" si="239"/>
        <v>0</v>
      </c>
      <c r="AH467" s="213">
        <f t="shared" si="239"/>
        <v>0</v>
      </c>
      <c r="AI467" s="213">
        <f t="shared" si="239"/>
        <v>0</v>
      </c>
      <c r="AJ467" s="213">
        <f t="shared" si="239"/>
        <v>0</v>
      </c>
      <c r="AK467" s="213">
        <f t="shared" si="239"/>
        <v>0</v>
      </c>
      <c r="AL467" s="213">
        <f t="shared" si="239"/>
        <v>0</v>
      </c>
      <c r="AM467" s="213">
        <f t="shared" si="239"/>
        <v>0</v>
      </c>
      <c r="AN467" s="213">
        <f t="shared" si="239"/>
        <v>0</v>
      </c>
      <c r="AO467" s="213">
        <f t="shared" si="239"/>
        <v>0</v>
      </c>
      <c r="AP467" s="213">
        <f t="shared" si="239"/>
        <v>0</v>
      </c>
    </row>
    <row r="468" spans="1:42" x14ac:dyDescent="0.2">
      <c r="A468" s="4">
        <f t="shared" si="237"/>
        <v>5</v>
      </c>
      <c r="C468" s="213">
        <f t="shared" ref="C468:AP468" si="240">C331</f>
        <v>0</v>
      </c>
      <c r="D468" s="213">
        <f t="shared" si="240"/>
        <v>0</v>
      </c>
      <c r="E468" s="213">
        <f t="shared" si="240"/>
        <v>0</v>
      </c>
      <c r="F468" s="213">
        <f t="shared" si="240"/>
        <v>0</v>
      </c>
      <c r="G468" s="213">
        <f t="shared" si="240"/>
        <v>0</v>
      </c>
      <c r="H468" s="213">
        <f t="shared" si="240"/>
        <v>0</v>
      </c>
      <c r="I468" s="213">
        <f t="shared" si="240"/>
        <v>0</v>
      </c>
      <c r="J468" s="213">
        <f t="shared" si="240"/>
        <v>0</v>
      </c>
      <c r="K468" s="213">
        <f t="shared" si="240"/>
        <v>0</v>
      </c>
      <c r="L468" s="213">
        <f t="shared" si="240"/>
        <v>0</v>
      </c>
      <c r="M468" s="213">
        <f t="shared" si="240"/>
        <v>0</v>
      </c>
      <c r="N468" s="213">
        <f t="shared" si="240"/>
        <v>0</v>
      </c>
      <c r="O468" s="213">
        <f t="shared" si="240"/>
        <v>0</v>
      </c>
      <c r="P468" s="213">
        <f t="shared" si="240"/>
        <v>0</v>
      </c>
      <c r="Q468" s="213">
        <f t="shared" si="240"/>
        <v>0</v>
      </c>
      <c r="R468" s="213">
        <f t="shared" si="240"/>
        <v>0</v>
      </c>
      <c r="S468" s="213">
        <f t="shared" si="240"/>
        <v>0</v>
      </c>
      <c r="T468" s="213">
        <f t="shared" si="240"/>
        <v>0</v>
      </c>
      <c r="U468" s="213">
        <f t="shared" si="240"/>
        <v>0</v>
      </c>
      <c r="V468" s="213">
        <f t="shared" si="240"/>
        <v>0</v>
      </c>
      <c r="W468" s="213">
        <f t="shared" si="240"/>
        <v>0</v>
      </c>
      <c r="X468" s="213">
        <f t="shared" si="240"/>
        <v>0</v>
      </c>
      <c r="Y468" s="213">
        <f t="shared" si="240"/>
        <v>0</v>
      </c>
      <c r="Z468" s="213">
        <f t="shared" si="240"/>
        <v>0</v>
      </c>
      <c r="AA468" s="213">
        <f t="shared" si="240"/>
        <v>0</v>
      </c>
      <c r="AB468" s="213">
        <f t="shared" si="240"/>
        <v>0</v>
      </c>
      <c r="AC468" s="213">
        <f t="shared" si="240"/>
        <v>0</v>
      </c>
      <c r="AD468" s="213">
        <f t="shared" si="240"/>
        <v>0</v>
      </c>
      <c r="AE468" s="213">
        <f t="shared" si="240"/>
        <v>0</v>
      </c>
      <c r="AF468" s="213">
        <f t="shared" si="240"/>
        <v>0</v>
      </c>
      <c r="AG468" s="213">
        <f t="shared" si="240"/>
        <v>0</v>
      </c>
      <c r="AH468" s="213">
        <f t="shared" si="240"/>
        <v>0</v>
      </c>
      <c r="AI468" s="213">
        <f t="shared" si="240"/>
        <v>0</v>
      </c>
      <c r="AJ468" s="213">
        <f t="shared" si="240"/>
        <v>0</v>
      </c>
      <c r="AK468" s="213">
        <f t="shared" si="240"/>
        <v>0</v>
      </c>
      <c r="AL468" s="213">
        <f t="shared" si="240"/>
        <v>0</v>
      </c>
      <c r="AM468" s="213">
        <f t="shared" si="240"/>
        <v>0</v>
      </c>
      <c r="AN468" s="213">
        <f t="shared" si="240"/>
        <v>0</v>
      </c>
      <c r="AO468" s="213">
        <f t="shared" si="240"/>
        <v>0</v>
      </c>
      <c r="AP468" s="213">
        <f t="shared" si="240"/>
        <v>0</v>
      </c>
    </row>
    <row r="469" spans="1:42" x14ac:dyDescent="0.2">
      <c r="A469" s="4">
        <f t="shared" si="237"/>
        <v>6</v>
      </c>
      <c r="C469" s="213">
        <f t="shared" ref="C469:AP469" si="241">C332</f>
        <v>0</v>
      </c>
      <c r="D469" s="213">
        <f t="shared" si="241"/>
        <v>0</v>
      </c>
      <c r="E469" s="213">
        <f t="shared" si="241"/>
        <v>0</v>
      </c>
      <c r="F469" s="213">
        <f t="shared" si="241"/>
        <v>0</v>
      </c>
      <c r="G469" s="213">
        <f t="shared" si="241"/>
        <v>0</v>
      </c>
      <c r="H469" s="213">
        <f t="shared" si="241"/>
        <v>0</v>
      </c>
      <c r="I469" s="213">
        <f t="shared" si="241"/>
        <v>0</v>
      </c>
      <c r="J469" s="213">
        <f t="shared" si="241"/>
        <v>0</v>
      </c>
      <c r="K469" s="213">
        <f t="shared" si="241"/>
        <v>0</v>
      </c>
      <c r="L469" s="213">
        <f t="shared" si="241"/>
        <v>0</v>
      </c>
      <c r="M469" s="213">
        <f t="shared" si="241"/>
        <v>0</v>
      </c>
      <c r="N469" s="213">
        <f t="shared" si="241"/>
        <v>0</v>
      </c>
      <c r="O469" s="213">
        <f t="shared" si="241"/>
        <v>0</v>
      </c>
      <c r="P469" s="213">
        <f t="shared" si="241"/>
        <v>0</v>
      </c>
      <c r="Q469" s="213">
        <f t="shared" si="241"/>
        <v>0</v>
      </c>
      <c r="R469" s="213">
        <f t="shared" si="241"/>
        <v>0</v>
      </c>
      <c r="S469" s="213">
        <f t="shared" si="241"/>
        <v>0</v>
      </c>
      <c r="T469" s="213">
        <f t="shared" si="241"/>
        <v>0</v>
      </c>
      <c r="U469" s="213">
        <f t="shared" si="241"/>
        <v>0</v>
      </c>
      <c r="V469" s="213">
        <f t="shared" si="241"/>
        <v>0</v>
      </c>
      <c r="W469" s="213">
        <f t="shared" si="241"/>
        <v>0</v>
      </c>
      <c r="X469" s="213">
        <f t="shared" si="241"/>
        <v>0</v>
      </c>
      <c r="Y469" s="213">
        <f t="shared" si="241"/>
        <v>0</v>
      </c>
      <c r="Z469" s="213">
        <f t="shared" si="241"/>
        <v>0</v>
      </c>
      <c r="AA469" s="213">
        <f t="shared" si="241"/>
        <v>0</v>
      </c>
      <c r="AB469" s="213">
        <f t="shared" si="241"/>
        <v>0</v>
      </c>
      <c r="AC469" s="213">
        <f t="shared" si="241"/>
        <v>0</v>
      </c>
      <c r="AD469" s="213">
        <f t="shared" si="241"/>
        <v>0</v>
      </c>
      <c r="AE469" s="213">
        <f t="shared" si="241"/>
        <v>0</v>
      </c>
      <c r="AF469" s="213">
        <f t="shared" si="241"/>
        <v>0</v>
      </c>
      <c r="AG469" s="213">
        <f t="shared" si="241"/>
        <v>0</v>
      </c>
      <c r="AH469" s="213">
        <f t="shared" si="241"/>
        <v>0</v>
      </c>
      <c r="AI469" s="213">
        <f t="shared" si="241"/>
        <v>0</v>
      </c>
      <c r="AJ469" s="213">
        <f t="shared" si="241"/>
        <v>0</v>
      </c>
      <c r="AK469" s="213">
        <f t="shared" si="241"/>
        <v>0</v>
      </c>
      <c r="AL469" s="213">
        <f t="shared" si="241"/>
        <v>0</v>
      </c>
      <c r="AM469" s="213">
        <f t="shared" si="241"/>
        <v>0</v>
      </c>
      <c r="AN469" s="213">
        <f t="shared" si="241"/>
        <v>0</v>
      </c>
      <c r="AO469" s="213">
        <f t="shared" si="241"/>
        <v>0</v>
      </c>
      <c r="AP469" s="213">
        <f t="shared" si="241"/>
        <v>0</v>
      </c>
    </row>
    <row r="470" spans="1:42" x14ac:dyDescent="0.2">
      <c r="A470" s="4">
        <f t="shared" si="237"/>
        <v>7</v>
      </c>
      <c r="C470" s="213">
        <f t="shared" ref="C470:AP470" si="242">C333</f>
        <v>0</v>
      </c>
      <c r="D470" s="213">
        <f t="shared" si="242"/>
        <v>0</v>
      </c>
      <c r="E470" s="213">
        <f t="shared" si="242"/>
        <v>0</v>
      </c>
      <c r="F470" s="213">
        <f t="shared" si="242"/>
        <v>0</v>
      </c>
      <c r="G470" s="213">
        <f t="shared" si="242"/>
        <v>0</v>
      </c>
      <c r="H470" s="213">
        <f t="shared" si="242"/>
        <v>0</v>
      </c>
      <c r="I470" s="213">
        <f t="shared" si="242"/>
        <v>0</v>
      </c>
      <c r="J470" s="213">
        <f t="shared" si="242"/>
        <v>0</v>
      </c>
      <c r="K470" s="213">
        <f t="shared" si="242"/>
        <v>0</v>
      </c>
      <c r="L470" s="213">
        <f t="shared" si="242"/>
        <v>0</v>
      </c>
      <c r="M470" s="213">
        <f t="shared" si="242"/>
        <v>0</v>
      </c>
      <c r="N470" s="213">
        <f t="shared" si="242"/>
        <v>0</v>
      </c>
      <c r="O470" s="213">
        <f t="shared" si="242"/>
        <v>0</v>
      </c>
      <c r="P470" s="213">
        <f t="shared" si="242"/>
        <v>0</v>
      </c>
      <c r="Q470" s="213">
        <f t="shared" si="242"/>
        <v>0</v>
      </c>
      <c r="R470" s="213">
        <f t="shared" si="242"/>
        <v>0</v>
      </c>
      <c r="S470" s="213">
        <f t="shared" si="242"/>
        <v>0</v>
      </c>
      <c r="T470" s="213">
        <f t="shared" si="242"/>
        <v>0</v>
      </c>
      <c r="U470" s="213">
        <f t="shared" si="242"/>
        <v>0</v>
      </c>
      <c r="V470" s="213">
        <f t="shared" si="242"/>
        <v>0</v>
      </c>
      <c r="W470" s="213">
        <f t="shared" si="242"/>
        <v>0</v>
      </c>
      <c r="X470" s="213">
        <f t="shared" si="242"/>
        <v>0</v>
      </c>
      <c r="Y470" s="213">
        <f t="shared" si="242"/>
        <v>0</v>
      </c>
      <c r="Z470" s="213">
        <f t="shared" si="242"/>
        <v>0</v>
      </c>
      <c r="AA470" s="213">
        <f t="shared" si="242"/>
        <v>0</v>
      </c>
      <c r="AB470" s="213">
        <f t="shared" si="242"/>
        <v>0</v>
      </c>
      <c r="AC470" s="213">
        <f t="shared" si="242"/>
        <v>0</v>
      </c>
      <c r="AD470" s="213">
        <f t="shared" si="242"/>
        <v>0</v>
      </c>
      <c r="AE470" s="213">
        <f t="shared" si="242"/>
        <v>0</v>
      </c>
      <c r="AF470" s="213">
        <f t="shared" si="242"/>
        <v>0</v>
      </c>
      <c r="AG470" s="213">
        <f t="shared" si="242"/>
        <v>0</v>
      </c>
      <c r="AH470" s="213">
        <f t="shared" si="242"/>
        <v>0</v>
      </c>
      <c r="AI470" s="213">
        <f t="shared" si="242"/>
        <v>0</v>
      </c>
      <c r="AJ470" s="213">
        <f t="shared" si="242"/>
        <v>0</v>
      </c>
      <c r="AK470" s="213">
        <f t="shared" si="242"/>
        <v>0</v>
      </c>
      <c r="AL470" s="213">
        <f t="shared" si="242"/>
        <v>0</v>
      </c>
      <c r="AM470" s="213">
        <f t="shared" si="242"/>
        <v>0</v>
      </c>
      <c r="AN470" s="213">
        <f t="shared" si="242"/>
        <v>0</v>
      </c>
      <c r="AO470" s="213">
        <f t="shared" si="242"/>
        <v>0</v>
      </c>
      <c r="AP470" s="213">
        <f t="shared" si="242"/>
        <v>0</v>
      </c>
    </row>
    <row r="471" spans="1:42" x14ac:dyDescent="0.2">
      <c r="A471" s="4">
        <f t="shared" si="237"/>
        <v>8</v>
      </c>
      <c r="C471" s="213">
        <f t="shared" ref="C471:AP471" si="243">C334</f>
        <v>0</v>
      </c>
      <c r="D471" s="213">
        <f t="shared" si="243"/>
        <v>0</v>
      </c>
      <c r="E471" s="213">
        <f t="shared" si="243"/>
        <v>0</v>
      </c>
      <c r="F471" s="213">
        <f t="shared" si="243"/>
        <v>0</v>
      </c>
      <c r="G471" s="213">
        <f t="shared" si="243"/>
        <v>0</v>
      </c>
      <c r="H471" s="213">
        <f t="shared" si="243"/>
        <v>0</v>
      </c>
      <c r="I471" s="213">
        <f t="shared" si="243"/>
        <v>0</v>
      </c>
      <c r="J471" s="213">
        <f t="shared" si="243"/>
        <v>0</v>
      </c>
      <c r="K471" s="213">
        <f t="shared" si="243"/>
        <v>0</v>
      </c>
      <c r="L471" s="213">
        <f t="shared" si="243"/>
        <v>0</v>
      </c>
      <c r="M471" s="213">
        <f t="shared" si="243"/>
        <v>0</v>
      </c>
      <c r="N471" s="213">
        <f t="shared" si="243"/>
        <v>0</v>
      </c>
      <c r="O471" s="213">
        <f t="shared" si="243"/>
        <v>0</v>
      </c>
      <c r="P471" s="213">
        <f t="shared" si="243"/>
        <v>0</v>
      </c>
      <c r="Q471" s="213">
        <f t="shared" si="243"/>
        <v>0</v>
      </c>
      <c r="R471" s="213">
        <f t="shared" si="243"/>
        <v>0</v>
      </c>
      <c r="S471" s="213">
        <f t="shared" si="243"/>
        <v>0</v>
      </c>
      <c r="T471" s="213">
        <f t="shared" si="243"/>
        <v>0</v>
      </c>
      <c r="U471" s="213">
        <f t="shared" si="243"/>
        <v>0</v>
      </c>
      <c r="V471" s="213">
        <f t="shared" si="243"/>
        <v>0</v>
      </c>
      <c r="W471" s="213">
        <f t="shared" si="243"/>
        <v>0</v>
      </c>
      <c r="X471" s="213">
        <f t="shared" si="243"/>
        <v>0</v>
      </c>
      <c r="Y471" s="213">
        <f t="shared" si="243"/>
        <v>0</v>
      </c>
      <c r="Z471" s="213">
        <f t="shared" si="243"/>
        <v>0</v>
      </c>
      <c r="AA471" s="213">
        <f t="shared" si="243"/>
        <v>0</v>
      </c>
      <c r="AB471" s="213">
        <f t="shared" si="243"/>
        <v>0</v>
      </c>
      <c r="AC471" s="213">
        <f t="shared" si="243"/>
        <v>0</v>
      </c>
      <c r="AD471" s="213">
        <f t="shared" si="243"/>
        <v>0</v>
      </c>
      <c r="AE471" s="213">
        <f t="shared" si="243"/>
        <v>0</v>
      </c>
      <c r="AF471" s="213">
        <f t="shared" si="243"/>
        <v>0</v>
      </c>
      <c r="AG471" s="213">
        <f t="shared" si="243"/>
        <v>0</v>
      </c>
      <c r="AH471" s="213">
        <f t="shared" si="243"/>
        <v>0</v>
      </c>
      <c r="AI471" s="213">
        <f t="shared" si="243"/>
        <v>0</v>
      </c>
      <c r="AJ471" s="213">
        <f t="shared" si="243"/>
        <v>0</v>
      </c>
      <c r="AK471" s="213">
        <f t="shared" si="243"/>
        <v>0</v>
      </c>
      <c r="AL471" s="213">
        <f t="shared" si="243"/>
        <v>0</v>
      </c>
      <c r="AM471" s="213">
        <f t="shared" si="243"/>
        <v>0</v>
      </c>
      <c r="AN471" s="213">
        <f t="shared" si="243"/>
        <v>0</v>
      </c>
      <c r="AO471" s="213">
        <f t="shared" si="243"/>
        <v>0</v>
      </c>
      <c r="AP471" s="213">
        <f t="shared" si="243"/>
        <v>0</v>
      </c>
    </row>
    <row r="472" spans="1:42" x14ac:dyDescent="0.2">
      <c r="A472" s="4">
        <f>A471+1</f>
        <v>9</v>
      </c>
      <c r="C472" s="213">
        <f t="shared" ref="C472:AP472" si="244">C335</f>
        <v>0</v>
      </c>
      <c r="D472" s="213">
        <f t="shared" si="244"/>
        <v>0</v>
      </c>
      <c r="E472" s="213">
        <f t="shared" si="244"/>
        <v>0</v>
      </c>
      <c r="F472" s="213">
        <f t="shared" si="244"/>
        <v>0</v>
      </c>
      <c r="G472" s="213">
        <f t="shared" si="244"/>
        <v>0</v>
      </c>
      <c r="H472" s="213">
        <f t="shared" si="244"/>
        <v>0</v>
      </c>
      <c r="I472" s="213">
        <f t="shared" si="244"/>
        <v>0</v>
      </c>
      <c r="J472" s="213">
        <f t="shared" si="244"/>
        <v>0</v>
      </c>
      <c r="K472" s="213">
        <f t="shared" si="244"/>
        <v>0</v>
      </c>
      <c r="L472" s="213">
        <f t="shared" si="244"/>
        <v>0</v>
      </c>
      <c r="M472" s="213">
        <f t="shared" si="244"/>
        <v>0</v>
      </c>
      <c r="N472" s="213">
        <f t="shared" si="244"/>
        <v>0</v>
      </c>
      <c r="O472" s="213">
        <f t="shared" si="244"/>
        <v>0</v>
      </c>
      <c r="P472" s="213">
        <f t="shared" si="244"/>
        <v>0</v>
      </c>
      <c r="Q472" s="213">
        <f t="shared" si="244"/>
        <v>0</v>
      </c>
      <c r="R472" s="213">
        <f t="shared" si="244"/>
        <v>0</v>
      </c>
      <c r="S472" s="213">
        <f t="shared" si="244"/>
        <v>0</v>
      </c>
      <c r="T472" s="213">
        <f t="shared" si="244"/>
        <v>0</v>
      </c>
      <c r="U472" s="213">
        <f t="shared" si="244"/>
        <v>0</v>
      </c>
      <c r="V472" s="213">
        <f t="shared" si="244"/>
        <v>0</v>
      </c>
      <c r="W472" s="213">
        <f t="shared" si="244"/>
        <v>0</v>
      </c>
      <c r="X472" s="213">
        <f t="shared" si="244"/>
        <v>0</v>
      </c>
      <c r="Y472" s="213">
        <f t="shared" si="244"/>
        <v>0</v>
      </c>
      <c r="Z472" s="213">
        <f t="shared" si="244"/>
        <v>0</v>
      </c>
      <c r="AA472" s="213">
        <f t="shared" si="244"/>
        <v>0</v>
      </c>
      <c r="AB472" s="213">
        <f t="shared" si="244"/>
        <v>0</v>
      </c>
      <c r="AC472" s="213">
        <f t="shared" si="244"/>
        <v>0</v>
      </c>
      <c r="AD472" s="213">
        <f t="shared" si="244"/>
        <v>0</v>
      </c>
      <c r="AE472" s="213">
        <f t="shared" si="244"/>
        <v>0</v>
      </c>
      <c r="AF472" s="213">
        <f t="shared" si="244"/>
        <v>0</v>
      </c>
      <c r="AG472" s="213">
        <f t="shared" si="244"/>
        <v>0</v>
      </c>
      <c r="AH472" s="213">
        <f t="shared" si="244"/>
        <v>0</v>
      </c>
      <c r="AI472" s="213">
        <f t="shared" si="244"/>
        <v>0</v>
      </c>
      <c r="AJ472" s="213">
        <f t="shared" si="244"/>
        <v>0</v>
      </c>
      <c r="AK472" s="213">
        <f t="shared" si="244"/>
        <v>0</v>
      </c>
      <c r="AL472" s="213">
        <f t="shared" si="244"/>
        <v>0</v>
      </c>
      <c r="AM472" s="213">
        <f t="shared" si="244"/>
        <v>0</v>
      </c>
      <c r="AN472" s="213">
        <f t="shared" si="244"/>
        <v>0</v>
      </c>
      <c r="AO472" s="213">
        <f t="shared" si="244"/>
        <v>0</v>
      </c>
      <c r="AP472" s="213">
        <f t="shared" si="244"/>
        <v>0</v>
      </c>
    </row>
    <row r="473" spans="1:42" x14ac:dyDescent="0.2">
      <c r="A473" s="4">
        <f t="shared" ref="A473" si="245">A472+1</f>
        <v>10</v>
      </c>
      <c r="C473" s="213">
        <f t="shared" ref="C473:AP473" si="246">C336</f>
        <v>0</v>
      </c>
      <c r="D473" s="213">
        <f t="shared" si="246"/>
        <v>0</v>
      </c>
      <c r="E473" s="213">
        <f t="shared" si="246"/>
        <v>0</v>
      </c>
      <c r="F473" s="213">
        <f t="shared" si="246"/>
        <v>0</v>
      </c>
      <c r="G473" s="213">
        <f t="shared" si="246"/>
        <v>0</v>
      </c>
      <c r="H473" s="213">
        <f t="shared" si="246"/>
        <v>0</v>
      </c>
      <c r="I473" s="213">
        <f t="shared" si="246"/>
        <v>0</v>
      </c>
      <c r="J473" s="213">
        <f t="shared" si="246"/>
        <v>0</v>
      </c>
      <c r="K473" s="213">
        <f t="shared" si="246"/>
        <v>0</v>
      </c>
      <c r="L473" s="213">
        <f t="shared" si="246"/>
        <v>0</v>
      </c>
      <c r="M473" s="213">
        <f t="shared" si="246"/>
        <v>0</v>
      </c>
      <c r="N473" s="213">
        <f t="shared" si="246"/>
        <v>0</v>
      </c>
      <c r="O473" s="213">
        <f t="shared" si="246"/>
        <v>0</v>
      </c>
      <c r="P473" s="213">
        <f t="shared" si="246"/>
        <v>0</v>
      </c>
      <c r="Q473" s="213">
        <f t="shared" si="246"/>
        <v>0</v>
      </c>
      <c r="R473" s="213">
        <f t="shared" si="246"/>
        <v>0</v>
      </c>
      <c r="S473" s="213">
        <f t="shared" si="246"/>
        <v>0</v>
      </c>
      <c r="T473" s="213">
        <f t="shared" si="246"/>
        <v>0</v>
      </c>
      <c r="U473" s="213">
        <f t="shared" si="246"/>
        <v>0</v>
      </c>
      <c r="V473" s="213">
        <f t="shared" si="246"/>
        <v>0</v>
      </c>
      <c r="W473" s="213">
        <f t="shared" si="246"/>
        <v>0</v>
      </c>
      <c r="X473" s="213">
        <f t="shared" si="246"/>
        <v>0</v>
      </c>
      <c r="Y473" s="213">
        <f t="shared" si="246"/>
        <v>0</v>
      </c>
      <c r="Z473" s="213">
        <f t="shared" si="246"/>
        <v>0</v>
      </c>
      <c r="AA473" s="213">
        <f t="shared" si="246"/>
        <v>0</v>
      </c>
      <c r="AB473" s="213">
        <f t="shared" si="246"/>
        <v>0</v>
      </c>
      <c r="AC473" s="213">
        <f t="shared" si="246"/>
        <v>0</v>
      </c>
      <c r="AD473" s="213">
        <f t="shared" si="246"/>
        <v>0</v>
      </c>
      <c r="AE473" s="213">
        <f t="shared" si="246"/>
        <v>0</v>
      </c>
      <c r="AF473" s="213">
        <f t="shared" si="246"/>
        <v>0</v>
      </c>
      <c r="AG473" s="213">
        <f t="shared" si="246"/>
        <v>0</v>
      </c>
      <c r="AH473" s="213">
        <f t="shared" si="246"/>
        <v>0</v>
      </c>
      <c r="AI473" s="213">
        <f t="shared" si="246"/>
        <v>0</v>
      </c>
      <c r="AJ473" s="213">
        <f t="shared" si="246"/>
        <v>0</v>
      </c>
      <c r="AK473" s="213">
        <f t="shared" si="246"/>
        <v>0</v>
      </c>
      <c r="AL473" s="213">
        <f t="shared" si="246"/>
        <v>0</v>
      </c>
      <c r="AM473" s="213">
        <f t="shared" si="246"/>
        <v>0</v>
      </c>
      <c r="AN473" s="213">
        <f t="shared" si="246"/>
        <v>0</v>
      </c>
      <c r="AO473" s="213">
        <f t="shared" si="246"/>
        <v>0</v>
      </c>
      <c r="AP473" s="213">
        <f t="shared" si="246"/>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7">SUM(C476:AP476)</f>
        <v>0</v>
      </c>
      <c r="C476" s="235">
        <f t="shared" ref="C476:AP476" si="248">LOOKUP(C464,$B$407:$AP$407,$B$408:$AP$408)*$B659/100</f>
        <v>0</v>
      </c>
      <c r="D476" s="235">
        <f t="shared" si="248"/>
        <v>0</v>
      </c>
      <c r="E476" s="235">
        <f t="shared" si="248"/>
        <v>0</v>
      </c>
      <c r="F476" s="235">
        <f t="shared" si="248"/>
        <v>0</v>
      </c>
      <c r="G476" s="235">
        <f t="shared" si="248"/>
        <v>0</v>
      </c>
      <c r="H476" s="235">
        <f t="shared" si="248"/>
        <v>0</v>
      </c>
      <c r="I476" s="235">
        <f t="shared" si="248"/>
        <v>0</v>
      </c>
      <c r="J476" s="235">
        <f t="shared" si="248"/>
        <v>0</v>
      </c>
      <c r="K476" s="235">
        <f t="shared" si="248"/>
        <v>0</v>
      </c>
      <c r="L476" s="235">
        <f t="shared" si="248"/>
        <v>0</v>
      </c>
      <c r="M476" s="235">
        <f t="shared" si="248"/>
        <v>0</v>
      </c>
      <c r="N476" s="235">
        <f t="shared" si="248"/>
        <v>0</v>
      </c>
      <c r="O476" s="235">
        <f t="shared" si="248"/>
        <v>0</v>
      </c>
      <c r="P476" s="235">
        <f t="shared" si="248"/>
        <v>0</v>
      </c>
      <c r="Q476" s="235">
        <f t="shared" si="248"/>
        <v>0</v>
      </c>
      <c r="R476" s="235">
        <f t="shared" si="248"/>
        <v>0</v>
      </c>
      <c r="S476" s="235">
        <f t="shared" si="248"/>
        <v>0</v>
      </c>
      <c r="T476" s="235">
        <f t="shared" si="248"/>
        <v>0</v>
      </c>
      <c r="U476" s="235">
        <f t="shared" si="248"/>
        <v>0</v>
      </c>
      <c r="V476" s="235">
        <f t="shared" si="248"/>
        <v>0</v>
      </c>
      <c r="W476" s="235">
        <f t="shared" si="248"/>
        <v>0</v>
      </c>
      <c r="X476" s="235">
        <f t="shared" si="248"/>
        <v>0</v>
      </c>
      <c r="Y476" s="235">
        <f t="shared" si="248"/>
        <v>0</v>
      </c>
      <c r="Z476" s="235">
        <f t="shared" si="248"/>
        <v>0</v>
      </c>
      <c r="AA476" s="235">
        <f t="shared" si="248"/>
        <v>0</v>
      </c>
      <c r="AB476" s="235">
        <f t="shared" si="248"/>
        <v>0</v>
      </c>
      <c r="AC476" s="235">
        <f t="shared" si="248"/>
        <v>0</v>
      </c>
      <c r="AD476" s="235">
        <f t="shared" si="248"/>
        <v>0</v>
      </c>
      <c r="AE476" s="235">
        <f t="shared" si="248"/>
        <v>0</v>
      </c>
      <c r="AF476" s="235">
        <f t="shared" si="248"/>
        <v>0</v>
      </c>
      <c r="AG476" s="235">
        <f t="shared" si="248"/>
        <v>0</v>
      </c>
      <c r="AH476" s="235">
        <f t="shared" si="248"/>
        <v>0</v>
      </c>
      <c r="AI476" s="235">
        <f t="shared" si="248"/>
        <v>0</v>
      </c>
      <c r="AJ476" s="235">
        <f t="shared" si="248"/>
        <v>0</v>
      </c>
      <c r="AK476" s="235">
        <f t="shared" si="248"/>
        <v>0</v>
      </c>
      <c r="AL476" s="235">
        <f t="shared" si="248"/>
        <v>0</v>
      </c>
      <c r="AM476" s="235">
        <f t="shared" si="248"/>
        <v>0</v>
      </c>
      <c r="AN476" s="235">
        <f t="shared" si="248"/>
        <v>0</v>
      </c>
      <c r="AO476" s="235">
        <f t="shared" si="248"/>
        <v>0</v>
      </c>
      <c r="AP476" s="235">
        <f t="shared" si="248"/>
        <v>0</v>
      </c>
    </row>
    <row r="477" spans="1:42" x14ac:dyDescent="0.2">
      <c r="A477" s="4">
        <f>A476+1</f>
        <v>2</v>
      </c>
      <c r="B477" s="233">
        <f t="shared" si="247"/>
        <v>0</v>
      </c>
      <c r="C477" s="235">
        <f t="shared" ref="C477:AP477" si="249">LOOKUP(C465,$B$407:$AP$407,$B$408:$AP$408)*$B660/100</f>
        <v>0</v>
      </c>
      <c r="D477" s="235">
        <f t="shared" si="249"/>
        <v>0</v>
      </c>
      <c r="E477" s="235">
        <f t="shared" si="249"/>
        <v>0</v>
      </c>
      <c r="F477" s="235">
        <f t="shared" si="249"/>
        <v>0</v>
      </c>
      <c r="G477" s="235">
        <f t="shared" si="249"/>
        <v>0</v>
      </c>
      <c r="H477" s="235">
        <f t="shared" si="249"/>
        <v>0</v>
      </c>
      <c r="I477" s="235">
        <f t="shared" si="249"/>
        <v>0</v>
      </c>
      <c r="J477" s="235">
        <f t="shared" si="249"/>
        <v>0</v>
      </c>
      <c r="K477" s="235">
        <f t="shared" si="249"/>
        <v>0</v>
      </c>
      <c r="L477" s="235">
        <f t="shared" si="249"/>
        <v>0</v>
      </c>
      <c r="M477" s="235">
        <f t="shared" si="249"/>
        <v>0</v>
      </c>
      <c r="N477" s="235">
        <f t="shared" si="249"/>
        <v>0</v>
      </c>
      <c r="O477" s="235">
        <f t="shared" si="249"/>
        <v>0</v>
      </c>
      <c r="P477" s="235">
        <f t="shared" si="249"/>
        <v>0</v>
      </c>
      <c r="Q477" s="235">
        <f t="shared" si="249"/>
        <v>0</v>
      </c>
      <c r="R477" s="235">
        <f t="shared" si="249"/>
        <v>0</v>
      </c>
      <c r="S477" s="235">
        <f t="shared" si="249"/>
        <v>0</v>
      </c>
      <c r="T477" s="235">
        <f t="shared" si="249"/>
        <v>0</v>
      </c>
      <c r="U477" s="235">
        <f t="shared" si="249"/>
        <v>0</v>
      </c>
      <c r="V477" s="235">
        <f t="shared" si="249"/>
        <v>0</v>
      </c>
      <c r="W477" s="235">
        <f t="shared" si="249"/>
        <v>0</v>
      </c>
      <c r="X477" s="235">
        <f t="shared" si="249"/>
        <v>0</v>
      </c>
      <c r="Y477" s="235">
        <f t="shared" si="249"/>
        <v>0</v>
      </c>
      <c r="Z477" s="235">
        <f t="shared" si="249"/>
        <v>0</v>
      </c>
      <c r="AA477" s="235">
        <f t="shared" si="249"/>
        <v>0</v>
      </c>
      <c r="AB477" s="235">
        <f t="shared" si="249"/>
        <v>0</v>
      </c>
      <c r="AC477" s="235">
        <f t="shared" si="249"/>
        <v>0</v>
      </c>
      <c r="AD477" s="235">
        <f t="shared" si="249"/>
        <v>0</v>
      </c>
      <c r="AE477" s="235">
        <f t="shared" si="249"/>
        <v>0</v>
      </c>
      <c r="AF477" s="235">
        <f t="shared" si="249"/>
        <v>0</v>
      </c>
      <c r="AG477" s="235">
        <f t="shared" si="249"/>
        <v>0</v>
      </c>
      <c r="AH477" s="235">
        <f t="shared" si="249"/>
        <v>0</v>
      </c>
      <c r="AI477" s="235">
        <f t="shared" si="249"/>
        <v>0</v>
      </c>
      <c r="AJ477" s="235">
        <f t="shared" si="249"/>
        <v>0</v>
      </c>
      <c r="AK477" s="235">
        <f t="shared" si="249"/>
        <v>0</v>
      </c>
      <c r="AL477" s="235">
        <f t="shared" si="249"/>
        <v>0</v>
      </c>
      <c r="AM477" s="235">
        <f t="shared" si="249"/>
        <v>0</v>
      </c>
      <c r="AN477" s="235">
        <f t="shared" si="249"/>
        <v>0</v>
      </c>
      <c r="AO477" s="235">
        <f t="shared" si="249"/>
        <v>0</v>
      </c>
      <c r="AP477" s="235">
        <f t="shared" si="249"/>
        <v>0</v>
      </c>
    </row>
    <row r="478" spans="1:42" x14ac:dyDescent="0.2">
      <c r="A478" s="4">
        <f t="shared" ref="A478:A483" si="250">A477+1</f>
        <v>3</v>
      </c>
      <c r="B478" s="233">
        <f t="shared" si="247"/>
        <v>0</v>
      </c>
      <c r="C478" s="235">
        <f t="shared" ref="C478:AP478" si="251">LOOKUP(C466,$B$407:$AP$407,$B$408:$AP$408)*$B661/100</f>
        <v>0</v>
      </c>
      <c r="D478" s="235">
        <f t="shared" si="251"/>
        <v>0</v>
      </c>
      <c r="E478" s="235">
        <f t="shared" si="251"/>
        <v>0</v>
      </c>
      <c r="F478" s="235">
        <f t="shared" si="251"/>
        <v>0</v>
      </c>
      <c r="G478" s="235">
        <f t="shared" si="251"/>
        <v>0</v>
      </c>
      <c r="H478" s="235">
        <f t="shared" si="251"/>
        <v>0</v>
      </c>
      <c r="I478" s="235">
        <f t="shared" si="251"/>
        <v>0</v>
      </c>
      <c r="J478" s="235">
        <f t="shared" si="251"/>
        <v>0</v>
      </c>
      <c r="K478" s="235">
        <f t="shared" si="251"/>
        <v>0</v>
      </c>
      <c r="L478" s="235">
        <f t="shared" si="251"/>
        <v>0</v>
      </c>
      <c r="M478" s="235">
        <f t="shared" si="251"/>
        <v>0</v>
      </c>
      <c r="N478" s="235">
        <f t="shared" si="251"/>
        <v>0</v>
      </c>
      <c r="O478" s="235">
        <f t="shared" si="251"/>
        <v>0</v>
      </c>
      <c r="P478" s="235">
        <f t="shared" si="251"/>
        <v>0</v>
      </c>
      <c r="Q478" s="235">
        <f t="shared" si="251"/>
        <v>0</v>
      </c>
      <c r="R478" s="235">
        <f t="shared" si="251"/>
        <v>0</v>
      </c>
      <c r="S478" s="235">
        <f t="shared" si="251"/>
        <v>0</v>
      </c>
      <c r="T478" s="235">
        <f t="shared" si="251"/>
        <v>0</v>
      </c>
      <c r="U478" s="235">
        <f t="shared" si="251"/>
        <v>0</v>
      </c>
      <c r="V478" s="235">
        <f t="shared" si="251"/>
        <v>0</v>
      </c>
      <c r="W478" s="235">
        <f t="shared" si="251"/>
        <v>0</v>
      </c>
      <c r="X478" s="235">
        <f t="shared" si="251"/>
        <v>0</v>
      </c>
      <c r="Y478" s="235">
        <f t="shared" si="251"/>
        <v>0</v>
      </c>
      <c r="Z478" s="235">
        <f t="shared" si="251"/>
        <v>0</v>
      </c>
      <c r="AA478" s="235">
        <f t="shared" si="251"/>
        <v>0</v>
      </c>
      <c r="AB478" s="235">
        <f t="shared" si="251"/>
        <v>0</v>
      </c>
      <c r="AC478" s="235">
        <f t="shared" si="251"/>
        <v>0</v>
      </c>
      <c r="AD478" s="235">
        <f t="shared" si="251"/>
        <v>0</v>
      </c>
      <c r="AE478" s="235">
        <f t="shared" si="251"/>
        <v>0</v>
      </c>
      <c r="AF478" s="235">
        <f t="shared" si="251"/>
        <v>0</v>
      </c>
      <c r="AG478" s="235">
        <f t="shared" si="251"/>
        <v>0</v>
      </c>
      <c r="AH478" s="235">
        <f t="shared" si="251"/>
        <v>0</v>
      </c>
      <c r="AI478" s="235">
        <f t="shared" si="251"/>
        <v>0</v>
      </c>
      <c r="AJ478" s="235">
        <f t="shared" si="251"/>
        <v>0</v>
      </c>
      <c r="AK478" s="235">
        <f t="shared" si="251"/>
        <v>0</v>
      </c>
      <c r="AL478" s="235">
        <f t="shared" si="251"/>
        <v>0</v>
      </c>
      <c r="AM478" s="235">
        <f t="shared" si="251"/>
        <v>0</v>
      </c>
      <c r="AN478" s="235">
        <f t="shared" si="251"/>
        <v>0</v>
      </c>
      <c r="AO478" s="235">
        <f t="shared" si="251"/>
        <v>0</v>
      </c>
      <c r="AP478" s="235">
        <f t="shared" si="251"/>
        <v>0</v>
      </c>
    </row>
    <row r="479" spans="1:42" x14ac:dyDescent="0.2">
      <c r="A479" s="4">
        <f t="shared" si="250"/>
        <v>4</v>
      </c>
      <c r="B479" s="233">
        <f t="shared" si="247"/>
        <v>0</v>
      </c>
      <c r="C479" s="235">
        <f t="shared" ref="C479:AP479" si="252">LOOKUP(C467,$B$407:$AP$407,$B$408:$AP$408)*$B662/100</f>
        <v>0</v>
      </c>
      <c r="D479" s="235">
        <f t="shared" si="252"/>
        <v>0</v>
      </c>
      <c r="E479" s="235">
        <f t="shared" si="252"/>
        <v>0</v>
      </c>
      <c r="F479" s="235">
        <f t="shared" si="252"/>
        <v>0</v>
      </c>
      <c r="G479" s="235">
        <f t="shared" si="252"/>
        <v>0</v>
      </c>
      <c r="H479" s="235">
        <f t="shared" si="252"/>
        <v>0</v>
      </c>
      <c r="I479" s="235">
        <f t="shared" si="252"/>
        <v>0</v>
      </c>
      <c r="J479" s="235">
        <f t="shared" si="252"/>
        <v>0</v>
      </c>
      <c r="K479" s="235">
        <f t="shared" si="252"/>
        <v>0</v>
      </c>
      <c r="L479" s="235">
        <f t="shared" si="252"/>
        <v>0</v>
      </c>
      <c r="M479" s="235">
        <f t="shared" si="252"/>
        <v>0</v>
      </c>
      <c r="N479" s="235">
        <f t="shared" si="252"/>
        <v>0</v>
      </c>
      <c r="O479" s="235">
        <f t="shared" si="252"/>
        <v>0</v>
      </c>
      <c r="P479" s="235">
        <f t="shared" si="252"/>
        <v>0</v>
      </c>
      <c r="Q479" s="235">
        <f t="shared" si="252"/>
        <v>0</v>
      </c>
      <c r="R479" s="235">
        <f t="shared" si="252"/>
        <v>0</v>
      </c>
      <c r="S479" s="235">
        <f t="shared" si="252"/>
        <v>0</v>
      </c>
      <c r="T479" s="235">
        <f t="shared" si="252"/>
        <v>0</v>
      </c>
      <c r="U479" s="235">
        <f t="shared" si="252"/>
        <v>0</v>
      </c>
      <c r="V479" s="235">
        <f t="shared" si="252"/>
        <v>0</v>
      </c>
      <c r="W479" s="235">
        <f t="shared" si="252"/>
        <v>0</v>
      </c>
      <c r="X479" s="235">
        <f t="shared" si="252"/>
        <v>0</v>
      </c>
      <c r="Y479" s="235">
        <f t="shared" si="252"/>
        <v>0</v>
      </c>
      <c r="Z479" s="235">
        <f t="shared" si="252"/>
        <v>0</v>
      </c>
      <c r="AA479" s="235">
        <f t="shared" si="252"/>
        <v>0</v>
      </c>
      <c r="AB479" s="235">
        <f t="shared" si="252"/>
        <v>0</v>
      </c>
      <c r="AC479" s="235">
        <f t="shared" si="252"/>
        <v>0</v>
      </c>
      <c r="AD479" s="235">
        <f t="shared" si="252"/>
        <v>0</v>
      </c>
      <c r="AE479" s="235">
        <f t="shared" si="252"/>
        <v>0</v>
      </c>
      <c r="AF479" s="235">
        <f t="shared" si="252"/>
        <v>0</v>
      </c>
      <c r="AG479" s="235">
        <f t="shared" si="252"/>
        <v>0</v>
      </c>
      <c r="AH479" s="235">
        <f t="shared" si="252"/>
        <v>0</v>
      </c>
      <c r="AI479" s="235">
        <f t="shared" si="252"/>
        <v>0</v>
      </c>
      <c r="AJ479" s="235">
        <f t="shared" si="252"/>
        <v>0</v>
      </c>
      <c r="AK479" s="235">
        <f t="shared" si="252"/>
        <v>0</v>
      </c>
      <c r="AL479" s="235">
        <f t="shared" si="252"/>
        <v>0</v>
      </c>
      <c r="AM479" s="235">
        <f t="shared" si="252"/>
        <v>0</v>
      </c>
      <c r="AN479" s="235">
        <f t="shared" si="252"/>
        <v>0</v>
      </c>
      <c r="AO479" s="235">
        <f t="shared" si="252"/>
        <v>0</v>
      </c>
      <c r="AP479" s="235">
        <f t="shared" si="252"/>
        <v>0</v>
      </c>
    </row>
    <row r="480" spans="1:42" x14ac:dyDescent="0.2">
      <c r="A480" s="4">
        <f t="shared" si="250"/>
        <v>5</v>
      </c>
      <c r="B480" s="233">
        <f t="shared" si="247"/>
        <v>0</v>
      </c>
      <c r="C480" s="235">
        <f t="shared" ref="C480:AP480" si="253">LOOKUP(C468,$B$407:$AP$407,$B$408:$AP$408)*$B663/100</f>
        <v>0</v>
      </c>
      <c r="D480" s="235">
        <f t="shared" si="253"/>
        <v>0</v>
      </c>
      <c r="E480" s="235">
        <f t="shared" si="253"/>
        <v>0</v>
      </c>
      <c r="F480" s="235">
        <f t="shared" si="253"/>
        <v>0</v>
      </c>
      <c r="G480" s="235">
        <f t="shared" si="253"/>
        <v>0</v>
      </c>
      <c r="H480" s="235">
        <f t="shared" si="253"/>
        <v>0</v>
      </c>
      <c r="I480" s="235">
        <f t="shared" si="253"/>
        <v>0</v>
      </c>
      <c r="J480" s="235">
        <f t="shared" si="253"/>
        <v>0</v>
      </c>
      <c r="K480" s="235">
        <f t="shared" si="253"/>
        <v>0</v>
      </c>
      <c r="L480" s="235">
        <f t="shared" si="253"/>
        <v>0</v>
      </c>
      <c r="M480" s="235">
        <f t="shared" si="253"/>
        <v>0</v>
      </c>
      <c r="N480" s="235">
        <f t="shared" si="253"/>
        <v>0</v>
      </c>
      <c r="O480" s="235">
        <f t="shared" si="253"/>
        <v>0</v>
      </c>
      <c r="P480" s="235">
        <f t="shared" si="253"/>
        <v>0</v>
      </c>
      <c r="Q480" s="235">
        <f t="shared" si="253"/>
        <v>0</v>
      </c>
      <c r="R480" s="235">
        <f t="shared" si="253"/>
        <v>0</v>
      </c>
      <c r="S480" s="235">
        <f t="shared" si="253"/>
        <v>0</v>
      </c>
      <c r="T480" s="235">
        <f t="shared" si="253"/>
        <v>0</v>
      </c>
      <c r="U480" s="235">
        <f t="shared" si="253"/>
        <v>0</v>
      </c>
      <c r="V480" s="235">
        <f t="shared" si="253"/>
        <v>0</v>
      </c>
      <c r="W480" s="235">
        <f t="shared" si="253"/>
        <v>0</v>
      </c>
      <c r="X480" s="235">
        <f t="shared" si="253"/>
        <v>0</v>
      </c>
      <c r="Y480" s="235">
        <f t="shared" si="253"/>
        <v>0</v>
      </c>
      <c r="Z480" s="235">
        <f t="shared" si="253"/>
        <v>0</v>
      </c>
      <c r="AA480" s="235">
        <f t="shared" si="253"/>
        <v>0</v>
      </c>
      <c r="AB480" s="235">
        <f t="shared" si="253"/>
        <v>0</v>
      </c>
      <c r="AC480" s="235">
        <f t="shared" si="253"/>
        <v>0</v>
      </c>
      <c r="AD480" s="235">
        <f t="shared" si="253"/>
        <v>0</v>
      </c>
      <c r="AE480" s="235">
        <f t="shared" si="253"/>
        <v>0</v>
      </c>
      <c r="AF480" s="235">
        <f t="shared" si="253"/>
        <v>0</v>
      </c>
      <c r="AG480" s="235">
        <f t="shared" si="253"/>
        <v>0</v>
      </c>
      <c r="AH480" s="235">
        <f t="shared" si="253"/>
        <v>0</v>
      </c>
      <c r="AI480" s="235">
        <f t="shared" si="253"/>
        <v>0</v>
      </c>
      <c r="AJ480" s="235">
        <f t="shared" si="253"/>
        <v>0</v>
      </c>
      <c r="AK480" s="235">
        <f t="shared" si="253"/>
        <v>0</v>
      </c>
      <c r="AL480" s="235">
        <f t="shared" si="253"/>
        <v>0</v>
      </c>
      <c r="AM480" s="235">
        <f t="shared" si="253"/>
        <v>0</v>
      </c>
      <c r="AN480" s="235">
        <f t="shared" si="253"/>
        <v>0</v>
      </c>
      <c r="AO480" s="235">
        <f t="shared" si="253"/>
        <v>0</v>
      </c>
      <c r="AP480" s="235">
        <f t="shared" si="253"/>
        <v>0</v>
      </c>
    </row>
    <row r="481" spans="1:42" x14ac:dyDescent="0.2">
      <c r="A481" s="4">
        <f t="shared" si="250"/>
        <v>6</v>
      </c>
      <c r="B481" s="233">
        <f t="shared" si="247"/>
        <v>0</v>
      </c>
      <c r="C481" s="235">
        <f t="shared" ref="C481:AP481" si="254">LOOKUP(C469,$B$407:$AP$407,$B$408:$AP$408)*$B664/100</f>
        <v>0</v>
      </c>
      <c r="D481" s="235">
        <f t="shared" si="254"/>
        <v>0</v>
      </c>
      <c r="E481" s="235">
        <f t="shared" si="254"/>
        <v>0</v>
      </c>
      <c r="F481" s="235">
        <f t="shared" si="254"/>
        <v>0</v>
      </c>
      <c r="G481" s="235">
        <f t="shared" si="254"/>
        <v>0</v>
      </c>
      <c r="H481" s="235">
        <f t="shared" si="254"/>
        <v>0</v>
      </c>
      <c r="I481" s="235">
        <f t="shared" si="254"/>
        <v>0</v>
      </c>
      <c r="J481" s="235">
        <f t="shared" si="254"/>
        <v>0</v>
      </c>
      <c r="K481" s="235">
        <f t="shared" si="254"/>
        <v>0</v>
      </c>
      <c r="L481" s="235">
        <f t="shared" si="254"/>
        <v>0</v>
      </c>
      <c r="M481" s="235">
        <f t="shared" si="254"/>
        <v>0</v>
      </c>
      <c r="N481" s="235">
        <f t="shared" si="254"/>
        <v>0</v>
      </c>
      <c r="O481" s="235">
        <f t="shared" si="254"/>
        <v>0</v>
      </c>
      <c r="P481" s="235">
        <f t="shared" si="254"/>
        <v>0</v>
      </c>
      <c r="Q481" s="235">
        <f t="shared" si="254"/>
        <v>0</v>
      </c>
      <c r="R481" s="235">
        <f t="shared" si="254"/>
        <v>0</v>
      </c>
      <c r="S481" s="235">
        <f t="shared" si="254"/>
        <v>0</v>
      </c>
      <c r="T481" s="235">
        <f t="shared" si="254"/>
        <v>0</v>
      </c>
      <c r="U481" s="235">
        <f t="shared" si="254"/>
        <v>0</v>
      </c>
      <c r="V481" s="235">
        <f t="shared" si="254"/>
        <v>0</v>
      </c>
      <c r="W481" s="235">
        <f t="shared" si="254"/>
        <v>0</v>
      </c>
      <c r="X481" s="235">
        <f t="shared" si="254"/>
        <v>0</v>
      </c>
      <c r="Y481" s="235">
        <f t="shared" si="254"/>
        <v>0</v>
      </c>
      <c r="Z481" s="235">
        <f t="shared" si="254"/>
        <v>0</v>
      </c>
      <c r="AA481" s="235">
        <f t="shared" si="254"/>
        <v>0</v>
      </c>
      <c r="AB481" s="235">
        <f t="shared" si="254"/>
        <v>0</v>
      </c>
      <c r="AC481" s="235">
        <f t="shared" si="254"/>
        <v>0</v>
      </c>
      <c r="AD481" s="235">
        <f t="shared" si="254"/>
        <v>0</v>
      </c>
      <c r="AE481" s="235">
        <f t="shared" si="254"/>
        <v>0</v>
      </c>
      <c r="AF481" s="235">
        <f t="shared" si="254"/>
        <v>0</v>
      </c>
      <c r="AG481" s="235">
        <f t="shared" si="254"/>
        <v>0</v>
      </c>
      <c r="AH481" s="235">
        <f t="shared" si="254"/>
        <v>0</v>
      </c>
      <c r="AI481" s="235">
        <f t="shared" si="254"/>
        <v>0</v>
      </c>
      <c r="AJ481" s="235">
        <f t="shared" si="254"/>
        <v>0</v>
      </c>
      <c r="AK481" s="235">
        <f t="shared" si="254"/>
        <v>0</v>
      </c>
      <c r="AL481" s="235">
        <f t="shared" si="254"/>
        <v>0</v>
      </c>
      <c r="AM481" s="235">
        <f t="shared" si="254"/>
        <v>0</v>
      </c>
      <c r="AN481" s="235">
        <f t="shared" si="254"/>
        <v>0</v>
      </c>
      <c r="AO481" s="235">
        <f t="shared" si="254"/>
        <v>0</v>
      </c>
      <c r="AP481" s="235">
        <f t="shared" si="254"/>
        <v>0</v>
      </c>
    </row>
    <row r="482" spans="1:42" x14ac:dyDescent="0.2">
      <c r="A482" s="4">
        <f t="shared" si="250"/>
        <v>7</v>
      </c>
      <c r="B482" s="233">
        <f t="shared" si="247"/>
        <v>0</v>
      </c>
      <c r="C482" s="235">
        <f t="shared" ref="C482:AP482" si="255">LOOKUP(C470,$B$407:$AP$407,$B$408:$AP$408)*$B665/100</f>
        <v>0</v>
      </c>
      <c r="D482" s="235">
        <f t="shared" si="255"/>
        <v>0</v>
      </c>
      <c r="E482" s="235">
        <f t="shared" si="255"/>
        <v>0</v>
      </c>
      <c r="F482" s="235">
        <f t="shared" si="255"/>
        <v>0</v>
      </c>
      <c r="G482" s="235">
        <f t="shared" si="255"/>
        <v>0</v>
      </c>
      <c r="H482" s="235">
        <f t="shared" si="255"/>
        <v>0</v>
      </c>
      <c r="I482" s="235">
        <f t="shared" si="255"/>
        <v>0</v>
      </c>
      <c r="J482" s="235">
        <f t="shared" si="255"/>
        <v>0</v>
      </c>
      <c r="K482" s="235">
        <f t="shared" si="255"/>
        <v>0</v>
      </c>
      <c r="L482" s="235">
        <f t="shared" si="255"/>
        <v>0</v>
      </c>
      <c r="M482" s="235">
        <f t="shared" si="255"/>
        <v>0</v>
      </c>
      <c r="N482" s="235">
        <f t="shared" si="255"/>
        <v>0</v>
      </c>
      <c r="O482" s="235">
        <f t="shared" si="255"/>
        <v>0</v>
      </c>
      <c r="P482" s="235">
        <f t="shared" si="255"/>
        <v>0</v>
      </c>
      <c r="Q482" s="235">
        <f t="shared" si="255"/>
        <v>0</v>
      </c>
      <c r="R482" s="235">
        <f t="shared" si="255"/>
        <v>0</v>
      </c>
      <c r="S482" s="235">
        <f t="shared" si="255"/>
        <v>0</v>
      </c>
      <c r="T482" s="235">
        <f t="shared" si="255"/>
        <v>0</v>
      </c>
      <c r="U482" s="235">
        <f t="shared" si="255"/>
        <v>0</v>
      </c>
      <c r="V482" s="235">
        <f t="shared" si="255"/>
        <v>0</v>
      </c>
      <c r="W482" s="235">
        <f t="shared" si="255"/>
        <v>0</v>
      </c>
      <c r="X482" s="235">
        <f t="shared" si="255"/>
        <v>0</v>
      </c>
      <c r="Y482" s="235">
        <f t="shared" si="255"/>
        <v>0</v>
      </c>
      <c r="Z482" s="235">
        <f t="shared" si="255"/>
        <v>0</v>
      </c>
      <c r="AA482" s="235">
        <f t="shared" si="255"/>
        <v>0</v>
      </c>
      <c r="AB482" s="235">
        <f t="shared" si="255"/>
        <v>0</v>
      </c>
      <c r="AC482" s="235">
        <f t="shared" si="255"/>
        <v>0</v>
      </c>
      <c r="AD482" s="235">
        <f t="shared" si="255"/>
        <v>0</v>
      </c>
      <c r="AE482" s="235">
        <f t="shared" si="255"/>
        <v>0</v>
      </c>
      <c r="AF482" s="235">
        <f t="shared" si="255"/>
        <v>0</v>
      </c>
      <c r="AG482" s="235">
        <f t="shared" si="255"/>
        <v>0</v>
      </c>
      <c r="AH482" s="235">
        <f t="shared" si="255"/>
        <v>0</v>
      </c>
      <c r="AI482" s="235">
        <f t="shared" si="255"/>
        <v>0</v>
      </c>
      <c r="AJ482" s="235">
        <f t="shared" si="255"/>
        <v>0</v>
      </c>
      <c r="AK482" s="235">
        <f t="shared" si="255"/>
        <v>0</v>
      </c>
      <c r="AL482" s="235">
        <f t="shared" si="255"/>
        <v>0</v>
      </c>
      <c r="AM482" s="235">
        <f t="shared" si="255"/>
        <v>0</v>
      </c>
      <c r="AN482" s="235">
        <f t="shared" si="255"/>
        <v>0</v>
      </c>
      <c r="AO482" s="235">
        <f t="shared" si="255"/>
        <v>0</v>
      </c>
      <c r="AP482" s="235">
        <f t="shared" si="255"/>
        <v>0</v>
      </c>
    </row>
    <row r="483" spans="1:42" x14ac:dyDescent="0.2">
      <c r="A483" s="4">
        <f t="shared" si="250"/>
        <v>8</v>
      </c>
      <c r="B483" s="233">
        <f t="shared" si="247"/>
        <v>0</v>
      </c>
      <c r="C483" s="235">
        <f t="shared" ref="C483:AP483" si="256">LOOKUP(C471,$B$407:$AP$407,$B$408:$AP$408)*$B666/100</f>
        <v>0</v>
      </c>
      <c r="D483" s="235">
        <f t="shared" si="256"/>
        <v>0</v>
      </c>
      <c r="E483" s="235">
        <f t="shared" si="256"/>
        <v>0</v>
      </c>
      <c r="F483" s="235">
        <f t="shared" si="256"/>
        <v>0</v>
      </c>
      <c r="G483" s="235">
        <f t="shared" si="256"/>
        <v>0</v>
      </c>
      <c r="H483" s="235">
        <f t="shared" si="256"/>
        <v>0</v>
      </c>
      <c r="I483" s="235">
        <f t="shared" si="256"/>
        <v>0</v>
      </c>
      <c r="J483" s="235">
        <f t="shared" si="256"/>
        <v>0</v>
      </c>
      <c r="K483" s="235">
        <f t="shared" si="256"/>
        <v>0</v>
      </c>
      <c r="L483" s="235">
        <f t="shared" si="256"/>
        <v>0</v>
      </c>
      <c r="M483" s="235">
        <f t="shared" si="256"/>
        <v>0</v>
      </c>
      <c r="N483" s="235">
        <f t="shared" si="256"/>
        <v>0</v>
      </c>
      <c r="O483" s="235">
        <f t="shared" si="256"/>
        <v>0</v>
      </c>
      <c r="P483" s="235">
        <f t="shared" si="256"/>
        <v>0</v>
      </c>
      <c r="Q483" s="235">
        <f t="shared" si="256"/>
        <v>0</v>
      </c>
      <c r="R483" s="235">
        <f t="shared" si="256"/>
        <v>0</v>
      </c>
      <c r="S483" s="235">
        <f t="shared" si="256"/>
        <v>0</v>
      </c>
      <c r="T483" s="235">
        <f t="shared" si="256"/>
        <v>0</v>
      </c>
      <c r="U483" s="235">
        <f t="shared" si="256"/>
        <v>0</v>
      </c>
      <c r="V483" s="235">
        <f t="shared" si="256"/>
        <v>0</v>
      </c>
      <c r="W483" s="235">
        <f t="shared" si="256"/>
        <v>0</v>
      </c>
      <c r="X483" s="235">
        <f t="shared" si="256"/>
        <v>0</v>
      </c>
      <c r="Y483" s="235">
        <f t="shared" si="256"/>
        <v>0</v>
      </c>
      <c r="Z483" s="235">
        <f t="shared" si="256"/>
        <v>0</v>
      </c>
      <c r="AA483" s="235">
        <f t="shared" si="256"/>
        <v>0</v>
      </c>
      <c r="AB483" s="235">
        <f t="shared" si="256"/>
        <v>0</v>
      </c>
      <c r="AC483" s="235">
        <f t="shared" si="256"/>
        <v>0</v>
      </c>
      <c r="AD483" s="235">
        <f t="shared" si="256"/>
        <v>0</v>
      </c>
      <c r="AE483" s="235">
        <f t="shared" si="256"/>
        <v>0</v>
      </c>
      <c r="AF483" s="235">
        <f t="shared" si="256"/>
        <v>0</v>
      </c>
      <c r="AG483" s="235">
        <f t="shared" si="256"/>
        <v>0</v>
      </c>
      <c r="AH483" s="235">
        <f t="shared" si="256"/>
        <v>0</v>
      </c>
      <c r="AI483" s="235">
        <f t="shared" si="256"/>
        <v>0</v>
      </c>
      <c r="AJ483" s="235">
        <f t="shared" si="256"/>
        <v>0</v>
      </c>
      <c r="AK483" s="235">
        <f t="shared" si="256"/>
        <v>0</v>
      </c>
      <c r="AL483" s="235">
        <f t="shared" si="256"/>
        <v>0</v>
      </c>
      <c r="AM483" s="235">
        <f t="shared" si="256"/>
        <v>0</v>
      </c>
      <c r="AN483" s="235">
        <f t="shared" si="256"/>
        <v>0</v>
      </c>
      <c r="AO483" s="235">
        <f t="shared" si="256"/>
        <v>0</v>
      </c>
      <c r="AP483" s="235">
        <f t="shared" si="256"/>
        <v>0</v>
      </c>
    </row>
    <row r="484" spans="1:42" x14ac:dyDescent="0.2">
      <c r="A484" s="4">
        <f>A483+1</f>
        <v>9</v>
      </c>
      <c r="B484" s="233">
        <f t="shared" si="247"/>
        <v>0</v>
      </c>
      <c r="C484" s="235">
        <f t="shared" ref="C484:AP484" si="257">LOOKUP(C472,$B$407:$AP$407,$B$408:$AP$408)*$B667/100</f>
        <v>0</v>
      </c>
      <c r="D484" s="235">
        <f t="shared" si="257"/>
        <v>0</v>
      </c>
      <c r="E484" s="235">
        <f t="shared" si="257"/>
        <v>0</v>
      </c>
      <c r="F484" s="235">
        <f t="shared" si="257"/>
        <v>0</v>
      </c>
      <c r="G484" s="235">
        <f t="shared" si="257"/>
        <v>0</v>
      </c>
      <c r="H484" s="235">
        <f t="shared" si="257"/>
        <v>0</v>
      </c>
      <c r="I484" s="235">
        <f t="shared" si="257"/>
        <v>0</v>
      </c>
      <c r="J484" s="235">
        <f t="shared" si="257"/>
        <v>0</v>
      </c>
      <c r="K484" s="235">
        <f t="shared" si="257"/>
        <v>0</v>
      </c>
      <c r="L484" s="235">
        <f t="shared" si="257"/>
        <v>0</v>
      </c>
      <c r="M484" s="235">
        <f t="shared" si="257"/>
        <v>0</v>
      </c>
      <c r="N484" s="235">
        <f t="shared" si="257"/>
        <v>0</v>
      </c>
      <c r="O484" s="235">
        <f t="shared" si="257"/>
        <v>0</v>
      </c>
      <c r="P484" s="235">
        <f t="shared" si="257"/>
        <v>0</v>
      </c>
      <c r="Q484" s="235">
        <f t="shared" si="257"/>
        <v>0</v>
      </c>
      <c r="R484" s="235">
        <f t="shared" si="257"/>
        <v>0</v>
      </c>
      <c r="S484" s="235">
        <f t="shared" si="257"/>
        <v>0</v>
      </c>
      <c r="T484" s="235">
        <f t="shared" si="257"/>
        <v>0</v>
      </c>
      <c r="U484" s="235">
        <f t="shared" si="257"/>
        <v>0</v>
      </c>
      <c r="V484" s="235">
        <f t="shared" si="257"/>
        <v>0</v>
      </c>
      <c r="W484" s="235">
        <f t="shared" si="257"/>
        <v>0</v>
      </c>
      <c r="X484" s="235">
        <f t="shared" si="257"/>
        <v>0</v>
      </c>
      <c r="Y484" s="235">
        <f t="shared" si="257"/>
        <v>0</v>
      </c>
      <c r="Z484" s="235">
        <f t="shared" si="257"/>
        <v>0</v>
      </c>
      <c r="AA484" s="235">
        <f t="shared" si="257"/>
        <v>0</v>
      </c>
      <c r="AB484" s="235">
        <f t="shared" si="257"/>
        <v>0</v>
      </c>
      <c r="AC484" s="235">
        <f t="shared" si="257"/>
        <v>0</v>
      </c>
      <c r="AD484" s="235">
        <f t="shared" si="257"/>
        <v>0</v>
      </c>
      <c r="AE484" s="235">
        <f t="shared" si="257"/>
        <v>0</v>
      </c>
      <c r="AF484" s="235">
        <f t="shared" si="257"/>
        <v>0</v>
      </c>
      <c r="AG484" s="235">
        <f t="shared" si="257"/>
        <v>0</v>
      </c>
      <c r="AH484" s="235">
        <f t="shared" si="257"/>
        <v>0</v>
      </c>
      <c r="AI484" s="235">
        <f t="shared" si="257"/>
        <v>0</v>
      </c>
      <c r="AJ484" s="235">
        <f t="shared" si="257"/>
        <v>0</v>
      </c>
      <c r="AK484" s="235">
        <f t="shared" si="257"/>
        <v>0</v>
      </c>
      <c r="AL484" s="235">
        <f t="shared" si="257"/>
        <v>0</v>
      </c>
      <c r="AM484" s="235">
        <f t="shared" si="257"/>
        <v>0</v>
      </c>
      <c r="AN484" s="235">
        <f t="shared" si="257"/>
        <v>0</v>
      </c>
      <c r="AO484" s="235">
        <f t="shared" si="257"/>
        <v>0</v>
      </c>
      <c r="AP484" s="235">
        <f t="shared" si="257"/>
        <v>0</v>
      </c>
    </row>
    <row r="485" spans="1:42" x14ac:dyDescent="0.2">
      <c r="A485" s="4">
        <f t="shared" ref="A485" si="258">A484+1</f>
        <v>10</v>
      </c>
      <c r="B485" s="233">
        <f t="shared" si="247"/>
        <v>0</v>
      </c>
      <c r="C485" s="235">
        <f t="shared" ref="C485:AP485" si="259">LOOKUP(C473,$B$407:$AP$407,$B$408:$AP$408)*$B668/100</f>
        <v>0</v>
      </c>
      <c r="D485" s="235">
        <f t="shared" si="259"/>
        <v>0</v>
      </c>
      <c r="E485" s="235">
        <f t="shared" si="259"/>
        <v>0</v>
      </c>
      <c r="F485" s="235">
        <f t="shared" si="259"/>
        <v>0</v>
      </c>
      <c r="G485" s="235">
        <f t="shared" si="259"/>
        <v>0</v>
      </c>
      <c r="H485" s="235">
        <f t="shared" si="259"/>
        <v>0</v>
      </c>
      <c r="I485" s="235">
        <f t="shared" si="259"/>
        <v>0</v>
      </c>
      <c r="J485" s="235">
        <f t="shared" si="259"/>
        <v>0</v>
      </c>
      <c r="K485" s="235">
        <f t="shared" si="259"/>
        <v>0</v>
      </c>
      <c r="L485" s="235">
        <f t="shared" si="259"/>
        <v>0</v>
      </c>
      <c r="M485" s="235">
        <f t="shared" si="259"/>
        <v>0</v>
      </c>
      <c r="N485" s="235">
        <f t="shared" si="259"/>
        <v>0</v>
      </c>
      <c r="O485" s="235">
        <f t="shared" si="259"/>
        <v>0</v>
      </c>
      <c r="P485" s="235">
        <f t="shared" si="259"/>
        <v>0</v>
      </c>
      <c r="Q485" s="235">
        <f t="shared" si="259"/>
        <v>0</v>
      </c>
      <c r="R485" s="235">
        <f t="shared" si="259"/>
        <v>0</v>
      </c>
      <c r="S485" s="235">
        <f t="shared" si="259"/>
        <v>0</v>
      </c>
      <c r="T485" s="235">
        <f t="shared" si="259"/>
        <v>0</v>
      </c>
      <c r="U485" s="235">
        <f t="shared" si="259"/>
        <v>0</v>
      </c>
      <c r="V485" s="235">
        <f t="shared" si="259"/>
        <v>0</v>
      </c>
      <c r="W485" s="235">
        <f t="shared" si="259"/>
        <v>0</v>
      </c>
      <c r="X485" s="235">
        <f t="shared" si="259"/>
        <v>0</v>
      </c>
      <c r="Y485" s="235">
        <f t="shared" si="259"/>
        <v>0</v>
      </c>
      <c r="Z485" s="235">
        <f t="shared" si="259"/>
        <v>0</v>
      </c>
      <c r="AA485" s="235">
        <f t="shared" si="259"/>
        <v>0</v>
      </c>
      <c r="AB485" s="235">
        <f t="shared" si="259"/>
        <v>0</v>
      </c>
      <c r="AC485" s="235">
        <f t="shared" si="259"/>
        <v>0</v>
      </c>
      <c r="AD485" s="235">
        <f t="shared" si="259"/>
        <v>0</v>
      </c>
      <c r="AE485" s="235">
        <f t="shared" si="259"/>
        <v>0</v>
      </c>
      <c r="AF485" s="235">
        <f t="shared" si="259"/>
        <v>0</v>
      </c>
      <c r="AG485" s="235">
        <f t="shared" si="259"/>
        <v>0</v>
      </c>
      <c r="AH485" s="235">
        <f t="shared" si="259"/>
        <v>0</v>
      </c>
      <c r="AI485" s="235">
        <f t="shared" si="259"/>
        <v>0</v>
      </c>
      <c r="AJ485" s="235">
        <f t="shared" si="259"/>
        <v>0</v>
      </c>
      <c r="AK485" s="235">
        <f t="shared" si="259"/>
        <v>0</v>
      </c>
      <c r="AL485" s="235">
        <f t="shared" si="259"/>
        <v>0</v>
      </c>
      <c r="AM485" s="235">
        <f t="shared" si="259"/>
        <v>0</v>
      </c>
      <c r="AN485" s="235">
        <f t="shared" si="259"/>
        <v>0</v>
      </c>
      <c r="AO485" s="235">
        <f t="shared" si="259"/>
        <v>0</v>
      </c>
      <c r="AP485" s="235">
        <f t="shared" si="259"/>
        <v>0</v>
      </c>
    </row>
    <row r="486" spans="1:42" s="16" customFormat="1" x14ac:dyDescent="0.2">
      <c r="A486" s="39" t="s">
        <v>13</v>
      </c>
      <c r="B486" s="19"/>
      <c r="C486" s="214">
        <f>SUM(C476:C485)</f>
        <v>0</v>
      </c>
      <c r="D486" s="214">
        <f t="shared" ref="D486:AP486" si="260">SUM(D476:D485)</f>
        <v>0</v>
      </c>
      <c r="E486" s="214">
        <f t="shared" si="260"/>
        <v>0</v>
      </c>
      <c r="F486" s="214">
        <f t="shared" si="260"/>
        <v>0</v>
      </c>
      <c r="G486" s="214">
        <f t="shared" si="260"/>
        <v>0</v>
      </c>
      <c r="H486" s="214">
        <f t="shared" si="260"/>
        <v>0</v>
      </c>
      <c r="I486" s="214">
        <f t="shared" si="260"/>
        <v>0</v>
      </c>
      <c r="J486" s="214">
        <f t="shared" si="260"/>
        <v>0</v>
      </c>
      <c r="K486" s="214">
        <f t="shared" si="260"/>
        <v>0</v>
      </c>
      <c r="L486" s="214">
        <f t="shared" si="260"/>
        <v>0</v>
      </c>
      <c r="M486" s="214">
        <f t="shared" si="260"/>
        <v>0</v>
      </c>
      <c r="N486" s="214">
        <f t="shared" si="260"/>
        <v>0</v>
      </c>
      <c r="O486" s="214">
        <f t="shared" si="260"/>
        <v>0</v>
      </c>
      <c r="P486" s="214">
        <f t="shared" si="260"/>
        <v>0</v>
      </c>
      <c r="Q486" s="214">
        <f t="shared" si="260"/>
        <v>0</v>
      </c>
      <c r="R486" s="214">
        <f t="shared" si="260"/>
        <v>0</v>
      </c>
      <c r="S486" s="214">
        <f t="shared" si="260"/>
        <v>0</v>
      </c>
      <c r="T486" s="214">
        <f t="shared" si="260"/>
        <v>0</v>
      </c>
      <c r="U486" s="214">
        <f t="shared" si="260"/>
        <v>0</v>
      </c>
      <c r="V486" s="214">
        <f t="shared" si="260"/>
        <v>0</v>
      </c>
      <c r="W486" s="214">
        <f t="shared" si="260"/>
        <v>0</v>
      </c>
      <c r="X486" s="214">
        <f t="shared" si="260"/>
        <v>0</v>
      </c>
      <c r="Y486" s="214">
        <f t="shared" si="260"/>
        <v>0</v>
      </c>
      <c r="Z486" s="214">
        <f t="shared" si="260"/>
        <v>0</v>
      </c>
      <c r="AA486" s="214">
        <f t="shared" si="260"/>
        <v>0</v>
      </c>
      <c r="AB486" s="214">
        <f t="shared" si="260"/>
        <v>0</v>
      </c>
      <c r="AC486" s="214">
        <f t="shared" si="260"/>
        <v>0</v>
      </c>
      <c r="AD486" s="214">
        <f t="shared" si="260"/>
        <v>0</v>
      </c>
      <c r="AE486" s="214">
        <f t="shared" si="260"/>
        <v>0</v>
      </c>
      <c r="AF486" s="214">
        <f t="shared" si="260"/>
        <v>0</v>
      </c>
      <c r="AG486" s="214">
        <f t="shared" si="260"/>
        <v>0</v>
      </c>
      <c r="AH486" s="214">
        <f t="shared" si="260"/>
        <v>0</v>
      </c>
      <c r="AI486" s="214">
        <f t="shared" si="260"/>
        <v>0</v>
      </c>
      <c r="AJ486" s="214">
        <f t="shared" si="260"/>
        <v>0</v>
      </c>
      <c r="AK486" s="214">
        <f t="shared" si="260"/>
        <v>0</v>
      </c>
      <c r="AL486" s="214">
        <f t="shared" si="260"/>
        <v>0</v>
      </c>
      <c r="AM486" s="214">
        <f t="shared" si="260"/>
        <v>0</v>
      </c>
      <c r="AN486" s="214">
        <f t="shared" si="260"/>
        <v>0</v>
      </c>
      <c r="AO486" s="214">
        <f t="shared" si="260"/>
        <v>0</v>
      </c>
      <c r="AP486" s="214">
        <f t="shared" si="260"/>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222</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312</v>
      </c>
      <c r="C491" s="152">
        <f>IF(ptc_sta_amount="n/a",Inputs!D165,IF(C$2&lt;=ptc_sta_term,ptc_sta_amount*(1+ptc_sta_escal/100)^B$2,0))</f>
        <v>0</v>
      </c>
      <c r="D491" s="152">
        <f>IF(ptc_sta_amount="n/a",Inputs!E165,IF(D$2&lt;=ptc_sta_term,ptc_sta_amount*(1+ptc_sta_escal/100)^C$2,0))</f>
        <v>0</v>
      </c>
      <c r="E491" s="152">
        <f>IF(ptc_sta_amount="n/a",Inputs!F165,IF(E$2&lt;=ptc_sta_term,ptc_sta_amount*(1+ptc_sta_escal/100)^D$2,0))</f>
        <v>0</v>
      </c>
      <c r="F491" s="152">
        <f>IF(ptc_sta_amount="n/a",Inputs!G165,IF(F$2&lt;=ptc_sta_term,ptc_sta_amount*(1+ptc_sta_escal/100)^E$2,0))</f>
        <v>0</v>
      </c>
      <c r="G491" s="152">
        <f>IF(ptc_sta_amount="n/a",Inputs!H165,IF(G$2&lt;=ptc_sta_term,ptc_sta_amount*(1+ptc_sta_escal/100)^F$2,0))</f>
        <v>0</v>
      </c>
      <c r="H491" s="152">
        <f>IF(ptc_sta_amount="n/a",Inputs!I165,IF(H$2&lt;=ptc_sta_term,ptc_sta_amount*(1+ptc_sta_escal/100)^G$2,0))</f>
        <v>0</v>
      </c>
      <c r="I491" s="152">
        <f>IF(ptc_sta_amount="n/a",Inputs!J165,IF(I$2&lt;=ptc_sta_term,ptc_sta_amount*(1+ptc_sta_escal/100)^H$2,0))</f>
        <v>0</v>
      </c>
      <c r="J491" s="152">
        <f>IF(ptc_sta_amount="n/a",Inputs!K165,IF(J$2&lt;=ptc_sta_term,ptc_sta_amount*(1+ptc_sta_escal/100)^I$2,0))</f>
        <v>0</v>
      </c>
      <c r="K491" s="152">
        <f>IF(ptc_sta_amount="n/a",Inputs!L165,IF(K$2&lt;=ptc_sta_term,ptc_sta_amount*(1+ptc_sta_escal/100)^J$2,0))</f>
        <v>0</v>
      </c>
      <c r="L491" s="152">
        <f>IF(ptc_sta_amount="n/a",Inputs!M165,IF(L$2&lt;=ptc_sta_term,ptc_sta_amount*(1+ptc_sta_escal/100)^K$2,0))</f>
        <v>0</v>
      </c>
      <c r="M491" s="152">
        <f>IF(ptc_sta_amount="n/a",Inputs!N165,IF(M$2&lt;=ptc_sta_term,ptc_sta_amount*(1+ptc_sta_escal/100)^L$2,0))</f>
        <v>0</v>
      </c>
      <c r="N491" s="152">
        <f>IF(ptc_sta_amount="n/a",Inputs!O165,IF(N$2&lt;=ptc_sta_term,ptc_sta_amount*(1+ptc_sta_escal/100)^M$2,0))</f>
        <v>0</v>
      </c>
      <c r="O491" s="152">
        <f>IF(ptc_sta_amount="n/a",Inputs!P165,IF(O$2&lt;=ptc_sta_term,ptc_sta_amount*(1+ptc_sta_escal/100)^N$2,0))</f>
        <v>0</v>
      </c>
      <c r="P491" s="152">
        <f>IF(ptc_sta_amount="n/a",Inputs!Q165,IF(P$2&lt;=ptc_sta_term,ptc_sta_amount*(1+ptc_sta_escal/100)^O$2,0))</f>
        <v>0</v>
      </c>
      <c r="Q491" s="152">
        <f>IF(ptc_sta_amount="n/a",Inputs!R165,IF(Q$2&lt;=ptc_sta_term,ptc_sta_amount*(1+ptc_sta_escal/100)^P$2,0))</f>
        <v>0</v>
      </c>
      <c r="R491" s="152">
        <f>IF(ptc_sta_amount="n/a",Inputs!S165,IF(R$2&lt;=ptc_sta_term,ptc_sta_amount*(1+ptc_sta_escal/100)^Q$2,0))</f>
        <v>0</v>
      </c>
      <c r="S491" s="152">
        <f>IF(ptc_sta_amount="n/a",Inputs!T165,IF(S$2&lt;=ptc_sta_term,ptc_sta_amount*(1+ptc_sta_escal/100)^R$2,0))</f>
        <v>0</v>
      </c>
      <c r="T491" s="152">
        <f>IF(ptc_sta_amount="n/a",Inputs!U165,IF(T$2&lt;=ptc_sta_term,ptc_sta_amount*(1+ptc_sta_escal/100)^S$2,0))</f>
        <v>0</v>
      </c>
      <c r="U491" s="152">
        <f>IF(ptc_sta_amount="n/a",Inputs!V165,IF(U$2&lt;=ptc_sta_term,ptc_sta_amount*(1+ptc_sta_escal/100)^T$2,0))</f>
        <v>0</v>
      </c>
      <c r="V491" s="152">
        <f>IF(ptc_sta_amount="n/a",Inputs!W165,IF(V$2&lt;=ptc_sta_term,ptc_sta_amount*(1+ptc_sta_escal/100)^U$2,0))</f>
        <v>0</v>
      </c>
      <c r="W491" s="152">
        <f>IF(ptc_sta_amount="n/a",Inputs!X165,IF(W$2&lt;=ptc_sta_term,ptc_sta_amount*(1+ptc_sta_escal/100)^V$2,0))</f>
        <v>0</v>
      </c>
      <c r="X491" s="152">
        <f>IF(ptc_sta_amount="n/a",Inputs!Y165,IF(X$2&lt;=ptc_sta_term,ptc_sta_amount*(1+ptc_sta_escal/100)^W$2,0))</f>
        <v>0</v>
      </c>
      <c r="Y491" s="152">
        <f>IF(ptc_sta_amount="n/a",Inputs!Z165,IF(Y$2&lt;=ptc_sta_term,ptc_sta_amount*(1+ptc_sta_escal/100)^X$2,0))</f>
        <v>0</v>
      </c>
      <c r="Z491" s="152">
        <f>IF(ptc_sta_amount="n/a",Inputs!AA165,IF(Z$2&lt;=ptc_sta_term,ptc_sta_amount*(1+ptc_sta_escal/100)^Y$2,0))</f>
        <v>0</v>
      </c>
      <c r="AA491" s="152">
        <f>IF(ptc_sta_amount="n/a",Inputs!AB165,IF(AA$2&lt;=ptc_sta_term,ptc_sta_amount*(1+ptc_sta_escal/100)^Z$2,0))</f>
        <v>0</v>
      </c>
      <c r="AB491" s="152">
        <f>IF(ptc_sta_amount="n/a",Inputs!AC165,IF(AB$2&lt;=ptc_sta_term,ptc_sta_amount*(1+ptc_sta_escal/100)^AA$2,0))</f>
        <v>0</v>
      </c>
      <c r="AC491" s="152">
        <f>IF(ptc_sta_amount="n/a",Inputs!AD165,IF(AC$2&lt;=ptc_sta_term,ptc_sta_amount*(1+ptc_sta_escal/100)^AB$2,0))</f>
        <v>0</v>
      </c>
      <c r="AD491" s="152">
        <f>IF(ptc_sta_amount="n/a",Inputs!AE165,IF(AD$2&lt;=ptc_sta_term,ptc_sta_amount*(1+ptc_sta_escal/100)^AC$2,0))</f>
        <v>0</v>
      </c>
      <c r="AE491" s="152">
        <f>IF(ptc_sta_amount="n/a",Inputs!AF165,IF(AE$2&lt;=ptc_sta_term,ptc_sta_amount*(1+ptc_sta_escal/100)^AD$2,0))</f>
        <v>0</v>
      </c>
      <c r="AF491" s="152">
        <f>IF(ptc_sta_amount="n/a",Inputs!AG165,IF(AF$2&lt;=ptc_sta_term,ptc_sta_amount*(1+ptc_sta_escal/100)^AE$2,0))</f>
        <v>0</v>
      </c>
      <c r="AG491" s="152">
        <f>IF(ptc_sta_amount="n/a",Inputs!AH165,IF(AG$2&lt;=ptc_sta_term,ptc_sta_amount*(1+ptc_sta_escal/100)^AF$2,0))</f>
        <v>0</v>
      </c>
      <c r="AH491" s="152">
        <f>IF(ptc_sta_amount="n/a",Inputs!AI165,IF(AH$2&lt;=ptc_sta_term,ptc_sta_amount*(1+ptc_sta_escal/100)^AG$2,0))</f>
        <v>0</v>
      </c>
      <c r="AI491" s="152">
        <f>IF(ptc_sta_amount="n/a",Inputs!AJ165,IF(AI$2&lt;=ptc_sta_term,ptc_sta_amount*(1+ptc_sta_escal/100)^AH$2,0))</f>
        <v>0</v>
      </c>
      <c r="AJ491" s="152">
        <f>IF(ptc_sta_amount="n/a",Inputs!AK165,IF(AJ$2&lt;=ptc_sta_term,ptc_sta_amount*(1+ptc_sta_escal/100)^AI$2,0))</f>
        <v>0</v>
      </c>
      <c r="AK491" s="152">
        <f>IF(ptc_sta_amount="n/a",Inputs!AL165,IF(AK$2&lt;=ptc_sta_term,ptc_sta_amount*(1+ptc_sta_escal/100)^AJ$2,0))</f>
        <v>0</v>
      </c>
      <c r="AL491" s="152">
        <f>IF(ptc_sta_amount="n/a",Inputs!AM165,IF(AL$2&lt;=ptc_sta_term,ptc_sta_amount*(1+ptc_sta_escal/100)^AK$2,0))</f>
        <v>0</v>
      </c>
      <c r="AM491" s="152">
        <f>IF(ptc_sta_amount="n/a",Inputs!AN165,IF(AM$2&lt;=ptc_sta_term,ptc_sta_amount*(1+ptc_sta_escal/100)^AL$2,0))</f>
        <v>0</v>
      </c>
      <c r="AN491" s="152">
        <f>IF(ptc_sta_amount="n/a",Inputs!AO165,IF(AN$2&lt;=ptc_sta_term,ptc_sta_amount*(1+ptc_sta_escal/100)^AM$2,0))</f>
        <v>0</v>
      </c>
      <c r="AO491" s="152">
        <f>IF(ptc_sta_amount="n/a",Inputs!AP165,IF(AO$2&lt;=ptc_sta_term,ptc_sta_amount*(1+ptc_sta_escal/100)^AN$2,0))</f>
        <v>0</v>
      </c>
      <c r="AP491" s="152">
        <f>IF(ptc_sta_amount="n/a",Inputs!AQ165,IF(AP$2&lt;=ptc_sta_term,ptc_sta_amount*(1+ptc_sta_escal/100)^AO$2,0))</f>
        <v>0</v>
      </c>
    </row>
    <row r="492" spans="1:42" s="16" customFormat="1" x14ac:dyDescent="0.2">
      <c r="A492" s="32" t="s">
        <v>313</v>
      </c>
      <c r="C492" s="152">
        <f>ROUND(C491*1000,0)</f>
        <v>0</v>
      </c>
      <c r="D492" s="152">
        <f>ROUND(D491*1000,0)</f>
        <v>0</v>
      </c>
      <c r="E492" s="152">
        <f t="shared" ref="E492:AP492" si="261">ROUND(E491*1000,0)</f>
        <v>0</v>
      </c>
      <c r="F492" s="152">
        <f t="shared" si="261"/>
        <v>0</v>
      </c>
      <c r="G492" s="152">
        <f t="shared" si="261"/>
        <v>0</v>
      </c>
      <c r="H492" s="152">
        <f t="shared" si="261"/>
        <v>0</v>
      </c>
      <c r="I492" s="152">
        <f t="shared" si="261"/>
        <v>0</v>
      </c>
      <c r="J492" s="152">
        <f t="shared" si="261"/>
        <v>0</v>
      </c>
      <c r="K492" s="152">
        <f t="shared" si="261"/>
        <v>0</v>
      </c>
      <c r="L492" s="152">
        <f t="shared" si="261"/>
        <v>0</v>
      </c>
      <c r="M492" s="152">
        <f t="shared" si="261"/>
        <v>0</v>
      </c>
      <c r="N492" s="152">
        <f t="shared" si="261"/>
        <v>0</v>
      </c>
      <c r="O492" s="152">
        <f t="shared" si="261"/>
        <v>0</v>
      </c>
      <c r="P492" s="152">
        <f t="shared" si="261"/>
        <v>0</v>
      </c>
      <c r="Q492" s="152">
        <f t="shared" si="261"/>
        <v>0</v>
      </c>
      <c r="R492" s="152">
        <f t="shared" si="261"/>
        <v>0</v>
      </c>
      <c r="S492" s="152">
        <f t="shared" si="261"/>
        <v>0</v>
      </c>
      <c r="T492" s="152">
        <f t="shared" si="261"/>
        <v>0</v>
      </c>
      <c r="U492" s="152">
        <f t="shared" si="261"/>
        <v>0</v>
      </c>
      <c r="V492" s="152">
        <f t="shared" si="261"/>
        <v>0</v>
      </c>
      <c r="W492" s="152">
        <f t="shared" si="261"/>
        <v>0</v>
      </c>
      <c r="X492" s="152">
        <f t="shared" si="261"/>
        <v>0</v>
      </c>
      <c r="Y492" s="152">
        <f t="shared" si="261"/>
        <v>0</v>
      </c>
      <c r="Z492" s="152">
        <f t="shared" si="261"/>
        <v>0</v>
      </c>
      <c r="AA492" s="152">
        <f t="shared" si="261"/>
        <v>0</v>
      </c>
      <c r="AB492" s="152">
        <f t="shared" si="261"/>
        <v>0</v>
      </c>
      <c r="AC492" s="152">
        <f t="shared" si="261"/>
        <v>0</v>
      </c>
      <c r="AD492" s="152">
        <f t="shared" si="261"/>
        <v>0</v>
      </c>
      <c r="AE492" s="152">
        <f t="shared" si="261"/>
        <v>0</v>
      </c>
      <c r="AF492" s="152">
        <f t="shared" si="261"/>
        <v>0</v>
      </c>
      <c r="AG492" s="152">
        <f t="shared" si="261"/>
        <v>0</v>
      </c>
      <c r="AH492" s="152">
        <f t="shared" si="261"/>
        <v>0</v>
      </c>
      <c r="AI492" s="152">
        <f t="shared" si="261"/>
        <v>0</v>
      </c>
      <c r="AJ492" s="152">
        <f t="shared" si="261"/>
        <v>0</v>
      </c>
      <c r="AK492" s="152">
        <f t="shared" si="261"/>
        <v>0</v>
      </c>
      <c r="AL492" s="152">
        <f t="shared" si="261"/>
        <v>0</v>
      </c>
      <c r="AM492" s="152">
        <f t="shared" si="261"/>
        <v>0</v>
      </c>
      <c r="AN492" s="152">
        <f t="shared" si="261"/>
        <v>0</v>
      </c>
      <c r="AO492" s="152">
        <f t="shared" si="261"/>
        <v>0</v>
      </c>
      <c r="AP492" s="152">
        <f t="shared" si="261"/>
        <v>0</v>
      </c>
    </row>
    <row r="493" spans="1:42" s="16" customFormat="1" x14ac:dyDescent="0.2">
      <c r="A493" s="32" t="s">
        <v>73</v>
      </c>
      <c r="C493" s="163">
        <f>C$5/1000</f>
        <v>0</v>
      </c>
      <c r="D493" s="163">
        <f>D$5/1000</f>
        <v>0</v>
      </c>
      <c r="E493" s="163">
        <f t="shared" ref="E493:AP493" si="262">E$5/1000</f>
        <v>0</v>
      </c>
      <c r="F493" s="163">
        <f t="shared" si="262"/>
        <v>0</v>
      </c>
      <c r="G493" s="163">
        <f t="shared" si="262"/>
        <v>0</v>
      </c>
      <c r="H493" s="163">
        <f t="shared" si="262"/>
        <v>0</v>
      </c>
      <c r="I493" s="163">
        <f t="shared" si="262"/>
        <v>0</v>
      </c>
      <c r="J493" s="163">
        <f t="shared" si="262"/>
        <v>0</v>
      </c>
      <c r="K493" s="163">
        <f t="shared" si="262"/>
        <v>0</v>
      </c>
      <c r="L493" s="163">
        <f t="shared" si="262"/>
        <v>0</v>
      </c>
      <c r="M493" s="163">
        <f t="shared" si="262"/>
        <v>0</v>
      </c>
      <c r="N493" s="163">
        <f t="shared" si="262"/>
        <v>0</v>
      </c>
      <c r="O493" s="163">
        <f t="shared" si="262"/>
        <v>0</v>
      </c>
      <c r="P493" s="163">
        <f t="shared" si="262"/>
        <v>0</v>
      </c>
      <c r="Q493" s="163">
        <f t="shared" si="262"/>
        <v>0</v>
      </c>
      <c r="R493" s="163">
        <f t="shared" si="262"/>
        <v>0</v>
      </c>
      <c r="S493" s="163">
        <f t="shared" si="262"/>
        <v>0</v>
      </c>
      <c r="T493" s="163">
        <f t="shared" si="262"/>
        <v>0</v>
      </c>
      <c r="U493" s="163">
        <f t="shared" si="262"/>
        <v>0</v>
      </c>
      <c r="V493" s="163">
        <f t="shared" si="262"/>
        <v>0</v>
      </c>
      <c r="W493" s="163">
        <f t="shared" si="262"/>
        <v>0</v>
      </c>
      <c r="X493" s="163">
        <f t="shared" si="262"/>
        <v>0</v>
      </c>
      <c r="Y493" s="163">
        <f t="shared" si="262"/>
        <v>0</v>
      </c>
      <c r="Z493" s="163">
        <f t="shared" si="262"/>
        <v>0</v>
      </c>
      <c r="AA493" s="163">
        <f t="shared" si="262"/>
        <v>0</v>
      </c>
      <c r="AB493" s="163">
        <f t="shared" si="262"/>
        <v>0</v>
      </c>
      <c r="AC493" s="163">
        <f t="shared" si="262"/>
        <v>0</v>
      </c>
      <c r="AD493" s="163">
        <f t="shared" si="262"/>
        <v>0</v>
      </c>
      <c r="AE493" s="163">
        <f t="shared" si="262"/>
        <v>0</v>
      </c>
      <c r="AF493" s="163">
        <f t="shared" si="262"/>
        <v>0</v>
      </c>
      <c r="AG493" s="163">
        <f t="shared" si="262"/>
        <v>0</v>
      </c>
      <c r="AH493" s="163">
        <f t="shared" si="262"/>
        <v>0</v>
      </c>
      <c r="AI493" s="163">
        <f t="shared" si="262"/>
        <v>0</v>
      </c>
      <c r="AJ493" s="163">
        <f t="shared" si="262"/>
        <v>0</v>
      </c>
      <c r="AK493" s="163">
        <f t="shared" si="262"/>
        <v>0</v>
      </c>
      <c r="AL493" s="163">
        <f t="shared" si="262"/>
        <v>0</v>
      </c>
      <c r="AM493" s="163">
        <f t="shared" si="262"/>
        <v>0</v>
      </c>
      <c r="AN493" s="163">
        <f t="shared" si="262"/>
        <v>0</v>
      </c>
      <c r="AO493" s="163">
        <f t="shared" si="262"/>
        <v>0</v>
      </c>
      <c r="AP493" s="163">
        <f t="shared" si="262"/>
        <v>0</v>
      </c>
    </row>
    <row r="494" spans="1:42" s="16" customFormat="1" x14ac:dyDescent="0.2">
      <c r="A494" s="32" t="s">
        <v>13</v>
      </c>
      <c r="C494" s="162">
        <f>C492*C493</f>
        <v>0</v>
      </c>
      <c r="D494" s="162">
        <f>D492*D493</f>
        <v>0</v>
      </c>
      <c r="E494" s="162">
        <f t="shared" ref="E494:AP494" si="263">E492*E493</f>
        <v>0</v>
      </c>
      <c r="F494" s="162">
        <f t="shared" si="263"/>
        <v>0</v>
      </c>
      <c r="G494" s="162">
        <f t="shared" si="263"/>
        <v>0</v>
      </c>
      <c r="H494" s="162">
        <f t="shared" si="263"/>
        <v>0</v>
      </c>
      <c r="I494" s="162">
        <f t="shared" si="263"/>
        <v>0</v>
      </c>
      <c r="J494" s="162">
        <f t="shared" si="263"/>
        <v>0</v>
      </c>
      <c r="K494" s="162">
        <f t="shared" si="263"/>
        <v>0</v>
      </c>
      <c r="L494" s="162">
        <f t="shared" si="263"/>
        <v>0</v>
      </c>
      <c r="M494" s="162">
        <f t="shared" si="263"/>
        <v>0</v>
      </c>
      <c r="N494" s="162">
        <f t="shared" si="263"/>
        <v>0</v>
      </c>
      <c r="O494" s="162">
        <f t="shared" si="263"/>
        <v>0</v>
      </c>
      <c r="P494" s="162">
        <f t="shared" si="263"/>
        <v>0</v>
      </c>
      <c r="Q494" s="162">
        <f t="shared" si="263"/>
        <v>0</v>
      </c>
      <c r="R494" s="162">
        <f t="shared" si="263"/>
        <v>0</v>
      </c>
      <c r="S494" s="162">
        <f t="shared" si="263"/>
        <v>0</v>
      </c>
      <c r="T494" s="162">
        <f t="shared" si="263"/>
        <v>0</v>
      </c>
      <c r="U494" s="162">
        <f t="shared" si="263"/>
        <v>0</v>
      </c>
      <c r="V494" s="162">
        <f t="shared" si="263"/>
        <v>0</v>
      </c>
      <c r="W494" s="162">
        <f t="shared" si="263"/>
        <v>0</v>
      </c>
      <c r="X494" s="162">
        <f t="shared" si="263"/>
        <v>0</v>
      </c>
      <c r="Y494" s="162">
        <f t="shared" si="263"/>
        <v>0</v>
      </c>
      <c r="Z494" s="162">
        <f t="shared" si="263"/>
        <v>0</v>
      </c>
      <c r="AA494" s="162">
        <f t="shared" si="263"/>
        <v>0</v>
      </c>
      <c r="AB494" s="162">
        <f t="shared" si="263"/>
        <v>0</v>
      </c>
      <c r="AC494" s="162">
        <f t="shared" si="263"/>
        <v>0</v>
      </c>
      <c r="AD494" s="162">
        <f t="shared" si="263"/>
        <v>0</v>
      </c>
      <c r="AE494" s="162">
        <f t="shared" si="263"/>
        <v>0</v>
      </c>
      <c r="AF494" s="162">
        <f t="shared" si="263"/>
        <v>0</v>
      </c>
      <c r="AG494" s="162">
        <f t="shared" si="263"/>
        <v>0</v>
      </c>
      <c r="AH494" s="162">
        <f t="shared" si="263"/>
        <v>0</v>
      </c>
      <c r="AI494" s="162">
        <f t="shared" si="263"/>
        <v>0</v>
      </c>
      <c r="AJ494" s="162">
        <f t="shared" si="263"/>
        <v>0</v>
      </c>
      <c r="AK494" s="162">
        <f t="shared" si="263"/>
        <v>0</v>
      </c>
      <c r="AL494" s="162">
        <f t="shared" si="263"/>
        <v>0</v>
      </c>
      <c r="AM494" s="162">
        <f t="shared" si="263"/>
        <v>0</v>
      </c>
      <c r="AN494" s="162">
        <f t="shared" si="263"/>
        <v>0</v>
      </c>
      <c r="AO494" s="162">
        <f t="shared" si="263"/>
        <v>0</v>
      </c>
      <c r="AP494" s="162">
        <f t="shared" si="263"/>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312</v>
      </c>
      <c r="C497" s="152">
        <f>IF(ptc_fed_amount="n/a",Inputs!D164,IF(C$2&lt;=ptc_fed_term,ptc_fed_amount*(1+ptc_fed_escal/100)^B$2,0))</f>
        <v>0</v>
      </c>
      <c r="D497" s="152">
        <f>IF(ptc_fed_amount="n/a",Inputs!E164,IF(D$2&lt;=ptc_fed_term,ptc_fed_amount*(1+ptc_fed_escal/100)^C$2,0))</f>
        <v>0</v>
      </c>
      <c r="E497" s="152">
        <f>IF(ptc_fed_amount="n/a",Inputs!F164,IF(E$2&lt;=ptc_fed_term,ptc_fed_amount*(1+ptc_fed_escal/100)^D$2,0))</f>
        <v>0</v>
      </c>
      <c r="F497" s="152">
        <f>IF(ptc_fed_amount="n/a",Inputs!G164,IF(F$2&lt;=ptc_fed_term,ptc_fed_amount*(1+ptc_fed_escal/100)^E$2,0))</f>
        <v>0</v>
      </c>
      <c r="G497" s="152">
        <f>IF(ptc_fed_amount="n/a",Inputs!H164,IF(G$2&lt;=ptc_fed_term,ptc_fed_amount*(1+ptc_fed_escal/100)^F$2,0))</f>
        <v>0</v>
      </c>
      <c r="H497" s="152">
        <f>IF(ptc_fed_amount="n/a",Inputs!I164,IF(H$2&lt;=ptc_fed_term,ptc_fed_amount*(1+ptc_fed_escal/100)^G$2,0))</f>
        <v>0</v>
      </c>
      <c r="I497" s="152">
        <f>IF(ptc_fed_amount="n/a",Inputs!J164,IF(I$2&lt;=ptc_fed_term,ptc_fed_amount*(1+ptc_fed_escal/100)^H$2,0))</f>
        <v>0</v>
      </c>
      <c r="J497" s="152">
        <f>IF(ptc_fed_amount="n/a",Inputs!K164,IF(J$2&lt;=ptc_fed_term,ptc_fed_amount*(1+ptc_fed_escal/100)^I$2,0))</f>
        <v>0</v>
      </c>
      <c r="K497" s="152">
        <f>IF(ptc_fed_amount="n/a",Inputs!L164,IF(K$2&lt;=ptc_fed_term,ptc_fed_amount*(1+ptc_fed_escal/100)^J$2,0))</f>
        <v>0</v>
      </c>
      <c r="L497" s="152">
        <f>IF(ptc_fed_amount="n/a",Inputs!M164,IF(L$2&lt;=ptc_fed_term,ptc_fed_amount*(1+ptc_fed_escal/100)^K$2,0))</f>
        <v>0</v>
      </c>
      <c r="M497" s="152">
        <f>IF(ptc_fed_amount="n/a",Inputs!N164,IF(M$2&lt;=ptc_fed_term,ptc_fed_amount*(1+ptc_fed_escal/100)^L$2,0))</f>
        <v>0</v>
      </c>
      <c r="N497" s="152">
        <f>IF(ptc_fed_amount="n/a",Inputs!O164,IF(N$2&lt;=ptc_fed_term,ptc_fed_amount*(1+ptc_fed_escal/100)^M$2,0))</f>
        <v>0</v>
      </c>
      <c r="O497" s="152">
        <f>IF(ptc_fed_amount="n/a",Inputs!P164,IF(O$2&lt;=ptc_fed_term,ptc_fed_amount*(1+ptc_fed_escal/100)^N$2,0))</f>
        <v>0</v>
      </c>
      <c r="P497" s="152">
        <f>IF(ptc_fed_amount="n/a",Inputs!Q164,IF(P$2&lt;=ptc_fed_term,ptc_fed_amount*(1+ptc_fed_escal/100)^O$2,0))</f>
        <v>0</v>
      </c>
      <c r="Q497" s="152">
        <f>IF(ptc_fed_amount="n/a",Inputs!R164,IF(Q$2&lt;=ptc_fed_term,ptc_fed_amount*(1+ptc_fed_escal/100)^P$2,0))</f>
        <v>0</v>
      </c>
      <c r="R497" s="152">
        <f>IF(ptc_fed_amount="n/a",Inputs!S164,IF(R$2&lt;=ptc_fed_term,ptc_fed_amount*(1+ptc_fed_escal/100)^Q$2,0))</f>
        <v>0</v>
      </c>
      <c r="S497" s="152">
        <f>IF(ptc_fed_amount="n/a",Inputs!T164,IF(S$2&lt;=ptc_fed_term,ptc_fed_amount*(1+ptc_fed_escal/100)^R$2,0))</f>
        <v>0</v>
      </c>
      <c r="T497" s="152">
        <f>IF(ptc_fed_amount="n/a",Inputs!U164,IF(T$2&lt;=ptc_fed_term,ptc_fed_amount*(1+ptc_fed_escal/100)^S$2,0))</f>
        <v>0</v>
      </c>
      <c r="U497" s="152">
        <f>IF(ptc_fed_amount="n/a",Inputs!V164,IF(U$2&lt;=ptc_fed_term,ptc_fed_amount*(1+ptc_fed_escal/100)^T$2,0))</f>
        <v>0</v>
      </c>
      <c r="V497" s="152">
        <f>IF(ptc_fed_amount="n/a",Inputs!W164,IF(V$2&lt;=ptc_fed_term,ptc_fed_amount*(1+ptc_fed_escal/100)^U$2,0))</f>
        <v>0</v>
      </c>
      <c r="W497" s="152">
        <f>IF(ptc_fed_amount="n/a",Inputs!X164,IF(W$2&lt;=ptc_fed_term,ptc_fed_amount*(1+ptc_fed_escal/100)^V$2,0))</f>
        <v>0</v>
      </c>
      <c r="X497" s="152">
        <f>IF(ptc_fed_amount="n/a",Inputs!Y164,IF(X$2&lt;=ptc_fed_term,ptc_fed_amount*(1+ptc_fed_escal/100)^W$2,0))</f>
        <v>0</v>
      </c>
      <c r="Y497" s="152">
        <f>IF(ptc_fed_amount="n/a",Inputs!Z164,IF(Y$2&lt;=ptc_fed_term,ptc_fed_amount*(1+ptc_fed_escal/100)^X$2,0))</f>
        <v>0</v>
      </c>
      <c r="Z497" s="152">
        <f>IF(ptc_fed_amount="n/a",Inputs!AA164,IF(Z$2&lt;=ptc_fed_term,ptc_fed_amount*(1+ptc_fed_escal/100)^Y$2,0))</f>
        <v>0</v>
      </c>
      <c r="AA497" s="152">
        <f>IF(ptc_fed_amount="n/a",Inputs!AB164,IF(AA$2&lt;=ptc_fed_term,ptc_fed_amount*(1+ptc_fed_escal/100)^Z$2,0))</f>
        <v>0</v>
      </c>
      <c r="AB497" s="152">
        <f>IF(ptc_fed_amount="n/a",Inputs!AC164,IF(AB$2&lt;=ptc_fed_term,ptc_fed_amount*(1+ptc_fed_escal/100)^AA$2,0))</f>
        <v>0</v>
      </c>
      <c r="AC497" s="152">
        <f>IF(ptc_fed_amount="n/a",Inputs!AD164,IF(AC$2&lt;=ptc_fed_term,ptc_fed_amount*(1+ptc_fed_escal/100)^AB$2,0))</f>
        <v>0</v>
      </c>
      <c r="AD497" s="152">
        <f>IF(ptc_fed_amount="n/a",Inputs!AE164,IF(AD$2&lt;=ptc_fed_term,ptc_fed_amount*(1+ptc_fed_escal/100)^AC$2,0))</f>
        <v>0</v>
      </c>
      <c r="AE497" s="152">
        <f>IF(ptc_fed_amount="n/a",Inputs!AF164,IF(AE$2&lt;=ptc_fed_term,ptc_fed_amount*(1+ptc_fed_escal/100)^AD$2,0))</f>
        <v>0</v>
      </c>
      <c r="AF497" s="152">
        <f>IF(ptc_fed_amount="n/a",Inputs!AG164,IF(AF$2&lt;=ptc_fed_term,ptc_fed_amount*(1+ptc_fed_escal/100)^AE$2,0))</f>
        <v>0</v>
      </c>
      <c r="AG497" s="152">
        <f>IF(ptc_fed_amount="n/a",Inputs!AH164,IF(AG$2&lt;=ptc_fed_term,ptc_fed_amount*(1+ptc_fed_escal/100)^AF$2,0))</f>
        <v>0</v>
      </c>
      <c r="AH497" s="152">
        <f>IF(ptc_fed_amount="n/a",Inputs!AI164,IF(AH$2&lt;=ptc_fed_term,ptc_fed_amount*(1+ptc_fed_escal/100)^AG$2,0))</f>
        <v>0</v>
      </c>
      <c r="AI497" s="152">
        <f>IF(ptc_fed_amount="n/a",Inputs!AJ164,IF(AI$2&lt;=ptc_fed_term,ptc_fed_amount*(1+ptc_fed_escal/100)^AH$2,0))</f>
        <v>0</v>
      </c>
      <c r="AJ497" s="152">
        <f>IF(ptc_fed_amount="n/a",Inputs!AK164,IF(AJ$2&lt;=ptc_fed_term,ptc_fed_amount*(1+ptc_fed_escal/100)^AI$2,0))</f>
        <v>0</v>
      </c>
      <c r="AK497" s="152">
        <f>IF(ptc_fed_amount="n/a",Inputs!AL164,IF(AK$2&lt;=ptc_fed_term,ptc_fed_amount*(1+ptc_fed_escal/100)^AJ$2,0))</f>
        <v>0</v>
      </c>
      <c r="AL497" s="152">
        <f>IF(ptc_fed_amount="n/a",Inputs!AM164,IF(AL$2&lt;=ptc_fed_term,ptc_fed_amount*(1+ptc_fed_escal/100)^AK$2,0))</f>
        <v>0</v>
      </c>
      <c r="AM497" s="152">
        <f>IF(ptc_fed_amount="n/a",Inputs!AN164,IF(AM$2&lt;=ptc_fed_term,ptc_fed_amount*(1+ptc_fed_escal/100)^AL$2,0))</f>
        <v>0</v>
      </c>
      <c r="AN497" s="152">
        <f>IF(ptc_fed_amount="n/a",Inputs!AO164,IF(AN$2&lt;=ptc_fed_term,ptc_fed_amount*(1+ptc_fed_escal/100)^AM$2,0))</f>
        <v>0</v>
      </c>
      <c r="AO497" s="152">
        <f>IF(ptc_fed_amount="n/a",Inputs!AP164,IF(AO$2&lt;=ptc_fed_term,ptc_fed_amount*(1+ptc_fed_escal/100)^AN$2,0))</f>
        <v>0</v>
      </c>
      <c r="AP497" s="152">
        <f>IF(ptc_fed_amount="n/a",Inputs!AQ164,IF(AP$2&lt;=ptc_fed_term,ptc_fed_amount*(1+ptc_fed_escal/100)^AO$2,0))</f>
        <v>0</v>
      </c>
    </row>
    <row r="498" spans="1:42" s="16" customFormat="1" x14ac:dyDescent="0.2">
      <c r="A498" s="32" t="s">
        <v>313</v>
      </c>
      <c r="C498" s="152">
        <f>ROUND(C497*1000,0)</f>
        <v>0</v>
      </c>
      <c r="D498" s="152">
        <f>ROUND(D497*1000,0)</f>
        <v>0</v>
      </c>
      <c r="E498" s="152">
        <f t="shared" ref="E498:AP498" si="264">ROUND(E497*1000,0)</f>
        <v>0</v>
      </c>
      <c r="F498" s="152">
        <f t="shared" si="264"/>
        <v>0</v>
      </c>
      <c r="G498" s="152">
        <f t="shared" si="264"/>
        <v>0</v>
      </c>
      <c r="H498" s="152">
        <f t="shared" si="264"/>
        <v>0</v>
      </c>
      <c r="I498" s="152">
        <f t="shared" si="264"/>
        <v>0</v>
      </c>
      <c r="J498" s="152">
        <f t="shared" si="264"/>
        <v>0</v>
      </c>
      <c r="K498" s="152">
        <f t="shared" si="264"/>
        <v>0</v>
      </c>
      <c r="L498" s="152">
        <f t="shared" si="264"/>
        <v>0</v>
      </c>
      <c r="M498" s="152">
        <f t="shared" si="264"/>
        <v>0</v>
      </c>
      <c r="N498" s="152">
        <f t="shared" si="264"/>
        <v>0</v>
      </c>
      <c r="O498" s="152">
        <f t="shared" si="264"/>
        <v>0</v>
      </c>
      <c r="P498" s="152">
        <f t="shared" si="264"/>
        <v>0</v>
      </c>
      <c r="Q498" s="152">
        <f t="shared" si="264"/>
        <v>0</v>
      </c>
      <c r="R498" s="152">
        <f t="shared" si="264"/>
        <v>0</v>
      </c>
      <c r="S498" s="152">
        <f t="shared" si="264"/>
        <v>0</v>
      </c>
      <c r="T498" s="152">
        <f t="shared" si="264"/>
        <v>0</v>
      </c>
      <c r="U498" s="152">
        <f t="shared" si="264"/>
        <v>0</v>
      </c>
      <c r="V498" s="152">
        <f t="shared" si="264"/>
        <v>0</v>
      </c>
      <c r="W498" s="152">
        <f t="shared" si="264"/>
        <v>0</v>
      </c>
      <c r="X498" s="152">
        <f t="shared" si="264"/>
        <v>0</v>
      </c>
      <c r="Y498" s="152">
        <f t="shared" si="264"/>
        <v>0</v>
      </c>
      <c r="Z498" s="152">
        <f t="shared" si="264"/>
        <v>0</v>
      </c>
      <c r="AA498" s="152">
        <f t="shared" si="264"/>
        <v>0</v>
      </c>
      <c r="AB498" s="152">
        <f t="shared" si="264"/>
        <v>0</v>
      </c>
      <c r="AC498" s="152">
        <f t="shared" si="264"/>
        <v>0</v>
      </c>
      <c r="AD498" s="152">
        <f t="shared" si="264"/>
        <v>0</v>
      </c>
      <c r="AE498" s="152">
        <f t="shared" si="264"/>
        <v>0</v>
      </c>
      <c r="AF498" s="152">
        <f t="shared" si="264"/>
        <v>0</v>
      </c>
      <c r="AG498" s="152">
        <f t="shared" si="264"/>
        <v>0</v>
      </c>
      <c r="AH498" s="152">
        <f t="shared" si="264"/>
        <v>0</v>
      </c>
      <c r="AI498" s="152">
        <f t="shared" si="264"/>
        <v>0</v>
      </c>
      <c r="AJ498" s="152">
        <f t="shared" si="264"/>
        <v>0</v>
      </c>
      <c r="AK498" s="152">
        <f t="shared" si="264"/>
        <v>0</v>
      </c>
      <c r="AL498" s="152">
        <f t="shared" si="264"/>
        <v>0</v>
      </c>
      <c r="AM498" s="152">
        <f t="shared" si="264"/>
        <v>0</v>
      </c>
      <c r="AN498" s="152">
        <f t="shared" si="264"/>
        <v>0</v>
      </c>
      <c r="AO498" s="152">
        <f t="shared" si="264"/>
        <v>0</v>
      </c>
      <c r="AP498" s="152">
        <f t="shared" si="264"/>
        <v>0</v>
      </c>
    </row>
    <row r="499" spans="1:42" s="16" customFormat="1" x14ac:dyDescent="0.2">
      <c r="A499" s="32" t="s">
        <v>73</v>
      </c>
      <c r="C499" s="163">
        <f>C$5/1000</f>
        <v>0</v>
      </c>
      <c r="D499" s="163">
        <f>D$5/1000</f>
        <v>0</v>
      </c>
      <c r="E499" s="163">
        <f t="shared" ref="E499:AP499" si="265">E$5/1000</f>
        <v>0</v>
      </c>
      <c r="F499" s="163">
        <f t="shared" si="265"/>
        <v>0</v>
      </c>
      <c r="G499" s="163">
        <f t="shared" si="265"/>
        <v>0</v>
      </c>
      <c r="H499" s="163">
        <f t="shared" si="265"/>
        <v>0</v>
      </c>
      <c r="I499" s="163">
        <f t="shared" si="265"/>
        <v>0</v>
      </c>
      <c r="J499" s="163">
        <f t="shared" si="265"/>
        <v>0</v>
      </c>
      <c r="K499" s="163">
        <f t="shared" si="265"/>
        <v>0</v>
      </c>
      <c r="L499" s="163">
        <f t="shared" si="265"/>
        <v>0</v>
      </c>
      <c r="M499" s="163">
        <f t="shared" si="265"/>
        <v>0</v>
      </c>
      <c r="N499" s="163">
        <f t="shared" si="265"/>
        <v>0</v>
      </c>
      <c r="O499" s="163">
        <f t="shared" si="265"/>
        <v>0</v>
      </c>
      <c r="P499" s="163">
        <f t="shared" si="265"/>
        <v>0</v>
      </c>
      <c r="Q499" s="163">
        <f t="shared" si="265"/>
        <v>0</v>
      </c>
      <c r="R499" s="163">
        <f t="shared" si="265"/>
        <v>0</v>
      </c>
      <c r="S499" s="163">
        <f t="shared" si="265"/>
        <v>0</v>
      </c>
      <c r="T499" s="163">
        <f t="shared" si="265"/>
        <v>0</v>
      </c>
      <c r="U499" s="163">
        <f t="shared" si="265"/>
        <v>0</v>
      </c>
      <c r="V499" s="163">
        <f t="shared" si="265"/>
        <v>0</v>
      </c>
      <c r="W499" s="163">
        <f t="shared" si="265"/>
        <v>0</v>
      </c>
      <c r="X499" s="163">
        <f t="shared" si="265"/>
        <v>0</v>
      </c>
      <c r="Y499" s="163">
        <f t="shared" si="265"/>
        <v>0</v>
      </c>
      <c r="Z499" s="163">
        <f t="shared" si="265"/>
        <v>0</v>
      </c>
      <c r="AA499" s="163">
        <f t="shared" si="265"/>
        <v>0</v>
      </c>
      <c r="AB499" s="163">
        <f t="shared" si="265"/>
        <v>0</v>
      </c>
      <c r="AC499" s="163">
        <f t="shared" si="265"/>
        <v>0</v>
      </c>
      <c r="AD499" s="163">
        <f t="shared" si="265"/>
        <v>0</v>
      </c>
      <c r="AE499" s="163">
        <f t="shared" si="265"/>
        <v>0</v>
      </c>
      <c r="AF499" s="163">
        <f t="shared" si="265"/>
        <v>0</v>
      </c>
      <c r="AG499" s="163">
        <f t="shared" si="265"/>
        <v>0</v>
      </c>
      <c r="AH499" s="163">
        <f t="shared" si="265"/>
        <v>0</v>
      </c>
      <c r="AI499" s="163">
        <f t="shared" si="265"/>
        <v>0</v>
      </c>
      <c r="AJ499" s="163">
        <f t="shared" si="265"/>
        <v>0</v>
      </c>
      <c r="AK499" s="163">
        <f t="shared" si="265"/>
        <v>0</v>
      </c>
      <c r="AL499" s="163">
        <f t="shared" si="265"/>
        <v>0</v>
      </c>
      <c r="AM499" s="163">
        <f t="shared" si="265"/>
        <v>0</v>
      </c>
      <c r="AN499" s="163">
        <f t="shared" si="265"/>
        <v>0</v>
      </c>
      <c r="AO499" s="163">
        <f t="shared" si="265"/>
        <v>0</v>
      </c>
      <c r="AP499" s="163">
        <f t="shared" si="265"/>
        <v>0</v>
      </c>
    </row>
    <row r="500" spans="1:42" s="16" customFormat="1" x14ac:dyDescent="0.2">
      <c r="A500" s="32" t="s">
        <v>13</v>
      </c>
      <c r="C500" s="162">
        <f>C498*C499</f>
        <v>0</v>
      </c>
      <c r="D500" s="162">
        <f>D498*D499</f>
        <v>0</v>
      </c>
      <c r="E500" s="162">
        <f t="shared" ref="E500:AP500" si="266">E498*E499</f>
        <v>0</v>
      </c>
      <c r="F500" s="162">
        <f t="shared" si="266"/>
        <v>0</v>
      </c>
      <c r="G500" s="162">
        <f t="shared" si="266"/>
        <v>0</v>
      </c>
      <c r="H500" s="162">
        <f t="shared" si="266"/>
        <v>0</v>
      </c>
      <c r="I500" s="162">
        <f t="shared" si="266"/>
        <v>0</v>
      </c>
      <c r="J500" s="162">
        <f t="shared" si="266"/>
        <v>0</v>
      </c>
      <c r="K500" s="162">
        <f t="shared" si="266"/>
        <v>0</v>
      </c>
      <c r="L500" s="162">
        <f t="shared" si="266"/>
        <v>0</v>
      </c>
      <c r="M500" s="162">
        <f t="shared" si="266"/>
        <v>0</v>
      </c>
      <c r="N500" s="162">
        <f t="shared" si="266"/>
        <v>0</v>
      </c>
      <c r="O500" s="162">
        <f t="shared" si="266"/>
        <v>0</v>
      </c>
      <c r="P500" s="162">
        <f t="shared" si="266"/>
        <v>0</v>
      </c>
      <c r="Q500" s="162">
        <f t="shared" si="266"/>
        <v>0</v>
      </c>
      <c r="R500" s="162">
        <f t="shared" si="266"/>
        <v>0</v>
      </c>
      <c r="S500" s="162">
        <f t="shared" si="266"/>
        <v>0</v>
      </c>
      <c r="T500" s="162">
        <f t="shared" si="266"/>
        <v>0</v>
      </c>
      <c r="U500" s="162">
        <f t="shared" si="266"/>
        <v>0</v>
      </c>
      <c r="V500" s="162">
        <f t="shared" si="266"/>
        <v>0</v>
      </c>
      <c r="W500" s="162">
        <f t="shared" si="266"/>
        <v>0</v>
      </c>
      <c r="X500" s="162">
        <f t="shared" si="266"/>
        <v>0</v>
      </c>
      <c r="Y500" s="162">
        <f t="shared" si="266"/>
        <v>0</v>
      </c>
      <c r="Z500" s="162">
        <f t="shared" si="266"/>
        <v>0</v>
      </c>
      <c r="AA500" s="162">
        <f t="shared" si="266"/>
        <v>0</v>
      </c>
      <c r="AB500" s="162">
        <f t="shared" si="266"/>
        <v>0</v>
      </c>
      <c r="AC500" s="162">
        <f t="shared" si="266"/>
        <v>0</v>
      </c>
      <c r="AD500" s="162">
        <f t="shared" si="266"/>
        <v>0</v>
      </c>
      <c r="AE500" s="162">
        <f t="shared" si="266"/>
        <v>0</v>
      </c>
      <c r="AF500" s="162">
        <f t="shared" si="266"/>
        <v>0</v>
      </c>
      <c r="AG500" s="162">
        <f t="shared" si="266"/>
        <v>0</v>
      </c>
      <c r="AH500" s="162">
        <f t="shared" si="266"/>
        <v>0</v>
      </c>
      <c r="AI500" s="162">
        <f t="shared" si="266"/>
        <v>0</v>
      </c>
      <c r="AJ500" s="162">
        <f t="shared" si="266"/>
        <v>0</v>
      </c>
      <c r="AK500" s="162">
        <f t="shared" si="266"/>
        <v>0</v>
      </c>
      <c r="AL500" s="162">
        <f t="shared" si="266"/>
        <v>0</v>
      </c>
      <c r="AM500" s="162">
        <f t="shared" si="266"/>
        <v>0</v>
      </c>
      <c r="AN500" s="162">
        <f t="shared" si="266"/>
        <v>0</v>
      </c>
      <c r="AO500" s="162">
        <f t="shared" si="266"/>
        <v>0</v>
      </c>
      <c r="AP500" s="162">
        <f t="shared" si="266"/>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Inputs!B114</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Inputs!B115</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Inputs!B116</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Inputs!B117</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Inputs!B118</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Inputs!B119</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Inputs!B120</f>
        <v>Federal (% of total installed cost)</v>
      </c>
      <c r="C510" s="209">
        <f>MIN(ibi_fed_percent/100*total_installed_cost,Inputs!D120)</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Inputs!B121</f>
        <v>State (% of total installed cost)</v>
      </c>
      <c r="C511" s="209">
        <f>MIN(ibi_sta_percent/100*total_installed_cost,Inputs!D121)</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Inputs!B122</f>
        <v>Utility (% of total installed cost)</v>
      </c>
      <c r="C512" s="209">
        <f>MIN(ibi_uti_percent/100*total_installed_cost,Inputs!D122)</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Inputs!B123</f>
        <v>Other (% of total installed cost)</v>
      </c>
      <c r="C513" s="209">
        <f>MIN(ibi_oth_percent/100*total_installed_cost,Inputs!D123)</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Inputs!B125</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Inputs!B126</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Inputs!B127</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Inputs!B128</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Inputs!B130</f>
        <v>Federal ($/kWh)</v>
      </c>
    </row>
    <row r="525" spans="1:42" x14ac:dyDescent="0.2">
      <c r="A525" s="27" t="s">
        <v>38</v>
      </c>
      <c r="C525" s="152">
        <f>IF(pbi_fed_amount="n/a",Inputs!D159,IF(AND(C$2&lt;=pbi_fed_term,C$2&lt;=analysis_period),pbi_fed_amount*(1+pbi_fed_escal/100)^B$2,0))</f>
        <v>0</v>
      </c>
      <c r="D525" s="152">
        <f>IF(pbi_fed_amount="n/a",Inputs!E159,IF(AND(D$2&lt;=pbi_fed_term,D$2&lt;=analysis_period),pbi_fed_amount*(1+pbi_fed_escal/100)^C$2,0))</f>
        <v>0</v>
      </c>
      <c r="E525" s="152">
        <f>IF(pbi_fed_amount="n/a",Inputs!F159,IF(AND(E$2&lt;=pbi_fed_term,E$2&lt;=analysis_period),pbi_fed_amount*(1+pbi_fed_escal/100)^D$2,0))</f>
        <v>0</v>
      </c>
      <c r="F525" s="152">
        <f>IF(pbi_fed_amount="n/a",Inputs!G159,IF(AND(F$2&lt;=pbi_fed_term,F$2&lt;=analysis_period),pbi_fed_amount*(1+pbi_fed_escal/100)^E$2,0))</f>
        <v>0</v>
      </c>
      <c r="G525" s="152">
        <f>IF(pbi_fed_amount="n/a",Inputs!H159,IF(AND(G$2&lt;=pbi_fed_term,G$2&lt;=analysis_period),pbi_fed_amount*(1+pbi_fed_escal/100)^F$2,0))</f>
        <v>0</v>
      </c>
      <c r="H525" s="152">
        <f>IF(pbi_fed_amount="n/a",Inputs!I159,IF(AND(H$2&lt;=pbi_fed_term,H$2&lt;=analysis_period),pbi_fed_amount*(1+pbi_fed_escal/100)^G$2,0))</f>
        <v>0</v>
      </c>
      <c r="I525" s="152">
        <f>IF(pbi_fed_amount="n/a",Inputs!J159,IF(AND(I$2&lt;=pbi_fed_term,I$2&lt;=analysis_period),pbi_fed_amount*(1+pbi_fed_escal/100)^H$2,0))</f>
        <v>0</v>
      </c>
      <c r="J525" s="152">
        <f>IF(pbi_fed_amount="n/a",Inputs!K159,IF(AND(J$2&lt;=pbi_fed_term,J$2&lt;=analysis_period),pbi_fed_amount*(1+pbi_fed_escal/100)^I$2,0))</f>
        <v>0</v>
      </c>
      <c r="K525" s="152">
        <f>IF(pbi_fed_amount="n/a",Inputs!L159,IF(AND(K$2&lt;=pbi_fed_term,K$2&lt;=analysis_period),pbi_fed_amount*(1+pbi_fed_escal/100)^J$2,0))</f>
        <v>0</v>
      </c>
      <c r="L525" s="152">
        <f>IF(pbi_fed_amount="n/a",Inputs!M159,IF(AND(L$2&lt;=pbi_fed_term,L$2&lt;=analysis_period),pbi_fed_amount*(1+pbi_fed_escal/100)^K$2,0))</f>
        <v>0</v>
      </c>
      <c r="M525" s="152">
        <f>IF(pbi_fed_amount="n/a",Inputs!N159,IF(AND(M$2&lt;=pbi_fed_term,M$2&lt;=analysis_period),pbi_fed_amount*(1+pbi_fed_escal/100)^L$2,0))</f>
        <v>0</v>
      </c>
      <c r="N525" s="152">
        <f>IF(pbi_fed_amount="n/a",Inputs!O159,IF(AND(N$2&lt;=pbi_fed_term,N$2&lt;=analysis_period),pbi_fed_amount*(1+pbi_fed_escal/100)^M$2,0))</f>
        <v>0</v>
      </c>
      <c r="O525" s="152">
        <f>IF(pbi_fed_amount="n/a",Inputs!P159,IF(AND(O$2&lt;=pbi_fed_term,O$2&lt;=analysis_period),pbi_fed_amount*(1+pbi_fed_escal/100)^N$2,0))</f>
        <v>0</v>
      </c>
      <c r="P525" s="152">
        <f>IF(pbi_fed_amount="n/a",Inputs!Q159,IF(AND(P$2&lt;=pbi_fed_term,P$2&lt;=analysis_period),pbi_fed_amount*(1+pbi_fed_escal/100)^O$2,0))</f>
        <v>0</v>
      </c>
      <c r="Q525" s="152">
        <f>IF(pbi_fed_amount="n/a",Inputs!R159,IF(AND(Q$2&lt;=pbi_fed_term,Q$2&lt;=analysis_period),pbi_fed_amount*(1+pbi_fed_escal/100)^P$2,0))</f>
        <v>0</v>
      </c>
      <c r="R525" s="152">
        <f>IF(pbi_fed_amount="n/a",Inputs!S159,IF(AND(R$2&lt;=pbi_fed_term,R$2&lt;=analysis_period),pbi_fed_amount*(1+pbi_fed_escal/100)^Q$2,0))</f>
        <v>0</v>
      </c>
      <c r="S525" s="152">
        <f>IF(pbi_fed_amount="n/a",Inputs!T159,IF(AND(S$2&lt;=pbi_fed_term,S$2&lt;=analysis_period),pbi_fed_amount*(1+pbi_fed_escal/100)^R$2,0))</f>
        <v>0</v>
      </c>
      <c r="T525" s="152">
        <f>IF(pbi_fed_amount="n/a",Inputs!U159,IF(AND(T$2&lt;=pbi_fed_term,T$2&lt;=analysis_period),pbi_fed_amount*(1+pbi_fed_escal/100)^S$2,0))</f>
        <v>0</v>
      </c>
      <c r="U525" s="152">
        <f>IF(pbi_fed_amount="n/a",Inputs!V159,IF(AND(U$2&lt;=pbi_fed_term,U$2&lt;=analysis_period),pbi_fed_amount*(1+pbi_fed_escal/100)^T$2,0))</f>
        <v>0</v>
      </c>
      <c r="V525" s="152">
        <f>IF(pbi_fed_amount="n/a",Inputs!W159,IF(AND(V$2&lt;=pbi_fed_term,V$2&lt;=analysis_period),pbi_fed_amount*(1+pbi_fed_escal/100)^U$2,0))</f>
        <v>0</v>
      </c>
      <c r="W525" s="152">
        <f>IF(pbi_fed_amount="n/a",Inputs!X159,IF(AND(W$2&lt;=pbi_fed_term,W$2&lt;=analysis_period),pbi_fed_amount*(1+pbi_fed_escal/100)^V$2,0))</f>
        <v>0</v>
      </c>
      <c r="X525" s="152">
        <f>IF(pbi_fed_amount="n/a",Inputs!Y159,IF(AND(X$2&lt;=pbi_fed_term,X$2&lt;=analysis_period),pbi_fed_amount*(1+pbi_fed_escal/100)^W$2,0))</f>
        <v>0</v>
      </c>
      <c r="Y525" s="152">
        <f>IF(pbi_fed_amount="n/a",Inputs!Z159,IF(AND(Y$2&lt;=pbi_fed_term,Y$2&lt;=analysis_period),pbi_fed_amount*(1+pbi_fed_escal/100)^X$2,0))</f>
        <v>0</v>
      </c>
      <c r="Z525" s="152">
        <f>IF(pbi_fed_amount="n/a",Inputs!AA159,IF(AND(Z$2&lt;=pbi_fed_term,Z$2&lt;=analysis_period),pbi_fed_amount*(1+pbi_fed_escal/100)^Y$2,0))</f>
        <v>0</v>
      </c>
      <c r="AA525" s="152">
        <f>IF(pbi_fed_amount="n/a",Inputs!AB159,IF(AND(AA$2&lt;=pbi_fed_term,AA$2&lt;=analysis_period),pbi_fed_amount*(1+pbi_fed_escal/100)^Z$2,0))</f>
        <v>0</v>
      </c>
      <c r="AB525" s="152">
        <f>IF(pbi_fed_amount="n/a",Inputs!AC159,IF(AND(AB$2&lt;=pbi_fed_term,AB$2&lt;=analysis_period),pbi_fed_amount*(1+pbi_fed_escal/100)^AA$2,0))</f>
        <v>0</v>
      </c>
      <c r="AC525" s="152">
        <f>IF(pbi_fed_amount="n/a",Inputs!AD159,IF(AND(AC$2&lt;=pbi_fed_term,AC$2&lt;=analysis_period),pbi_fed_amount*(1+pbi_fed_escal/100)^AB$2,0))</f>
        <v>0</v>
      </c>
      <c r="AD525" s="152">
        <f>IF(pbi_fed_amount="n/a",Inputs!AE159,IF(AND(AD$2&lt;=pbi_fed_term,AD$2&lt;=analysis_period),pbi_fed_amount*(1+pbi_fed_escal/100)^AC$2,0))</f>
        <v>0</v>
      </c>
      <c r="AE525" s="152">
        <f>IF(pbi_fed_amount="n/a",Inputs!AF159,IF(AND(AE$2&lt;=pbi_fed_term,AE$2&lt;=analysis_period),pbi_fed_amount*(1+pbi_fed_escal/100)^AD$2,0))</f>
        <v>0</v>
      </c>
      <c r="AF525" s="152">
        <f>IF(pbi_fed_amount="n/a",Inputs!AG159,IF(AND(AF$2&lt;=pbi_fed_term,AF$2&lt;=analysis_period),pbi_fed_amount*(1+pbi_fed_escal/100)^AE$2,0))</f>
        <v>0</v>
      </c>
      <c r="AG525" s="152">
        <f>IF(pbi_fed_amount="n/a",Inputs!AH159,IF(AND(AG$2&lt;=pbi_fed_term,AG$2&lt;=analysis_period),pbi_fed_amount*(1+pbi_fed_escal/100)^AF$2,0))</f>
        <v>0</v>
      </c>
      <c r="AH525" s="152">
        <f>IF(pbi_fed_amount="n/a",Inputs!AI159,IF(AND(AH$2&lt;=pbi_fed_term,AH$2&lt;=analysis_period),pbi_fed_amount*(1+pbi_fed_escal/100)^AG$2,0))</f>
        <v>0</v>
      </c>
      <c r="AI525" s="152">
        <f>IF(pbi_fed_amount="n/a",Inputs!AJ159,IF(AND(AI$2&lt;=pbi_fed_term,AI$2&lt;=analysis_period),pbi_fed_amount*(1+pbi_fed_escal/100)^AH$2,0))</f>
        <v>0</v>
      </c>
      <c r="AJ525" s="152">
        <f>IF(pbi_fed_amount="n/a",Inputs!AK159,IF(AND(AJ$2&lt;=pbi_fed_term,AJ$2&lt;=analysis_period),pbi_fed_amount*(1+pbi_fed_escal/100)^AI$2,0))</f>
        <v>0</v>
      </c>
      <c r="AK525" s="152">
        <f>IF(pbi_fed_amount="n/a",Inputs!AL159,IF(AND(AK$2&lt;=pbi_fed_term,AK$2&lt;=analysis_period),pbi_fed_amount*(1+pbi_fed_escal/100)^AJ$2,0))</f>
        <v>0</v>
      </c>
      <c r="AL525" s="152">
        <f>IF(pbi_fed_amount="n/a",Inputs!AM159,IF(AND(AL$2&lt;=pbi_fed_term,AL$2&lt;=analysis_period),pbi_fed_amount*(1+pbi_fed_escal/100)^AK$2,0))</f>
        <v>0</v>
      </c>
      <c r="AM525" s="152">
        <f>IF(pbi_fed_amount="n/a",Inputs!AN159,IF(AND(AM$2&lt;=pbi_fed_term,AM$2&lt;=analysis_period),pbi_fed_amount*(1+pbi_fed_escal/100)^AL$2,0))</f>
        <v>0</v>
      </c>
      <c r="AN525" s="152">
        <f>IF(pbi_fed_amount="n/a",Inputs!AO159,IF(AND(AN$2&lt;=pbi_fed_term,AN$2&lt;=analysis_period),pbi_fed_amount*(1+pbi_fed_escal/100)^AM$2,0))</f>
        <v>0</v>
      </c>
      <c r="AO525" s="152">
        <f>IF(pbi_fed_amount="n/a",Inputs!AP159,IF(AND(AO$2&lt;=pbi_fed_term,AO$2&lt;=analysis_period),pbi_fed_amount*(1+pbi_fed_escal/100)^AN$2,0))</f>
        <v>0</v>
      </c>
      <c r="AP525" s="152">
        <f>IF(pbi_fed_amount="n/a",Inputs!AQ159,IF(AND(AP$2&lt;=pbi_fed_term,AP$2&lt;=analysis_period),pbi_fed_amount*(1+pbi_fed_escal/100)^AO$2,0))</f>
        <v>0</v>
      </c>
    </row>
    <row r="526" spans="1:42" x14ac:dyDescent="0.2">
      <c r="A526" s="27" t="s">
        <v>39</v>
      </c>
      <c r="C526" s="163">
        <f>C$5</f>
        <v>0</v>
      </c>
      <c r="D526" s="163">
        <f t="shared" ref="D526:AP526" si="267">D$5</f>
        <v>0</v>
      </c>
      <c r="E526" s="163">
        <f t="shared" si="267"/>
        <v>0</v>
      </c>
      <c r="F526" s="163">
        <f t="shared" si="267"/>
        <v>0</v>
      </c>
      <c r="G526" s="163">
        <f t="shared" si="267"/>
        <v>0</v>
      </c>
      <c r="H526" s="163">
        <f t="shared" si="267"/>
        <v>0</v>
      </c>
      <c r="I526" s="163">
        <f t="shared" si="267"/>
        <v>0</v>
      </c>
      <c r="J526" s="163">
        <f t="shared" si="267"/>
        <v>0</v>
      </c>
      <c r="K526" s="163">
        <f t="shared" si="267"/>
        <v>0</v>
      </c>
      <c r="L526" s="163">
        <f t="shared" si="267"/>
        <v>0</v>
      </c>
      <c r="M526" s="163">
        <f t="shared" si="267"/>
        <v>0</v>
      </c>
      <c r="N526" s="163">
        <f t="shared" si="267"/>
        <v>0</v>
      </c>
      <c r="O526" s="163">
        <f t="shared" si="267"/>
        <v>0</v>
      </c>
      <c r="P526" s="163">
        <f t="shared" si="267"/>
        <v>0</v>
      </c>
      <c r="Q526" s="163">
        <f t="shared" si="267"/>
        <v>0</v>
      </c>
      <c r="R526" s="163">
        <f t="shared" si="267"/>
        <v>0</v>
      </c>
      <c r="S526" s="163">
        <f t="shared" si="267"/>
        <v>0</v>
      </c>
      <c r="T526" s="163">
        <f t="shared" si="267"/>
        <v>0</v>
      </c>
      <c r="U526" s="163">
        <f t="shared" si="267"/>
        <v>0</v>
      </c>
      <c r="V526" s="163">
        <f t="shared" si="267"/>
        <v>0</v>
      </c>
      <c r="W526" s="163">
        <f t="shared" si="267"/>
        <v>0</v>
      </c>
      <c r="X526" s="163">
        <f t="shared" si="267"/>
        <v>0</v>
      </c>
      <c r="Y526" s="163">
        <f t="shared" si="267"/>
        <v>0</v>
      </c>
      <c r="Z526" s="163">
        <f t="shared" si="267"/>
        <v>0</v>
      </c>
      <c r="AA526" s="163">
        <f t="shared" si="267"/>
        <v>0</v>
      </c>
      <c r="AB526" s="163">
        <f t="shared" si="267"/>
        <v>0</v>
      </c>
      <c r="AC526" s="163">
        <f t="shared" si="267"/>
        <v>0</v>
      </c>
      <c r="AD526" s="163">
        <f t="shared" si="267"/>
        <v>0</v>
      </c>
      <c r="AE526" s="163">
        <f t="shared" si="267"/>
        <v>0</v>
      </c>
      <c r="AF526" s="163">
        <f t="shared" si="267"/>
        <v>0</v>
      </c>
      <c r="AG526" s="163">
        <f t="shared" si="267"/>
        <v>0</v>
      </c>
      <c r="AH526" s="163">
        <f t="shared" si="267"/>
        <v>0</v>
      </c>
      <c r="AI526" s="163">
        <f t="shared" si="267"/>
        <v>0</v>
      </c>
      <c r="AJ526" s="163">
        <f t="shared" si="267"/>
        <v>0</v>
      </c>
      <c r="AK526" s="163">
        <f t="shared" si="267"/>
        <v>0</v>
      </c>
      <c r="AL526" s="163">
        <f t="shared" si="267"/>
        <v>0</v>
      </c>
      <c r="AM526" s="163">
        <f t="shared" si="267"/>
        <v>0</v>
      </c>
      <c r="AN526" s="163">
        <f t="shared" si="267"/>
        <v>0</v>
      </c>
      <c r="AO526" s="163">
        <f t="shared" si="267"/>
        <v>0</v>
      </c>
      <c r="AP526" s="163">
        <f t="shared" si="267"/>
        <v>0</v>
      </c>
    </row>
    <row r="527" spans="1:42" x14ac:dyDescent="0.2">
      <c r="A527" s="27" t="s">
        <v>13</v>
      </c>
      <c r="C527" s="188">
        <f>C525*C526</f>
        <v>0</v>
      </c>
      <c r="D527" s="188">
        <f t="shared" ref="D527:AP527" si="268">D525*D526</f>
        <v>0</v>
      </c>
      <c r="E527" s="188">
        <f t="shared" si="268"/>
        <v>0</v>
      </c>
      <c r="F527" s="188">
        <f t="shared" si="268"/>
        <v>0</v>
      </c>
      <c r="G527" s="188">
        <f t="shared" si="268"/>
        <v>0</v>
      </c>
      <c r="H527" s="188">
        <f t="shared" si="268"/>
        <v>0</v>
      </c>
      <c r="I527" s="188">
        <f t="shared" si="268"/>
        <v>0</v>
      </c>
      <c r="J527" s="188">
        <f t="shared" si="268"/>
        <v>0</v>
      </c>
      <c r="K527" s="188">
        <f t="shared" si="268"/>
        <v>0</v>
      </c>
      <c r="L527" s="188">
        <f t="shared" si="268"/>
        <v>0</v>
      </c>
      <c r="M527" s="188">
        <f t="shared" si="268"/>
        <v>0</v>
      </c>
      <c r="N527" s="188">
        <f t="shared" si="268"/>
        <v>0</v>
      </c>
      <c r="O527" s="188">
        <f t="shared" si="268"/>
        <v>0</v>
      </c>
      <c r="P527" s="188">
        <f t="shared" si="268"/>
        <v>0</v>
      </c>
      <c r="Q527" s="188">
        <f t="shared" si="268"/>
        <v>0</v>
      </c>
      <c r="R527" s="188">
        <f t="shared" si="268"/>
        <v>0</v>
      </c>
      <c r="S527" s="188">
        <f t="shared" si="268"/>
        <v>0</v>
      </c>
      <c r="T527" s="188">
        <f t="shared" si="268"/>
        <v>0</v>
      </c>
      <c r="U527" s="188">
        <f t="shared" si="268"/>
        <v>0</v>
      </c>
      <c r="V527" s="188">
        <f t="shared" si="268"/>
        <v>0</v>
      </c>
      <c r="W527" s="188">
        <f t="shared" si="268"/>
        <v>0</v>
      </c>
      <c r="X527" s="188">
        <f t="shared" si="268"/>
        <v>0</v>
      </c>
      <c r="Y527" s="188">
        <f t="shared" si="268"/>
        <v>0</v>
      </c>
      <c r="Z527" s="188">
        <f t="shared" si="268"/>
        <v>0</v>
      </c>
      <c r="AA527" s="188">
        <f t="shared" si="268"/>
        <v>0</v>
      </c>
      <c r="AB527" s="188">
        <f t="shared" si="268"/>
        <v>0</v>
      </c>
      <c r="AC527" s="188">
        <f t="shared" si="268"/>
        <v>0</v>
      </c>
      <c r="AD527" s="188">
        <f t="shared" si="268"/>
        <v>0</v>
      </c>
      <c r="AE527" s="188">
        <f t="shared" si="268"/>
        <v>0</v>
      </c>
      <c r="AF527" s="188">
        <f t="shared" si="268"/>
        <v>0</v>
      </c>
      <c r="AG527" s="188">
        <f t="shared" si="268"/>
        <v>0</v>
      </c>
      <c r="AH527" s="188">
        <f t="shared" si="268"/>
        <v>0</v>
      </c>
      <c r="AI527" s="188">
        <f t="shared" si="268"/>
        <v>0</v>
      </c>
      <c r="AJ527" s="188">
        <f t="shared" si="268"/>
        <v>0</v>
      </c>
      <c r="AK527" s="188">
        <f t="shared" si="268"/>
        <v>0</v>
      </c>
      <c r="AL527" s="188">
        <f t="shared" si="268"/>
        <v>0</v>
      </c>
      <c r="AM527" s="188">
        <f t="shared" si="268"/>
        <v>0</v>
      </c>
      <c r="AN527" s="188">
        <f t="shared" si="268"/>
        <v>0</v>
      </c>
      <c r="AO527" s="188">
        <f t="shared" si="268"/>
        <v>0</v>
      </c>
      <c r="AP527" s="188">
        <f t="shared" si="268"/>
        <v>0</v>
      </c>
    </row>
    <row r="528" spans="1:42" x14ac:dyDescent="0.2">
      <c r="A528" s="23" t="str">
        <f>Inputs!B131</f>
        <v>State ($/kWh)</v>
      </c>
    </row>
    <row r="529" spans="1:42" x14ac:dyDescent="0.2">
      <c r="A529" s="27" t="s">
        <v>38</v>
      </c>
      <c r="C529" s="136">
        <f>IF(pbi_sta_amount="n/a",Inputs!D160,IF(AND(C$2&lt;=pbi_sta_term,C$2&lt;=analysis_period),pbi_sta_amount*(1+pbi_sta_escal/100)^B$2,0))</f>
        <v>0</v>
      </c>
      <c r="D529" s="136">
        <f>IF(pbi_sta_amount="n/a",Inputs!E160,IF(AND(D$2&lt;=pbi_sta_term,D$2&lt;=analysis_period),pbi_sta_amount*(1+pbi_sta_escal/100)^C$2,0))</f>
        <v>0</v>
      </c>
      <c r="E529" s="136">
        <f>IF(pbi_sta_amount="n/a",Inputs!F160,IF(AND(E$2&lt;=pbi_sta_term,E$2&lt;=analysis_period),pbi_sta_amount*(1+pbi_sta_escal/100)^D$2,0))</f>
        <v>0</v>
      </c>
      <c r="F529" s="136">
        <f>IF(pbi_sta_amount="n/a",Inputs!G160,IF(AND(F$2&lt;=pbi_sta_term,F$2&lt;=analysis_period),pbi_sta_amount*(1+pbi_sta_escal/100)^E$2,0))</f>
        <v>0</v>
      </c>
      <c r="G529" s="136">
        <f>IF(pbi_sta_amount="n/a",Inputs!H160,IF(AND(G$2&lt;=pbi_sta_term,G$2&lt;=analysis_period),pbi_sta_amount*(1+pbi_sta_escal/100)^F$2,0))</f>
        <v>0</v>
      </c>
      <c r="H529" s="136">
        <f>IF(pbi_sta_amount="n/a",Inputs!I160,IF(AND(H$2&lt;=pbi_sta_term,H$2&lt;=analysis_period),pbi_sta_amount*(1+pbi_sta_escal/100)^G$2,0))</f>
        <v>0</v>
      </c>
      <c r="I529" s="136">
        <f>IF(pbi_sta_amount="n/a",Inputs!J160,IF(AND(I$2&lt;=pbi_sta_term,I$2&lt;=analysis_period),pbi_sta_amount*(1+pbi_sta_escal/100)^H$2,0))</f>
        <v>0</v>
      </c>
      <c r="J529" s="136">
        <f>IF(pbi_sta_amount="n/a",Inputs!K160,IF(AND(J$2&lt;=pbi_sta_term,J$2&lt;=analysis_period),pbi_sta_amount*(1+pbi_sta_escal/100)^I$2,0))</f>
        <v>0</v>
      </c>
      <c r="K529" s="136">
        <f>IF(pbi_sta_amount="n/a",Inputs!L160,IF(AND(K$2&lt;=pbi_sta_term,K$2&lt;=analysis_period),pbi_sta_amount*(1+pbi_sta_escal/100)^J$2,0))</f>
        <v>0</v>
      </c>
      <c r="L529" s="136">
        <f>IF(pbi_sta_amount="n/a",Inputs!M160,IF(AND(L$2&lt;=pbi_sta_term,L$2&lt;=analysis_period),pbi_sta_amount*(1+pbi_sta_escal/100)^K$2,0))</f>
        <v>0</v>
      </c>
      <c r="M529" s="136">
        <f>IF(pbi_sta_amount="n/a",Inputs!N160,IF(AND(M$2&lt;=pbi_sta_term,M$2&lt;=analysis_period),pbi_sta_amount*(1+pbi_sta_escal/100)^L$2,0))</f>
        <v>0</v>
      </c>
      <c r="N529" s="136">
        <f>IF(pbi_sta_amount="n/a",Inputs!O160,IF(AND(N$2&lt;=pbi_sta_term,N$2&lt;=analysis_period),pbi_sta_amount*(1+pbi_sta_escal/100)^M$2,0))</f>
        <v>0</v>
      </c>
      <c r="O529" s="136">
        <f>IF(pbi_sta_amount="n/a",Inputs!P160,IF(AND(O$2&lt;=pbi_sta_term,O$2&lt;=analysis_period),pbi_sta_amount*(1+pbi_sta_escal/100)^N$2,0))</f>
        <v>0</v>
      </c>
      <c r="P529" s="136">
        <f>IF(pbi_sta_amount="n/a",Inputs!Q160,IF(AND(P$2&lt;=pbi_sta_term,P$2&lt;=analysis_period),pbi_sta_amount*(1+pbi_sta_escal/100)^O$2,0))</f>
        <v>0</v>
      </c>
      <c r="Q529" s="136">
        <f>IF(pbi_sta_amount="n/a",Inputs!R160,IF(AND(Q$2&lt;=pbi_sta_term,Q$2&lt;=analysis_period),pbi_sta_amount*(1+pbi_sta_escal/100)^P$2,0))</f>
        <v>0</v>
      </c>
      <c r="R529" s="136">
        <f>IF(pbi_sta_amount="n/a",Inputs!S160,IF(AND(R$2&lt;=pbi_sta_term,R$2&lt;=analysis_period),pbi_sta_amount*(1+pbi_sta_escal/100)^Q$2,0))</f>
        <v>0</v>
      </c>
      <c r="S529" s="136">
        <f>IF(pbi_sta_amount="n/a",Inputs!T160,IF(AND(S$2&lt;=pbi_sta_term,S$2&lt;=analysis_period),pbi_sta_amount*(1+pbi_sta_escal/100)^R$2,0))</f>
        <v>0</v>
      </c>
      <c r="T529" s="136">
        <f>IF(pbi_sta_amount="n/a",Inputs!U160,IF(AND(T$2&lt;=pbi_sta_term,T$2&lt;=analysis_period),pbi_sta_amount*(1+pbi_sta_escal/100)^S$2,0))</f>
        <v>0</v>
      </c>
      <c r="U529" s="136">
        <f>IF(pbi_sta_amount="n/a",Inputs!V160,IF(AND(U$2&lt;=pbi_sta_term,U$2&lt;=analysis_period),pbi_sta_amount*(1+pbi_sta_escal/100)^T$2,0))</f>
        <v>0</v>
      </c>
      <c r="V529" s="136">
        <f>IF(pbi_sta_amount="n/a",Inputs!W160,IF(AND(V$2&lt;=pbi_sta_term,V$2&lt;=analysis_period),pbi_sta_amount*(1+pbi_sta_escal/100)^U$2,0))</f>
        <v>0</v>
      </c>
      <c r="W529" s="136">
        <f>IF(pbi_sta_amount="n/a",Inputs!X160,IF(AND(W$2&lt;=pbi_sta_term,W$2&lt;=analysis_period),pbi_sta_amount*(1+pbi_sta_escal/100)^V$2,0))</f>
        <v>0</v>
      </c>
      <c r="X529" s="136">
        <f>IF(pbi_sta_amount="n/a",Inputs!Y160,IF(AND(X$2&lt;=pbi_sta_term,X$2&lt;=analysis_period),pbi_sta_amount*(1+pbi_sta_escal/100)^W$2,0))</f>
        <v>0</v>
      </c>
      <c r="Y529" s="136">
        <f>IF(pbi_sta_amount="n/a",Inputs!Z160,IF(AND(Y$2&lt;=pbi_sta_term,Y$2&lt;=analysis_period),pbi_sta_amount*(1+pbi_sta_escal/100)^X$2,0))</f>
        <v>0</v>
      </c>
      <c r="Z529" s="136">
        <f>IF(pbi_sta_amount="n/a",Inputs!AA160,IF(AND(Z$2&lt;=pbi_sta_term,Z$2&lt;=analysis_period),pbi_sta_amount*(1+pbi_sta_escal/100)^Y$2,0))</f>
        <v>0</v>
      </c>
      <c r="AA529" s="136">
        <f>IF(pbi_sta_amount="n/a",Inputs!AB160,IF(AND(AA$2&lt;=pbi_sta_term,AA$2&lt;=analysis_period),pbi_sta_amount*(1+pbi_sta_escal/100)^Z$2,0))</f>
        <v>0</v>
      </c>
      <c r="AB529" s="136">
        <f>IF(pbi_sta_amount="n/a",Inputs!AC160,IF(AND(AB$2&lt;=pbi_sta_term,AB$2&lt;=analysis_period),pbi_sta_amount*(1+pbi_sta_escal/100)^AA$2,0))</f>
        <v>0</v>
      </c>
      <c r="AC529" s="136">
        <f>IF(pbi_sta_amount="n/a",Inputs!AD160,IF(AND(AC$2&lt;=pbi_sta_term,AC$2&lt;=analysis_period),pbi_sta_amount*(1+pbi_sta_escal/100)^AB$2,0))</f>
        <v>0</v>
      </c>
      <c r="AD529" s="136">
        <f>IF(pbi_sta_amount="n/a",Inputs!AE160,IF(AND(AD$2&lt;=pbi_sta_term,AD$2&lt;=analysis_period),pbi_sta_amount*(1+pbi_sta_escal/100)^AC$2,0))</f>
        <v>0</v>
      </c>
      <c r="AE529" s="136">
        <f>IF(pbi_sta_amount="n/a",Inputs!AF160,IF(AND(AE$2&lt;=pbi_sta_term,AE$2&lt;=analysis_period),pbi_sta_amount*(1+pbi_sta_escal/100)^AD$2,0))</f>
        <v>0</v>
      </c>
      <c r="AF529" s="136">
        <f>IF(pbi_sta_amount="n/a",Inputs!AG160,IF(AND(AF$2&lt;=pbi_sta_term,AF$2&lt;=analysis_period),pbi_sta_amount*(1+pbi_sta_escal/100)^AE$2,0))</f>
        <v>0</v>
      </c>
      <c r="AG529" s="136">
        <f>IF(pbi_sta_amount="n/a",Inputs!AH160,IF(AND(AG$2&lt;=pbi_sta_term,AG$2&lt;=analysis_period),pbi_sta_amount*(1+pbi_sta_escal/100)^AF$2,0))</f>
        <v>0</v>
      </c>
      <c r="AH529" s="136">
        <f>IF(pbi_sta_amount="n/a",Inputs!AI160,IF(AND(AH$2&lt;=pbi_sta_term,AH$2&lt;=analysis_period),pbi_sta_amount*(1+pbi_sta_escal/100)^AG$2,0))</f>
        <v>0</v>
      </c>
      <c r="AI529" s="136">
        <f>IF(pbi_sta_amount="n/a",Inputs!AJ160,IF(AND(AI$2&lt;=pbi_sta_term,AI$2&lt;=analysis_period),pbi_sta_amount*(1+pbi_sta_escal/100)^AH$2,0))</f>
        <v>0</v>
      </c>
      <c r="AJ529" s="136">
        <f>IF(pbi_sta_amount="n/a",Inputs!AK160,IF(AND(AJ$2&lt;=pbi_sta_term,AJ$2&lt;=analysis_period),pbi_sta_amount*(1+pbi_sta_escal/100)^AI$2,0))</f>
        <v>0</v>
      </c>
      <c r="AK529" s="136">
        <f>IF(pbi_sta_amount="n/a",Inputs!AL160,IF(AND(AK$2&lt;=pbi_sta_term,AK$2&lt;=analysis_period),pbi_sta_amount*(1+pbi_sta_escal/100)^AJ$2,0))</f>
        <v>0</v>
      </c>
      <c r="AL529" s="136">
        <f>IF(pbi_sta_amount="n/a",Inputs!AM160,IF(AND(AL$2&lt;=pbi_sta_term,AL$2&lt;=analysis_period),pbi_sta_amount*(1+pbi_sta_escal/100)^AK$2,0))</f>
        <v>0</v>
      </c>
      <c r="AM529" s="136">
        <f>IF(pbi_sta_amount="n/a",Inputs!AN160,IF(AND(AM$2&lt;=pbi_sta_term,AM$2&lt;=analysis_period),pbi_sta_amount*(1+pbi_sta_escal/100)^AL$2,0))</f>
        <v>0</v>
      </c>
      <c r="AN529" s="136">
        <f>IF(pbi_sta_amount="n/a",Inputs!AO160,IF(AND(AN$2&lt;=pbi_sta_term,AN$2&lt;=analysis_period),pbi_sta_amount*(1+pbi_sta_escal/100)^AM$2,0))</f>
        <v>0</v>
      </c>
      <c r="AO529" s="136">
        <f>IF(pbi_sta_amount="n/a",Inputs!AP160,IF(AND(AO$2&lt;=pbi_sta_term,AO$2&lt;=analysis_period),pbi_sta_amount*(1+pbi_sta_escal/100)^AN$2,0))</f>
        <v>0</v>
      </c>
      <c r="AP529" s="136">
        <f>IF(pbi_sta_amount="n/a",Inputs!AQ160,IF(AND(AP$2&lt;=pbi_sta_term,AP$2&lt;=analysis_period),pbi_sta_amount*(1+pbi_sta_escal/100)^AO$2,0))</f>
        <v>0</v>
      </c>
    </row>
    <row r="530" spans="1:42" x14ac:dyDescent="0.2">
      <c r="A530" s="27" t="s">
        <v>39</v>
      </c>
      <c r="C530" s="163">
        <f>C$5</f>
        <v>0</v>
      </c>
      <c r="D530" s="163">
        <f t="shared" ref="D530:AP530" si="269">D$5</f>
        <v>0</v>
      </c>
      <c r="E530" s="163">
        <f t="shared" si="269"/>
        <v>0</v>
      </c>
      <c r="F530" s="163">
        <f t="shared" si="269"/>
        <v>0</v>
      </c>
      <c r="G530" s="163">
        <f t="shared" si="269"/>
        <v>0</v>
      </c>
      <c r="H530" s="163">
        <f t="shared" si="269"/>
        <v>0</v>
      </c>
      <c r="I530" s="163">
        <f t="shared" si="269"/>
        <v>0</v>
      </c>
      <c r="J530" s="163">
        <f t="shared" si="269"/>
        <v>0</v>
      </c>
      <c r="K530" s="163">
        <f t="shared" si="269"/>
        <v>0</v>
      </c>
      <c r="L530" s="163">
        <f t="shared" si="269"/>
        <v>0</v>
      </c>
      <c r="M530" s="163">
        <f t="shared" si="269"/>
        <v>0</v>
      </c>
      <c r="N530" s="163">
        <f t="shared" si="269"/>
        <v>0</v>
      </c>
      <c r="O530" s="163">
        <f t="shared" si="269"/>
        <v>0</v>
      </c>
      <c r="P530" s="163">
        <f t="shared" si="269"/>
        <v>0</v>
      </c>
      <c r="Q530" s="163">
        <f t="shared" si="269"/>
        <v>0</v>
      </c>
      <c r="R530" s="163">
        <f t="shared" si="269"/>
        <v>0</v>
      </c>
      <c r="S530" s="163">
        <f t="shared" si="269"/>
        <v>0</v>
      </c>
      <c r="T530" s="163">
        <f t="shared" si="269"/>
        <v>0</v>
      </c>
      <c r="U530" s="163">
        <f t="shared" si="269"/>
        <v>0</v>
      </c>
      <c r="V530" s="163">
        <f t="shared" si="269"/>
        <v>0</v>
      </c>
      <c r="W530" s="163">
        <f t="shared" si="269"/>
        <v>0</v>
      </c>
      <c r="X530" s="163">
        <f t="shared" si="269"/>
        <v>0</v>
      </c>
      <c r="Y530" s="163">
        <f t="shared" si="269"/>
        <v>0</v>
      </c>
      <c r="Z530" s="163">
        <f t="shared" si="269"/>
        <v>0</v>
      </c>
      <c r="AA530" s="163">
        <f t="shared" si="269"/>
        <v>0</v>
      </c>
      <c r="AB530" s="163">
        <f t="shared" si="269"/>
        <v>0</v>
      </c>
      <c r="AC530" s="163">
        <f t="shared" si="269"/>
        <v>0</v>
      </c>
      <c r="AD530" s="163">
        <f t="shared" si="269"/>
        <v>0</v>
      </c>
      <c r="AE530" s="163">
        <f t="shared" si="269"/>
        <v>0</v>
      </c>
      <c r="AF530" s="163">
        <f t="shared" si="269"/>
        <v>0</v>
      </c>
      <c r="AG530" s="163">
        <f t="shared" si="269"/>
        <v>0</v>
      </c>
      <c r="AH530" s="163">
        <f t="shared" si="269"/>
        <v>0</v>
      </c>
      <c r="AI530" s="163">
        <f t="shared" si="269"/>
        <v>0</v>
      </c>
      <c r="AJ530" s="163">
        <f t="shared" si="269"/>
        <v>0</v>
      </c>
      <c r="AK530" s="163">
        <f t="shared" si="269"/>
        <v>0</v>
      </c>
      <c r="AL530" s="163">
        <f t="shared" si="269"/>
        <v>0</v>
      </c>
      <c r="AM530" s="163">
        <f t="shared" si="269"/>
        <v>0</v>
      </c>
      <c r="AN530" s="163">
        <f t="shared" si="269"/>
        <v>0</v>
      </c>
      <c r="AO530" s="163">
        <f t="shared" si="269"/>
        <v>0</v>
      </c>
      <c r="AP530" s="163">
        <f t="shared" si="269"/>
        <v>0</v>
      </c>
    </row>
    <row r="531" spans="1:42" x14ac:dyDescent="0.2">
      <c r="A531" s="27" t="s">
        <v>13</v>
      </c>
      <c r="C531" s="188">
        <f>C529*C530</f>
        <v>0</v>
      </c>
      <c r="D531" s="188">
        <f t="shared" ref="D531:AP531" si="270">D529*D530</f>
        <v>0</v>
      </c>
      <c r="E531" s="188">
        <f t="shared" si="270"/>
        <v>0</v>
      </c>
      <c r="F531" s="188">
        <f t="shared" si="270"/>
        <v>0</v>
      </c>
      <c r="G531" s="188">
        <f t="shared" si="270"/>
        <v>0</v>
      </c>
      <c r="H531" s="188">
        <f t="shared" si="270"/>
        <v>0</v>
      </c>
      <c r="I531" s="188">
        <f t="shared" si="270"/>
        <v>0</v>
      </c>
      <c r="J531" s="188">
        <f t="shared" si="270"/>
        <v>0</v>
      </c>
      <c r="K531" s="188">
        <f t="shared" si="270"/>
        <v>0</v>
      </c>
      <c r="L531" s="188">
        <f t="shared" si="270"/>
        <v>0</v>
      </c>
      <c r="M531" s="188">
        <f t="shared" si="270"/>
        <v>0</v>
      </c>
      <c r="N531" s="188">
        <f t="shared" si="270"/>
        <v>0</v>
      </c>
      <c r="O531" s="188">
        <f t="shared" si="270"/>
        <v>0</v>
      </c>
      <c r="P531" s="188">
        <f t="shared" si="270"/>
        <v>0</v>
      </c>
      <c r="Q531" s="188">
        <f t="shared" si="270"/>
        <v>0</v>
      </c>
      <c r="R531" s="188">
        <f t="shared" si="270"/>
        <v>0</v>
      </c>
      <c r="S531" s="188">
        <f t="shared" si="270"/>
        <v>0</v>
      </c>
      <c r="T531" s="188">
        <f t="shared" si="270"/>
        <v>0</v>
      </c>
      <c r="U531" s="188">
        <f t="shared" si="270"/>
        <v>0</v>
      </c>
      <c r="V531" s="188">
        <f t="shared" si="270"/>
        <v>0</v>
      </c>
      <c r="W531" s="188">
        <f t="shared" si="270"/>
        <v>0</v>
      </c>
      <c r="X531" s="188">
        <f t="shared" si="270"/>
        <v>0</v>
      </c>
      <c r="Y531" s="188">
        <f t="shared" si="270"/>
        <v>0</v>
      </c>
      <c r="Z531" s="188">
        <f t="shared" si="270"/>
        <v>0</v>
      </c>
      <c r="AA531" s="188">
        <f t="shared" si="270"/>
        <v>0</v>
      </c>
      <c r="AB531" s="188">
        <f t="shared" si="270"/>
        <v>0</v>
      </c>
      <c r="AC531" s="188">
        <f t="shared" si="270"/>
        <v>0</v>
      </c>
      <c r="AD531" s="188">
        <f t="shared" si="270"/>
        <v>0</v>
      </c>
      <c r="AE531" s="188">
        <f t="shared" si="270"/>
        <v>0</v>
      </c>
      <c r="AF531" s="188">
        <f t="shared" si="270"/>
        <v>0</v>
      </c>
      <c r="AG531" s="188">
        <f t="shared" si="270"/>
        <v>0</v>
      </c>
      <c r="AH531" s="188">
        <f t="shared" si="270"/>
        <v>0</v>
      </c>
      <c r="AI531" s="188">
        <f t="shared" si="270"/>
        <v>0</v>
      </c>
      <c r="AJ531" s="188">
        <f t="shared" si="270"/>
        <v>0</v>
      </c>
      <c r="AK531" s="188">
        <f t="shared" si="270"/>
        <v>0</v>
      </c>
      <c r="AL531" s="188">
        <f t="shared" si="270"/>
        <v>0</v>
      </c>
      <c r="AM531" s="188">
        <f t="shared" si="270"/>
        <v>0</v>
      </c>
      <c r="AN531" s="188">
        <f t="shared" si="270"/>
        <v>0</v>
      </c>
      <c r="AO531" s="188">
        <f t="shared" si="270"/>
        <v>0</v>
      </c>
      <c r="AP531" s="188">
        <f t="shared" si="270"/>
        <v>0</v>
      </c>
    </row>
    <row r="532" spans="1:42" x14ac:dyDescent="0.2">
      <c r="A532" s="23" t="str">
        <f>Inputs!B132</f>
        <v>Utility ($/kWh)</v>
      </c>
    </row>
    <row r="533" spans="1:42" x14ac:dyDescent="0.2">
      <c r="A533" s="27" t="s">
        <v>38</v>
      </c>
      <c r="C533" s="136">
        <f>IF(pbi_uti_amount="n/a",Inputs!D161,IF(AND(C$2&lt;=pbi_uti_term,C$2&lt;=analysis_period),pbi_uti_amount*(1+pbi_uti_escal/100)^B$2,0))</f>
        <v>0</v>
      </c>
      <c r="D533" s="136">
        <f>IF(pbi_uti_amount="n/a",Inputs!E161,IF(AND(D$2&lt;=pbi_uti_term,D$2&lt;=analysis_period),pbi_uti_amount*(1+pbi_uti_escal/100)^C$2,0))</f>
        <v>0</v>
      </c>
      <c r="E533" s="136">
        <f>IF(pbi_uti_amount="n/a",Inputs!F161,IF(AND(E$2&lt;=pbi_uti_term,E$2&lt;=analysis_period),pbi_uti_amount*(1+pbi_uti_escal/100)^D$2,0))</f>
        <v>0</v>
      </c>
      <c r="F533" s="136">
        <f>IF(pbi_uti_amount="n/a",Inputs!G161,IF(AND(F$2&lt;=pbi_uti_term,F$2&lt;=analysis_period),pbi_uti_amount*(1+pbi_uti_escal/100)^E$2,0))</f>
        <v>0</v>
      </c>
      <c r="G533" s="136">
        <f>IF(pbi_uti_amount="n/a",Inputs!H161,IF(AND(G$2&lt;=pbi_uti_term,G$2&lt;=analysis_period),pbi_uti_amount*(1+pbi_uti_escal/100)^F$2,0))</f>
        <v>0</v>
      </c>
      <c r="H533" s="136">
        <f>IF(pbi_uti_amount="n/a",Inputs!I161,IF(AND(H$2&lt;=pbi_uti_term,H$2&lt;=analysis_period),pbi_uti_amount*(1+pbi_uti_escal/100)^G$2,0))</f>
        <v>0</v>
      </c>
      <c r="I533" s="136">
        <f>IF(pbi_uti_amount="n/a",Inputs!J161,IF(AND(I$2&lt;=pbi_uti_term,I$2&lt;=analysis_period),pbi_uti_amount*(1+pbi_uti_escal/100)^H$2,0))</f>
        <v>0</v>
      </c>
      <c r="J533" s="136">
        <f>IF(pbi_uti_amount="n/a",Inputs!K161,IF(AND(J$2&lt;=pbi_uti_term,J$2&lt;=analysis_period),pbi_uti_amount*(1+pbi_uti_escal/100)^I$2,0))</f>
        <v>0</v>
      </c>
      <c r="K533" s="136">
        <f>IF(pbi_uti_amount="n/a",Inputs!L161,IF(AND(K$2&lt;=pbi_uti_term,K$2&lt;=analysis_period),pbi_uti_amount*(1+pbi_uti_escal/100)^J$2,0))</f>
        <v>0</v>
      </c>
      <c r="L533" s="136">
        <f>IF(pbi_uti_amount="n/a",Inputs!M161,IF(AND(L$2&lt;=pbi_uti_term,L$2&lt;=analysis_period),pbi_uti_amount*(1+pbi_uti_escal/100)^K$2,0))</f>
        <v>0</v>
      </c>
      <c r="M533" s="136">
        <f>IF(pbi_uti_amount="n/a",Inputs!N161,IF(AND(M$2&lt;=pbi_uti_term,M$2&lt;=analysis_period),pbi_uti_amount*(1+pbi_uti_escal/100)^L$2,0))</f>
        <v>0</v>
      </c>
      <c r="N533" s="136">
        <f>IF(pbi_uti_amount="n/a",Inputs!O161,IF(AND(N$2&lt;=pbi_uti_term,N$2&lt;=analysis_period),pbi_uti_amount*(1+pbi_uti_escal/100)^M$2,0))</f>
        <v>0</v>
      </c>
      <c r="O533" s="136">
        <f>IF(pbi_uti_amount="n/a",Inputs!P161,IF(AND(O$2&lt;=pbi_uti_term,O$2&lt;=analysis_period),pbi_uti_amount*(1+pbi_uti_escal/100)^N$2,0))</f>
        <v>0</v>
      </c>
      <c r="P533" s="136">
        <f>IF(pbi_uti_amount="n/a",Inputs!Q161,IF(AND(P$2&lt;=pbi_uti_term,P$2&lt;=analysis_period),pbi_uti_amount*(1+pbi_uti_escal/100)^O$2,0))</f>
        <v>0</v>
      </c>
      <c r="Q533" s="136">
        <f>IF(pbi_uti_amount="n/a",Inputs!R161,IF(AND(Q$2&lt;=pbi_uti_term,Q$2&lt;=analysis_period),pbi_uti_amount*(1+pbi_uti_escal/100)^P$2,0))</f>
        <v>0</v>
      </c>
      <c r="R533" s="136">
        <f>IF(pbi_uti_amount="n/a",Inputs!S161,IF(AND(R$2&lt;=pbi_uti_term,R$2&lt;=analysis_period),pbi_uti_amount*(1+pbi_uti_escal/100)^Q$2,0))</f>
        <v>0</v>
      </c>
      <c r="S533" s="136">
        <f>IF(pbi_uti_amount="n/a",Inputs!T161,IF(AND(S$2&lt;=pbi_uti_term,S$2&lt;=analysis_period),pbi_uti_amount*(1+pbi_uti_escal/100)^R$2,0))</f>
        <v>0</v>
      </c>
      <c r="T533" s="136">
        <f>IF(pbi_uti_amount="n/a",Inputs!U161,IF(AND(T$2&lt;=pbi_uti_term,T$2&lt;=analysis_period),pbi_uti_amount*(1+pbi_uti_escal/100)^S$2,0))</f>
        <v>0</v>
      </c>
      <c r="U533" s="136">
        <f>IF(pbi_uti_amount="n/a",Inputs!V161,IF(AND(U$2&lt;=pbi_uti_term,U$2&lt;=analysis_period),pbi_uti_amount*(1+pbi_uti_escal/100)^T$2,0))</f>
        <v>0</v>
      </c>
      <c r="V533" s="136">
        <f>IF(pbi_uti_amount="n/a",Inputs!W161,IF(AND(V$2&lt;=pbi_uti_term,V$2&lt;=analysis_period),pbi_uti_amount*(1+pbi_uti_escal/100)^U$2,0))</f>
        <v>0</v>
      </c>
      <c r="W533" s="136">
        <f>IF(pbi_uti_amount="n/a",Inputs!X161,IF(AND(W$2&lt;=pbi_uti_term,W$2&lt;=analysis_period),pbi_uti_amount*(1+pbi_uti_escal/100)^V$2,0))</f>
        <v>0</v>
      </c>
      <c r="X533" s="136">
        <f>IF(pbi_uti_amount="n/a",Inputs!Y161,IF(AND(X$2&lt;=pbi_uti_term,X$2&lt;=analysis_period),pbi_uti_amount*(1+pbi_uti_escal/100)^W$2,0))</f>
        <v>0</v>
      </c>
      <c r="Y533" s="136">
        <f>IF(pbi_uti_amount="n/a",Inputs!Z161,IF(AND(Y$2&lt;=pbi_uti_term,Y$2&lt;=analysis_period),pbi_uti_amount*(1+pbi_uti_escal/100)^X$2,0))</f>
        <v>0</v>
      </c>
      <c r="Z533" s="136">
        <f>IF(pbi_uti_amount="n/a",Inputs!AA161,IF(AND(Z$2&lt;=pbi_uti_term,Z$2&lt;=analysis_period),pbi_uti_amount*(1+pbi_uti_escal/100)^Y$2,0))</f>
        <v>0</v>
      </c>
      <c r="AA533" s="136">
        <f>IF(pbi_uti_amount="n/a",Inputs!AB161,IF(AND(AA$2&lt;=pbi_uti_term,AA$2&lt;=analysis_period),pbi_uti_amount*(1+pbi_uti_escal/100)^Z$2,0))</f>
        <v>0</v>
      </c>
      <c r="AB533" s="136">
        <f>IF(pbi_uti_amount="n/a",Inputs!AC161,IF(AND(AB$2&lt;=pbi_uti_term,AB$2&lt;=analysis_period),pbi_uti_amount*(1+pbi_uti_escal/100)^AA$2,0))</f>
        <v>0</v>
      </c>
      <c r="AC533" s="136">
        <f>IF(pbi_uti_amount="n/a",Inputs!AD161,IF(AND(AC$2&lt;=pbi_uti_term,AC$2&lt;=analysis_period),pbi_uti_amount*(1+pbi_uti_escal/100)^AB$2,0))</f>
        <v>0</v>
      </c>
      <c r="AD533" s="136">
        <f>IF(pbi_uti_amount="n/a",Inputs!AE161,IF(AND(AD$2&lt;=pbi_uti_term,AD$2&lt;=analysis_period),pbi_uti_amount*(1+pbi_uti_escal/100)^AC$2,0))</f>
        <v>0</v>
      </c>
      <c r="AE533" s="136">
        <f>IF(pbi_uti_amount="n/a",Inputs!AF161,IF(AND(AE$2&lt;=pbi_uti_term,AE$2&lt;=analysis_period),pbi_uti_amount*(1+pbi_uti_escal/100)^AD$2,0))</f>
        <v>0</v>
      </c>
      <c r="AF533" s="136">
        <f>IF(pbi_uti_amount="n/a",Inputs!AG161,IF(AND(AF$2&lt;=pbi_uti_term,AF$2&lt;=analysis_period),pbi_uti_amount*(1+pbi_uti_escal/100)^AE$2,0))</f>
        <v>0</v>
      </c>
      <c r="AG533" s="136">
        <f>IF(pbi_uti_amount="n/a",Inputs!AH161,IF(AND(AG$2&lt;=pbi_uti_term,AG$2&lt;=analysis_period),pbi_uti_amount*(1+pbi_uti_escal/100)^AF$2,0))</f>
        <v>0</v>
      </c>
      <c r="AH533" s="136">
        <f>IF(pbi_uti_amount="n/a",Inputs!AI161,IF(AND(AH$2&lt;=pbi_uti_term,AH$2&lt;=analysis_period),pbi_uti_amount*(1+pbi_uti_escal/100)^AG$2,0))</f>
        <v>0</v>
      </c>
      <c r="AI533" s="136">
        <f>IF(pbi_uti_amount="n/a",Inputs!AJ161,IF(AND(AI$2&lt;=pbi_uti_term,AI$2&lt;=analysis_period),pbi_uti_amount*(1+pbi_uti_escal/100)^AH$2,0))</f>
        <v>0</v>
      </c>
      <c r="AJ533" s="136">
        <f>IF(pbi_uti_amount="n/a",Inputs!AK161,IF(AND(AJ$2&lt;=pbi_uti_term,AJ$2&lt;=analysis_period),pbi_uti_amount*(1+pbi_uti_escal/100)^AI$2,0))</f>
        <v>0</v>
      </c>
      <c r="AK533" s="136">
        <f>IF(pbi_uti_amount="n/a",Inputs!AL161,IF(AND(AK$2&lt;=pbi_uti_term,AK$2&lt;=analysis_period),pbi_uti_amount*(1+pbi_uti_escal/100)^AJ$2,0))</f>
        <v>0</v>
      </c>
      <c r="AL533" s="136">
        <f>IF(pbi_uti_amount="n/a",Inputs!AM161,IF(AND(AL$2&lt;=pbi_uti_term,AL$2&lt;=analysis_period),pbi_uti_amount*(1+pbi_uti_escal/100)^AK$2,0))</f>
        <v>0</v>
      </c>
      <c r="AM533" s="136">
        <f>IF(pbi_uti_amount="n/a",Inputs!AN161,IF(AND(AM$2&lt;=pbi_uti_term,AM$2&lt;=analysis_period),pbi_uti_amount*(1+pbi_uti_escal/100)^AL$2,0))</f>
        <v>0</v>
      </c>
      <c r="AN533" s="136">
        <f>IF(pbi_uti_amount="n/a",Inputs!AO161,IF(AND(AN$2&lt;=pbi_uti_term,AN$2&lt;=analysis_period),pbi_uti_amount*(1+pbi_uti_escal/100)^AM$2,0))</f>
        <v>0</v>
      </c>
      <c r="AO533" s="136">
        <f>IF(pbi_uti_amount="n/a",Inputs!AP161,IF(AND(AO$2&lt;=pbi_uti_term,AO$2&lt;=analysis_period),pbi_uti_amount*(1+pbi_uti_escal/100)^AN$2,0))</f>
        <v>0</v>
      </c>
      <c r="AP533" s="136">
        <f>IF(pbi_uti_amount="n/a",Inputs!AQ161,IF(AND(AP$2&lt;=pbi_uti_term,AP$2&lt;=analysis_period),pbi_uti_amount*(1+pbi_uti_escal/100)^AO$2,0))</f>
        <v>0</v>
      </c>
    </row>
    <row r="534" spans="1:42" x14ac:dyDescent="0.2">
      <c r="A534" s="27" t="s">
        <v>39</v>
      </c>
      <c r="C534" s="163">
        <f>C$5</f>
        <v>0</v>
      </c>
      <c r="D534" s="163">
        <f t="shared" ref="D534:AP534" si="271">D$5</f>
        <v>0</v>
      </c>
      <c r="E534" s="163">
        <f t="shared" si="271"/>
        <v>0</v>
      </c>
      <c r="F534" s="163">
        <f t="shared" si="271"/>
        <v>0</v>
      </c>
      <c r="G534" s="163">
        <f t="shared" si="271"/>
        <v>0</v>
      </c>
      <c r="H534" s="163">
        <f t="shared" si="271"/>
        <v>0</v>
      </c>
      <c r="I534" s="163">
        <f t="shared" si="271"/>
        <v>0</v>
      </c>
      <c r="J534" s="163">
        <f t="shared" si="271"/>
        <v>0</v>
      </c>
      <c r="K534" s="163">
        <f t="shared" si="271"/>
        <v>0</v>
      </c>
      <c r="L534" s="163">
        <f t="shared" si="271"/>
        <v>0</v>
      </c>
      <c r="M534" s="163">
        <f t="shared" si="271"/>
        <v>0</v>
      </c>
      <c r="N534" s="163">
        <f t="shared" si="271"/>
        <v>0</v>
      </c>
      <c r="O534" s="163">
        <f t="shared" si="271"/>
        <v>0</v>
      </c>
      <c r="P534" s="163">
        <f t="shared" si="271"/>
        <v>0</v>
      </c>
      <c r="Q534" s="163">
        <f t="shared" si="271"/>
        <v>0</v>
      </c>
      <c r="R534" s="163">
        <f t="shared" si="271"/>
        <v>0</v>
      </c>
      <c r="S534" s="163">
        <f t="shared" si="271"/>
        <v>0</v>
      </c>
      <c r="T534" s="163">
        <f t="shared" si="271"/>
        <v>0</v>
      </c>
      <c r="U534" s="163">
        <f t="shared" si="271"/>
        <v>0</v>
      </c>
      <c r="V534" s="163">
        <f t="shared" si="271"/>
        <v>0</v>
      </c>
      <c r="W534" s="163">
        <f t="shared" si="271"/>
        <v>0</v>
      </c>
      <c r="X534" s="163">
        <f t="shared" si="271"/>
        <v>0</v>
      </c>
      <c r="Y534" s="163">
        <f t="shared" si="271"/>
        <v>0</v>
      </c>
      <c r="Z534" s="163">
        <f t="shared" si="271"/>
        <v>0</v>
      </c>
      <c r="AA534" s="163">
        <f t="shared" si="271"/>
        <v>0</v>
      </c>
      <c r="AB534" s="163">
        <f t="shared" si="271"/>
        <v>0</v>
      </c>
      <c r="AC534" s="163">
        <f t="shared" si="271"/>
        <v>0</v>
      </c>
      <c r="AD534" s="163">
        <f t="shared" si="271"/>
        <v>0</v>
      </c>
      <c r="AE534" s="163">
        <f t="shared" si="271"/>
        <v>0</v>
      </c>
      <c r="AF534" s="163">
        <f t="shared" si="271"/>
        <v>0</v>
      </c>
      <c r="AG534" s="163">
        <f t="shared" si="271"/>
        <v>0</v>
      </c>
      <c r="AH534" s="163">
        <f t="shared" si="271"/>
        <v>0</v>
      </c>
      <c r="AI534" s="163">
        <f t="shared" si="271"/>
        <v>0</v>
      </c>
      <c r="AJ534" s="163">
        <f t="shared" si="271"/>
        <v>0</v>
      </c>
      <c r="AK534" s="163">
        <f t="shared" si="271"/>
        <v>0</v>
      </c>
      <c r="AL534" s="163">
        <f t="shared" si="271"/>
        <v>0</v>
      </c>
      <c r="AM534" s="163">
        <f t="shared" si="271"/>
        <v>0</v>
      </c>
      <c r="AN534" s="163">
        <f t="shared" si="271"/>
        <v>0</v>
      </c>
      <c r="AO534" s="163">
        <f t="shared" si="271"/>
        <v>0</v>
      </c>
      <c r="AP534" s="163">
        <f t="shared" si="271"/>
        <v>0</v>
      </c>
    </row>
    <row r="535" spans="1:42" x14ac:dyDescent="0.2">
      <c r="A535" s="27" t="s">
        <v>13</v>
      </c>
      <c r="C535" s="188">
        <f>C533*C534</f>
        <v>0</v>
      </c>
      <c r="D535" s="188">
        <f t="shared" ref="D535:AP535" si="272">D533*D534</f>
        <v>0</v>
      </c>
      <c r="E535" s="188">
        <f t="shared" si="272"/>
        <v>0</v>
      </c>
      <c r="F535" s="188">
        <f t="shared" si="272"/>
        <v>0</v>
      </c>
      <c r="G535" s="188">
        <f t="shared" si="272"/>
        <v>0</v>
      </c>
      <c r="H535" s="188">
        <f t="shared" si="272"/>
        <v>0</v>
      </c>
      <c r="I535" s="188">
        <f t="shared" si="272"/>
        <v>0</v>
      </c>
      <c r="J535" s="188">
        <f t="shared" si="272"/>
        <v>0</v>
      </c>
      <c r="K535" s="188">
        <f t="shared" si="272"/>
        <v>0</v>
      </c>
      <c r="L535" s="188">
        <f t="shared" si="272"/>
        <v>0</v>
      </c>
      <c r="M535" s="188">
        <f t="shared" si="272"/>
        <v>0</v>
      </c>
      <c r="N535" s="188">
        <f t="shared" si="272"/>
        <v>0</v>
      </c>
      <c r="O535" s="188">
        <f t="shared" si="272"/>
        <v>0</v>
      </c>
      <c r="P535" s="188">
        <f t="shared" si="272"/>
        <v>0</v>
      </c>
      <c r="Q535" s="188">
        <f t="shared" si="272"/>
        <v>0</v>
      </c>
      <c r="R535" s="188">
        <f t="shared" si="272"/>
        <v>0</v>
      </c>
      <c r="S535" s="188">
        <f t="shared" si="272"/>
        <v>0</v>
      </c>
      <c r="T535" s="188">
        <f t="shared" si="272"/>
        <v>0</v>
      </c>
      <c r="U535" s="188">
        <f t="shared" si="272"/>
        <v>0</v>
      </c>
      <c r="V535" s="188">
        <f t="shared" si="272"/>
        <v>0</v>
      </c>
      <c r="W535" s="188">
        <f t="shared" si="272"/>
        <v>0</v>
      </c>
      <c r="X535" s="188">
        <f t="shared" si="272"/>
        <v>0</v>
      </c>
      <c r="Y535" s="188">
        <f t="shared" si="272"/>
        <v>0</v>
      </c>
      <c r="Z535" s="188">
        <f t="shared" si="272"/>
        <v>0</v>
      </c>
      <c r="AA535" s="188">
        <f t="shared" si="272"/>
        <v>0</v>
      </c>
      <c r="AB535" s="188">
        <f t="shared" si="272"/>
        <v>0</v>
      </c>
      <c r="AC535" s="188">
        <f t="shared" si="272"/>
        <v>0</v>
      </c>
      <c r="AD535" s="188">
        <f t="shared" si="272"/>
        <v>0</v>
      </c>
      <c r="AE535" s="188">
        <f t="shared" si="272"/>
        <v>0</v>
      </c>
      <c r="AF535" s="188">
        <f t="shared" si="272"/>
        <v>0</v>
      </c>
      <c r="AG535" s="188">
        <f t="shared" si="272"/>
        <v>0</v>
      </c>
      <c r="AH535" s="188">
        <f t="shared" si="272"/>
        <v>0</v>
      </c>
      <c r="AI535" s="188">
        <f t="shared" si="272"/>
        <v>0</v>
      </c>
      <c r="AJ535" s="188">
        <f t="shared" si="272"/>
        <v>0</v>
      </c>
      <c r="AK535" s="188">
        <f t="shared" si="272"/>
        <v>0</v>
      </c>
      <c r="AL535" s="188">
        <f t="shared" si="272"/>
        <v>0</v>
      </c>
      <c r="AM535" s="188">
        <f t="shared" si="272"/>
        <v>0</v>
      </c>
      <c r="AN535" s="188">
        <f t="shared" si="272"/>
        <v>0</v>
      </c>
      <c r="AO535" s="188">
        <f t="shared" si="272"/>
        <v>0</v>
      </c>
      <c r="AP535" s="188">
        <f t="shared" si="272"/>
        <v>0</v>
      </c>
    </row>
    <row r="536" spans="1:42" x14ac:dyDescent="0.2">
      <c r="A536" s="23" t="str">
        <f>Inputs!B133</f>
        <v>Other ($/kWh)</v>
      </c>
    </row>
    <row r="537" spans="1:42" x14ac:dyDescent="0.2">
      <c r="A537" s="27" t="s">
        <v>38</v>
      </c>
      <c r="C537" s="143">
        <f>IF(pbi_oth_amount="n/a",Inputs!D162,IF(AND(C$2&lt;=pbi_oth_term,C$2&lt;=analysis_period),pbi_oth_amount*(1+pbi_oth_escal/100)^B$2,0))</f>
        <v>0</v>
      </c>
      <c r="D537" s="143">
        <f>IF(pbi_oth_amount="n/a",Inputs!E162,IF(AND(D$2&lt;=pbi_oth_term,D$2&lt;=analysis_period),pbi_oth_amount*(1+pbi_oth_escal/100)^C$2,0))</f>
        <v>0</v>
      </c>
      <c r="E537" s="143">
        <f>IF(pbi_oth_amount="n/a",Inputs!F162,IF(AND(E$2&lt;=pbi_oth_term,E$2&lt;=analysis_period),pbi_oth_amount*(1+pbi_oth_escal/100)^D$2,0))</f>
        <v>0</v>
      </c>
      <c r="F537" s="143">
        <f>IF(pbi_oth_amount="n/a",Inputs!G162,IF(AND(F$2&lt;=pbi_oth_term,F$2&lt;=analysis_period),pbi_oth_amount*(1+pbi_oth_escal/100)^E$2,0))</f>
        <v>0</v>
      </c>
      <c r="G537" s="143">
        <f>IF(pbi_oth_amount="n/a",Inputs!H162,IF(AND(G$2&lt;=pbi_oth_term,G$2&lt;=analysis_period),pbi_oth_amount*(1+pbi_oth_escal/100)^F$2,0))</f>
        <v>0</v>
      </c>
      <c r="H537" s="143">
        <f>IF(pbi_oth_amount="n/a",Inputs!I162,IF(AND(H$2&lt;=pbi_oth_term,H$2&lt;=analysis_period),pbi_oth_amount*(1+pbi_oth_escal/100)^G$2,0))</f>
        <v>0</v>
      </c>
      <c r="I537" s="143">
        <f>IF(pbi_oth_amount="n/a",Inputs!J162,IF(AND(I$2&lt;=pbi_oth_term,I$2&lt;=analysis_period),pbi_oth_amount*(1+pbi_oth_escal/100)^H$2,0))</f>
        <v>0</v>
      </c>
      <c r="J537" s="143">
        <f>IF(pbi_oth_amount="n/a",Inputs!K162,IF(AND(J$2&lt;=pbi_oth_term,J$2&lt;=analysis_period),pbi_oth_amount*(1+pbi_oth_escal/100)^I$2,0))</f>
        <v>0</v>
      </c>
      <c r="K537" s="143">
        <f>IF(pbi_oth_amount="n/a",Inputs!L162,IF(AND(K$2&lt;=pbi_oth_term,K$2&lt;=analysis_period),pbi_oth_amount*(1+pbi_oth_escal/100)^J$2,0))</f>
        <v>0</v>
      </c>
      <c r="L537" s="143">
        <f>IF(pbi_oth_amount="n/a",Inputs!M162,IF(AND(L$2&lt;=pbi_oth_term,L$2&lt;=analysis_period),pbi_oth_amount*(1+pbi_oth_escal/100)^K$2,0))</f>
        <v>0</v>
      </c>
      <c r="M537" s="143">
        <f>IF(pbi_oth_amount="n/a",Inputs!N162,IF(AND(M$2&lt;=pbi_oth_term,M$2&lt;=analysis_period),pbi_oth_amount*(1+pbi_oth_escal/100)^L$2,0))</f>
        <v>0</v>
      </c>
      <c r="N537" s="143">
        <f>IF(pbi_oth_amount="n/a",Inputs!O162,IF(AND(N$2&lt;=pbi_oth_term,N$2&lt;=analysis_period),pbi_oth_amount*(1+pbi_oth_escal/100)^M$2,0))</f>
        <v>0</v>
      </c>
      <c r="O537" s="143">
        <f>IF(pbi_oth_amount="n/a",Inputs!P162,IF(AND(O$2&lt;=pbi_oth_term,O$2&lt;=analysis_period),pbi_oth_amount*(1+pbi_oth_escal/100)^N$2,0))</f>
        <v>0</v>
      </c>
      <c r="P537" s="143">
        <f>IF(pbi_oth_amount="n/a",Inputs!Q162,IF(AND(P$2&lt;=pbi_oth_term,P$2&lt;=analysis_period),pbi_oth_amount*(1+pbi_oth_escal/100)^O$2,0))</f>
        <v>0</v>
      </c>
      <c r="Q537" s="143">
        <f>IF(pbi_oth_amount="n/a",Inputs!R162,IF(AND(Q$2&lt;=pbi_oth_term,Q$2&lt;=analysis_period),pbi_oth_amount*(1+pbi_oth_escal/100)^P$2,0))</f>
        <v>0</v>
      </c>
      <c r="R537" s="143">
        <f>IF(pbi_oth_amount="n/a",Inputs!S162,IF(AND(R$2&lt;=pbi_oth_term,R$2&lt;=analysis_period),pbi_oth_amount*(1+pbi_oth_escal/100)^Q$2,0))</f>
        <v>0</v>
      </c>
      <c r="S537" s="143">
        <f>IF(pbi_oth_amount="n/a",Inputs!T162,IF(AND(S$2&lt;=pbi_oth_term,S$2&lt;=analysis_period),pbi_oth_amount*(1+pbi_oth_escal/100)^R$2,0))</f>
        <v>0</v>
      </c>
      <c r="T537" s="143">
        <f>IF(pbi_oth_amount="n/a",Inputs!U162,IF(AND(T$2&lt;=pbi_oth_term,T$2&lt;=analysis_period),pbi_oth_amount*(1+pbi_oth_escal/100)^S$2,0))</f>
        <v>0</v>
      </c>
      <c r="U537" s="143">
        <f>IF(pbi_oth_amount="n/a",Inputs!V162,IF(AND(U$2&lt;=pbi_oth_term,U$2&lt;=analysis_period),pbi_oth_amount*(1+pbi_oth_escal/100)^T$2,0))</f>
        <v>0</v>
      </c>
      <c r="V537" s="143">
        <f>IF(pbi_oth_amount="n/a",Inputs!W162,IF(AND(V$2&lt;=pbi_oth_term,V$2&lt;=analysis_period),pbi_oth_amount*(1+pbi_oth_escal/100)^U$2,0))</f>
        <v>0</v>
      </c>
      <c r="W537" s="143">
        <f>IF(pbi_oth_amount="n/a",Inputs!X162,IF(AND(W$2&lt;=pbi_oth_term,W$2&lt;=analysis_period),pbi_oth_amount*(1+pbi_oth_escal/100)^V$2,0))</f>
        <v>0</v>
      </c>
      <c r="X537" s="143">
        <f>IF(pbi_oth_amount="n/a",Inputs!Y162,IF(AND(X$2&lt;=pbi_oth_term,X$2&lt;=analysis_period),pbi_oth_amount*(1+pbi_oth_escal/100)^W$2,0))</f>
        <v>0</v>
      </c>
      <c r="Y537" s="143">
        <f>IF(pbi_oth_amount="n/a",Inputs!Z162,IF(AND(Y$2&lt;=pbi_oth_term,Y$2&lt;=analysis_period),pbi_oth_amount*(1+pbi_oth_escal/100)^X$2,0))</f>
        <v>0</v>
      </c>
      <c r="Z537" s="143">
        <f>IF(pbi_oth_amount="n/a",Inputs!AA162,IF(AND(Z$2&lt;=pbi_oth_term,Z$2&lt;=analysis_period),pbi_oth_amount*(1+pbi_oth_escal/100)^Y$2,0))</f>
        <v>0</v>
      </c>
      <c r="AA537" s="143">
        <f>IF(pbi_oth_amount="n/a",Inputs!AB162,IF(AND(AA$2&lt;=pbi_oth_term,AA$2&lt;=analysis_period),pbi_oth_amount*(1+pbi_oth_escal/100)^Z$2,0))</f>
        <v>0</v>
      </c>
      <c r="AB537" s="143">
        <f>IF(pbi_oth_amount="n/a",Inputs!AC162,IF(AND(AB$2&lt;=pbi_oth_term,AB$2&lt;=analysis_period),pbi_oth_amount*(1+pbi_oth_escal/100)^AA$2,0))</f>
        <v>0</v>
      </c>
      <c r="AC537" s="143">
        <f>IF(pbi_oth_amount="n/a",Inputs!AD162,IF(AND(AC$2&lt;=pbi_oth_term,AC$2&lt;=analysis_period),pbi_oth_amount*(1+pbi_oth_escal/100)^AB$2,0))</f>
        <v>0</v>
      </c>
      <c r="AD537" s="143">
        <f>IF(pbi_oth_amount="n/a",Inputs!AE162,IF(AND(AD$2&lt;=pbi_oth_term,AD$2&lt;=analysis_period),pbi_oth_amount*(1+pbi_oth_escal/100)^AC$2,0))</f>
        <v>0</v>
      </c>
      <c r="AE537" s="143">
        <f>IF(pbi_oth_amount="n/a",Inputs!AF162,IF(AND(AE$2&lt;=pbi_oth_term,AE$2&lt;=analysis_period),pbi_oth_amount*(1+pbi_oth_escal/100)^AD$2,0))</f>
        <v>0</v>
      </c>
      <c r="AF537" s="143">
        <f>IF(pbi_oth_amount="n/a",Inputs!AG162,IF(AND(AF$2&lt;=pbi_oth_term,AF$2&lt;=analysis_period),pbi_oth_amount*(1+pbi_oth_escal/100)^AE$2,0))</f>
        <v>0</v>
      </c>
      <c r="AG537" s="143">
        <f>IF(pbi_oth_amount="n/a",Inputs!AH162,IF(AND(AG$2&lt;=pbi_oth_term,AG$2&lt;=analysis_period),pbi_oth_amount*(1+pbi_oth_escal/100)^AF$2,0))</f>
        <v>0</v>
      </c>
      <c r="AH537" s="143">
        <f>IF(pbi_oth_amount="n/a",Inputs!AI162,IF(AND(AH$2&lt;=pbi_oth_term,AH$2&lt;=analysis_period),pbi_oth_amount*(1+pbi_oth_escal/100)^AG$2,0))</f>
        <v>0</v>
      </c>
      <c r="AI537" s="143">
        <f>IF(pbi_oth_amount="n/a",Inputs!AJ162,IF(AND(AI$2&lt;=pbi_oth_term,AI$2&lt;=analysis_period),pbi_oth_amount*(1+pbi_oth_escal/100)^AH$2,0))</f>
        <v>0</v>
      </c>
      <c r="AJ537" s="143">
        <f>IF(pbi_oth_amount="n/a",Inputs!AK162,IF(AND(AJ$2&lt;=pbi_oth_term,AJ$2&lt;=analysis_period),pbi_oth_amount*(1+pbi_oth_escal/100)^AI$2,0))</f>
        <v>0</v>
      </c>
      <c r="AK537" s="143">
        <f>IF(pbi_oth_amount="n/a",Inputs!AL162,IF(AND(AK$2&lt;=pbi_oth_term,AK$2&lt;=analysis_period),pbi_oth_amount*(1+pbi_oth_escal/100)^AJ$2,0))</f>
        <v>0</v>
      </c>
      <c r="AL537" s="143">
        <f>IF(pbi_oth_amount="n/a",Inputs!AM162,IF(AND(AL$2&lt;=pbi_oth_term,AL$2&lt;=analysis_period),pbi_oth_amount*(1+pbi_oth_escal/100)^AK$2,0))</f>
        <v>0</v>
      </c>
      <c r="AM537" s="143">
        <f>IF(pbi_oth_amount="n/a",Inputs!AN162,IF(AND(AM$2&lt;=pbi_oth_term,AM$2&lt;=analysis_period),pbi_oth_amount*(1+pbi_oth_escal/100)^AL$2,0))</f>
        <v>0</v>
      </c>
      <c r="AN537" s="143">
        <f>IF(pbi_oth_amount="n/a",Inputs!AO162,IF(AND(AN$2&lt;=pbi_oth_term,AN$2&lt;=analysis_period),pbi_oth_amount*(1+pbi_oth_escal/100)^AM$2,0))</f>
        <v>0</v>
      </c>
      <c r="AO537" s="143">
        <f>IF(pbi_oth_amount="n/a",Inputs!AP162,IF(AND(AO$2&lt;=pbi_oth_term,AO$2&lt;=analysis_period),pbi_oth_amount*(1+pbi_oth_escal/100)^AN$2,0))</f>
        <v>0</v>
      </c>
      <c r="AP537" s="143">
        <f>IF(pbi_oth_amount="n/a",Inputs!AQ162,IF(AND(AP$2&lt;=pbi_oth_term,AP$2&lt;=analysis_period),pbi_oth_amount*(1+pbi_oth_escal/100)^AO$2,0))</f>
        <v>0</v>
      </c>
    </row>
    <row r="538" spans="1:42" x14ac:dyDescent="0.2">
      <c r="A538" s="27" t="s">
        <v>39</v>
      </c>
      <c r="C538" s="163">
        <f>C$5</f>
        <v>0</v>
      </c>
      <c r="D538" s="163">
        <f t="shared" ref="D538:AP538" si="273">D$5</f>
        <v>0</v>
      </c>
      <c r="E538" s="163">
        <f t="shared" si="273"/>
        <v>0</v>
      </c>
      <c r="F538" s="163">
        <f t="shared" si="273"/>
        <v>0</v>
      </c>
      <c r="G538" s="163">
        <f t="shared" si="273"/>
        <v>0</v>
      </c>
      <c r="H538" s="163">
        <f t="shared" si="273"/>
        <v>0</v>
      </c>
      <c r="I538" s="163">
        <f t="shared" si="273"/>
        <v>0</v>
      </c>
      <c r="J538" s="163">
        <f t="shared" si="273"/>
        <v>0</v>
      </c>
      <c r="K538" s="163">
        <f t="shared" si="273"/>
        <v>0</v>
      </c>
      <c r="L538" s="163">
        <f t="shared" si="273"/>
        <v>0</v>
      </c>
      <c r="M538" s="163">
        <f t="shared" si="273"/>
        <v>0</v>
      </c>
      <c r="N538" s="163">
        <f t="shared" si="273"/>
        <v>0</v>
      </c>
      <c r="O538" s="163">
        <f t="shared" si="273"/>
        <v>0</v>
      </c>
      <c r="P538" s="163">
        <f t="shared" si="273"/>
        <v>0</v>
      </c>
      <c r="Q538" s="163">
        <f t="shared" si="273"/>
        <v>0</v>
      </c>
      <c r="R538" s="163">
        <f t="shared" si="273"/>
        <v>0</v>
      </c>
      <c r="S538" s="163">
        <f t="shared" si="273"/>
        <v>0</v>
      </c>
      <c r="T538" s="163">
        <f t="shared" si="273"/>
        <v>0</v>
      </c>
      <c r="U538" s="163">
        <f t="shared" si="273"/>
        <v>0</v>
      </c>
      <c r="V538" s="163">
        <f t="shared" si="273"/>
        <v>0</v>
      </c>
      <c r="W538" s="163">
        <f t="shared" si="273"/>
        <v>0</v>
      </c>
      <c r="X538" s="163">
        <f t="shared" si="273"/>
        <v>0</v>
      </c>
      <c r="Y538" s="163">
        <f t="shared" si="273"/>
        <v>0</v>
      </c>
      <c r="Z538" s="163">
        <f t="shared" si="273"/>
        <v>0</v>
      </c>
      <c r="AA538" s="163">
        <f t="shared" si="273"/>
        <v>0</v>
      </c>
      <c r="AB538" s="163">
        <f t="shared" si="273"/>
        <v>0</v>
      </c>
      <c r="AC538" s="163">
        <f t="shared" si="273"/>
        <v>0</v>
      </c>
      <c r="AD538" s="163">
        <f t="shared" si="273"/>
        <v>0</v>
      </c>
      <c r="AE538" s="163">
        <f t="shared" si="273"/>
        <v>0</v>
      </c>
      <c r="AF538" s="163">
        <f t="shared" si="273"/>
        <v>0</v>
      </c>
      <c r="AG538" s="163">
        <f t="shared" si="273"/>
        <v>0</v>
      </c>
      <c r="AH538" s="163">
        <f t="shared" si="273"/>
        <v>0</v>
      </c>
      <c r="AI538" s="163">
        <f t="shared" si="273"/>
        <v>0</v>
      </c>
      <c r="AJ538" s="163">
        <f t="shared" si="273"/>
        <v>0</v>
      </c>
      <c r="AK538" s="163">
        <f t="shared" si="273"/>
        <v>0</v>
      </c>
      <c r="AL538" s="163">
        <f t="shared" si="273"/>
        <v>0</v>
      </c>
      <c r="AM538" s="163">
        <f t="shared" si="273"/>
        <v>0</v>
      </c>
      <c r="AN538" s="163">
        <f t="shared" si="273"/>
        <v>0</v>
      </c>
      <c r="AO538" s="163">
        <f t="shared" si="273"/>
        <v>0</v>
      </c>
      <c r="AP538" s="163">
        <f t="shared" si="273"/>
        <v>0</v>
      </c>
    </row>
    <row r="539" spans="1:42" x14ac:dyDescent="0.2">
      <c r="A539" s="27" t="s">
        <v>13</v>
      </c>
      <c r="C539" s="188">
        <f>C537*C538</f>
        <v>0</v>
      </c>
      <c r="D539" s="188">
        <f t="shared" ref="D539:AP539" si="274">D537*D538</f>
        <v>0</v>
      </c>
      <c r="E539" s="188">
        <f t="shared" si="274"/>
        <v>0</v>
      </c>
      <c r="F539" s="188">
        <f t="shared" si="274"/>
        <v>0</v>
      </c>
      <c r="G539" s="188">
        <f t="shared" si="274"/>
        <v>0</v>
      </c>
      <c r="H539" s="188">
        <f t="shared" si="274"/>
        <v>0</v>
      </c>
      <c r="I539" s="188">
        <f t="shared" si="274"/>
        <v>0</v>
      </c>
      <c r="J539" s="188">
        <f t="shared" si="274"/>
        <v>0</v>
      </c>
      <c r="K539" s="188">
        <f t="shared" si="274"/>
        <v>0</v>
      </c>
      <c r="L539" s="188">
        <f t="shared" si="274"/>
        <v>0</v>
      </c>
      <c r="M539" s="188">
        <f t="shared" si="274"/>
        <v>0</v>
      </c>
      <c r="N539" s="188">
        <f t="shared" si="274"/>
        <v>0</v>
      </c>
      <c r="O539" s="188">
        <f t="shared" si="274"/>
        <v>0</v>
      </c>
      <c r="P539" s="188">
        <f t="shared" si="274"/>
        <v>0</v>
      </c>
      <c r="Q539" s="188">
        <f t="shared" si="274"/>
        <v>0</v>
      </c>
      <c r="R539" s="188">
        <f t="shared" si="274"/>
        <v>0</v>
      </c>
      <c r="S539" s="188">
        <f t="shared" si="274"/>
        <v>0</v>
      </c>
      <c r="T539" s="188">
        <f t="shared" si="274"/>
        <v>0</v>
      </c>
      <c r="U539" s="188">
        <f t="shared" si="274"/>
        <v>0</v>
      </c>
      <c r="V539" s="188">
        <f t="shared" si="274"/>
        <v>0</v>
      </c>
      <c r="W539" s="188">
        <f t="shared" si="274"/>
        <v>0</v>
      </c>
      <c r="X539" s="188">
        <f t="shared" si="274"/>
        <v>0</v>
      </c>
      <c r="Y539" s="188">
        <f t="shared" si="274"/>
        <v>0</v>
      </c>
      <c r="Z539" s="188">
        <f t="shared" si="274"/>
        <v>0</v>
      </c>
      <c r="AA539" s="188">
        <f t="shared" si="274"/>
        <v>0</v>
      </c>
      <c r="AB539" s="188">
        <f t="shared" si="274"/>
        <v>0</v>
      </c>
      <c r="AC539" s="188">
        <f t="shared" si="274"/>
        <v>0</v>
      </c>
      <c r="AD539" s="188">
        <f t="shared" si="274"/>
        <v>0</v>
      </c>
      <c r="AE539" s="188">
        <f t="shared" si="274"/>
        <v>0</v>
      </c>
      <c r="AF539" s="188">
        <f t="shared" si="274"/>
        <v>0</v>
      </c>
      <c r="AG539" s="188">
        <f t="shared" si="274"/>
        <v>0</v>
      </c>
      <c r="AH539" s="188">
        <f t="shared" si="274"/>
        <v>0</v>
      </c>
      <c r="AI539" s="188">
        <f t="shared" si="274"/>
        <v>0</v>
      </c>
      <c r="AJ539" s="188">
        <f t="shared" si="274"/>
        <v>0</v>
      </c>
      <c r="AK539" s="188">
        <f t="shared" si="274"/>
        <v>0</v>
      </c>
      <c r="AL539" s="188">
        <f t="shared" si="274"/>
        <v>0</v>
      </c>
      <c r="AM539" s="188">
        <f t="shared" si="274"/>
        <v>0</v>
      </c>
      <c r="AN539" s="188">
        <f t="shared" si="274"/>
        <v>0</v>
      </c>
      <c r="AO539" s="188">
        <f t="shared" si="274"/>
        <v>0</v>
      </c>
      <c r="AP539" s="188">
        <f t="shared" si="274"/>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5">D527+D531+D535+D539</f>
        <v>0</v>
      </c>
      <c r="E541" s="193">
        <f t="shared" si="275"/>
        <v>0</v>
      </c>
      <c r="F541" s="193">
        <f t="shared" si="275"/>
        <v>0</v>
      </c>
      <c r="G541" s="193">
        <f t="shared" si="275"/>
        <v>0</v>
      </c>
      <c r="H541" s="193">
        <f t="shared" si="275"/>
        <v>0</v>
      </c>
      <c r="I541" s="193">
        <f t="shared" si="275"/>
        <v>0</v>
      </c>
      <c r="J541" s="193">
        <f t="shared" si="275"/>
        <v>0</v>
      </c>
      <c r="K541" s="193">
        <f t="shared" si="275"/>
        <v>0</v>
      </c>
      <c r="L541" s="193">
        <f t="shared" si="275"/>
        <v>0</v>
      </c>
      <c r="M541" s="193">
        <f t="shared" si="275"/>
        <v>0</v>
      </c>
      <c r="N541" s="193">
        <f t="shared" si="275"/>
        <v>0</v>
      </c>
      <c r="O541" s="193">
        <f t="shared" si="275"/>
        <v>0</v>
      </c>
      <c r="P541" s="193">
        <f t="shared" si="275"/>
        <v>0</v>
      </c>
      <c r="Q541" s="193">
        <f t="shared" si="275"/>
        <v>0</v>
      </c>
      <c r="R541" s="193">
        <f t="shared" si="275"/>
        <v>0</v>
      </c>
      <c r="S541" s="193">
        <f t="shared" si="275"/>
        <v>0</v>
      </c>
      <c r="T541" s="193">
        <f t="shared" si="275"/>
        <v>0</v>
      </c>
      <c r="U541" s="193">
        <f t="shared" si="275"/>
        <v>0</v>
      </c>
      <c r="V541" s="193">
        <f t="shared" si="275"/>
        <v>0</v>
      </c>
      <c r="W541" s="193">
        <f t="shared" si="275"/>
        <v>0</v>
      </c>
      <c r="X541" s="193">
        <f t="shared" si="275"/>
        <v>0</v>
      </c>
      <c r="Y541" s="193">
        <f t="shared" si="275"/>
        <v>0</v>
      </c>
      <c r="Z541" s="193">
        <f t="shared" si="275"/>
        <v>0</v>
      </c>
      <c r="AA541" s="193">
        <f t="shared" si="275"/>
        <v>0</v>
      </c>
      <c r="AB541" s="193">
        <f t="shared" si="275"/>
        <v>0</v>
      </c>
      <c r="AC541" s="193">
        <f t="shared" si="275"/>
        <v>0</v>
      </c>
      <c r="AD541" s="193">
        <f t="shared" si="275"/>
        <v>0</v>
      </c>
      <c r="AE541" s="193">
        <f t="shared" si="275"/>
        <v>0</v>
      </c>
      <c r="AF541" s="193">
        <f t="shared" si="275"/>
        <v>0</v>
      </c>
      <c r="AG541" s="193">
        <f t="shared" si="275"/>
        <v>0</v>
      </c>
      <c r="AH541" s="193">
        <f t="shared" si="275"/>
        <v>0</v>
      </c>
      <c r="AI541" s="193">
        <f t="shared" si="275"/>
        <v>0</v>
      </c>
      <c r="AJ541" s="193">
        <f t="shared" si="275"/>
        <v>0</v>
      </c>
      <c r="AK541" s="193">
        <f t="shared" si="275"/>
        <v>0</v>
      </c>
      <c r="AL541" s="193">
        <f t="shared" si="275"/>
        <v>0</v>
      </c>
      <c r="AM541" s="193">
        <f t="shared" si="275"/>
        <v>0</v>
      </c>
      <c r="AN541" s="193">
        <f t="shared" si="275"/>
        <v>0</v>
      </c>
      <c r="AO541" s="193">
        <f t="shared" si="275"/>
        <v>0</v>
      </c>
      <c r="AP541" s="193">
        <f t="shared" si="275"/>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3">
        <f t="shared" ref="D545:AP545" si="276">IF(D562&lt;&gt;"N/A",D562,IF(D563&lt;&gt;"N/A",D563,D564+D546))</f>
        <v>0</v>
      </c>
      <c r="E545" s="373">
        <f t="shared" si="276"/>
        <v>0</v>
      </c>
      <c r="F545" s="373">
        <f t="shared" si="276"/>
        <v>0</v>
      </c>
      <c r="G545" s="373">
        <f t="shared" si="276"/>
        <v>0</v>
      </c>
      <c r="H545" s="373">
        <f t="shared" si="276"/>
        <v>0</v>
      </c>
      <c r="I545" s="373">
        <f t="shared" si="276"/>
        <v>0</v>
      </c>
      <c r="J545" s="373">
        <f t="shared" si="276"/>
        <v>0</v>
      </c>
      <c r="K545" s="373">
        <f t="shared" si="276"/>
        <v>0</v>
      </c>
      <c r="L545" s="373">
        <f t="shared" si="276"/>
        <v>0</v>
      </c>
      <c r="M545" s="373">
        <f t="shared" si="276"/>
        <v>0</v>
      </c>
      <c r="N545" s="373">
        <f t="shared" si="276"/>
        <v>0</v>
      </c>
      <c r="O545" s="373">
        <f t="shared" si="276"/>
        <v>0</v>
      </c>
      <c r="P545" s="373">
        <f t="shared" si="276"/>
        <v>0</v>
      </c>
      <c r="Q545" s="373">
        <f t="shared" si="276"/>
        <v>0</v>
      </c>
      <c r="R545" s="373">
        <f t="shared" si="276"/>
        <v>0</v>
      </c>
      <c r="S545" s="373">
        <f t="shared" si="276"/>
        <v>0</v>
      </c>
      <c r="T545" s="373">
        <f t="shared" si="276"/>
        <v>0</v>
      </c>
      <c r="U545" s="373">
        <f t="shared" si="276"/>
        <v>0</v>
      </c>
      <c r="V545" s="373">
        <f t="shared" si="276"/>
        <v>0</v>
      </c>
      <c r="W545" s="373">
        <f t="shared" si="276"/>
        <v>0</v>
      </c>
      <c r="X545" s="373">
        <f t="shared" si="276"/>
        <v>0</v>
      </c>
      <c r="Y545" s="373">
        <f t="shared" si="276"/>
        <v>0</v>
      </c>
      <c r="Z545" s="373">
        <f t="shared" si="276"/>
        <v>0</v>
      </c>
      <c r="AA545" s="373">
        <f t="shared" si="276"/>
        <v>0</v>
      </c>
      <c r="AB545" s="373">
        <f t="shared" si="276"/>
        <v>0</v>
      </c>
      <c r="AC545" s="373">
        <f t="shared" si="276"/>
        <v>0</v>
      </c>
      <c r="AD545" s="373">
        <f t="shared" si="276"/>
        <v>0</v>
      </c>
      <c r="AE545" s="373">
        <f t="shared" si="276"/>
        <v>0</v>
      </c>
      <c r="AF545" s="373">
        <f t="shared" si="276"/>
        <v>0</v>
      </c>
      <c r="AG545" s="373">
        <f t="shared" si="276"/>
        <v>0</v>
      </c>
      <c r="AH545" s="373">
        <f t="shared" si="276"/>
        <v>0</v>
      </c>
      <c r="AI545" s="373">
        <f t="shared" si="276"/>
        <v>0</v>
      </c>
      <c r="AJ545" s="373">
        <f t="shared" si="276"/>
        <v>0</v>
      </c>
      <c r="AK545" s="373">
        <f t="shared" si="276"/>
        <v>0</v>
      </c>
      <c r="AL545" s="373">
        <f t="shared" si="276"/>
        <v>0</v>
      </c>
      <c r="AM545" s="373">
        <f t="shared" si="276"/>
        <v>0</v>
      </c>
      <c r="AN545" s="373">
        <f t="shared" si="276"/>
        <v>0</v>
      </c>
      <c r="AO545" s="373">
        <f t="shared" si="276"/>
        <v>0</v>
      </c>
      <c r="AP545" s="373">
        <f t="shared" si="276"/>
        <v>0</v>
      </c>
    </row>
    <row r="546" spans="1:42" s="16" customFormat="1" x14ac:dyDescent="0.2">
      <c r="A546" s="27" t="s">
        <v>200</v>
      </c>
      <c r="B546" s="162"/>
      <c r="C546" s="189">
        <f t="shared" ref="C546:AP546" si="277">IF(AND(C$2&lt;=term_tenor,C$2&lt;=analysis_period),B548*term_int_rate/100,0)</f>
        <v>0</v>
      </c>
      <c r="D546" s="189">
        <f t="shared" si="277"/>
        <v>0</v>
      </c>
      <c r="E546" s="189">
        <f t="shared" si="277"/>
        <v>0</v>
      </c>
      <c r="F546" s="189">
        <f t="shared" si="277"/>
        <v>0</v>
      </c>
      <c r="G546" s="189">
        <f t="shared" si="277"/>
        <v>0</v>
      </c>
      <c r="H546" s="189">
        <f t="shared" si="277"/>
        <v>0</v>
      </c>
      <c r="I546" s="189">
        <f t="shared" si="277"/>
        <v>0</v>
      </c>
      <c r="J546" s="189">
        <f t="shared" si="277"/>
        <v>0</v>
      </c>
      <c r="K546" s="189">
        <f t="shared" si="277"/>
        <v>0</v>
      </c>
      <c r="L546" s="189">
        <f t="shared" si="277"/>
        <v>0</v>
      </c>
      <c r="M546" s="189">
        <f t="shared" si="277"/>
        <v>0</v>
      </c>
      <c r="N546" s="189">
        <f t="shared" si="277"/>
        <v>0</v>
      </c>
      <c r="O546" s="189">
        <f t="shared" si="277"/>
        <v>0</v>
      </c>
      <c r="P546" s="189">
        <f t="shared" si="277"/>
        <v>0</v>
      </c>
      <c r="Q546" s="189">
        <f t="shared" si="277"/>
        <v>0</v>
      </c>
      <c r="R546" s="189">
        <f t="shared" si="277"/>
        <v>0</v>
      </c>
      <c r="S546" s="189">
        <f t="shared" si="277"/>
        <v>0</v>
      </c>
      <c r="T546" s="189">
        <f t="shared" si="277"/>
        <v>0</v>
      </c>
      <c r="U546" s="189">
        <f t="shared" si="277"/>
        <v>0</v>
      </c>
      <c r="V546" s="189">
        <f t="shared" si="277"/>
        <v>0</v>
      </c>
      <c r="W546" s="189">
        <f t="shared" si="277"/>
        <v>0</v>
      </c>
      <c r="X546" s="189">
        <f t="shared" si="277"/>
        <v>0</v>
      </c>
      <c r="Y546" s="189">
        <f t="shared" si="277"/>
        <v>0</v>
      </c>
      <c r="Z546" s="189">
        <f t="shared" si="277"/>
        <v>0</v>
      </c>
      <c r="AA546" s="189">
        <f t="shared" si="277"/>
        <v>0</v>
      </c>
      <c r="AB546" s="189">
        <f t="shared" si="277"/>
        <v>0</v>
      </c>
      <c r="AC546" s="189">
        <f t="shared" si="277"/>
        <v>0</v>
      </c>
      <c r="AD546" s="189">
        <f t="shared" si="277"/>
        <v>0</v>
      </c>
      <c r="AE546" s="189">
        <f t="shared" si="277"/>
        <v>0</v>
      </c>
      <c r="AF546" s="189">
        <f t="shared" si="277"/>
        <v>0</v>
      </c>
      <c r="AG546" s="189">
        <f t="shared" si="277"/>
        <v>0</v>
      </c>
      <c r="AH546" s="189">
        <f t="shared" si="277"/>
        <v>0</v>
      </c>
      <c r="AI546" s="189">
        <f t="shared" si="277"/>
        <v>0</v>
      </c>
      <c r="AJ546" s="189">
        <f t="shared" si="277"/>
        <v>0</v>
      </c>
      <c r="AK546" s="189">
        <f t="shared" si="277"/>
        <v>0</v>
      </c>
      <c r="AL546" s="189">
        <f t="shared" si="277"/>
        <v>0</v>
      </c>
      <c r="AM546" s="189">
        <f t="shared" si="277"/>
        <v>0</v>
      </c>
      <c r="AN546" s="189">
        <f t="shared" si="277"/>
        <v>0</v>
      </c>
      <c r="AO546" s="189">
        <f t="shared" si="277"/>
        <v>0</v>
      </c>
      <c r="AP546" s="189">
        <f t="shared" si="277"/>
        <v>0</v>
      </c>
    </row>
    <row r="547" spans="1:42" s="16" customFormat="1" x14ac:dyDescent="0.2">
      <c r="A547" s="27" t="s">
        <v>199</v>
      </c>
      <c r="B547" s="166"/>
      <c r="C547" s="189">
        <f t="shared" ref="C547:AP547" si="278">IF(C564&lt;&gt;"N/A",C564,IF(C$2&gt;loan_moratorium,C545-C546,0))</f>
        <v>0</v>
      </c>
      <c r="D547" s="189">
        <f t="shared" si="278"/>
        <v>0</v>
      </c>
      <c r="E547" s="189">
        <f t="shared" si="278"/>
        <v>0</v>
      </c>
      <c r="F547" s="189">
        <f t="shared" si="278"/>
        <v>0</v>
      </c>
      <c r="G547" s="189">
        <f t="shared" si="278"/>
        <v>0</v>
      </c>
      <c r="H547" s="189">
        <f t="shared" si="278"/>
        <v>0</v>
      </c>
      <c r="I547" s="189">
        <f t="shared" si="278"/>
        <v>0</v>
      </c>
      <c r="J547" s="189">
        <f t="shared" si="278"/>
        <v>0</v>
      </c>
      <c r="K547" s="189">
        <f t="shared" si="278"/>
        <v>0</v>
      </c>
      <c r="L547" s="189">
        <f t="shared" si="278"/>
        <v>0</v>
      </c>
      <c r="M547" s="189">
        <f t="shared" si="278"/>
        <v>0</v>
      </c>
      <c r="N547" s="189">
        <f t="shared" si="278"/>
        <v>0</v>
      </c>
      <c r="O547" s="189">
        <f t="shared" si="278"/>
        <v>0</v>
      </c>
      <c r="P547" s="189">
        <f t="shared" si="278"/>
        <v>0</v>
      </c>
      <c r="Q547" s="189">
        <f t="shared" si="278"/>
        <v>0</v>
      </c>
      <c r="R547" s="189">
        <f t="shared" si="278"/>
        <v>0</v>
      </c>
      <c r="S547" s="189">
        <f t="shared" si="278"/>
        <v>0</v>
      </c>
      <c r="T547" s="189">
        <f t="shared" si="278"/>
        <v>0</v>
      </c>
      <c r="U547" s="189">
        <f t="shared" si="278"/>
        <v>0</v>
      </c>
      <c r="V547" s="189">
        <f t="shared" si="278"/>
        <v>0</v>
      </c>
      <c r="W547" s="189">
        <f t="shared" si="278"/>
        <v>0</v>
      </c>
      <c r="X547" s="189">
        <f t="shared" si="278"/>
        <v>0</v>
      </c>
      <c r="Y547" s="189">
        <f t="shared" si="278"/>
        <v>0</v>
      </c>
      <c r="Z547" s="189">
        <f t="shared" si="278"/>
        <v>0</v>
      </c>
      <c r="AA547" s="189">
        <f t="shared" si="278"/>
        <v>0</v>
      </c>
      <c r="AB547" s="189">
        <f t="shared" si="278"/>
        <v>0</v>
      </c>
      <c r="AC547" s="189">
        <f t="shared" si="278"/>
        <v>0</v>
      </c>
      <c r="AD547" s="189">
        <f t="shared" si="278"/>
        <v>0</v>
      </c>
      <c r="AE547" s="189">
        <f t="shared" si="278"/>
        <v>0</v>
      </c>
      <c r="AF547" s="189">
        <f t="shared" si="278"/>
        <v>0</v>
      </c>
      <c r="AG547" s="189">
        <f t="shared" si="278"/>
        <v>0</v>
      </c>
      <c r="AH547" s="189">
        <f t="shared" si="278"/>
        <v>0</v>
      </c>
      <c r="AI547" s="189">
        <f t="shared" si="278"/>
        <v>0</v>
      </c>
      <c r="AJ547" s="189">
        <f t="shared" si="278"/>
        <v>0</v>
      </c>
      <c r="AK547" s="189">
        <f t="shared" si="278"/>
        <v>0</v>
      </c>
      <c r="AL547" s="189">
        <f t="shared" si="278"/>
        <v>0</v>
      </c>
      <c r="AM547" s="189">
        <f t="shared" si="278"/>
        <v>0</v>
      </c>
      <c r="AN547" s="189">
        <f t="shared" si="278"/>
        <v>0</v>
      </c>
      <c r="AO547" s="189">
        <f t="shared" si="278"/>
        <v>0</v>
      </c>
      <c r="AP547" s="189">
        <f t="shared" si="278"/>
        <v>0</v>
      </c>
    </row>
    <row r="548" spans="1:42" s="16" customFormat="1" x14ac:dyDescent="0.2">
      <c r="A548" s="27" t="s">
        <v>284</v>
      </c>
      <c r="B548" s="194">
        <f>IF(DebtPercent="Calculated",B558,B559)</f>
        <v>0</v>
      </c>
      <c r="C548" s="194">
        <f>B548-C547</f>
        <v>0</v>
      </c>
      <c r="D548" s="194">
        <f t="shared" ref="D548:AP548" si="279">C548-D547</f>
        <v>0</v>
      </c>
      <c r="E548" s="194">
        <f t="shared" si="279"/>
        <v>0</v>
      </c>
      <c r="F548" s="194">
        <f t="shared" si="279"/>
        <v>0</v>
      </c>
      <c r="G548" s="194">
        <f t="shared" si="279"/>
        <v>0</v>
      </c>
      <c r="H548" s="194">
        <f t="shared" si="279"/>
        <v>0</v>
      </c>
      <c r="I548" s="194">
        <f t="shared" si="279"/>
        <v>0</v>
      </c>
      <c r="J548" s="194">
        <f t="shared" si="279"/>
        <v>0</v>
      </c>
      <c r="K548" s="194">
        <f t="shared" si="279"/>
        <v>0</v>
      </c>
      <c r="L548" s="194">
        <f t="shared" si="279"/>
        <v>0</v>
      </c>
      <c r="M548" s="194">
        <f t="shared" si="279"/>
        <v>0</v>
      </c>
      <c r="N548" s="194">
        <f t="shared" si="279"/>
        <v>0</v>
      </c>
      <c r="O548" s="194">
        <f t="shared" si="279"/>
        <v>0</v>
      </c>
      <c r="P548" s="194">
        <f t="shared" si="279"/>
        <v>0</v>
      </c>
      <c r="Q548" s="194">
        <f t="shared" si="279"/>
        <v>0</v>
      </c>
      <c r="R548" s="194">
        <f t="shared" si="279"/>
        <v>0</v>
      </c>
      <c r="S548" s="194">
        <f t="shared" si="279"/>
        <v>0</v>
      </c>
      <c r="T548" s="194">
        <f t="shared" si="279"/>
        <v>0</v>
      </c>
      <c r="U548" s="194">
        <f t="shared" si="279"/>
        <v>0</v>
      </c>
      <c r="V548" s="194">
        <f t="shared" si="279"/>
        <v>0</v>
      </c>
      <c r="W548" s="194">
        <f t="shared" si="279"/>
        <v>0</v>
      </c>
      <c r="X548" s="194">
        <f t="shared" si="279"/>
        <v>0</v>
      </c>
      <c r="Y548" s="194">
        <f t="shared" si="279"/>
        <v>0</v>
      </c>
      <c r="Z548" s="194">
        <f t="shared" si="279"/>
        <v>0</v>
      </c>
      <c r="AA548" s="194">
        <f t="shared" si="279"/>
        <v>0</v>
      </c>
      <c r="AB548" s="194">
        <f t="shared" si="279"/>
        <v>0</v>
      </c>
      <c r="AC548" s="194">
        <f t="shared" si="279"/>
        <v>0</v>
      </c>
      <c r="AD548" s="194">
        <f t="shared" si="279"/>
        <v>0</v>
      </c>
      <c r="AE548" s="194">
        <f t="shared" si="279"/>
        <v>0</v>
      </c>
      <c r="AF548" s="194">
        <f t="shared" si="279"/>
        <v>0</v>
      </c>
      <c r="AG548" s="194">
        <f t="shared" si="279"/>
        <v>0</v>
      </c>
      <c r="AH548" s="194">
        <f t="shared" si="279"/>
        <v>0</v>
      </c>
      <c r="AI548" s="194">
        <f t="shared" si="279"/>
        <v>0</v>
      </c>
      <c r="AJ548" s="194">
        <f t="shared" si="279"/>
        <v>0</v>
      </c>
      <c r="AK548" s="194">
        <f t="shared" si="279"/>
        <v>0</v>
      </c>
      <c r="AL548" s="194">
        <f t="shared" si="279"/>
        <v>0</v>
      </c>
      <c r="AM548" s="194">
        <f t="shared" si="279"/>
        <v>0</v>
      </c>
      <c r="AN548" s="194">
        <f t="shared" si="279"/>
        <v>0</v>
      </c>
      <c r="AO548" s="194">
        <f t="shared" si="279"/>
        <v>0</v>
      </c>
      <c r="AP548" s="194">
        <f t="shared" si="279"/>
        <v>0</v>
      </c>
    </row>
    <row r="549" spans="1:42" s="16" customFormat="1" x14ac:dyDescent="0.2">
      <c r="A549" s="9"/>
      <c r="B549" s="194"/>
      <c r="C549" s="188"/>
    </row>
    <row r="550" spans="1:42" s="16" customFormat="1" x14ac:dyDescent="0.2">
      <c r="A550" s="23" t="s">
        <v>292</v>
      </c>
    </row>
    <row r="551" spans="1:42" s="16" customFormat="1" x14ac:dyDescent="0.2">
      <c r="A551" s="27" t="s">
        <v>32</v>
      </c>
      <c r="B551" s="166"/>
      <c r="C551" s="189">
        <f t="shared" ref="C551:AP551" si="280">IF(AND(C$2&lt;=term_tenor,C$2&lt;=analysis_period),C44,0)</f>
        <v>0</v>
      </c>
      <c r="D551" s="189">
        <f t="shared" si="280"/>
        <v>0</v>
      </c>
      <c r="E551" s="189">
        <f t="shared" si="280"/>
        <v>0</v>
      </c>
      <c r="F551" s="189">
        <f t="shared" si="280"/>
        <v>0</v>
      </c>
      <c r="G551" s="189">
        <f t="shared" si="280"/>
        <v>0</v>
      </c>
      <c r="H551" s="189">
        <f t="shared" si="280"/>
        <v>0</v>
      </c>
      <c r="I551" s="189">
        <f t="shared" si="280"/>
        <v>0</v>
      </c>
      <c r="J551" s="189">
        <f t="shared" si="280"/>
        <v>0</v>
      </c>
      <c r="K551" s="189">
        <f t="shared" si="280"/>
        <v>0</v>
      </c>
      <c r="L551" s="189">
        <f t="shared" si="280"/>
        <v>0</v>
      </c>
      <c r="M551" s="189">
        <f t="shared" si="280"/>
        <v>0</v>
      </c>
      <c r="N551" s="189">
        <f t="shared" si="280"/>
        <v>0</v>
      </c>
      <c r="O551" s="189">
        <f t="shared" si="280"/>
        <v>0</v>
      </c>
      <c r="P551" s="189">
        <f t="shared" si="280"/>
        <v>0</v>
      </c>
      <c r="Q551" s="189">
        <f t="shared" si="280"/>
        <v>0</v>
      </c>
      <c r="R551" s="189">
        <f t="shared" si="280"/>
        <v>0</v>
      </c>
      <c r="S551" s="189">
        <f t="shared" si="280"/>
        <v>0</v>
      </c>
      <c r="T551" s="189">
        <f t="shared" si="280"/>
        <v>0</v>
      </c>
      <c r="U551" s="189">
        <f t="shared" si="280"/>
        <v>0</v>
      </c>
      <c r="V551" s="189">
        <f t="shared" si="280"/>
        <v>0</v>
      </c>
      <c r="W551" s="189">
        <f t="shared" si="280"/>
        <v>0</v>
      </c>
      <c r="X551" s="189">
        <f t="shared" si="280"/>
        <v>0</v>
      </c>
      <c r="Y551" s="189">
        <f t="shared" si="280"/>
        <v>0</v>
      </c>
      <c r="Z551" s="189">
        <f t="shared" si="280"/>
        <v>0</v>
      </c>
      <c r="AA551" s="189">
        <f t="shared" si="280"/>
        <v>0</v>
      </c>
      <c r="AB551" s="189">
        <f t="shared" si="280"/>
        <v>0</v>
      </c>
      <c r="AC551" s="189">
        <f t="shared" si="280"/>
        <v>0</v>
      </c>
      <c r="AD551" s="189">
        <f t="shared" si="280"/>
        <v>0</v>
      </c>
      <c r="AE551" s="189">
        <f t="shared" si="280"/>
        <v>0</v>
      </c>
      <c r="AF551" s="189">
        <f t="shared" si="280"/>
        <v>0</v>
      </c>
      <c r="AG551" s="189">
        <f t="shared" si="280"/>
        <v>0</v>
      </c>
      <c r="AH551" s="189">
        <f t="shared" si="280"/>
        <v>0</v>
      </c>
      <c r="AI551" s="189">
        <f t="shared" si="280"/>
        <v>0</v>
      </c>
      <c r="AJ551" s="189">
        <f t="shared" si="280"/>
        <v>0</v>
      </c>
      <c r="AK551" s="189">
        <f t="shared" si="280"/>
        <v>0</v>
      </c>
      <c r="AL551" s="189">
        <f t="shared" si="280"/>
        <v>0</v>
      </c>
      <c r="AM551" s="189">
        <f t="shared" si="280"/>
        <v>0</v>
      </c>
      <c r="AN551" s="189">
        <f t="shared" si="280"/>
        <v>0</v>
      </c>
      <c r="AO551" s="189">
        <f t="shared" si="280"/>
        <v>0</v>
      </c>
      <c r="AP551" s="189">
        <f t="shared" si="280"/>
        <v>0</v>
      </c>
    </row>
    <row r="552" spans="1:42" s="16" customFormat="1" x14ac:dyDescent="0.2">
      <c r="A552" s="41" t="s">
        <v>346</v>
      </c>
      <c r="B552" s="166"/>
      <c r="C552" s="162">
        <f t="shared" ref="C552:AP552" si="281">IF(AND(C$2&lt;=term_tenor,C$2&lt;=analysis_period),-C583-C589-C621-C653,0)</f>
        <v>0</v>
      </c>
      <c r="D552" s="162">
        <f t="shared" si="281"/>
        <v>0</v>
      </c>
      <c r="E552" s="162">
        <f t="shared" si="281"/>
        <v>0</v>
      </c>
      <c r="F552" s="162">
        <f t="shared" si="281"/>
        <v>0</v>
      </c>
      <c r="G552" s="162">
        <f t="shared" si="281"/>
        <v>0</v>
      </c>
      <c r="H552" s="162">
        <f t="shared" si="281"/>
        <v>0</v>
      </c>
      <c r="I552" s="162">
        <f t="shared" si="281"/>
        <v>0</v>
      </c>
      <c r="J552" s="162">
        <f t="shared" si="281"/>
        <v>0</v>
      </c>
      <c r="K552" s="162">
        <f t="shared" si="281"/>
        <v>0</v>
      </c>
      <c r="L552" s="162">
        <f t="shared" si="281"/>
        <v>0</v>
      </c>
      <c r="M552" s="162">
        <f t="shared" si="281"/>
        <v>0</v>
      </c>
      <c r="N552" s="162">
        <f t="shared" si="281"/>
        <v>0</v>
      </c>
      <c r="O552" s="162">
        <f t="shared" si="281"/>
        <v>0</v>
      </c>
      <c r="P552" s="162">
        <f t="shared" si="281"/>
        <v>0</v>
      </c>
      <c r="Q552" s="162">
        <f t="shared" si="281"/>
        <v>0</v>
      </c>
      <c r="R552" s="162">
        <f t="shared" si="281"/>
        <v>0</v>
      </c>
      <c r="S552" s="162">
        <f t="shared" si="281"/>
        <v>0</v>
      </c>
      <c r="T552" s="162">
        <f t="shared" si="281"/>
        <v>0</v>
      </c>
      <c r="U552" s="162">
        <f t="shared" si="281"/>
        <v>0</v>
      </c>
      <c r="V552" s="162">
        <f t="shared" si="281"/>
        <v>0</v>
      </c>
      <c r="W552" s="162">
        <f t="shared" si="281"/>
        <v>0</v>
      </c>
      <c r="X552" s="162">
        <f t="shared" si="281"/>
        <v>0</v>
      </c>
      <c r="Y552" s="162">
        <f t="shared" si="281"/>
        <v>0</v>
      </c>
      <c r="Z552" s="162">
        <f t="shared" si="281"/>
        <v>0</v>
      </c>
      <c r="AA552" s="162">
        <f t="shared" si="281"/>
        <v>0</v>
      </c>
      <c r="AB552" s="162">
        <f t="shared" si="281"/>
        <v>0</v>
      </c>
      <c r="AC552" s="162">
        <f t="shared" si="281"/>
        <v>0</v>
      </c>
      <c r="AD552" s="162">
        <f t="shared" si="281"/>
        <v>0</v>
      </c>
      <c r="AE552" s="162">
        <f t="shared" si="281"/>
        <v>0</v>
      </c>
      <c r="AF552" s="162">
        <f t="shared" si="281"/>
        <v>0</v>
      </c>
      <c r="AG552" s="162">
        <f t="shared" si="281"/>
        <v>0</v>
      </c>
      <c r="AH552" s="162">
        <f t="shared" si="281"/>
        <v>0</v>
      </c>
      <c r="AI552" s="162">
        <f t="shared" si="281"/>
        <v>0</v>
      </c>
      <c r="AJ552" s="162">
        <f t="shared" si="281"/>
        <v>0</v>
      </c>
      <c r="AK552" s="162">
        <f t="shared" si="281"/>
        <v>0</v>
      </c>
      <c r="AL552" s="162">
        <f t="shared" si="281"/>
        <v>0</v>
      </c>
      <c r="AM552" s="162">
        <f t="shared" si="281"/>
        <v>0</v>
      </c>
      <c r="AN552" s="162">
        <f t="shared" si="281"/>
        <v>0</v>
      </c>
      <c r="AO552" s="162">
        <f t="shared" si="281"/>
        <v>0</v>
      </c>
      <c r="AP552" s="162">
        <f t="shared" si="281"/>
        <v>0</v>
      </c>
    </row>
    <row r="553" spans="1:42" s="16" customFormat="1" x14ac:dyDescent="0.2">
      <c r="A553" s="27" t="s">
        <v>294</v>
      </c>
      <c r="B553" s="189"/>
      <c r="C553" s="189">
        <f>SUM(C551:C552)</f>
        <v>0</v>
      </c>
      <c r="D553" s="189">
        <f t="shared" ref="D553:AP553" si="282">SUM(D551:D552)</f>
        <v>0</v>
      </c>
      <c r="E553" s="189">
        <f t="shared" si="282"/>
        <v>0</v>
      </c>
      <c r="F553" s="189">
        <f t="shared" si="282"/>
        <v>0</v>
      </c>
      <c r="G553" s="189">
        <f t="shared" si="282"/>
        <v>0</v>
      </c>
      <c r="H553" s="189">
        <f t="shared" si="282"/>
        <v>0</v>
      </c>
      <c r="I553" s="189">
        <f t="shared" si="282"/>
        <v>0</v>
      </c>
      <c r="J553" s="189">
        <f t="shared" si="282"/>
        <v>0</v>
      </c>
      <c r="K553" s="189">
        <f t="shared" si="282"/>
        <v>0</v>
      </c>
      <c r="L553" s="189">
        <f t="shared" si="282"/>
        <v>0</v>
      </c>
      <c r="M553" s="189">
        <f t="shared" si="282"/>
        <v>0</v>
      </c>
      <c r="N553" s="189">
        <f t="shared" si="282"/>
        <v>0</v>
      </c>
      <c r="O553" s="189">
        <f t="shared" si="282"/>
        <v>0</v>
      </c>
      <c r="P553" s="189">
        <f t="shared" si="282"/>
        <v>0</v>
      </c>
      <c r="Q553" s="189">
        <f t="shared" si="282"/>
        <v>0</v>
      </c>
      <c r="R553" s="189">
        <f t="shared" si="282"/>
        <v>0</v>
      </c>
      <c r="S553" s="189">
        <f t="shared" si="282"/>
        <v>0</v>
      </c>
      <c r="T553" s="189">
        <f t="shared" si="282"/>
        <v>0</v>
      </c>
      <c r="U553" s="189">
        <f t="shared" si="282"/>
        <v>0</v>
      </c>
      <c r="V553" s="189">
        <f t="shared" si="282"/>
        <v>0</v>
      </c>
      <c r="W553" s="189">
        <f t="shared" si="282"/>
        <v>0</v>
      </c>
      <c r="X553" s="189">
        <f t="shared" si="282"/>
        <v>0</v>
      </c>
      <c r="Y553" s="189">
        <f t="shared" si="282"/>
        <v>0</v>
      </c>
      <c r="Z553" s="189">
        <f t="shared" si="282"/>
        <v>0</v>
      </c>
      <c r="AA553" s="189">
        <f t="shared" si="282"/>
        <v>0</v>
      </c>
      <c r="AB553" s="189">
        <f t="shared" si="282"/>
        <v>0</v>
      </c>
      <c r="AC553" s="189">
        <f t="shared" si="282"/>
        <v>0</v>
      </c>
      <c r="AD553" s="189">
        <f t="shared" si="282"/>
        <v>0</v>
      </c>
      <c r="AE553" s="189">
        <f t="shared" si="282"/>
        <v>0</v>
      </c>
      <c r="AF553" s="189">
        <f t="shared" si="282"/>
        <v>0</v>
      </c>
      <c r="AG553" s="189">
        <f t="shared" si="282"/>
        <v>0</v>
      </c>
      <c r="AH553" s="189">
        <f t="shared" si="282"/>
        <v>0</v>
      </c>
      <c r="AI553" s="189">
        <f t="shared" si="282"/>
        <v>0</v>
      </c>
      <c r="AJ553" s="189">
        <f t="shared" si="282"/>
        <v>0</v>
      </c>
      <c r="AK553" s="189">
        <f t="shared" si="282"/>
        <v>0</v>
      </c>
      <c r="AL553" s="189">
        <f t="shared" si="282"/>
        <v>0</v>
      </c>
      <c r="AM553" s="189">
        <f t="shared" si="282"/>
        <v>0</v>
      </c>
      <c r="AN553" s="189">
        <f t="shared" si="282"/>
        <v>0</v>
      </c>
      <c r="AO553" s="189">
        <f t="shared" si="282"/>
        <v>0</v>
      </c>
      <c r="AP553" s="189">
        <f t="shared" si="282"/>
        <v>0</v>
      </c>
    </row>
    <row r="554" spans="1:42" s="16" customFormat="1" x14ac:dyDescent="0.2">
      <c r="A554" s="27" t="s">
        <v>295</v>
      </c>
      <c r="B554" s="189"/>
      <c r="C554" s="268">
        <f>IF(AND(C$2&lt;=term_tenor,C$2&lt;=analysis_period),1/(1+term_int_rate/100),0)</f>
        <v>0</v>
      </c>
      <c r="D554" s="268">
        <f t="shared" ref="D554:AP554" si="283">IF(AND(C$2&lt;=term_tenor,C$2&lt;=analysis_period),C554/(1+term_int_rate/100),0)</f>
        <v>0</v>
      </c>
      <c r="E554" s="268">
        <f t="shared" si="283"/>
        <v>0</v>
      </c>
      <c r="F554" s="268">
        <f t="shared" si="283"/>
        <v>0</v>
      </c>
      <c r="G554" s="268">
        <f t="shared" si="283"/>
        <v>0</v>
      </c>
      <c r="H554" s="268">
        <f t="shared" si="283"/>
        <v>0</v>
      </c>
      <c r="I554" s="268">
        <f t="shared" si="283"/>
        <v>0</v>
      </c>
      <c r="J554" s="268">
        <f t="shared" si="283"/>
        <v>0</v>
      </c>
      <c r="K554" s="268">
        <f t="shared" si="283"/>
        <v>0</v>
      </c>
      <c r="L554" s="268">
        <f t="shared" si="283"/>
        <v>0</v>
      </c>
      <c r="M554" s="268">
        <f t="shared" si="283"/>
        <v>0</v>
      </c>
      <c r="N554" s="268">
        <f t="shared" si="283"/>
        <v>0</v>
      </c>
      <c r="O554" s="268">
        <f t="shared" si="283"/>
        <v>0</v>
      </c>
      <c r="P554" s="268">
        <f t="shared" si="283"/>
        <v>0</v>
      </c>
      <c r="Q554" s="268">
        <f t="shared" si="283"/>
        <v>0</v>
      </c>
      <c r="R554" s="268">
        <f t="shared" si="283"/>
        <v>0</v>
      </c>
      <c r="S554" s="268">
        <f t="shared" si="283"/>
        <v>0</v>
      </c>
      <c r="T554" s="268">
        <f t="shared" si="283"/>
        <v>0</v>
      </c>
      <c r="U554" s="268">
        <f t="shared" si="283"/>
        <v>0</v>
      </c>
      <c r="V554" s="268">
        <f t="shared" si="283"/>
        <v>0</v>
      </c>
      <c r="W554" s="268">
        <f t="shared" si="283"/>
        <v>0</v>
      </c>
      <c r="X554" s="268">
        <f t="shared" si="283"/>
        <v>0</v>
      </c>
      <c r="Y554" s="268">
        <f t="shared" si="283"/>
        <v>0</v>
      </c>
      <c r="Z554" s="268">
        <f t="shared" si="283"/>
        <v>0</v>
      </c>
      <c r="AA554" s="268">
        <f t="shared" si="283"/>
        <v>0</v>
      </c>
      <c r="AB554" s="268">
        <f t="shared" si="283"/>
        <v>0</v>
      </c>
      <c r="AC554" s="268">
        <f t="shared" si="283"/>
        <v>0</v>
      </c>
      <c r="AD554" s="268">
        <f t="shared" si="283"/>
        <v>0</v>
      </c>
      <c r="AE554" s="268">
        <f t="shared" si="283"/>
        <v>0</v>
      </c>
      <c r="AF554" s="268">
        <f t="shared" si="283"/>
        <v>0</v>
      </c>
      <c r="AG554" s="268">
        <f t="shared" si="283"/>
        <v>0</v>
      </c>
      <c r="AH554" s="268">
        <f t="shared" si="283"/>
        <v>0</v>
      </c>
      <c r="AI554" s="268">
        <f t="shared" si="283"/>
        <v>0</v>
      </c>
      <c r="AJ554" s="268">
        <f t="shared" si="283"/>
        <v>0</v>
      </c>
      <c r="AK554" s="268">
        <f t="shared" si="283"/>
        <v>0</v>
      </c>
      <c r="AL554" s="268">
        <f t="shared" si="283"/>
        <v>0</v>
      </c>
      <c r="AM554" s="268">
        <f t="shared" si="283"/>
        <v>0</v>
      </c>
      <c r="AN554" s="268">
        <f t="shared" si="283"/>
        <v>0</v>
      </c>
      <c r="AO554" s="268">
        <f t="shared" si="283"/>
        <v>0</v>
      </c>
      <c r="AP554" s="268">
        <f t="shared" si="283"/>
        <v>0</v>
      </c>
    </row>
    <row r="555" spans="1:42" s="16" customFormat="1" x14ac:dyDescent="0.2">
      <c r="A555" s="27" t="s">
        <v>293</v>
      </c>
      <c r="B555" s="189"/>
      <c r="C555" s="189">
        <f>C553*C554</f>
        <v>0</v>
      </c>
      <c r="D555" s="189">
        <f t="shared" ref="D555:AP555" si="284">D553*D554</f>
        <v>0</v>
      </c>
      <c r="E555" s="189">
        <f t="shared" si="284"/>
        <v>0</v>
      </c>
      <c r="F555" s="189">
        <f t="shared" si="284"/>
        <v>0</v>
      </c>
      <c r="G555" s="189">
        <f t="shared" si="284"/>
        <v>0</v>
      </c>
      <c r="H555" s="189">
        <f t="shared" si="284"/>
        <v>0</v>
      </c>
      <c r="I555" s="189">
        <f t="shared" si="284"/>
        <v>0</v>
      </c>
      <c r="J555" s="189">
        <f t="shared" si="284"/>
        <v>0</v>
      </c>
      <c r="K555" s="189">
        <f t="shared" si="284"/>
        <v>0</v>
      </c>
      <c r="L555" s="189">
        <f t="shared" si="284"/>
        <v>0</v>
      </c>
      <c r="M555" s="189">
        <f t="shared" si="284"/>
        <v>0</v>
      </c>
      <c r="N555" s="189">
        <f t="shared" si="284"/>
        <v>0</v>
      </c>
      <c r="O555" s="189">
        <f t="shared" si="284"/>
        <v>0</v>
      </c>
      <c r="P555" s="189">
        <f t="shared" si="284"/>
        <v>0</v>
      </c>
      <c r="Q555" s="189">
        <f t="shared" si="284"/>
        <v>0</v>
      </c>
      <c r="R555" s="189">
        <f t="shared" si="284"/>
        <v>0</v>
      </c>
      <c r="S555" s="189">
        <f t="shared" si="284"/>
        <v>0</v>
      </c>
      <c r="T555" s="189">
        <f t="shared" si="284"/>
        <v>0</v>
      </c>
      <c r="U555" s="189">
        <f t="shared" si="284"/>
        <v>0</v>
      </c>
      <c r="V555" s="189">
        <f t="shared" si="284"/>
        <v>0</v>
      </c>
      <c r="W555" s="189">
        <f t="shared" si="284"/>
        <v>0</v>
      </c>
      <c r="X555" s="189">
        <f t="shared" si="284"/>
        <v>0</v>
      </c>
      <c r="Y555" s="189">
        <f t="shared" si="284"/>
        <v>0</v>
      </c>
      <c r="Z555" s="189">
        <f t="shared" si="284"/>
        <v>0</v>
      </c>
      <c r="AA555" s="189">
        <f t="shared" si="284"/>
        <v>0</v>
      </c>
      <c r="AB555" s="189">
        <f t="shared" si="284"/>
        <v>0</v>
      </c>
      <c r="AC555" s="189">
        <f t="shared" si="284"/>
        <v>0</v>
      </c>
      <c r="AD555" s="189">
        <f t="shared" si="284"/>
        <v>0</v>
      </c>
      <c r="AE555" s="189">
        <f t="shared" si="284"/>
        <v>0</v>
      </c>
      <c r="AF555" s="189">
        <f t="shared" si="284"/>
        <v>0</v>
      </c>
      <c r="AG555" s="189">
        <f t="shared" si="284"/>
        <v>0</v>
      </c>
      <c r="AH555" s="189">
        <f t="shared" si="284"/>
        <v>0</v>
      </c>
      <c r="AI555" s="189">
        <f t="shared" si="284"/>
        <v>0</v>
      </c>
      <c r="AJ555" s="189">
        <f t="shared" si="284"/>
        <v>0</v>
      </c>
      <c r="AK555" s="189">
        <f t="shared" si="284"/>
        <v>0</v>
      </c>
      <c r="AL555" s="189">
        <f t="shared" si="284"/>
        <v>0</v>
      </c>
      <c r="AM555" s="189">
        <f t="shared" si="284"/>
        <v>0</v>
      </c>
      <c r="AN555" s="189">
        <f t="shared" si="284"/>
        <v>0</v>
      </c>
      <c r="AO555" s="189">
        <f t="shared" si="284"/>
        <v>0</v>
      </c>
      <c r="AP555" s="189">
        <f t="shared" si="284"/>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285</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321</v>
      </c>
      <c r="B558" s="237">
        <f>IF(DebtServiceCoverageRatio="Calculated","N/A",SUM(C558:AP558))</f>
        <v>0</v>
      </c>
      <c r="C558" s="194">
        <f t="shared" ref="C558:AP558" si="285">IF(DebtServiceCoverageRatio="Calculated","N/A",IF(AND(C$2&lt;=term_tenor,C$2&lt;=analysis_period),IF(C566=0,0,C555/C566),0))</f>
        <v>0</v>
      </c>
      <c r="D558" s="194">
        <f t="shared" si="285"/>
        <v>0</v>
      </c>
      <c r="E558" s="194">
        <f t="shared" si="285"/>
        <v>0</v>
      </c>
      <c r="F558" s="194">
        <f t="shared" si="285"/>
        <v>0</v>
      </c>
      <c r="G558" s="194">
        <f t="shared" si="285"/>
        <v>0</v>
      </c>
      <c r="H558" s="194">
        <f t="shared" si="285"/>
        <v>0</v>
      </c>
      <c r="I558" s="194">
        <f t="shared" si="285"/>
        <v>0</v>
      </c>
      <c r="J558" s="194">
        <f t="shared" si="285"/>
        <v>0</v>
      </c>
      <c r="K558" s="194">
        <f t="shared" si="285"/>
        <v>0</v>
      </c>
      <c r="L558" s="194">
        <f t="shared" si="285"/>
        <v>0</v>
      </c>
      <c r="M558" s="194">
        <f t="shared" si="285"/>
        <v>0</v>
      </c>
      <c r="N558" s="194">
        <f t="shared" si="285"/>
        <v>0</v>
      </c>
      <c r="O558" s="194">
        <f t="shared" si="285"/>
        <v>0</v>
      </c>
      <c r="P558" s="194">
        <f t="shared" si="285"/>
        <v>0</v>
      </c>
      <c r="Q558" s="194">
        <f t="shared" si="285"/>
        <v>0</v>
      </c>
      <c r="R558" s="194">
        <f t="shared" si="285"/>
        <v>0</v>
      </c>
      <c r="S558" s="194">
        <f t="shared" si="285"/>
        <v>0</v>
      </c>
      <c r="T558" s="194">
        <f t="shared" si="285"/>
        <v>0</v>
      </c>
      <c r="U558" s="194">
        <f t="shared" si="285"/>
        <v>0</v>
      </c>
      <c r="V558" s="194">
        <f t="shared" si="285"/>
        <v>0</v>
      </c>
      <c r="W558" s="194">
        <f t="shared" si="285"/>
        <v>0</v>
      </c>
      <c r="X558" s="194">
        <f t="shared" si="285"/>
        <v>0</v>
      </c>
      <c r="Y558" s="194">
        <f t="shared" si="285"/>
        <v>0</v>
      </c>
      <c r="Z558" s="194">
        <f t="shared" si="285"/>
        <v>0</v>
      </c>
      <c r="AA558" s="194">
        <f t="shared" si="285"/>
        <v>0</v>
      </c>
      <c r="AB558" s="194">
        <f t="shared" si="285"/>
        <v>0</v>
      </c>
      <c r="AC558" s="194">
        <f t="shared" si="285"/>
        <v>0</v>
      </c>
      <c r="AD558" s="194">
        <f t="shared" si="285"/>
        <v>0</v>
      </c>
      <c r="AE558" s="194">
        <f t="shared" si="285"/>
        <v>0</v>
      </c>
      <c r="AF558" s="194">
        <f t="shared" si="285"/>
        <v>0</v>
      </c>
      <c r="AG558" s="194">
        <f t="shared" si="285"/>
        <v>0</v>
      </c>
      <c r="AH558" s="194">
        <f t="shared" si="285"/>
        <v>0</v>
      </c>
      <c r="AI558" s="194">
        <f t="shared" si="285"/>
        <v>0</v>
      </c>
      <c r="AJ558" s="194">
        <f t="shared" si="285"/>
        <v>0</v>
      </c>
      <c r="AK558" s="194">
        <f t="shared" si="285"/>
        <v>0</v>
      </c>
      <c r="AL558" s="194">
        <f t="shared" si="285"/>
        <v>0</v>
      </c>
      <c r="AM558" s="194">
        <f t="shared" si="285"/>
        <v>0</v>
      </c>
      <c r="AN558" s="194">
        <f t="shared" si="285"/>
        <v>0</v>
      </c>
      <c r="AO558" s="194">
        <f t="shared" si="285"/>
        <v>0</v>
      </c>
      <c r="AP558" s="194">
        <f t="shared" si="285"/>
        <v>0</v>
      </c>
    </row>
    <row r="559" spans="1:42" s="16" customFormat="1" x14ac:dyDescent="0.2">
      <c r="A559" s="27" t="s">
        <v>322</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1" t="s">
        <v>323</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2" t="s">
        <v>324</v>
      </c>
      <c r="B562" s="189"/>
      <c r="C562" s="194">
        <f t="shared" ref="C562:AP562" si="286">IF(C$2&gt;term_tenor,0,IF(DebtPercent&lt;&gt;"Calculated","N/A",IF(C566=0,0,C553/C566)))</f>
        <v>0</v>
      </c>
      <c r="D562" s="374">
        <f t="shared" si="286"/>
        <v>0</v>
      </c>
      <c r="E562" s="374">
        <f t="shared" si="286"/>
        <v>0</v>
      </c>
      <c r="F562" s="374">
        <f t="shared" si="286"/>
        <v>0</v>
      </c>
      <c r="G562" s="374">
        <f t="shared" si="286"/>
        <v>0</v>
      </c>
      <c r="H562" s="374">
        <f t="shared" si="286"/>
        <v>0</v>
      </c>
      <c r="I562" s="374">
        <f t="shared" si="286"/>
        <v>0</v>
      </c>
      <c r="J562" s="374">
        <f t="shared" si="286"/>
        <v>0</v>
      </c>
      <c r="K562" s="374">
        <f t="shared" si="286"/>
        <v>0</v>
      </c>
      <c r="L562" s="374">
        <f t="shared" si="286"/>
        <v>0</v>
      </c>
      <c r="M562" s="374">
        <f t="shared" si="286"/>
        <v>0</v>
      </c>
      <c r="N562" s="374">
        <f t="shared" si="286"/>
        <v>0</v>
      </c>
      <c r="O562" s="374">
        <f t="shared" si="286"/>
        <v>0</v>
      </c>
      <c r="P562" s="374">
        <f t="shared" si="286"/>
        <v>0</v>
      </c>
      <c r="Q562" s="374">
        <f t="shared" si="286"/>
        <v>0</v>
      </c>
      <c r="R562" s="374">
        <f t="shared" si="286"/>
        <v>0</v>
      </c>
      <c r="S562" s="374">
        <f t="shared" si="286"/>
        <v>0</v>
      </c>
      <c r="T562" s="374">
        <f t="shared" si="286"/>
        <v>0</v>
      </c>
      <c r="U562" s="374">
        <f t="shared" si="286"/>
        <v>0</v>
      </c>
      <c r="V562" s="374">
        <f t="shared" si="286"/>
        <v>0</v>
      </c>
      <c r="W562" s="374">
        <f t="shared" si="286"/>
        <v>0</v>
      </c>
      <c r="X562" s="374">
        <f t="shared" si="286"/>
        <v>0</v>
      </c>
      <c r="Y562" s="374">
        <f t="shared" si="286"/>
        <v>0</v>
      </c>
      <c r="Z562" s="374">
        <f t="shared" si="286"/>
        <v>0</v>
      </c>
      <c r="AA562" s="374">
        <f t="shared" si="286"/>
        <v>0</v>
      </c>
      <c r="AB562" s="374">
        <f t="shared" si="286"/>
        <v>0</v>
      </c>
      <c r="AC562" s="374">
        <f t="shared" si="286"/>
        <v>0</v>
      </c>
      <c r="AD562" s="374">
        <f t="shared" si="286"/>
        <v>0</v>
      </c>
      <c r="AE562" s="374">
        <f t="shared" si="286"/>
        <v>0</v>
      </c>
      <c r="AF562" s="374">
        <f t="shared" si="286"/>
        <v>0</v>
      </c>
      <c r="AG562" s="374">
        <f t="shared" si="286"/>
        <v>0</v>
      </c>
      <c r="AH562" s="374">
        <f t="shared" si="286"/>
        <v>0</v>
      </c>
      <c r="AI562" s="374">
        <f t="shared" si="286"/>
        <v>0</v>
      </c>
      <c r="AJ562" s="374">
        <f t="shared" si="286"/>
        <v>0</v>
      </c>
      <c r="AK562" s="374">
        <f t="shared" si="286"/>
        <v>0</v>
      </c>
      <c r="AL562" s="374">
        <f t="shared" si="286"/>
        <v>0</v>
      </c>
      <c r="AM562" s="374">
        <f t="shared" si="286"/>
        <v>0</v>
      </c>
      <c r="AN562" s="374">
        <f t="shared" si="286"/>
        <v>0</v>
      </c>
      <c r="AO562" s="374">
        <f t="shared" si="286"/>
        <v>0</v>
      </c>
      <c r="AP562" s="374">
        <f t="shared" si="286"/>
        <v>0</v>
      </c>
    </row>
    <row r="563" spans="1:42" s="16" customFormat="1" x14ac:dyDescent="0.2">
      <c r="A563" s="372" t="s">
        <v>325</v>
      </c>
      <c r="B563" s="189"/>
      <c r="C563" s="374">
        <f t="shared" ref="C563:AP563" si="287">IF(C$2&gt;term_tenor,0,IF(DebtPayment="Fixed principal","N/A",IF($B$559="N/A","N/A",IF(C$2&lt;loan_moratorium,C546,IF(AND(C$2&lt;=term_tenor,C$2&lt;=analysis_period),-PMT(term_int_rate/100,term_tenor-loan_moratorium,$B$559),0)))))</f>
        <v>0</v>
      </c>
      <c r="D563" s="374">
        <f t="shared" si="287"/>
        <v>0</v>
      </c>
      <c r="E563" s="374">
        <f t="shared" si="287"/>
        <v>0</v>
      </c>
      <c r="F563" s="374">
        <f t="shared" si="287"/>
        <v>0</v>
      </c>
      <c r="G563" s="374">
        <f t="shared" si="287"/>
        <v>0</v>
      </c>
      <c r="H563" s="374">
        <f t="shared" si="287"/>
        <v>0</v>
      </c>
      <c r="I563" s="374">
        <f t="shared" si="287"/>
        <v>0</v>
      </c>
      <c r="J563" s="374">
        <f t="shared" si="287"/>
        <v>0</v>
      </c>
      <c r="K563" s="374">
        <f t="shared" si="287"/>
        <v>0</v>
      </c>
      <c r="L563" s="374">
        <f t="shared" si="287"/>
        <v>0</v>
      </c>
      <c r="M563" s="374">
        <f t="shared" si="287"/>
        <v>0</v>
      </c>
      <c r="N563" s="374">
        <f t="shared" si="287"/>
        <v>0</v>
      </c>
      <c r="O563" s="374">
        <f t="shared" si="287"/>
        <v>0</v>
      </c>
      <c r="P563" s="374">
        <f t="shared" si="287"/>
        <v>0</v>
      </c>
      <c r="Q563" s="374">
        <f t="shared" si="287"/>
        <v>0</v>
      </c>
      <c r="R563" s="374">
        <f t="shared" si="287"/>
        <v>0</v>
      </c>
      <c r="S563" s="374">
        <f t="shared" si="287"/>
        <v>0</v>
      </c>
      <c r="T563" s="374">
        <f t="shared" si="287"/>
        <v>0</v>
      </c>
      <c r="U563" s="374">
        <f t="shared" si="287"/>
        <v>0</v>
      </c>
      <c r="V563" s="374">
        <f t="shared" si="287"/>
        <v>0</v>
      </c>
      <c r="W563" s="374">
        <f t="shared" si="287"/>
        <v>0</v>
      </c>
      <c r="X563" s="374">
        <f t="shared" si="287"/>
        <v>0</v>
      </c>
      <c r="Y563" s="374">
        <f t="shared" si="287"/>
        <v>0</v>
      </c>
      <c r="Z563" s="374">
        <f t="shared" si="287"/>
        <v>0</v>
      </c>
      <c r="AA563" s="374">
        <f t="shared" si="287"/>
        <v>0</v>
      </c>
      <c r="AB563" s="374">
        <f t="shared" si="287"/>
        <v>0</v>
      </c>
      <c r="AC563" s="374">
        <f t="shared" si="287"/>
        <v>0</v>
      </c>
      <c r="AD563" s="374">
        <f t="shared" si="287"/>
        <v>0</v>
      </c>
      <c r="AE563" s="374">
        <f t="shared" si="287"/>
        <v>0</v>
      </c>
      <c r="AF563" s="374">
        <f t="shared" si="287"/>
        <v>0</v>
      </c>
      <c r="AG563" s="374">
        <f t="shared" si="287"/>
        <v>0</v>
      </c>
      <c r="AH563" s="374">
        <f t="shared" si="287"/>
        <v>0</v>
      </c>
      <c r="AI563" s="374">
        <f t="shared" si="287"/>
        <v>0</v>
      </c>
      <c r="AJ563" s="374">
        <f t="shared" si="287"/>
        <v>0</v>
      </c>
      <c r="AK563" s="374">
        <f t="shared" si="287"/>
        <v>0</v>
      </c>
      <c r="AL563" s="374">
        <f t="shared" si="287"/>
        <v>0</v>
      </c>
      <c r="AM563" s="374">
        <f t="shared" si="287"/>
        <v>0</v>
      </c>
      <c r="AN563" s="374">
        <f t="shared" si="287"/>
        <v>0</v>
      </c>
      <c r="AO563" s="374">
        <f t="shared" si="287"/>
        <v>0</v>
      </c>
      <c r="AP563" s="374">
        <f t="shared" si="287"/>
        <v>0</v>
      </c>
    </row>
    <row r="564" spans="1:42" s="16" customFormat="1" x14ac:dyDescent="0.2">
      <c r="A564" s="372" t="s">
        <v>326</v>
      </c>
      <c r="B564" s="189"/>
      <c r="C564" s="374">
        <f t="shared" ref="C564:AP564" si="288">IF(C$2&gt;term_tenor,0,IF(DebtPayment="Equal Payments","N/A",IF($B$559="N/A","N/A",IF(C$2&lt;=loan_moratorium,0,$B$559/(term_tenor-loan_moratorium)))))</f>
        <v>0</v>
      </c>
      <c r="D564" s="374">
        <f t="shared" si="288"/>
        <v>0</v>
      </c>
      <c r="E564" s="374">
        <f t="shared" si="288"/>
        <v>0</v>
      </c>
      <c r="F564" s="374">
        <f t="shared" si="288"/>
        <v>0</v>
      </c>
      <c r="G564" s="374">
        <f t="shared" si="288"/>
        <v>0</v>
      </c>
      <c r="H564" s="374">
        <f t="shared" si="288"/>
        <v>0</v>
      </c>
      <c r="I564" s="374">
        <f t="shared" si="288"/>
        <v>0</v>
      </c>
      <c r="J564" s="374">
        <f t="shared" si="288"/>
        <v>0</v>
      </c>
      <c r="K564" s="374">
        <f t="shared" si="288"/>
        <v>0</v>
      </c>
      <c r="L564" s="374">
        <f t="shared" si="288"/>
        <v>0</v>
      </c>
      <c r="M564" s="374">
        <f t="shared" si="288"/>
        <v>0</v>
      </c>
      <c r="N564" s="374">
        <f t="shared" si="288"/>
        <v>0</v>
      </c>
      <c r="O564" s="374">
        <f t="shared" si="288"/>
        <v>0</v>
      </c>
      <c r="P564" s="374">
        <f t="shared" si="288"/>
        <v>0</v>
      </c>
      <c r="Q564" s="374">
        <f t="shared" si="288"/>
        <v>0</v>
      </c>
      <c r="R564" s="374">
        <f t="shared" si="288"/>
        <v>0</v>
      </c>
      <c r="S564" s="374">
        <f t="shared" si="288"/>
        <v>0</v>
      </c>
      <c r="T564" s="374">
        <f t="shared" si="288"/>
        <v>0</v>
      </c>
      <c r="U564" s="374">
        <f t="shared" si="288"/>
        <v>0</v>
      </c>
      <c r="V564" s="374">
        <f t="shared" si="288"/>
        <v>0</v>
      </c>
      <c r="W564" s="374">
        <f t="shared" si="288"/>
        <v>0</v>
      </c>
      <c r="X564" s="374">
        <f t="shared" si="288"/>
        <v>0</v>
      </c>
      <c r="Y564" s="374">
        <f t="shared" si="288"/>
        <v>0</v>
      </c>
      <c r="Z564" s="374">
        <f t="shared" si="288"/>
        <v>0</v>
      </c>
      <c r="AA564" s="374">
        <f t="shared" si="288"/>
        <v>0</v>
      </c>
      <c r="AB564" s="374">
        <f t="shared" si="288"/>
        <v>0</v>
      </c>
      <c r="AC564" s="374">
        <f t="shared" si="288"/>
        <v>0</v>
      </c>
      <c r="AD564" s="374">
        <f t="shared" si="288"/>
        <v>0</v>
      </c>
      <c r="AE564" s="374">
        <f t="shared" si="288"/>
        <v>0</v>
      </c>
      <c r="AF564" s="374">
        <f t="shared" si="288"/>
        <v>0</v>
      </c>
      <c r="AG564" s="374">
        <f t="shared" si="288"/>
        <v>0</v>
      </c>
      <c r="AH564" s="374">
        <f t="shared" si="288"/>
        <v>0</v>
      </c>
      <c r="AI564" s="374">
        <f t="shared" si="288"/>
        <v>0</v>
      </c>
      <c r="AJ564" s="374">
        <f t="shared" si="288"/>
        <v>0</v>
      </c>
      <c r="AK564" s="374">
        <f t="shared" si="288"/>
        <v>0</v>
      </c>
      <c r="AL564" s="374">
        <f t="shared" si="288"/>
        <v>0</v>
      </c>
      <c r="AM564" s="374">
        <f t="shared" si="288"/>
        <v>0</v>
      </c>
      <c r="AN564" s="374">
        <f t="shared" si="288"/>
        <v>0</v>
      </c>
      <c r="AO564" s="374">
        <f t="shared" si="288"/>
        <v>0</v>
      </c>
      <c r="AP564" s="374">
        <f t="shared" si="288"/>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283</v>
      </c>
      <c r="B566" s="146">
        <f>MIN(C566:AP566)</f>
        <v>0</v>
      </c>
      <c r="C566" s="152" t="str">
        <f t="shared" ref="C566:AP566" si="289">IF(DebtServiceCoverageRatio="Calculated",IF(AND(C$2&lt;=term_tenor,C$2&lt;=analysis_period),C553/C545,"N/A"),IF(AND(C$2&lt;=term_tenor,C$2&lt;=analysis_period),DebtServiceCoverageRatio,"N/A"))</f>
        <v>N/A</v>
      </c>
      <c r="D566" s="152" t="str">
        <f t="shared" si="289"/>
        <v>N/A</v>
      </c>
      <c r="E566" s="152" t="str">
        <f t="shared" si="289"/>
        <v>N/A</v>
      </c>
      <c r="F566" s="152" t="str">
        <f t="shared" si="289"/>
        <v>N/A</v>
      </c>
      <c r="G566" s="152" t="str">
        <f t="shared" si="289"/>
        <v>N/A</v>
      </c>
      <c r="H566" s="152" t="str">
        <f t="shared" si="289"/>
        <v>N/A</v>
      </c>
      <c r="I566" s="152" t="str">
        <f t="shared" si="289"/>
        <v>N/A</v>
      </c>
      <c r="J566" s="152" t="str">
        <f t="shared" si="289"/>
        <v>N/A</v>
      </c>
      <c r="K566" s="152" t="str">
        <f t="shared" si="289"/>
        <v>N/A</v>
      </c>
      <c r="L566" s="152" t="str">
        <f t="shared" si="289"/>
        <v>N/A</v>
      </c>
      <c r="M566" s="152" t="str">
        <f t="shared" si="289"/>
        <v>N/A</v>
      </c>
      <c r="N566" s="152" t="str">
        <f t="shared" si="289"/>
        <v>N/A</v>
      </c>
      <c r="O566" s="152" t="str">
        <f t="shared" si="289"/>
        <v>N/A</v>
      </c>
      <c r="P566" s="152" t="str">
        <f t="shared" si="289"/>
        <v>N/A</v>
      </c>
      <c r="Q566" s="152" t="str">
        <f t="shared" si="289"/>
        <v>N/A</v>
      </c>
      <c r="R566" s="152" t="str">
        <f t="shared" si="289"/>
        <v>N/A</v>
      </c>
      <c r="S566" s="152" t="str">
        <f t="shared" si="289"/>
        <v>N/A</v>
      </c>
      <c r="T566" s="152" t="str">
        <f t="shared" si="289"/>
        <v>N/A</v>
      </c>
      <c r="U566" s="152" t="str">
        <f t="shared" si="289"/>
        <v>N/A</v>
      </c>
      <c r="V566" s="152" t="str">
        <f t="shared" si="289"/>
        <v>N/A</v>
      </c>
      <c r="W566" s="152" t="str">
        <f t="shared" si="289"/>
        <v>N/A</v>
      </c>
      <c r="X566" s="152" t="str">
        <f t="shared" si="289"/>
        <v>N/A</v>
      </c>
      <c r="Y566" s="152" t="str">
        <f t="shared" si="289"/>
        <v>N/A</v>
      </c>
      <c r="Z566" s="152" t="str">
        <f t="shared" si="289"/>
        <v>N/A</v>
      </c>
      <c r="AA566" s="152" t="str">
        <f t="shared" si="289"/>
        <v>N/A</v>
      </c>
      <c r="AB566" s="152" t="str">
        <f t="shared" si="289"/>
        <v>N/A</v>
      </c>
      <c r="AC566" s="152" t="str">
        <f t="shared" si="289"/>
        <v>N/A</v>
      </c>
      <c r="AD566" s="152" t="str">
        <f t="shared" si="289"/>
        <v>N/A</v>
      </c>
      <c r="AE566" s="152" t="str">
        <f t="shared" si="289"/>
        <v>N/A</v>
      </c>
      <c r="AF566" s="152" t="str">
        <f t="shared" si="289"/>
        <v>N/A</v>
      </c>
      <c r="AG566" s="152" t="str">
        <f t="shared" si="289"/>
        <v>N/A</v>
      </c>
      <c r="AH566" s="152" t="str">
        <f t="shared" si="289"/>
        <v>N/A</v>
      </c>
      <c r="AI566" s="152" t="str">
        <f t="shared" si="289"/>
        <v>N/A</v>
      </c>
      <c r="AJ566" s="152" t="str">
        <f t="shared" si="289"/>
        <v>N/A</v>
      </c>
      <c r="AK566" s="152" t="str">
        <f t="shared" si="289"/>
        <v>N/A</v>
      </c>
      <c r="AL566" s="152" t="str">
        <f t="shared" si="289"/>
        <v>N/A</v>
      </c>
      <c r="AM566" s="152" t="str">
        <f t="shared" si="289"/>
        <v>N/A</v>
      </c>
      <c r="AN566" s="152" t="str">
        <f t="shared" si="289"/>
        <v>N/A</v>
      </c>
      <c r="AO566" s="152" t="str">
        <f t="shared" si="289"/>
        <v>N/A</v>
      </c>
      <c r="AP566" s="152" t="str">
        <f t="shared" si="289"/>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328</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329</v>
      </c>
      <c r="B570" s="217">
        <v>0</v>
      </c>
      <c r="C570" s="217">
        <f>B573</f>
        <v>0</v>
      </c>
      <c r="D570" s="217">
        <f t="shared" ref="D570:AP570" si="290">C573</f>
        <v>0</v>
      </c>
      <c r="E570" s="217">
        <f t="shared" si="290"/>
        <v>0</v>
      </c>
      <c r="F570" s="217">
        <f t="shared" si="290"/>
        <v>0</v>
      </c>
      <c r="G570" s="217">
        <f t="shared" si="290"/>
        <v>0</v>
      </c>
      <c r="H570" s="217">
        <f t="shared" si="290"/>
        <v>0</v>
      </c>
      <c r="I570" s="217">
        <f t="shared" si="290"/>
        <v>0</v>
      </c>
      <c r="J570" s="217">
        <f t="shared" si="290"/>
        <v>0</v>
      </c>
      <c r="K570" s="217">
        <f t="shared" si="290"/>
        <v>0</v>
      </c>
      <c r="L570" s="217">
        <f t="shared" si="290"/>
        <v>0</v>
      </c>
      <c r="M570" s="217">
        <f t="shared" si="290"/>
        <v>0</v>
      </c>
      <c r="N570" s="217">
        <f t="shared" si="290"/>
        <v>0</v>
      </c>
      <c r="O570" s="217">
        <f t="shared" si="290"/>
        <v>0</v>
      </c>
      <c r="P570" s="217">
        <f t="shared" si="290"/>
        <v>0</v>
      </c>
      <c r="Q570" s="217">
        <f t="shared" si="290"/>
        <v>0</v>
      </c>
      <c r="R570" s="217">
        <f t="shared" si="290"/>
        <v>0</v>
      </c>
      <c r="S570" s="217">
        <f t="shared" si="290"/>
        <v>0</v>
      </c>
      <c r="T570" s="217">
        <f t="shared" si="290"/>
        <v>0</v>
      </c>
      <c r="U570" s="217">
        <f t="shared" si="290"/>
        <v>0</v>
      </c>
      <c r="V570" s="217">
        <f t="shared" si="290"/>
        <v>0</v>
      </c>
      <c r="W570" s="217">
        <f t="shared" si="290"/>
        <v>0</v>
      </c>
      <c r="X570" s="217">
        <f t="shared" si="290"/>
        <v>0</v>
      </c>
      <c r="Y570" s="217">
        <f t="shared" si="290"/>
        <v>0</v>
      </c>
      <c r="Z570" s="217">
        <f t="shared" si="290"/>
        <v>0</v>
      </c>
      <c r="AA570" s="217">
        <f t="shared" si="290"/>
        <v>0</v>
      </c>
      <c r="AB570" s="217">
        <f t="shared" si="290"/>
        <v>0</v>
      </c>
      <c r="AC570" s="217">
        <f t="shared" si="290"/>
        <v>0</v>
      </c>
      <c r="AD570" s="217">
        <f t="shared" si="290"/>
        <v>0</v>
      </c>
      <c r="AE570" s="217">
        <f t="shared" si="290"/>
        <v>0</v>
      </c>
      <c r="AF570" s="217">
        <f t="shared" si="290"/>
        <v>0</v>
      </c>
      <c r="AG570" s="217">
        <f t="shared" si="290"/>
        <v>0</v>
      </c>
      <c r="AH570" s="217">
        <f t="shared" si="290"/>
        <v>0</v>
      </c>
      <c r="AI570" s="217">
        <f t="shared" si="290"/>
        <v>0</v>
      </c>
      <c r="AJ570" s="217">
        <f t="shared" si="290"/>
        <v>0</v>
      </c>
      <c r="AK570" s="217">
        <f t="shared" si="290"/>
        <v>0</v>
      </c>
      <c r="AL570" s="217">
        <f t="shared" si="290"/>
        <v>0</v>
      </c>
      <c r="AM570" s="217">
        <f t="shared" si="290"/>
        <v>0</v>
      </c>
      <c r="AN570" s="217">
        <f t="shared" si="290"/>
        <v>0</v>
      </c>
      <c r="AO570" s="217">
        <f t="shared" si="290"/>
        <v>0</v>
      </c>
      <c r="AP570" s="217">
        <f t="shared" si="290"/>
        <v>0</v>
      </c>
    </row>
    <row r="571" spans="1:42" x14ac:dyDescent="0.2">
      <c r="A571" s="4" t="s">
        <v>26</v>
      </c>
      <c r="B571" s="217">
        <f t="array" ref="B571:AP571">Inputs!C177:AQ177</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330</v>
      </c>
      <c r="B572" s="218">
        <f t="array" ref="B572:AP572">Inputs!C178:AQ178</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284</v>
      </c>
      <c r="B573" s="217">
        <f t="array" ref="B573:AP573">Inputs!C179:AQ179</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327</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329</v>
      </c>
      <c r="B576" s="217">
        <v>0</v>
      </c>
      <c r="C576" s="217">
        <f>B579</f>
        <v>0</v>
      </c>
      <c r="D576" s="217">
        <f t="shared" ref="D576:AP576" si="291">C579</f>
        <v>0</v>
      </c>
      <c r="E576" s="217">
        <f t="shared" si="291"/>
        <v>0</v>
      </c>
      <c r="F576" s="217">
        <f t="shared" si="291"/>
        <v>0</v>
      </c>
      <c r="G576" s="217">
        <f t="shared" si="291"/>
        <v>0</v>
      </c>
      <c r="H576" s="217">
        <f t="shared" si="291"/>
        <v>0</v>
      </c>
      <c r="I576" s="217">
        <f t="shared" si="291"/>
        <v>0</v>
      </c>
      <c r="J576" s="217">
        <f t="shared" si="291"/>
        <v>0</v>
      </c>
      <c r="K576" s="217">
        <f t="shared" si="291"/>
        <v>0</v>
      </c>
      <c r="L576" s="217">
        <f t="shared" si="291"/>
        <v>0</v>
      </c>
      <c r="M576" s="217">
        <f t="shared" si="291"/>
        <v>0</v>
      </c>
      <c r="N576" s="217">
        <f t="shared" si="291"/>
        <v>0</v>
      </c>
      <c r="O576" s="217">
        <f t="shared" si="291"/>
        <v>0</v>
      </c>
      <c r="P576" s="217">
        <f t="shared" si="291"/>
        <v>0</v>
      </c>
      <c r="Q576" s="217">
        <f t="shared" si="291"/>
        <v>0</v>
      </c>
      <c r="R576" s="217">
        <f t="shared" si="291"/>
        <v>0</v>
      </c>
      <c r="S576" s="217">
        <f t="shared" si="291"/>
        <v>0</v>
      </c>
      <c r="T576" s="217">
        <f t="shared" si="291"/>
        <v>0</v>
      </c>
      <c r="U576" s="217">
        <f t="shared" si="291"/>
        <v>0</v>
      </c>
      <c r="V576" s="217">
        <f t="shared" si="291"/>
        <v>0</v>
      </c>
      <c r="W576" s="217">
        <f t="shared" si="291"/>
        <v>0</v>
      </c>
      <c r="X576" s="217">
        <f t="shared" si="291"/>
        <v>0</v>
      </c>
      <c r="Y576" s="217">
        <f t="shared" si="291"/>
        <v>0</v>
      </c>
      <c r="Z576" s="217">
        <f t="shared" si="291"/>
        <v>0</v>
      </c>
      <c r="AA576" s="217">
        <f t="shared" si="291"/>
        <v>0</v>
      </c>
      <c r="AB576" s="217">
        <f t="shared" si="291"/>
        <v>0</v>
      </c>
      <c r="AC576" s="217">
        <f t="shared" si="291"/>
        <v>0</v>
      </c>
      <c r="AD576" s="217">
        <f t="shared" si="291"/>
        <v>0</v>
      </c>
      <c r="AE576" s="217">
        <f t="shared" si="291"/>
        <v>0</v>
      </c>
      <c r="AF576" s="217">
        <f t="shared" si="291"/>
        <v>0</v>
      </c>
      <c r="AG576" s="217">
        <f t="shared" si="291"/>
        <v>0</v>
      </c>
      <c r="AH576" s="217">
        <f t="shared" si="291"/>
        <v>0</v>
      </c>
      <c r="AI576" s="217">
        <f t="shared" si="291"/>
        <v>0</v>
      </c>
      <c r="AJ576" s="217">
        <f t="shared" si="291"/>
        <v>0</v>
      </c>
      <c r="AK576" s="217">
        <f t="shared" si="291"/>
        <v>0</v>
      </c>
      <c r="AL576" s="217">
        <f t="shared" si="291"/>
        <v>0</v>
      </c>
      <c r="AM576" s="217">
        <f t="shared" si="291"/>
        <v>0</v>
      </c>
      <c r="AN576" s="217">
        <f t="shared" si="291"/>
        <v>0</v>
      </c>
      <c r="AO576" s="217">
        <f t="shared" si="291"/>
        <v>0</v>
      </c>
      <c r="AP576" s="217">
        <f t="shared" si="291"/>
        <v>0</v>
      </c>
    </row>
    <row r="577" spans="1:42" x14ac:dyDescent="0.2">
      <c r="A577" s="4" t="s">
        <v>26</v>
      </c>
      <c r="B577" s="217">
        <f t="shared" ref="B577:AP577" si="292">IF(B$2&lt;analysis_period,B579-B576,0)</f>
        <v>0</v>
      </c>
      <c r="C577" s="217">
        <f t="shared" si="292"/>
        <v>0</v>
      </c>
      <c r="D577" s="217">
        <f t="shared" si="292"/>
        <v>0</v>
      </c>
      <c r="E577" s="217">
        <f t="shared" si="292"/>
        <v>0</v>
      </c>
      <c r="F577" s="217">
        <f t="shared" si="292"/>
        <v>0</v>
      </c>
      <c r="G577" s="217">
        <f t="shared" si="292"/>
        <v>0</v>
      </c>
      <c r="H577" s="217">
        <f t="shared" si="292"/>
        <v>0</v>
      </c>
      <c r="I577" s="217">
        <f t="shared" si="292"/>
        <v>0</v>
      </c>
      <c r="J577" s="217">
        <f t="shared" si="292"/>
        <v>0</v>
      </c>
      <c r="K577" s="217">
        <f t="shared" si="292"/>
        <v>0</v>
      </c>
      <c r="L577" s="217">
        <f t="shared" si="292"/>
        <v>0</v>
      </c>
      <c r="M577" s="217">
        <f t="shared" si="292"/>
        <v>0</v>
      </c>
      <c r="N577" s="217">
        <f t="shared" si="292"/>
        <v>0</v>
      </c>
      <c r="O577" s="217">
        <f t="shared" si="292"/>
        <v>0</v>
      </c>
      <c r="P577" s="217">
        <f t="shared" si="292"/>
        <v>0</v>
      </c>
      <c r="Q577" s="217">
        <f t="shared" si="292"/>
        <v>0</v>
      </c>
      <c r="R577" s="217">
        <f t="shared" si="292"/>
        <v>0</v>
      </c>
      <c r="S577" s="217">
        <f t="shared" si="292"/>
        <v>0</v>
      </c>
      <c r="T577" s="217">
        <f t="shared" si="292"/>
        <v>0</v>
      </c>
      <c r="U577" s="217">
        <f t="shared" si="292"/>
        <v>0</v>
      </c>
      <c r="V577" s="217">
        <f t="shared" si="292"/>
        <v>0</v>
      </c>
      <c r="W577" s="217">
        <f t="shared" si="292"/>
        <v>0</v>
      </c>
      <c r="X577" s="217">
        <f t="shared" si="292"/>
        <v>0</v>
      </c>
      <c r="Y577" s="217">
        <f t="shared" si="292"/>
        <v>0</v>
      </c>
      <c r="Z577" s="217">
        <f t="shared" si="292"/>
        <v>0</v>
      </c>
      <c r="AA577" s="217">
        <f t="shared" si="292"/>
        <v>0</v>
      </c>
      <c r="AB577" s="217">
        <f t="shared" si="292"/>
        <v>0</v>
      </c>
      <c r="AC577" s="217">
        <f t="shared" si="292"/>
        <v>0</v>
      </c>
      <c r="AD577" s="217">
        <f t="shared" si="292"/>
        <v>0</v>
      </c>
      <c r="AE577" s="217">
        <f t="shared" si="292"/>
        <v>0</v>
      </c>
      <c r="AF577" s="217">
        <f t="shared" si="292"/>
        <v>0</v>
      </c>
      <c r="AG577" s="217">
        <f t="shared" si="292"/>
        <v>0</v>
      </c>
      <c r="AH577" s="217">
        <f t="shared" si="292"/>
        <v>0</v>
      </c>
      <c r="AI577" s="217">
        <f t="shared" si="292"/>
        <v>0</v>
      </c>
      <c r="AJ577" s="217">
        <f t="shared" si="292"/>
        <v>0</v>
      </c>
      <c r="AK577" s="217">
        <f t="shared" si="292"/>
        <v>0</v>
      </c>
      <c r="AL577" s="217">
        <f t="shared" si="292"/>
        <v>0</v>
      </c>
      <c r="AM577" s="217">
        <f t="shared" si="292"/>
        <v>0</v>
      </c>
      <c r="AN577" s="217">
        <f t="shared" si="292"/>
        <v>0</v>
      </c>
      <c r="AO577" s="217">
        <f t="shared" si="292"/>
        <v>0</v>
      </c>
      <c r="AP577" s="217">
        <f t="shared" si="292"/>
        <v>0</v>
      </c>
    </row>
    <row r="578" spans="1:42" x14ac:dyDescent="0.2">
      <c r="A578" s="4" t="s">
        <v>330</v>
      </c>
      <c r="B578" s="218">
        <v>0</v>
      </c>
      <c r="C578" s="218">
        <f t="shared" ref="C578:AP578" si="293">IF(C$2=analysis_period,-C576,0)</f>
        <v>0</v>
      </c>
      <c r="D578" s="218">
        <f t="shared" si="293"/>
        <v>0</v>
      </c>
      <c r="E578" s="218">
        <f t="shared" si="293"/>
        <v>0</v>
      </c>
      <c r="F578" s="218">
        <f t="shared" si="293"/>
        <v>0</v>
      </c>
      <c r="G578" s="218">
        <f t="shared" si="293"/>
        <v>0</v>
      </c>
      <c r="H578" s="218">
        <f t="shared" si="293"/>
        <v>0</v>
      </c>
      <c r="I578" s="218">
        <f t="shared" si="293"/>
        <v>0</v>
      </c>
      <c r="J578" s="218">
        <f t="shared" si="293"/>
        <v>0</v>
      </c>
      <c r="K578" s="218">
        <f t="shared" si="293"/>
        <v>0</v>
      </c>
      <c r="L578" s="218">
        <f t="shared" si="293"/>
        <v>0</v>
      </c>
      <c r="M578" s="218">
        <f t="shared" si="293"/>
        <v>0</v>
      </c>
      <c r="N578" s="218">
        <f t="shared" si="293"/>
        <v>0</v>
      </c>
      <c r="O578" s="218">
        <f t="shared" si="293"/>
        <v>0</v>
      </c>
      <c r="P578" s="218">
        <f t="shared" si="293"/>
        <v>0</v>
      </c>
      <c r="Q578" s="218">
        <f t="shared" si="293"/>
        <v>0</v>
      </c>
      <c r="R578" s="218">
        <f t="shared" si="293"/>
        <v>0</v>
      </c>
      <c r="S578" s="218">
        <f t="shared" si="293"/>
        <v>0</v>
      </c>
      <c r="T578" s="218">
        <f t="shared" si="293"/>
        <v>0</v>
      </c>
      <c r="U578" s="218">
        <f t="shared" si="293"/>
        <v>0</v>
      </c>
      <c r="V578" s="218">
        <f t="shared" si="293"/>
        <v>0</v>
      </c>
      <c r="W578" s="218">
        <f t="shared" si="293"/>
        <v>0</v>
      </c>
      <c r="X578" s="218">
        <f t="shared" si="293"/>
        <v>0</v>
      </c>
      <c r="Y578" s="218">
        <f t="shared" si="293"/>
        <v>0</v>
      </c>
      <c r="Z578" s="218">
        <f t="shared" si="293"/>
        <v>0</v>
      </c>
      <c r="AA578" s="218">
        <f t="shared" si="293"/>
        <v>0</v>
      </c>
      <c r="AB578" s="218">
        <f t="shared" si="293"/>
        <v>0</v>
      </c>
      <c r="AC578" s="218">
        <f t="shared" si="293"/>
        <v>0</v>
      </c>
      <c r="AD578" s="218">
        <f t="shared" si="293"/>
        <v>0</v>
      </c>
      <c r="AE578" s="218">
        <f t="shared" si="293"/>
        <v>0</v>
      </c>
      <c r="AF578" s="218">
        <f t="shared" si="293"/>
        <v>0</v>
      </c>
      <c r="AG578" s="218">
        <f t="shared" si="293"/>
        <v>0</v>
      </c>
      <c r="AH578" s="218">
        <f t="shared" si="293"/>
        <v>0</v>
      </c>
      <c r="AI578" s="218">
        <f t="shared" si="293"/>
        <v>0</v>
      </c>
      <c r="AJ578" s="218">
        <f t="shared" si="293"/>
        <v>0</v>
      </c>
      <c r="AK578" s="218">
        <f t="shared" si="293"/>
        <v>0</v>
      </c>
      <c r="AL578" s="218">
        <f t="shared" si="293"/>
        <v>0</v>
      </c>
      <c r="AM578" s="218">
        <f t="shared" si="293"/>
        <v>0</v>
      </c>
      <c r="AN578" s="218">
        <f t="shared" si="293"/>
        <v>0</v>
      </c>
      <c r="AO578" s="218">
        <f t="shared" si="293"/>
        <v>0</v>
      </c>
      <c r="AP578" s="218">
        <f t="shared" si="293"/>
        <v>0</v>
      </c>
    </row>
    <row r="579" spans="1:42" s="16" customFormat="1" x14ac:dyDescent="0.2">
      <c r="A579" s="16" t="s">
        <v>284</v>
      </c>
      <c r="B579" s="211">
        <f t="shared" ref="B579:AP579" si="294">C$42*(months_working_reserve/12)</f>
        <v>0</v>
      </c>
      <c r="C579" s="211">
        <f t="shared" si="294"/>
        <v>0</v>
      </c>
      <c r="D579" s="211">
        <f t="shared" si="294"/>
        <v>0</v>
      </c>
      <c r="E579" s="211">
        <f t="shared" si="294"/>
        <v>0</v>
      </c>
      <c r="F579" s="211">
        <f t="shared" si="294"/>
        <v>0</v>
      </c>
      <c r="G579" s="211">
        <f t="shared" si="294"/>
        <v>0</v>
      </c>
      <c r="H579" s="211">
        <f t="shared" si="294"/>
        <v>0</v>
      </c>
      <c r="I579" s="211">
        <f t="shared" si="294"/>
        <v>0</v>
      </c>
      <c r="J579" s="211">
        <f t="shared" si="294"/>
        <v>0</v>
      </c>
      <c r="K579" s="211">
        <f t="shared" si="294"/>
        <v>0</v>
      </c>
      <c r="L579" s="211">
        <f t="shared" si="294"/>
        <v>0</v>
      </c>
      <c r="M579" s="211">
        <f t="shared" si="294"/>
        <v>0</v>
      </c>
      <c r="N579" s="211">
        <f t="shared" si="294"/>
        <v>0</v>
      </c>
      <c r="O579" s="211">
        <f t="shared" si="294"/>
        <v>0</v>
      </c>
      <c r="P579" s="211">
        <f t="shared" si="294"/>
        <v>0</v>
      </c>
      <c r="Q579" s="211">
        <f t="shared" si="294"/>
        <v>0</v>
      </c>
      <c r="R579" s="211">
        <f t="shared" si="294"/>
        <v>0</v>
      </c>
      <c r="S579" s="211">
        <f t="shared" si="294"/>
        <v>0</v>
      </c>
      <c r="T579" s="211">
        <f t="shared" si="294"/>
        <v>0</v>
      </c>
      <c r="U579" s="211">
        <f t="shared" si="294"/>
        <v>0</v>
      </c>
      <c r="V579" s="211">
        <f t="shared" si="294"/>
        <v>0</v>
      </c>
      <c r="W579" s="211">
        <f t="shared" si="294"/>
        <v>0</v>
      </c>
      <c r="X579" s="211">
        <f t="shared" si="294"/>
        <v>0</v>
      </c>
      <c r="Y579" s="211">
        <f t="shared" si="294"/>
        <v>0</v>
      </c>
      <c r="Z579" s="211">
        <f t="shared" si="294"/>
        <v>0</v>
      </c>
      <c r="AA579" s="211">
        <f t="shared" si="294"/>
        <v>0</v>
      </c>
      <c r="AB579" s="211">
        <f t="shared" si="294"/>
        <v>0</v>
      </c>
      <c r="AC579" s="211">
        <f t="shared" si="294"/>
        <v>0</v>
      </c>
      <c r="AD579" s="211">
        <f t="shared" si="294"/>
        <v>0</v>
      </c>
      <c r="AE579" s="211">
        <f t="shared" si="294"/>
        <v>0</v>
      </c>
      <c r="AF579" s="211">
        <f t="shared" si="294"/>
        <v>0</v>
      </c>
      <c r="AG579" s="211">
        <f t="shared" si="294"/>
        <v>0</v>
      </c>
      <c r="AH579" s="211">
        <f t="shared" si="294"/>
        <v>0</v>
      </c>
      <c r="AI579" s="211">
        <f t="shared" si="294"/>
        <v>0</v>
      </c>
      <c r="AJ579" s="211">
        <f t="shared" si="294"/>
        <v>0</v>
      </c>
      <c r="AK579" s="211">
        <f t="shared" si="294"/>
        <v>0</v>
      </c>
      <c r="AL579" s="211">
        <f t="shared" si="294"/>
        <v>0</v>
      </c>
      <c r="AM579" s="211">
        <f t="shared" si="294"/>
        <v>0</v>
      </c>
      <c r="AN579" s="211">
        <f t="shared" si="294"/>
        <v>0</v>
      </c>
      <c r="AO579" s="211">
        <f t="shared" si="294"/>
        <v>0</v>
      </c>
      <c r="AP579" s="211">
        <f t="shared" si="294"/>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339</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329</v>
      </c>
      <c r="B582" s="217">
        <v>0</v>
      </c>
      <c r="C582" s="217">
        <f>B585</f>
        <v>0</v>
      </c>
      <c r="D582" s="217">
        <f t="shared" ref="D582" si="295">C585</f>
        <v>0</v>
      </c>
      <c r="E582" s="217">
        <f t="shared" ref="E582" si="296">D585</f>
        <v>0</v>
      </c>
      <c r="F582" s="217">
        <f t="shared" ref="F582" si="297">E585</f>
        <v>0</v>
      </c>
      <c r="G582" s="217">
        <f t="shared" ref="G582" si="298">F585</f>
        <v>0</v>
      </c>
      <c r="H582" s="217">
        <f t="shared" ref="H582" si="299">G585</f>
        <v>0</v>
      </c>
      <c r="I582" s="217">
        <f t="shared" ref="I582" si="300">H585</f>
        <v>0</v>
      </c>
      <c r="J582" s="217">
        <f t="shared" ref="J582" si="301">I585</f>
        <v>0</v>
      </c>
      <c r="K582" s="217">
        <f t="shared" ref="K582" si="302">J585</f>
        <v>0</v>
      </c>
      <c r="L582" s="217">
        <f t="shared" ref="L582" si="303">K585</f>
        <v>0</v>
      </c>
      <c r="M582" s="217">
        <f t="shared" ref="M582" si="304">L585</f>
        <v>0</v>
      </c>
      <c r="N582" s="217">
        <f t="shared" ref="N582" si="305">M585</f>
        <v>0</v>
      </c>
      <c r="O582" s="217">
        <f t="shared" ref="O582" si="306">N585</f>
        <v>0</v>
      </c>
      <c r="P582" s="217">
        <f t="shared" ref="P582" si="307">O585</f>
        <v>0</v>
      </c>
      <c r="Q582" s="217">
        <f t="shared" ref="Q582" si="308">P585</f>
        <v>0</v>
      </c>
      <c r="R582" s="217">
        <f t="shared" ref="R582" si="309">Q585</f>
        <v>0</v>
      </c>
      <c r="S582" s="217">
        <f t="shared" ref="S582" si="310">R585</f>
        <v>0</v>
      </c>
      <c r="T582" s="217">
        <f t="shared" ref="T582" si="311">S585</f>
        <v>0</v>
      </c>
      <c r="U582" s="217">
        <f t="shared" ref="U582" si="312">T585</f>
        <v>0</v>
      </c>
      <c r="V582" s="217">
        <f t="shared" ref="V582" si="313">U585</f>
        <v>0</v>
      </c>
      <c r="W582" s="217">
        <f t="shared" ref="W582" si="314">V585</f>
        <v>0</v>
      </c>
      <c r="X582" s="217">
        <f t="shared" ref="X582" si="315">W585</f>
        <v>0</v>
      </c>
      <c r="Y582" s="217">
        <f t="shared" ref="Y582" si="316">X585</f>
        <v>0</v>
      </c>
      <c r="Z582" s="217">
        <f t="shared" ref="Z582" si="317">Y585</f>
        <v>0</v>
      </c>
      <c r="AA582" s="217">
        <f t="shared" ref="AA582" si="318">Z585</f>
        <v>0</v>
      </c>
      <c r="AB582" s="217">
        <f t="shared" ref="AB582" si="319">AA585</f>
        <v>0</v>
      </c>
      <c r="AC582" s="217">
        <f t="shared" ref="AC582" si="320">AB585</f>
        <v>0</v>
      </c>
      <c r="AD582" s="217">
        <f t="shared" ref="AD582" si="321">AC585</f>
        <v>0</v>
      </c>
      <c r="AE582" s="217">
        <f t="shared" ref="AE582" si="322">AD585</f>
        <v>0</v>
      </c>
      <c r="AF582" s="217">
        <f t="shared" ref="AF582" si="323">AE585</f>
        <v>0</v>
      </c>
      <c r="AG582" s="217">
        <f t="shared" ref="AG582" si="324">AF585</f>
        <v>0</v>
      </c>
      <c r="AH582" s="217">
        <f t="shared" ref="AH582" si="325">AG585</f>
        <v>0</v>
      </c>
      <c r="AI582" s="217">
        <f t="shared" ref="AI582" si="326">AH585</f>
        <v>0</v>
      </c>
      <c r="AJ582" s="217">
        <f t="shared" ref="AJ582" si="327">AI585</f>
        <v>0</v>
      </c>
      <c r="AK582" s="217">
        <f t="shared" ref="AK582" si="328">AJ585</f>
        <v>0</v>
      </c>
      <c r="AL582" s="217">
        <f t="shared" ref="AL582" si="329">AK585</f>
        <v>0</v>
      </c>
      <c r="AM582" s="217">
        <f t="shared" ref="AM582" si="330">AL585</f>
        <v>0</v>
      </c>
      <c r="AN582" s="217">
        <f t="shared" ref="AN582" si="331">AM585</f>
        <v>0</v>
      </c>
      <c r="AO582" s="217">
        <f t="shared" ref="AO582" si="332">AN585</f>
        <v>0</v>
      </c>
      <c r="AP582" s="217">
        <f t="shared" ref="AP582" si="333">AO585</f>
        <v>0</v>
      </c>
    </row>
    <row r="583" spans="1:42" s="16" customFormat="1" x14ac:dyDescent="0.2">
      <c r="A583" s="4" t="s">
        <v>26</v>
      </c>
      <c r="B583" s="217">
        <f t="shared" ref="B583:AP583" si="334">IF(B$2&lt;analysis_period,B585-B582,0)</f>
        <v>0</v>
      </c>
      <c r="C583" s="217">
        <f t="shared" si="334"/>
        <v>0</v>
      </c>
      <c r="D583" s="217">
        <f t="shared" si="334"/>
        <v>0</v>
      </c>
      <c r="E583" s="217">
        <f t="shared" si="334"/>
        <v>0</v>
      </c>
      <c r="F583" s="217">
        <f t="shared" si="334"/>
        <v>0</v>
      </c>
      <c r="G583" s="217">
        <f t="shared" si="334"/>
        <v>0</v>
      </c>
      <c r="H583" s="217">
        <f t="shared" si="334"/>
        <v>0</v>
      </c>
      <c r="I583" s="217">
        <f t="shared" si="334"/>
        <v>0</v>
      </c>
      <c r="J583" s="217">
        <f t="shared" si="334"/>
        <v>0</v>
      </c>
      <c r="K583" s="217">
        <f t="shared" si="334"/>
        <v>0</v>
      </c>
      <c r="L583" s="217">
        <f t="shared" si="334"/>
        <v>0</v>
      </c>
      <c r="M583" s="217">
        <f t="shared" si="334"/>
        <v>0</v>
      </c>
      <c r="N583" s="217">
        <f t="shared" si="334"/>
        <v>0</v>
      </c>
      <c r="O583" s="217">
        <f t="shared" si="334"/>
        <v>0</v>
      </c>
      <c r="P583" s="217">
        <f t="shared" si="334"/>
        <v>0</v>
      </c>
      <c r="Q583" s="217">
        <f t="shared" si="334"/>
        <v>0</v>
      </c>
      <c r="R583" s="217">
        <f t="shared" si="334"/>
        <v>0</v>
      </c>
      <c r="S583" s="217">
        <f t="shared" si="334"/>
        <v>0</v>
      </c>
      <c r="T583" s="217">
        <f t="shared" si="334"/>
        <v>0</v>
      </c>
      <c r="U583" s="217">
        <f t="shared" si="334"/>
        <v>0</v>
      </c>
      <c r="V583" s="217">
        <f t="shared" si="334"/>
        <v>0</v>
      </c>
      <c r="W583" s="217">
        <f t="shared" si="334"/>
        <v>0</v>
      </c>
      <c r="X583" s="217">
        <f t="shared" si="334"/>
        <v>0</v>
      </c>
      <c r="Y583" s="217">
        <f t="shared" si="334"/>
        <v>0</v>
      </c>
      <c r="Z583" s="217">
        <f t="shared" si="334"/>
        <v>0</v>
      </c>
      <c r="AA583" s="217">
        <f t="shared" si="334"/>
        <v>0</v>
      </c>
      <c r="AB583" s="217">
        <f t="shared" si="334"/>
        <v>0</v>
      </c>
      <c r="AC583" s="217">
        <f t="shared" si="334"/>
        <v>0</v>
      </c>
      <c r="AD583" s="217">
        <f t="shared" si="334"/>
        <v>0</v>
      </c>
      <c r="AE583" s="217">
        <f t="shared" si="334"/>
        <v>0</v>
      </c>
      <c r="AF583" s="217">
        <f t="shared" si="334"/>
        <v>0</v>
      </c>
      <c r="AG583" s="217">
        <f t="shared" si="334"/>
        <v>0</v>
      </c>
      <c r="AH583" s="217">
        <f t="shared" si="334"/>
        <v>0</v>
      </c>
      <c r="AI583" s="217">
        <f t="shared" si="334"/>
        <v>0</v>
      </c>
      <c r="AJ583" s="217">
        <f t="shared" si="334"/>
        <v>0</v>
      </c>
      <c r="AK583" s="217">
        <f t="shared" si="334"/>
        <v>0</v>
      </c>
      <c r="AL583" s="217">
        <f t="shared" si="334"/>
        <v>0</v>
      </c>
      <c r="AM583" s="217">
        <f t="shared" si="334"/>
        <v>0</v>
      </c>
      <c r="AN583" s="217">
        <f t="shared" si="334"/>
        <v>0</v>
      </c>
      <c r="AO583" s="217">
        <f t="shared" si="334"/>
        <v>0</v>
      </c>
      <c r="AP583" s="217">
        <f t="shared" si="334"/>
        <v>0</v>
      </c>
    </row>
    <row r="584" spans="1:42" s="16" customFormat="1" x14ac:dyDescent="0.2">
      <c r="A584" s="4" t="s">
        <v>330</v>
      </c>
      <c r="B584" s="218">
        <v>0</v>
      </c>
      <c r="C584" s="218">
        <f t="shared" ref="C584:AP584" si="335">IF(C$2=analysis_period,-C582,0)</f>
        <v>0</v>
      </c>
      <c r="D584" s="218">
        <f t="shared" si="335"/>
        <v>0</v>
      </c>
      <c r="E584" s="218">
        <f t="shared" si="335"/>
        <v>0</v>
      </c>
      <c r="F584" s="218">
        <f t="shared" si="335"/>
        <v>0</v>
      </c>
      <c r="G584" s="218">
        <f t="shared" si="335"/>
        <v>0</v>
      </c>
      <c r="H584" s="218">
        <f t="shared" si="335"/>
        <v>0</v>
      </c>
      <c r="I584" s="218">
        <f t="shared" si="335"/>
        <v>0</v>
      </c>
      <c r="J584" s="218">
        <f t="shared" si="335"/>
        <v>0</v>
      </c>
      <c r="K584" s="218">
        <f t="shared" si="335"/>
        <v>0</v>
      </c>
      <c r="L584" s="218">
        <f t="shared" si="335"/>
        <v>0</v>
      </c>
      <c r="M584" s="218">
        <f t="shared" si="335"/>
        <v>0</v>
      </c>
      <c r="N584" s="218">
        <f t="shared" si="335"/>
        <v>0</v>
      </c>
      <c r="O584" s="218">
        <f t="shared" si="335"/>
        <v>0</v>
      </c>
      <c r="P584" s="218">
        <f t="shared" si="335"/>
        <v>0</v>
      </c>
      <c r="Q584" s="218">
        <f t="shared" si="335"/>
        <v>0</v>
      </c>
      <c r="R584" s="218">
        <f t="shared" si="335"/>
        <v>0</v>
      </c>
      <c r="S584" s="218">
        <f t="shared" si="335"/>
        <v>0</v>
      </c>
      <c r="T584" s="218">
        <f t="shared" si="335"/>
        <v>0</v>
      </c>
      <c r="U584" s="218">
        <f t="shared" si="335"/>
        <v>0</v>
      </c>
      <c r="V584" s="218">
        <f t="shared" si="335"/>
        <v>0</v>
      </c>
      <c r="W584" s="218">
        <f t="shared" si="335"/>
        <v>0</v>
      </c>
      <c r="X584" s="218">
        <f t="shared" si="335"/>
        <v>0</v>
      </c>
      <c r="Y584" s="218">
        <f t="shared" si="335"/>
        <v>0</v>
      </c>
      <c r="Z584" s="218">
        <f t="shared" si="335"/>
        <v>0</v>
      </c>
      <c r="AA584" s="218">
        <f t="shared" si="335"/>
        <v>0</v>
      </c>
      <c r="AB584" s="218">
        <f t="shared" si="335"/>
        <v>0</v>
      </c>
      <c r="AC584" s="218">
        <f t="shared" si="335"/>
        <v>0</v>
      </c>
      <c r="AD584" s="218">
        <f t="shared" si="335"/>
        <v>0</v>
      </c>
      <c r="AE584" s="218">
        <f t="shared" si="335"/>
        <v>0</v>
      </c>
      <c r="AF584" s="218">
        <f t="shared" si="335"/>
        <v>0</v>
      </c>
      <c r="AG584" s="218">
        <f t="shared" si="335"/>
        <v>0</v>
      </c>
      <c r="AH584" s="218">
        <f t="shared" si="335"/>
        <v>0</v>
      </c>
      <c r="AI584" s="218">
        <f t="shared" si="335"/>
        <v>0</v>
      </c>
      <c r="AJ584" s="218">
        <f t="shared" si="335"/>
        <v>0</v>
      </c>
      <c r="AK584" s="218">
        <f t="shared" si="335"/>
        <v>0</v>
      </c>
      <c r="AL584" s="218">
        <f t="shared" si="335"/>
        <v>0</v>
      </c>
      <c r="AM584" s="218">
        <f t="shared" si="335"/>
        <v>0</v>
      </c>
      <c r="AN584" s="218">
        <f t="shared" si="335"/>
        <v>0</v>
      </c>
      <c r="AO584" s="218">
        <f t="shared" si="335"/>
        <v>0</v>
      </c>
      <c r="AP584" s="218">
        <f t="shared" si="335"/>
        <v>0</v>
      </c>
    </row>
    <row r="585" spans="1:42" x14ac:dyDescent="0.2">
      <c r="A585" s="16" t="s">
        <v>284</v>
      </c>
      <c r="B585" s="211">
        <f t="shared" ref="B585:AP585" si="336">C$12*(months_receivables_reserve/12)</f>
        <v>0</v>
      </c>
      <c r="C585" s="211">
        <f t="shared" si="336"/>
        <v>0</v>
      </c>
      <c r="D585" s="211">
        <f t="shared" si="336"/>
        <v>0</v>
      </c>
      <c r="E585" s="211">
        <f t="shared" si="336"/>
        <v>0</v>
      </c>
      <c r="F585" s="211">
        <f t="shared" si="336"/>
        <v>0</v>
      </c>
      <c r="G585" s="211">
        <f t="shared" si="336"/>
        <v>0</v>
      </c>
      <c r="H585" s="211">
        <f t="shared" si="336"/>
        <v>0</v>
      </c>
      <c r="I585" s="211">
        <f t="shared" si="336"/>
        <v>0</v>
      </c>
      <c r="J585" s="211">
        <f t="shared" si="336"/>
        <v>0</v>
      </c>
      <c r="K585" s="211">
        <f t="shared" si="336"/>
        <v>0</v>
      </c>
      <c r="L585" s="211">
        <f t="shared" si="336"/>
        <v>0</v>
      </c>
      <c r="M585" s="211">
        <f t="shared" si="336"/>
        <v>0</v>
      </c>
      <c r="N585" s="211">
        <f t="shared" si="336"/>
        <v>0</v>
      </c>
      <c r="O585" s="211">
        <f t="shared" si="336"/>
        <v>0</v>
      </c>
      <c r="P585" s="211">
        <f t="shared" si="336"/>
        <v>0</v>
      </c>
      <c r="Q585" s="211">
        <f t="shared" si="336"/>
        <v>0</v>
      </c>
      <c r="R585" s="211">
        <f t="shared" si="336"/>
        <v>0</v>
      </c>
      <c r="S585" s="211">
        <f t="shared" si="336"/>
        <v>0</v>
      </c>
      <c r="T585" s="211">
        <f t="shared" si="336"/>
        <v>0</v>
      </c>
      <c r="U585" s="211">
        <f t="shared" si="336"/>
        <v>0</v>
      </c>
      <c r="V585" s="211">
        <f t="shared" si="336"/>
        <v>0</v>
      </c>
      <c r="W585" s="211">
        <f t="shared" si="336"/>
        <v>0</v>
      </c>
      <c r="X585" s="211">
        <f t="shared" si="336"/>
        <v>0</v>
      </c>
      <c r="Y585" s="211">
        <f t="shared" si="336"/>
        <v>0</v>
      </c>
      <c r="Z585" s="211">
        <f t="shared" si="336"/>
        <v>0</v>
      </c>
      <c r="AA585" s="211">
        <f t="shared" si="336"/>
        <v>0</v>
      </c>
      <c r="AB585" s="211">
        <f t="shared" si="336"/>
        <v>0</v>
      </c>
      <c r="AC585" s="211">
        <f t="shared" si="336"/>
        <v>0</v>
      </c>
      <c r="AD585" s="211">
        <f t="shared" si="336"/>
        <v>0</v>
      </c>
      <c r="AE585" s="211">
        <f t="shared" si="336"/>
        <v>0</v>
      </c>
      <c r="AF585" s="211">
        <f t="shared" si="336"/>
        <v>0</v>
      </c>
      <c r="AG585" s="211">
        <f t="shared" si="336"/>
        <v>0</v>
      </c>
      <c r="AH585" s="211">
        <f t="shared" si="336"/>
        <v>0</v>
      </c>
      <c r="AI585" s="211">
        <f t="shared" si="336"/>
        <v>0</v>
      </c>
      <c r="AJ585" s="211">
        <f t="shared" si="336"/>
        <v>0</v>
      </c>
      <c r="AK585" s="211">
        <f t="shared" si="336"/>
        <v>0</v>
      </c>
      <c r="AL585" s="211">
        <f t="shared" si="336"/>
        <v>0</v>
      </c>
      <c r="AM585" s="211">
        <f t="shared" si="336"/>
        <v>0</v>
      </c>
      <c r="AN585" s="211">
        <f t="shared" si="336"/>
        <v>0</v>
      </c>
      <c r="AO585" s="211">
        <f t="shared" si="336"/>
        <v>0</v>
      </c>
      <c r="AP585" s="211">
        <f t="shared" si="336"/>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331</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329</v>
      </c>
      <c r="B588" s="217">
        <v>0</v>
      </c>
      <c r="C588" s="217">
        <f>B591</f>
        <v>0</v>
      </c>
      <c r="D588" s="217">
        <f t="shared" ref="D588:AP588" si="337">C591</f>
        <v>0</v>
      </c>
      <c r="E588" s="217">
        <f t="shared" si="337"/>
        <v>0</v>
      </c>
      <c r="F588" s="217">
        <f t="shared" si="337"/>
        <v>0</v>
      </c>
      <c r="G588" s="217">
        <f t="shared" si="337"/>
        <v>0</v>
      </c>
      <c r="H588" s="217">
        <f t="shared" si="337"/>
        <v>0</v>
      </c>
      <c r="I588" s="217">
        <f t="shared" si="337"/>
        <v>0</v>
      </c>
      <c r="J588" s="217">
        <f t="shared" si="337"/>
        <v>0</v>
      </c>
      <c r="K588" s="217">
        <f t="shared" si="337"/>
        <v>0</v>
      </c>
      <c r="L588" s="217">
        <f t="shared" si="337"/>
        <v>0</v>
      </c>
      <c r="M588" s="217">
        <f t="shared" si="337"/>
        <v>0</v>
      </c>
      <c r="N588" s="217">
        <f t="shared" si="337"/>
        <v>0</v>
      </c>
      <c r="O588" s="217">
        <f t="shared" si="337"/>
        <v>0</v>
      </c>
      <c r="P588" s="217">
        <f t="shared" si="337"/>
        <v>0</v>
      </c>
      <c r="Q588" s="217">
        <f t="shared" si="337"/>
        <v>0</v>
      </c>
      <c r="R588" s="217">
        <f t="shared" si="337"/>
        <v>0</v>
      </c>
      <c r="S588" s="217">
        <f t="shared" si="337"/>
        <v>0</v>
      </c>
      <c r="T588" s="217">
        <f t="shared" si="337"/>
        <v>0</v>
      </c>
      <c r="U588" s="217">
        <f t="shared" si="337"/>
        <v>0</v>
      </c>
      <c r="V588" s="217">
        <f t="shared" si="337"/>
        <v>0</v>
      </c>
      <c r="W588" s="217">
        <f t="shared" si="337"/>
        <v>0</v>
      </c>
      <c r="X588" s="217">
        <f t="shared" si="337"/>
        <v>0</v>
      </c>
      <c r="Y588" s="217">
        <f t="shared" si="337"/>
        <v>0</v>
      </c>
      <c r="Z588" s="217">
        <f t="shared" si="337"/>
        <v>0</v>
      </c>
      <c r="AA588" s="217">
        <f t="shared" si="337"/>
        <v>0</v>
      </c>
      <c r="AB588" s="217">
        <f t="shared" si="337"/>
        <v>0</v>
      </c>
      <c r="AC588" s="217">
        <f t="shared" si="337"/>
        <v>0</v>
      </c>
      <c r="AD588" s="217">
        <f t="shared" si="337"/>
        <v>0</v>
      </c>
      <c r="AE588" s="217">
        <f t="shared" si="337"/>
        <v>0</v>
      </c>
      <c r="AF588" s="217">
        <f t="shared" si="337"/>
        <v>0</v>
      </c>
      <c r="AG588" s="217">
        <f t="shared" si="337"/>
        <v>0</v>
      </c>
      <c r="AH588" s="217">
        <f t="shared" si="337"/>
        <v>0</v>
      </c>
      <c r="AI588" s="217">
        <f t="shared" si="337"/>
        <v>0</v>
      </c>
      <c r="AJ588" s="217">
        <f t="shared" si="337"/>
        <v>0</v>
      </c>
      <c r="AK588" s="217">
        <f t="shared" si="337"/>
        <v>0</v>
      </c>
      <c r="AL588" s="217">
        <f t="shared" si="337"/>
        <v>0</v>
      </c>
      <c r="AM588" s="217">
        <f t="shared" si="337"/>
        <v>0</v>
      </c>
      <c r="AN588" s="217">
        <f t="shared" si="337"/>
        <v>0</v>
      </c>
      <c r="AO588" s="217">
        <f t="shared" si="337"/>
        <v>0</v>
      </c>
      <c r="AP588" s="217">
        <f t="shared" si="337"/>
        <v>0</v>
      </c>
    </row>
    <row r="589" spans="1:42" x14ac:dyDescent="0.2">
      <c r="A589" s="4" t="s">
        <v>77</v>
      </c>
      <c r="B589" s="217">
        <v>0</v>
      </c>
      <c r="C589" s="217">
        <f>C617</f>
        <v>0</v>
      </c>
      <c r="D589" s="217">
        <f t="shared" ref="D589:AP589" si="338">D617</f>
        <v>0</v>
      </c>
      <c r="E589" s="217">
        <f t="shared" si="338"/>
        <v>0</v>
      </c>
      <c r="F589" s="217">
        <f t="shared" si="338"/>
        <v>0</v>
      </c>
      <c r="G589" s="217">
        <f t="shared" si="338"/>
        <v>0</v>
      </c>
      <c r="H589" s="217">
        <f t="shared" si="338"/>
        <v>0</v>
      </c>
      <c r="I589" s="217">
        <f t="shared" si="338"/>
        <v>0</v>
      </c>
      <c r="J589" s="217">
        <f t="shared" si="338"/>
        <v>0</v>
      </c>
      <c r="K589" s="217">
        <f t="shared" si="338"/>
        <v>0</v>
      </c>
      <c r="L589" s="217">
        <f t="shared" si="338"/>
        <v>0</v>
      </c>
      <c r="M589" s="217">
        <f t="shared" si="338"/>
        <v>0</v>
      </c>
      <c r="N589" s="217">
        <f t="shared" si="338"/>
        <v>0</v>
      </c>
      <c r="O589" s="217">
        <f t="shared" si="338"/>
        <v>0</v>
      </c>
      <c r="P589" s="217">
        <f t="shared" si="338"/>
        <v>0</v>
      </c>
      <c r="Q589" s="217">
        <f t="shared" si="338"/>
        <v>0</v>
      </c>
      <c r="R589" s="217">
        <f t="shared" si="338"/>
        <v>0</v>
      </c>
      <c r="S589" s="217">
        <f t="shared" si="338"/>
        <v>0</v>
      </c>
      <c r="T589" s="217">
        <f t="shared" si="338"/>
        <v>0</v>
      </c>
      <c r="U589" s="217">
        <f t="shared" si="338"/>
        <v>0</v>
      </c>
      <c r="V589" s="217">
        <f t="shared" si="338"/>
        <v>0</v>
      </c>
      <c r="W589" s="217">
        <f t="shared" si="338"/>
        <v>0</v>
      </c>
      <c r="X589" s="217">
        <f t="shared" si="338"/>
        <v>0</v>
      </c>
      <c r="Y589" s="217">
        <f t="shared" si="338"/>
        <v>0</v>
      </c>
      <c r="Z589" s="217">
        <f t="shared" si="338"/>
        <v>0</v>
      </c>
      <c r="AA589" s="217">
        <f t="shared" si="338"/>
        <v>0</v>
      </c>
      <c r="AB589" s="217">
        <f t="shared" si="338"/>
        <v>0</v>
      </c>
      <c r="AC589" s="217">
        <f t="shared" si="338"/>
        <v>0</v>
      </c>
      <c r="AD589" s="217">
        <f t="shared" si="338"/>
        <v>0</v>
      </c>
      <c r="AE589" s="217">
        <f t="shared" si="338"/>
        <v>0</v>
      </c>
      <c r="AF589" s="217">
        <f t="shared" si="338"/>
        <v>0</v>
      </c>
      <c r="AG589" s="217">
        <f t="shared" si="338"/>
        <v>0</v>
      </c>
      <c r="AH589" s="217">
        <f t="shared" si="338"/>
        <v>0</v>
      </c>
      <c r="AI589" s="217">
        <f t="shared" si="338"/>
        <v>0</v>
      </c>
      <c r="AJ589" s="217">
        <f t="shared" si="338"/>
        <v>0</v>
      </c>
      <c r="AK589" s="217">
        <f t="shared" si="338"/>
        <v>0</v>
      </c>
      <c r="AL589" s="217">
        <f t="shared" si="338"/>
        <v>0</v>
      </c>
      <c r="AM589" s="217">
        <f t="shared" si="338"/>
        <v>0</v>
      </c>
      <c r="AN589" s="217">
        <f t="shared" si="338"/>
        <v>0</v>
      </c>
      <c r="AO589" s="217">
        <f t="shared" si="338"/>
        <v>0</v>
      </c>
      <c r="AP589" s="217">
        <f t="shared" si="338"/>
        <v>0</v>
      </c>
    </row>
    <row r="590" spans="1:42" x14ac:dyDescent="0.2">
      <c r="A590" s="4" t="s">
        <v>330</v>
      </c>
      <c r="B590" s="218">
        <v>0</v>
      </c>
      <c r="C590" s="218">
        <f>-C605</f>
        <v>0</v>
      </c>
      <c r="D590" s="218">
        <f t="shared" ref="D590:AP590" si="339">-D605</f>
        <v>0</v>
      </c>
      <c r="E590" s="218">
        <f t="shared" si="339"/>
        <v>0</v>
      </c>
      <c r="F590" s="218">
        <f t="shared" si="339"/>
        <v>0</v>
      </c>
      <c r="G590" s="218">
        <f t="shared" si="339"/>
        <v>0</v>
      </c>
      <c r="H590" s="218">
        <f t="shared" si="339"/>
        <v>0</v>
      </c>
      <c r="I590" s="218">
        <f t="shared" si="339"/>
        <v>0</v>
      </c>
      <c r="J590" s="218">
        <f t="shared" si="339"/>
        <v>0</v>
      </c>
      <c r="K590" s="218">
        <f t="shared" si="339"/>
        <v>0</v>
      </c>
      <c r="L590" s="218">
        <f t="shared" si="339"/>
        <v>0</v>
      </c>
      <c r="M590" s="218">
        <f t="shared" si="339"/>
        <v>0</v>
      </c>
      <c r="N590" s="218">
        <f t="shared" si="339"/>
        <v>0</v>
      </c>
      <c r="O590" s="218">
        <f t="shared" si="339"/>
        <v>0</v>
      </c>
      <c r="P590" s="218">
        <f t="shared" si="339"/>
        <v>0</v>
      </c>
      <c r="Q590" s="218">
        <f t="shared" si="339"/>
        <v>0</v>
      </c>
      <c r="R590" s="218">
        <f t="shared" si="339"/>
        <v>0</v>
      </c>
      <c r="S590" s="218">
        <f t="shared" si="339"/>
        <v>0</v>
      </c>
      <c r="T590" s="218">
        <f t="shared" si="339"/>
        <v>0</v>
      </c>
      <c r="U590" s="218">
        <f t="shared" si="339"/>
        <v>0</v>
      </c>
      <c r="V590" s="218">
        <f t="shared" si="339"/>
        <v>0</v>
      </c>
      <c r="W590" s="218">
        <f t="shared" si="339"/>
        <v>0</v>
      </c>
      <c r="X590" s="218">
        <f t="shared" si="339"/>
        <v>0</v>
      </c>
      <c r="Y590" s="218">
        <f t="shared" si="339"/>
        <v>0</v>
      </c>
      <c r="Z590" s="218">
        <f t="shared" si="339"/>
        <v>0</v>
      </c>
      <c r="AA590" s="218">
        <f t="shared" si="339"/>
        <v>0</v>
      </c>
      <c r="AB590" s="218">
        <f t="shared" si="339"/>
        <v>0</v>
      </c>
      <c r="AC590" s="218">
        <f t="shared" si="339"/>
        <v>0</v>
      </c>
      <c r="AD590" s="218">
        <f t="shared" si="339"/>
        <v>0</v>
      </c>
      <c r="AE590" s="218">
        <f t="shared" si="339"/>
        <v>0</v>
      </c>
      <c r="AF590" s="218">
        <f t="shared" si="339"/>
        <v>0</v>
      </c>
      <c r="AG590" s="218">
        <f t="shared" si="339"/>
        <v>0</v>
      </c>
      <c r="AH590" s="218">
        <f t="shared" si="339"/>
        <v>0</v>
      </c>
      <c r="AI590" s="218">
        <f t="shared" si="339"/>
        <v>0</v>
      </c>
      <c r="AJ590" s="218">
        <f t="shared" si="339"/>
        <v>0</v>
      </c>
      <c r="AK590" s="218">
        <f t="shared" si="339"/>
        <v>0</v>
      </c>
      <c r="AL590" s="218">
        <f t="shared" si="339"/>
        <v>0</v>
      </c>
      <c r="AM590" s="218">
        <f t="shared" si="339"/>
        <v>0</v>
      </c>
      <c r="AN590" s="218">
        <f t="shared" si="339"/>
        <v>0</v>
      </c>
      <c r="AO590" s="218">
        <f t="shared" si="339"/>
        <v>0</v>
      </c>
      <c r="AP590" s="218">
        <f t="shared" si="339"/>
        <v>0</v>
      </c>
    </row>
    <row r="591" spans="1:42" x14ac:dyDescent="0.2">
      <c r="A591" s="4" t="s">
        <v>284</v>
      </c>
      <c r="B591" s="217">
        <f>SUM(B588:B590)</f>
        <v>0</v>
      </c>
      <c r="C591" s="217">
        <f>SUM(C588:C590)</f>
        <v>0</v>
      </c>
      <c r="D591" s="217">
        <f t="shared" ref="D591:AP591" si="340">SUM(D588:D590)</f>
        <v>0</v>
      </c>
      <c r="E591" s="217">
        <f t="shared" si="340"/>
        <v>0</v>
      </c>
      <c r="F591" s="217">
        <f t="shared" si="340"/>
        <v>0</v>
      </c>
      <c r="G591" s="217">
        <f t="shared" si="340"/>
        <v>0</v>
      </c>
      <c r="H591" s="217">
        <f t="shared" si="340"/>
        <v>0</v>
      </c>
      <c r="I591" s="217">
        <f t="shared" si="340"/>
        <v>0</v>
      </c>
      <c r="J591" s="217">
        <f t="shared" si="340"/>
        <v>0</v>
      </c>
      <c r="K591" s="217">
        <f t="shared" si="340"/>
        <v>0</v>
      </c>
      <c r="L591" s="217">
        <f t="shared" si="340"/>
        <v>0</v>
      </c>
      <c r="M591" s="217">
        <f t="shared" si="340"/>
        <v>0</v>
      </c>
      <c r="N591" s="217">
        <f t="shared" si="340"/>
        <v>0</v>
      </c>
      <c r="O591" s="217">
        <f t="shared" si="340"/>
        <v>0</v>
      </c>
      <c r="P591" s="217">
        <f t="shared" si="340"/>
        <v>0</v>
      </c>
      <c r="Q591" s="217">
        <f t="shared" si="340"/>
        <v>0</v>
      </c>
      <c r="R591" s="217">
        <f t="shared" si="340"/>
        <v>0</v>
      </c>
      <c r="S591" s="217">
        <f t="shared" si="340"/>
        <v>0</v>
      </c>
      <c r="T591" s="217">
        <f t="shared" si="340"/>
        <v>0</v>
      </c>
      <c r="U591" s="217">
        <f t="shared" si="340"/>
        <v>0</v>
      </c>
      <c r="V591" s="217">
        <f t="shared" si="340"/>
        <v>0</v>
      </c>
      <c r="W591" s="217">
        <f t="shared" si="340"/>
        <v>0</v>
      </c>
      <c r="X591" s="217">
        <f t="shared" si="340"/>
        <v>0</v>
      </c>
      <c r="Y591" s="217">
        <f t="shared" si="340"/>
        <v>0</v>
      </c>
      <c r="Z591" s="217">
        <f t="shared" si="340"/>
        <v>0</v>
      </c>
      <c r="AA591" s="217">
        <f t="shared" si="340"/>
        <v>0</v>
      </c>
      <c r="AB591" s="217">
        <f t="shared" si="340"/>
        <v>0</v>
      </c>
      <c r="AC591" s="217">
        <f t="shared" si="340"/>
        <v>0</v>
      </c>
      <c r="AD591" s="217">
        <f t="shared" si="340"/>
        <v>0</v>
      </c>
      <c r="AE591" s="217">
        <f t="shared" si="340"/>
        <v>0</v>
      </c>
      <c r="AF591" s="217">
        <f t="shared" si="340"/>
        <v>0</v>
      </c>
      <c r="AG591" s="217">
        <f t="shared" si="340"/>
        <v>0</v>
      </c>
      <c r="AH591" s="217">
        <f t="shared" si="340"/>
        <v>0</v>
      </c>
      <c r="AI591" s="217">
        <f t="shared" si="340"/>
        <v>0</v>
      </c>
      <c r="AJ591" s="217">
        <f t="shared" si="340"/>
        <v>0</v>
      </c>
      <c r="AK591" s="217">
        <f t="shared" si="340"/>
        <v>0</v>
      </c>
      <c r="AL591" s="217">
        <f t="shared" si="340"/>
        <v>0</v>
      </c>
      <c r="AM591" s="217">
        <f t="shared" si="340"/>
        <v>0</v>
      </c>
      <c r="AN591" s="217">
        <f t="shared" si="340"/>
        <v>0</v>
      </c>
      <c r="AO591" s="217">
        <f t="shared" si="340"/>
        <v>0</v>
      </c>
      <c r="AP591" s="217">
        <f t="shared" si="340"/>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332</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333</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1">SUM(C595:AP595)</f>
        <v>0</v>
      </c>
      <c r="C595" s="213">
        <f t="shared" ref="C595:AP595" si="342">IF(C$2&gt;analysis_period,0,IF(C$2=equip1_reserve_freq*$A595,equip1_reserve_cost*system_capacity*1000*(1+inflation_rate/100)^B$2,0))</f>
        <v>0</v>
      </c>
      <c r="D595" s="213">
        <f t="shared" si="342"/>
        <v>0</v>
      </c>
      <c r="E595" s="213">
        <f t="shared" si="342"/>
        <v>0</v>
      </c>
      <c r="F595" s="213">
        <f t="shared" si="342"/>
        <v>0</v>
      </c>
      <c r="G595" s="213">
        <f t="shared" si="342"/>
        <v>0</v>
      </c>
      <c r="H595" s="213">
        <f t="shared" si="342"/>
        <v>0</v>
      </c>
      <c r="I595" s="213">
        <f t="shared" si="342"/>
        <v>0</v>
      </c>
      <c r="J595" s="213">
        <f t="shared" si="342"/>
        <v>0</v>
      </c>
      <c r="K595" s="213">
        <f t="shared" si="342"/>
        <v>0</v>
      </c>
      <c r="L595" s="213">
        <f t="shared" si="342"/>
        <v>0</v>
      </c>
      <c r="M595" s="213">
        <f t="shared" si="342"/>
        <v>0</v>
      </c>
      <c r="N595" s="213">
        <f t="shared" si="342"/>
        <v>0</v>
      </c>
      <c r="O595" s="213">
        <f t="shared" si="342"/>
        <v>0</v>
      </c>
      <c r="P595" s="213">
        <f t="shared" si="342"/>
        <v>0</v>
      </c>
      <c r="Q595" s="213">
        <f t="shared" si="342"/>
        <v>0</v>
      </c>
      <c r="R595" s="213">
        <f t="shared" si="342"/>
        <v>0</v>
      </c>
      <c r="S595" s="213">
        <f t="shared" si="342"/>
        <v>0</v>
      </c>
      <c r="T595" s="213">
        <f t="shared" si="342"/>
        <v>0</v>
      </c>
      <c r="U595" s="213">
        <f t="shared" si="342"/>
        <v>0</v>
      </c>
      <c r="V595" s="213">
        <f t="shared" si="342"/>
        <v>0</v>
      </c>
      <c r="W595" s="213">
        <f t="shared" si="342"/>
        <v>0</v>
      </c>
      <c r="X595" s="213">
        <f t="shared" si="342"/>
        <v>0</v>
      </c>
      <c r="Y595" s="213">
        <f t="shared" si="342"/>
        <v>0</v>
      </c>
      <c r="Z595" s="213">
        <f t="shared" si="342"/>
        <v>0</v>
      </c>
      <c r="AA595" s="213">
        <f t="shared" si="342"/>
        <v>0</v>
      </c>
      <c r="AB595" s="213">
        <f t="shared" si="342"/>
        <v>0</v>
      </c>
      <c r="AC595" s="213">
        <f t="shared" si="342"/>
        <v>0</v>
      </c>
      <c r="AD595" s="213">
        <f t="shared" si="342"/>
        <v>0</v>
      </c>
      <c r="AE595" s="213">
        <f t="shared" si="342"/>
        <v>0</v>
      </c>
      <c r="AF595" s="213">
        <f t="shared" si="342"/>
        <v>0</v>
      </c>
      <c r="AG595" s="213">
        <f t="shared" si="342"/>
        <v>0</v>
      </c>
      <c r="AH595" s="213">
        <f t="shared" si="342"/>
        <v>0</v>
      </c>
      <c r="AI595" s="213">
        <f t="shared" si="342"/>
        <v>0</v>
      </c>
      <c r="AJ595" s="213">
        <f t="shared" si="342"/>
        <v>0</v>
      </c>
      <c r="AK595" s="213">
        <f t="shared" si="342"/>
        <v>0</v>
      </c>
      <c r="AL595" s="213">
        <f t="shared" si="342"/>
        <v>0</v>
      </c>
      <c r="AM595" s="213">
        <f t="shared" si="342"/>
        <v>0</v>
      </c>
      <c r="AN595" s="213">
        <f t="shared" si="342"/>
        <v>0</v>
      </c>
      <c r="AO595" s="213">
        <f t="shared" si="342"/>
        <v>0</v>
      </c>
      <c r="AP595" s="213">
        <f t="shared" si="342"/>
        <v>0</v>
      </c>
    </row>
    <row r="596" spans="1:42" x14ac:dyDescent="0.2">
      <c r="A596" s="4">
        <f>A595+1</f>
        <v>2</v>
      </c>
      <c r="B596" s="233">
        <f t="shared" si="341"/>
        <v>0</v>
      </c>
      <c r="C596" s="213">
        <f t="shared" ref="C596:AP596" si="343">IF(C$2&gt;analysis_period,0,IF(C$2=equip1_reserve_freq*$A596,equip1_reserve_cost*system_capacity*1000*(1+inflation_rate/100)^B$2,0))</f>
        <v>0</v>
      </c>
      <c r="D596" s="213">
        <f t="shared" si="343"/>
        <v>0</v>
      </c>
      <c r="E596" s="213">
        <f t="shared" si="343"/>
        <v>0</v>
      </c>
      <c r="F596" s="213">
        <f t="shared" si="343"/>
        <v>0</v>
      </c>
      <c r="G596" s="213">
        <f t="shared" si="343"/>
        <v>0</v>
      </c>
      <c r="H596" s="213">
        <f t="shared" si="343"/>
        <v>0</v>
      </c>
      <c r="I596" s="213">
        <f t="shared" si="343"/>
        <v>0</v>
      </c>
      <c r="J596" s="213">
        <f t="shared" si="343"/>
        <v>0</v>
      </c>
      <c r="K596" s="213">
        <f t="shared" si="343"/>
        <v>0</v>
      </c>
      <c r="L596" s="213">
        <f t="shared" si="343"/>
        <v>0</v>
      </c>
      <c r="M596" s="213">
        <f t="shared" si="343"/>
        <v>0</v>
      </c>
      <c r="N596" s="213">
        <f t="shared" si="343"/>
        <v>0</v>
      </c>
      <c r="O596" s="213">
        <f t="shared" si="343"/>
        <v>0</v>
      </c>
      <c r="P596" s="213">
        <f t="shared" si="343"/>
        <v>0</v>
      </c>
      <c r="Q596" s="213">
        <f t="shared" si="343"/>
        <v>0</v>
      </c>
      <c r="R596" s="213">
        <f t="shared" si="343"/>
        <v>0</v>
      </c>
      <c r="S596" s="213">
        <f t="shared" si="343"/>
        <v>0</v>
      </c>
      <c r="T596" s="213">
        <f t="shared" si="343"/>
        <v>0</v>
      </c>
      <c r="U596" s="213">
        <f t="shared" si="343"/>
        <v>0</v>
      </c>
      <c r="V596" s="213">
        <f t="shared" si="343"/>
        <v>0</v>
      </c>
      <c r="W596" s="213">
        <f t="shared" si="343"/>
        <v>0</v>
      </c>
      <c r="X596" s="213">
        <f t="shared" si="343"/>
        <v>0</v>
      </c>
      <c r="Y596" s="213">
        <f t="shared" si="343"/>
        <v>0</v>
      </c>
      <c r="Z596" s="213">
        <f t="shared" si="343"/>
        <v>0</v>
      </c>
      <c r="AA596" s="213">
        <f t="shared" si="343"/>
        <v>0</v>
      </c>
      <c r="AB596" s="213">
        <f t="shared" si="343"/>
        <v>0</v>
      </c>
      <c r="AC596" s="213">
        <f t="shared" si="343"/>
        <v>0</v>
      </c>
      <c r="AD596" s="213">
        <f t="shared" si="343"/>
        <v>0</v>
      </c>
      <c r="AE596" s="213">
        <f t="shared" si="343"/>
        <v>0</v>
      </c>
      <c r="AF596" s="213">
        <f t="shared" si="343"/>
        <v>0</v>
      </c>
      <c r="AG596" s="213">
        <f t="shared" si="343"/>
        <v>0</v>
      </c>
      <c r="AH596" s="213">
        <f t="shared" si="343"/>
        <v>0</v>
      </c>
      <c r="AI596" s="213">
        <f t="shared" si="343"/>
        <v>0</v>
      </c>
      <c r="AJ596" s="213">
        <f t="shared" si="343"/>
        <v>0</v>
      </c>
      <c r="AK596" s="213">
        <f t="shared" si="343"/>
        <v>0</v>
      </c>
      <c r="AL596" s="213">
        <f t="shared" si="343"/>
        <v>0</v>
      </c>
      <c r="AM596" s="213">
        <f t="shared" si="343"/>
        <v>0</v>
      </c>
      <c r="AN596" s="213">
        <f t="shared" si="343"/>
        <v>0</v>
      </c>
      <c r="AO596" s="213">
        <f t="shared" si="343"/>
        <v>0</v>
      </c>
      <c r="AP596" s="213">
        <f t="shared" si="343"/>
        <v>0</v>
      </c>
    </row>
    <row r="597" spans="1:42" x14ac:dyDescent="0.2">
      <c r="A597" s="4">
        <f t="shared" ref="A597:A604" si="344">A596+1</f>
        <v>3</v>
      </c>
      <c r="B597" s="233">
        <f t="shared" si="341"/>
        <v>0</v>
      </c>
      <c r="C597" s="213">
        <f t="shared" ref="C597:AP597" si="345">IF(C$2&gt;analysis_period,0,IF(C$2=equip1_reserve_freq*$A597,equip1_reserve_cost*system_capacity*1000*(1+inflation_rate/100)^B$2,0))</f>
        <v>0</v>
      </c>
      <c r="D597" s="213">
        <f t="shared" si="345"/>
        <v>0</v>
      </c>
      <c r="E597" s="213">
        <f t="shared" si="345"/>
        <v>0</v>
      </c>
      <c r="F597" s="213">
        <f t="shared" si="345"/>
        <v>0</v>
      </c>
      <c r="G597" s="213">
        <f t="shared" si="345"/>
        <v>0</v>
      </c>
      <c r="H597" s="213">
        <f t="shared" si="345"/>
        <v>0</v>
      </c>
      <c r="I597" s="213">
        <f t="shared" si="345"/>
        <v>0</v>
      </c>
      <c r="J597" s="213">
        <f t="shared" si="345"/>
        <v>0</v>
      </c>
      <c r="K597" s="213">
        <f t="shared" si="345"/>
        <v>0</v>
      </c>
      <c r="L597" s="213">
        <f t="shared" si="345"/>
        <v>0</v>
      </c>
      <c r="M597" s="213">
        <f t="shared" si="345"/>
        <v>0</v>
      </c>
      <c r="N597" s="213">
        <f t="shared" si="345"/>
        <v>0</v>
      </c>
      <c r="O597" s="213">
        <f t="shared" si="345"/>
        <v>0</v>
      </c>
      <c r="P597" s="213">
        <f t="shared" si="345"/>
        <v>0</v>
      </c>
      <c r="Q597" s="213">
        <f t="shared" si="345"/>
        <v>0</v>
      </c>
      <c r="R597" s="213">
        <f t="shared" si="345"/>
        <v>0</v>
      </c>
      <c r="S597" s="213">
        <f t="shared" si="345"/>
        <v>0</v>
      </c>
      <c r="T597" s="213">
        <f t="shared" si="345"/>
        <v>0</v>
      </c>
      <c r="U597" s="213">
        <f t="shared" si="345"/>
        <v>0</v>
      </c>
      <c r="V597" s="213">
        <f t="shared" si="345"/>
        <v>0</v>
      </c>
      <c r="W597" s="213">
        <f t="shared" si="345"/>
        <v>0</v>
      </c>
      <c r="X597" s="213">
        <f t="shared" si="345"/>
        <v>0</v>
      </c>
      <c r="Y597" s="213">
        <f t="shared" si="345"/>
        <v>0</v>
      </c>
      <c r="Z597" s="213">
        <f t="shared" si="345"/>
        <v>0</v>
      </c>
      <c r="AA597" s="213">
        <f t="shared" si="345"/>
        <v>0</v>
      </c>
      <c r="AB597" s="213">
        <f t="shared" si="345"/>
        <v>0</v>
      </c>
      <c r="AC597" s="213">
        <f t="shared" si="345"/>
        <v>0</v>
      </c>
      <c r="AD597" s="213">
        <f t="shared" si="345"/>
        <v>0</v>
      </c>
      <c r="AE597" s="213">
        <f t="shared" si="345"/>
        <v>0</v>
      </c>
      <c r="AF597" s="213">
        <f t="shared" si="345"/>
        <v>0</v>
      </c>
      <c r="AG597" s="213">
        <f t="shared" si="345"/>
        <v>0</v>
      </c>
      <c r="AH597" s="213">
        <f t="shared" si="345"/>
        <v>0</v>
      </c>
      <c r="AI597" s="213">
        <f t="shared" si="345"/>
        <v>0</v>
      </c>
      <c r="AJ597" s="213">
        <f t="shared" si="345"/>
        <v>0</v>
      </c>
      <c r="AK597" s="213">
        <f t="shared" si="345"/>
        <v>0</v>
      </c>
      <c r="AL597" s="213">
        <f t="shared" si="345"/>
        <v>0</v>
      </c>
      <c r="AM597" s="213">
        <f t="shared" si="345"/>
        <v>0</v>
      </c>
      <c r="AN597" s="213">
        <f t="shared" si="345"/>
        <v>0</v>
      </c>
      <c r="AO597" s="213">
        <f t="shared" si="345"/>
        <v>0</v>
      </c>
      <c r="AP597" s="213">
        <f t="shared" si="345"/>
        <v>0</v>
      </c>
    </row>
    <row r="598" spans="1:42" x14ac:dyDescent="0.2">
      <c r="A598" s="4">
        <f t="shared" si="344"/>
        <v>4</v>
      </c>
      <c r="B598" s="233">
        <f t="shared" si="341"/>
        <v>0</v>
      </c>
      <c r="C598" s="213">
        <f t="shared" ref="C598:AP598" si="346">IF(C$2&gt;analysis_period,0,IF(C$2=equip1_reserve_freq*$A598,equip1_reserve_cost*system_capacity*1000*(1+inflation_rate/100)^B$2,0))</f>
        <v>0</v>
      </c>
      <c r="D598" s="213">
        <f t="shared" si="346"/>
        <v>0</v>
      </c>
      <c r="E598" s="213">
        <f t="shared" si="346"/>
        <v>0</v>
      </c>
      <c r="F598" s="213">
        <f t="shared" si="346"/>
        <v>0</v>
      </c>
      <c r="G598" s="213">
        <f t="shared" si="346"/>
        <v>0</v>
      </c>
      <c r="H598" s="213">
        <f t="shared" si="346"/>
        <v>0</v>
      </c>
      <c r="I598" s="213">
        <f t="shared" si="346"/>
        <v>0</v>
      </c>
      <c r="J598" s="213">
        <f t="shared" si="346"/>
        <v>0</v>
      </c>
      <c r="K598" s="213">
        <f t="shared" si="346"/>
        <v>0</v>
      </c>
      <c r="L598" s="213">
        <f t="shared" si="346"/>
        <v>0</v>
      </c>
      <c r="M598" s="213">
        <f t="shared" si="346"/>
        <v>0</v>
      </c>
      <c r="N598" s="213">
        <f t="shared" si="346"/>
        <v>0</v>
      </c>
      <c r="O598" s="213">
        <f t="shared" si="346"/>
        <v>0</v>
      </c>
      <c r="P598" s="213">
        <f t="shared" si="346"/>
        <v>0</v>
      </c>
      <c r="Q598" s="213">
        <f t="shared" si="346"/>
        <v>0</v>
      </c>
      <c r="R598" s="213">
        <f t="shared" si="346"/>
        <v>0</v>
      </c>
      <c r="S598" s="213">
        <f t="shared" si="346"/>
        <v>0</v>
      </c>
      <c r="T598" s="213">
        <f t="shared" si="346"/>
        <v>0</v>
      </c>
      <c r="U598" s="213">
        <f t="shared" si="346"/>
        <v>0</v>
      </c>
      <c r="V598" s="213">
        <f t="shared" si="346"/>
        <v>0</v>
      </c>
      <c r="W598" s="213">
        <f t="shared" si="346"/>
        <v>0</v>
      </c>
      <c r="X598" s="213">
        <f t="shared" si="346"/>
        <v>0</v>
      </c>
      <c r="Y598" s="213">
        <f t="shared" si="346"/>
        <v>0</v>
      </c>
      <c r="Z598" s="213">
        <f t="shared" si="346"/>
        <v>0</v>
      </c>
      <c r="AA598" s="213">
        <f t="shared" si="346"/>
        <v>0</v>
      </c>
      <c r="AB598" s="213">
        <f t="shared" si="346"/>
        <v>0</v>
      </c>
      <c r="AC598" s="213">
        <f t="shared" si="346"/>
        <v>0</v>
      </c>
      <c r="AD598" s="213">
        <f t="shared" si="346"/>
        <v>0</v>
      </c>
      <c r="AE598" s="213">
        <f t="shared" si="346"/>
        <v>0</v>
      </c>
      <c r="AF598" s="213">
        <f t="shared" si="346"/>
        <v>0</v>
      </c>
      <c r="AG598" s="213">
        <f t="shared" si="346"/>
        <v>0</v>
      </c>
      <c r="AH598" s="213">
        <f t="shared" si="346"/>
        <v>0</v>
      </c>
      <c r="AI598" s="213">
        <f t="shared" si="346"/>
        <v>0</v>
      </c>
      <c r="AJ598" s="213">
        <f t="shared" si="346"/>
        <v>0</v>
      </c>
      <c r="AK598" s="213">
        <f t="shared" si="346"/>
        <v>0</v>
      </c>
      <c r="AL598" s="213">
        <f t="shared" si="346"/>
        <v>0</v>
      </c>
      <c r="AM598" s="213">
        <f t="shared" si="346"/>
        <v>0</v>
      </c>
      <c r="AN598" s="213">
        <f t="shared" si="346"/>
        <v>0</v>
      </c>
      <c r="AO598" s="213">
        <f t="shared" si="346"/>
        <v>0</v>
      </c>
      <c r="AP598" s="213">
        <f t="shared" si="346"/>
        <v>0</v>
      </c>
    </row>
    <row r="599" spans="1:42" x14ac:dyDescent="0.2">
      <c r="A599" s="4">
        <f t="shared" si="344"/>
        <v>5</v>
      </c>
      <c r="B599" s="233">
        <f t="shared" si="341"/>
        <v>0</v>
      </c>
      <c r="C599" s="213">
        <f t="shared" ref="C599:AP599" si="347">IF(C$2&gt;analysis_period,0,IF(C$2=equip1_reserve_freq*$A599,equip1_reserve_cost*system_capacity*1000*(1+inflation_rate/100)^B$2,0))</f>
        <v>0</v>
      </c>
      <c r="D599" s="213">
        <f t="shared" si="347"/>
        <v>0</v>
      </c>
      <c r="E599" s="213">
        <f t="shared" si="347"/>
        <v>0</v>
      </c>
      <c r="F599" s="213">
        <f t="shared" si="347"/>
        <v>0</v>
      </c>
      <c r="G599" s="213">
        <f t="shared" si="347"/>
        <v>0</v>
      </c>
      <c r="H599" s="213">
        <f t="shared" si="347"/>
        <v>0</v>
      </c>
      <c r="I599" s="213">
        <f t="shared" si="347"/>
        <v>0</v>
      </c>
      <c r="J599" s="213">
        <f t="shared" si="347"/>
        <v>0</v>
      </c>
      <c r="K599" s="213">
        <f t="shared" si="347"/>
        <v>0</v>
      </c>
      <c r="L599" s="213">
        <f t="shared" si="347"/>
        <v>0</v>
      </c>
      <c r="M599" s="213">
        <f t="shared" si="347"/>
        <v>0</v>
      </c>
      <c r="N599" s="213">
        <f t="shared" si="347"/>
        <v>0</v>
      </c>
      <c r="O599" s="213">
        <f t="shared" si="347"/>
        <v>0</v>
      </c>
      <c r="P599" s="213">
        <f t="shared" si="347"/>
        <v>0</v>
      </c>
      <c r="Q599" s="213">
        <f t="shared" si="347"/>
        <v>0</v>
      </c>
      <c r="R599" s="213">
        <f t="shared" si="347"/>
        <v>0</v>
      </c>
      <c r="S599" s="213">
        <f t="shared" si="347"/>
        <v>0</v>
      </c>
      <c r="T599" s="213">
        <f t="shared" si="347"/>
        <v>0</v>
      </c>
      <c r="U599" s="213">
        <f t="shared" si="347"/>
        <v>0</v>
      </c>
      <c r="V599" s="213">
        <f t="shared" si="347"/>
        <v>0</v>
      </c>
      <c r="W599" s="213">
        <f t="shared" si="347"/>
        <v>0</v>
      </c>
      <c r="X599" s="213">
        <f t="shared" si="347"/>
        <v>0</v>
      </c>
      <c r="Y599" s="213">
        <f t="shared" si="347"/>
        <v>0</v>
      </c>
      <c r="Z599" s="213">
        <f t="shared" si="347"/>
        <v>0</v>
      </c>
      <c r="AA599" s="213">
        <f t="shared" si="347"/>
        <v>0</v>
      </c>
      <c r="AB599" s="213">
        <f t="shared" si="347"/>
        <v>0</v>
      </c>
      <c r="AC599" s="213">
        <f t="shared" si="347"/>
        <v>0</v>
      </c>
      <c r="AD599" s="213">
        <f t="shared" si="347"/>
        <v>0</v>
      </c>
      <c r="AE599" s="213">
        <f t="shared" si="347"/>
        <v>0</v>
      </c>
      <c r="AF599" s="213">
        <f t="shared" si="347"/>
        <v>0</v>
      </c>
      <c r="AG599" s="213">
        <f t="shared" si="347"/>
        <v>0</v>
      </c>
      <c r="AH599" s="213">
        <f t="shared" si="347"/>
        <v>0</v>
      </c>
      <c r="AI599" s="213">
        <f t="shared" si="347"/>
        <v>0</v>
      </c>
      <c r="AJ599" s="213">
        <f t="shared" si="347"/>
        <v>0</v>
      </c>
      <c r="AK599" s="213">
        <f t="shared" si="347"/>
        <v>0</v>
      </c>
      <c r="AL599" s="213">
        <f t="shared" si="347"/>
        <v>0</v>
      </c>
      <c r="AM599" s="213">
        <f t="shared" si="347"/>
        <v>0</v>
      </c>
      <c r="AN599" s="213">
        <f t="shared" si="347"/>
        <v>0</v>
      </c>
      <c r="AO599" s="213">
        <f t="shared" si="347"/>
        <v>0</v>
      </c>
      <c r="AP599" s="213">
        <f t="shared" si="347"/>
        <v>0</v>
      </c>
    </row>
    <row r="600" spans="1:42" x14ac:dyDescent="0.2">
      <c r="A600" s="4">
        <f t="shared" si="344"/>
        <v>6</v>
      </c>
      <c r="B600" s="233">
        <f t="shared" si="341"/>
        <v>0</v>
      </c>
      <c r="C600" s="213">
        <f t="shared" ref="C600:AP600" si="348">IF(C$2&gt;analysis_period,0,IF(C$2=equip1_reserve_freq*$A600,equip1_reserve_cost*system_capacity*1000*(1+inflation_rate/100)^B$2,0))</f>
        <v>0</v>
      </c>
      <c r="D600" s="213">
        <f t="shared" si="348"/>
        <v>0</v>
      </c>
      <c r="E600" s="213">
        <f t="shared" si="348"/>
        <v>0</v>
      </c>
      <c r="F600" s="213">
        <f t="shared" si="348"/>
        <v>0</v>
      </c>
      <c r="G600" s="213">
        <f t="shared" si="348"/>
        <v>0</v>
      </c>
      <c r="H600" s="213">
        <f t="shared" si="348"/>
        <v>0</v>
      </c>
      <c r="I600" s="213">
        <f t="shared" si="348"/>
        <v>0</v>
      </c>
      <c r="J600" s="213">
        <f t="shared" si="348"/>
        <v>0</v>
      </c>
      <c r="K600" s="213">
        <f t="shared" si="348"/>
        <v>0</v>
      </c>
      <c r="L600" s="213">
        <f t="shared" si="348"/>
        <v>0</v>
      </c>
      <c r="M600" s="213">
        <f t="shared" si="348"/>
        <v>0</v>
      </c>
      <c r="N600" s="213">
        <f t="shared" si="348"/>
        <v>0</v>
      </c>
      <c r="O600" s="213">
        <f t="shared" si="348"/>
        <v>0</v>
      </c>
      <c r="P600" s="213">
        <f t="shared" si="348"/>
        <v>0</v>
      </c>
      <c r="Q600" s="213">
        <f t="shared" si="348"/>
        <v>0</v>
      </c>
      <c r="R600" s="213">
        <f t="shared" si="348"/>
        <v>0</v>
      </c>
      <c r="S600" s="213">
        <f t="shared" si="348"/>
        <v>0</v>
      </c>
      <c r="T600" s="213">
        <f t="shared" si="348"/>
        <v>0</v>
      </c>
      <c r="U600" s="213">
        <f t="shared" si="348"/>
        <v>0</v>
      </c>
      <c r="V600" s="213">
        <f t="shared" si="348"/>
        <v>0</v>
      </c>
      <c r="W600" s="213">
        <f t="shared" si="348"/>
        <v>0</v>
      </c>
      <c r="X600" s="213">
        <f t="shared" si="348"/>
        <v>0</v>
      </c>
      <c r="Y600" s="213">
        <f t="shared" si="348"/>
        <v>0</v>
      </c>
      <c r="Z600" s="213">
        <f t="shared" si="348"/>
        <v>0</v>
      </c>
      <c r="AA600" s="213">
        <f t="shared" si="348"/>
        <v>0</v>
      </c>
      <c r="AB600" s="213">
        <f t="shared" si="348"/>
        <v>0</v>
      </c>
      <c r="AC600" s="213">
        <f t="shared" si="348"/>
        <v>0</v>
      </c>
      <c r="AD600" s="213">
        <f t="shared" si="348"/>
        <v>0</v>
      </c>
      <c r="AE600" s="213">
        <f t="shared" si="348"/>
        <v>0</v>
      </c>
      <c r="AF600" s="213">
        <f t="shared" si="348"/>
        <v>0</v>
      </c>
      <c r="AG600" s="213">
        <f t="shared" si="348"/>
        <v>0</v>
      </c>
      <c r="AH600" s="213">
        <f t="shared" si="348"/>
        <v>0</v>
      </c>
      <c r="AI600" s="213">
        <f t="shared" si="348"/>
        <v>0</v>
      </c>
      <c r="AJ600" s="213">
        <f t="shared" si="348"/>
        <v>0</v>
      </c>
      <c r="AK600" s="213">
        <f t="shared" si="348"/>
        <v>0</v>
      </c>
      <c r="AL600" s="213">
        <f t="shared" si="348"/>
        <v>0</v>
      </c>
      <c r="AM600" s="213">
        <f t="shared" si="348"/>
        <v>0</v>
      </c>
      <c r="AN600" s="213">
        <f t="shared" si="348"/>
        <v>0</v>
      </c>
      <c r="AO600" s="213">
        <f t="shared" si="348"/>
        <v>0</v>
      </c>
      <c r="AP600" s="213">
        <f t="shared" si="348"/>
        <v>0</v>
      </c>
    </row>
    <row r="601" spans="1:42" x14ac:dyDescent="0.2">
      <c r="A601" s="4">
        <f t="shared" si="344"/>
        <v>7</v>
      </c>
      <c r="B601" s="233">
        <f t="shared" si="341"/>
        <v>0</v>
      </c>
      <c r="C601" s="213">
        <f t="shared" ref="C601:AP601" si="349">IF(C$2&gt;analysis_period,0,IF(C$2=equip1_reserve_freq*$A601,equip1_reserve_cost*system_capacity*1000*(1+inflation_rate/100)^B$2,0))</f>
        <v>0</v>
      </c>
      <c r="D601" s="213">
        <f t="shared" si="349"/>
        <v>0</v>
      </c>
      <c r="E601" s="213">
        <f t="shared" si="349"/>
        <v>0</v>
      </c>
      <c r="F601" s="213">
        <f t="shared" si="349"/>
        <v>0</v>
      </c>
      <c r="G601" s="213">
        <f t="shared" si="349"/>
        <v>0</v>
      </c>
      <c r="H601" s="213">
        <f t="shared" si="349"/>
        <v>0</v>
      </c>
      <c r="I601" s="213">
        <f t="shared" si="349"/>
        <v>0</v>
      </c>
      <c r="J601" s="213">
        <f t="shared" si="349"/>
        <v>0</v>
      </c>
      <c r="K601" s="213">
        <f t="shared" si="349"/>
        <v>0</v>
      </c>
      <c r="L601" s="213">
        <f t="shared" si="349"/>
        <v>0</v>
      </c>
      <c r="M601" s="213">
        <f t="shared" si="349"/>
        <v>0</v>
      </c>
      <c r="N601" s="213">
        <f t="shared" si="349"/>
        <v>0</v>
      </c>
      <c r="O601" s="213">
        <f t="shared" si="349"/>
        <v>0</v>
      </c>
      <c r="P601" s="213">
        <f t="shared" si="349"/>
        <v>0</v>
      </c>
      <c r="Q601" s="213">
        <f t="shared" si="349"/>
        <v>0</v>
      </c>
      <c r="R601" s="213">
        <f t="shared" si="349"/>
        <v>0</v>
      </c>
      <c r="S601" s="213">
        <f t="shared" si="349"/>
        <v>0</v>
      </c>
      <c r="T601" s="213">
        <f t="shared" si="349"/>
        <v>0</v>
      </c>
      <c r="U601" s="213">
        <f t="shared" si="349"/>
        <v>0</v>
      </c>
      <c r="V601" s="213">
        <f t="shared" si="349"/>
        <v>0</v>
      </c>
      <c r="W601" s="213">
        <f t="shared" si="349"/>
        <v>0</v>
      </c>
      <c r="X601" s="213">
        <f t="shared" si="349"/>
        <v>0</v>
      </c>
      <c r="Y601" s="213">
        <f t="shared" si="349"/>
        <v>0</v>
      </c>
      <c r="Z601" s="213">
        <f t="shared" si="349"/>
        <v>0</v>
      </c>
      <c r="AA601" s="213">
        <f t="shared" si="349"/>
        <v>0</v>
      </c>
      <c r="AB601" s="213">
        <f t="shared" si="349"/>
        <v>0</v>
      </c>
      <c r="AC601" s="213">
        <f t="shared" si="349"/>
        <v>0</v>
      </c>
      <c r="AD601" s="213">
        <f t="shared" si="349"/>
        <v>0</v>
      </c>
      <c r="AE601" s="213">
        <f t="shared" si="349"/>
        <v>0</v>
      </c>
      <c r="AF601" s="213">
        <f t="shared" si="349"/>
        <v>0</v>
      </c>
      <c r="AG601" s="213">
        <f t="shared" si="349"/>
        <v>0</v>
      </c>
      <c r="AH601" s="213">
        <f t="shared" si="349"/>
        <v>0</v>
      </c>
      <c r="AI601" s="213">
        <f t="shared" si="349"/>
        <v>0</v>
      </c>
      <c r="AJ601" s="213">
        <f t="shared" si="349"/>
        <v>0</v>
      </c>
      <c r="AK601" s="213">
        <f t="shared" si="349"/>
        <v>0</v>
      </c>
      <c r="AL601" s="213">
        <f t="shared" si="349"/>
        <v>0</v>
      </c>
      <c r="AM601" s="213">
        <f t="shared" si="349"/>
        <v>0</v>
      </c>
      <c r="AN601" s="213">
        <f t="shared" si="349"/>
        <v>0</v>
      </c>
      <c r="AO601" s="213">
        <f t="shared" si="349"/>
        <v>0</v>
      </c>
      <c r="AP601" s="213">
        <f t="shared" si="349"/>
        <v>0</v>
      </c>
    </row>
    <row r="602" spans="1:42" x14ac:dyDescent="0.2">
      <c r="A602" s="4">
        <f t="shared" si="344"/>
        <v>8</v>
      </c>
      <c r="B602" s="233">
        <f t="shared" si="341"/>
        <v>0</v>
      </c>
      <c r="C602" s="213">
        <f t="shared" ref="C602:AP602" si="350">IF(C$2&gt;analysis_period,0,IF(C$2=equip1_reserve_freq*$A602,equip1_reserve_cost*system_capacity*1000*(1+inflation_rate/100)^B$2,0))</f>
        <v>0</v>
      </c>
      <c r="D602" s="213">
        <f t="shared" si="350"/>
        <v>0</v>
      </c>
      <c r="E602" s="213">
        <f t="shared" si="350"/>
        <v>0</v>
      </c>
      <c r="F602" s="213">
        <f t="shared" si="350"/>
        <v>0</v>
      </c>
      <c r="G602" s="213">
        <f t="shared" si="350"/>
        <v>0</v>
      </c>
      <c r="H602" s="213">
        <f t="shared" si="350"/>
        <v>0</v>
      </c>
      <c r="I602" s="213">
        <f t="shared" si="350"/>
        <v>0</v>
      </c>
      <c r="J602" s="213">
        <f t="shared" si="350"/>
        <v>0</v>
      </c>
      <c r="K602" s="213">
        <f t="shared" si="350"/>
        <v>0</v>
      </c>
      <c r="L602" s="213">
        <f t="shared" si="350"/>
        <v>0</v>
      </c>
      <c r="M602" s="213">
        <f t="shared" si="350"/>
        <v>0</v>
      </c>
      <c r="N602" s="213">
        <f t="shared" si="350"/>
        <v>0</v>
      </c>
      <c r="O602" s="213">
        <f t="shared" si="350"/>
        <v>0</v>
      </c>
      <c r="P602" s="213">
        <f t="shared" si="350"/>
        <v>0</v>
      </c>
      <c r="Q602" s="213">
        <f t="shared" si="350"/>
        <v>0</v>
      </c>
      <c r="R602" s="213">
        <f t="shared" si="350"/>
        <v>0</v>
      </c>
      <c r="S602" s="213">
        <f t="shared" si="350"/>
        <v>0</v>
      </c>
      <c r="T602" s="213">
        <f t="shared" si="350"/>
        <v>0</v>
      </c>
      <c r="U602" s="213">
        <f t="shared" si="350"/>
        <v>0</v>
      </c>
      <c r="V602" s="213">
        <f t="shared" si="350"/>
        <v>0</v>
      </c>
      <c r="W602" s="213">
        <f t="shared" si="350"/>
        <v>0</v>
      </c>
      <c r="X602" s="213">
        <f t="shared" si="350"/>
        <v>0</v>
      </c>
      <c r="Y602" s="213">
        <f t="shared" si="350"/>
        <v>0</v>
      </c>
      <c r="Z602" s="213">
        <f t="shared" si="350"/>
        <v>0</v>
      </c>
      <c r="AA602" s="213">
        <f t="shared" si="350"/>
        <v>0</v>
      </c>
      <c r="AB602" s="213">
        <f t="shared" si="350"/>
        <v>0</v>
      </c>
      <c r="AC602" s="213">
        <f t="shared" si="350"/>
        <v>0</v>
      </c>
      <c r="AD602" s="213">
        <f t="shared" si="350"/>
        <v>0</v>
      </c>
      <c r="AE602" s="213">
        <f t="shared" si="350"/>
        <v>0</v>
      </c>
      <c r="AF602" s="213">
        <f t="shared" si="350"/>
        <v>0</v>
      </c>
      <c r="AG602" s="213">
        <f t="shared" si="350"/>
        <v>0</v>
      </c>
      <c r="AH602" s="213">
        <f t="shared" si="350"/>
        <v>0</v>
      </c>
      <c r="AI602" s="213">
        <f t="shared" si="350"/>
        <v>0</v>
      </c>
      <c r="AJ602" s="213">
        <f t="shared" si="350"/>
        <v>0</v>
      </c>
      <c r="AK602" s="213">
        <f t="shared" si="350"/>
        <v>0</v>
      </c>
      <c r="AL602" s="213">
        <f t="shared" si="350"/>
        <v>0</v>
      </c>
      <c r="AM602" s="213">
        <f t="shared" si="350"/>
        <v>0</v>
      </c>
      <c r="AN602" s="213">
        <f t="shared" si="350"/>
        <v>0</v>
      </c>
      <c r="AO602" s="213">
        <f t="shared" si="350"/>
        <v>0</v>
      </c>
      <c r="AP602" s="213">
        <f t="shared" si="350"/>
        <v>0</v>
      </c>
    </row>
    <row r="603" spans="1:42" x14ac:dyDescent="0.2">
      <c r="A603" s="4">
        <f>A602+1</f>
        <v>9</v>
      </c>
      <c r="B603" s="233">
        <f t="shared" si="341"/>
        <v>0</v>
      </c>
      <c r="C603" s="213">
        <f t="shared" ref="C603:AP603" si="351">IF(C$2&gt;analysis_period,0,IF(C$2=equip1_reserve_freq*$A603,equip1_reserve_cost*system_capacity*1000*(1+inflation_rate/100)^B$2,0))</f>
        <v>0</v>
      </c>
      <c r="D603" s="213">
        <f t="shared" si="351"/>
        <v>0</v>
      </c>
      <c r="E603" s="213">
        <f t="shared" si="351"/>
        <v>0</v>
      </c>
      <c r="F603" s="213">
        <f t="shared" si="351"/>
        <v>0</v>
      </c>
      <c r="G603" s="213">
        <f t="shared" si="351"/>
        <v>0</v>
      </c>
      <c r="H603" s="213">
        <f t="shared" si="351"/>
        <v>0</v>
      </c>
      <c r="I603" s="213">
        <f t="shared" si="351"/>
        <v>0</v>
      </c>
      <c r="J603" s="213">
        <f t="shared" si="351"/>
        <v>0</v>
      </c>
      <c r="K603" s="213">
        <f t="shared" si="351"/>
        <v>0</v>
      </c>
      <c r="L603" s="213">
        <f t="shared" si="351"/>
        <v>0</v>
      </c>
      <c r="M603" s="213">
        <f t="shared" si="351"/>
        <v>0</v>
      </c>
      <c r="N603" s="213">
        <f t="shared" si="351"/>
        <v>0</v>
      </c>
      <c r="O603" s="213">
        <f t="shared" si="351"/>
        <v>0</v>
      </c>
      <c r="P603" s="213">
        <f t="shared" si="351"/>
        <v>0</v>
      </c>
      <c r="Q603" s="213">
        <f t="shared" si="351"/>
        <v>0</v>
      </c>
      <c r="R603" s="213">
        <f t="shared" si="351"/>
        <v>0</v>
      </c>
      <c r="S603" s="213">
        <f t="shared" si="351"/>
        <v>0</v>
      </c>
      <c r="T603" s="213">
        <f t="shared" si="351"/>
        <v>0</v>
      </c>
      <c r="U603" s="213">
        <f t="shared" si="351"/>
        <v>0</v>
      </c>
      <c r="V603" s="213">
        <f t="shared" si="351"/>
        <v>0</v>
      </c>
      <c r="W603" s="213">
        <f t="shared" si="351"/>
        <v>0</v>
      </c>
      <c r="X603" s="213">
        <f t="shared" si="351"/>
        <v>0</v>
      </c>
      <c r="Y603" s="213">
        <f t="shared" si="351"/>
        <v>0</v>
      </c>
      <c r="Z603" s="213">
        <f t="shared" si="351"/>
        <v>0</v>
      </c>
      <c r="AA603" s="213">
        <f t="shared" si="351"/>
        <v>0</v>
      </c>
      <c r="AB603" s="213">
        <f t="shared" si="351"/>
        <v>0</v>
      </c>
      <c r="AC603" s="213">
        <f t="shared" si="351"/>
        <v>0</v>
      </c>
      <c r="AD603" s="213">
        <f t="shared" si="351"/>
        <v>0</v>
      </c>
      <c r="AE603" s="213">
        <f t="shared" si="351"/>
        <v>0</v>
      </c>
      <c r="AF603" s="213">
        <f t="shared" si="351"/>
        <v>0</v>
      </c>
      <c r="AG603" s="213">
        <f t="shared" si="351"/>
        <v>0</v>
      </c>
      <c r="AH603" s="213">
        <f t="shared" si="351"/>
        <v>0</v>
      </c>
      <c r="AI603" s="213">
        <f t="shared" si="351"/>
        <v>0</v>
      </c>
      <c r="AJ603" s="213">
        <f t="shared" si="351"/>
        <v>0</v>
      </c>
      <c r="AK603" s="213">
        <f t="shared" si="351"/>
        <v>0</v>
      </c>
      <c r="AL603" s="213">
        <f t="shared" si="351"/>
        <v>0</v>
      </c>
      <c r="AM603" s="213">
        <f t="shared" si="351"/>
        <v>0</v>
      </c>
      <c r="AN603" s="213">
        <f t="shared" si="351"/>
        <v>0</v>
      </c>
      <c r="AO603" s="213">
        <f t="shared" si="351"/>
        <v>0</v>
      </c>
      <c r="AP603" s="213">
        <f t="shared" si="351"/>
        <v>0</v>
      </c>
    </row>
    <row r="604" spans="1:42" x14ac:dyDescent="0.2">
      <c r="A604" s="4">
        <f t="shared" si="344"/>
        <v>10</v>
      </c>
      <c r="B604" s="233">
        <f t="shared" si="341"/>
        <v>0</v>
      </c>
      <c r="C604" s="213">
        <f t="shared" ref="C604:AP604" si="352">IF(C$2&gt;analysis_period,0,IF(C$2=equip1_reserve_freq*$A604,equip1_reserve_cost*system_capacity*1000*(1+inflation_rate/100)^B$2,0))</f>
        <v>0</v>
      </c>
      <c r="D604" s="213">
        <f t="shared" si="352"/>
        <v>0</v>
      </c>
      <c r="E604" s="213">
        <f t="shared" si="352"/>
        <v>0</v>
      </c>
      <c r="F604" s="213">
        <f t="shared" si="352"/>
        <v>0</v>
      </c>
      <c r="G604" s="213">
        <f t="shared" si="352"/>
        <v>0</v>
      </c>
      <c r="H604" s="213">
        <f t="shared" si="352"/>
        <v>0</v>
      </c>
      <c r="I604" s="213">
        <f t="shared" si="352"/>
        <v>0</v>
      </c>
      <c r="J604" s="213">
        <f t="shared" si="352"/>
        <v>0</v>
      </c>
      <c r="K604" s="213">
        <f t="shared" si="352"/>
        <v>0</v>
      </c>
      <c r="L604" s="213">
        <f t="shared" si="352"/>
        <v>0</v>
      </c>
      <c r="M604" s="213">
        <f t="shared" si="352"/>
        <v>0</v>
      </c>
      <c r="N604" s="213">
        <f t="shared" si="352"/>
        <v>0</v>
      </c>
      <c r="O604" s="213">
        <f t="shared" si="352"/>
        <v>0</v>
      </c>
      <c r="P604" s="213">
        <f t="shared" si="352"/>
        <v>0</v>
      </c>
      <c r="Q604" s="213">
        <f t="shared" si="352"/>
        <v>0</v>
      </c>
      <c r="R604" s="213">
        <f t="shared" si="352"/>
        <v>0</v>
      </c>
      <c r="S604" s="213">
        <f t="shared" si="352"/>
        <v>0</v>
      </c>
      <c r="T604" s="213">
        <f t="shared" si="352"/>
        <v>0</v>
      </c>
      <c r="U604" s="213">
        <f t="shared" si="352"/>
        <v>0</v>
      </c>
      <c r="V604" s="213">
        <f t="shared" si="352"/>
        <v>0</v>
      </c>
      <c r="W604" s="213">
        <f t="shared" si="352"/>
        <v>0</v>
      </c>
      <c r="X604" s="213">
        <f t="shared" si="352"/>
        <v>0</v>
      </c>
      <c r="Y604" s="213">
        <f t="shared" si="352"/>
        <v>0</v>
      </c>
      <c r="Z604" s="213">
        <f t="shared" si="352"/>
        <v>0</v>
      </c>
      <c r="AA604" s="213">
        <f t="shared" si="352"/>
        <v>0</v>
      </c>
      <c r="AB604" s="213">
        <f t="shared" si="352"/>
        <v>0</v>
      </c>
      <c r="AC604" s="213">
        <f t="shared" si="352"/>
        <v>0</v>
      </c>
      <c r="AD604" s="213">
        <f t="shared" si="352"/>
        <v>0</v>
      </c>
      <c r="AE604" s="213">
        <f t="shared" si="352"/>
        <v>0</v>
      </c>
      <c r="AF604" s="213">
        <f t="shared" si="352"/>
        <v>0</v>
      </c>
      <c r="AG604" s="213">
        <f t="shared" si="352"/>
        <v>0</v>
      </c>
      <c r="AH604" s="213">
        <f t="shared" si="352"/>
        <v>0</v>
      </c>
      <c r="AI604" s="213">
        <f t="shared" si="352"/>
        <v>0</v>
      </c>
      <c r="AJ604" s="213">
        <f t="shared" si="352"/>
        <v>0</v>
      </c>
      <c r="AK604" s="213">
        <f t="shared" si="352"/>
        <v>0</v>
      </c>
      <c r="AL604" s="213">
        <f t="shared" si="352"/>
        <v>0</v>
      </c>
      <c r="AM604" s="213">
        <f t="shared" si="352"/>
        <v>0</v>
      </c>
      <c r="AN604" s="213">
        <f t="shared" si="352"/>
        <v>0</v>
      </c>
      <c r="AO604" s="213">
        <f t="shared" si="352"/>
        <v>0</v>
      </c>
      <c r="AP604" s="213">
        <f t="shared" si="352"/>
        <v>0</v>
      </c>
    </row>
    <row r="605" spans="1:42" x14ac:dyDescent="0.2">
      <c r="A605" s="37" t="s">
        <v>13</v>
      </c>
      <c r="B605" s="28"/>
      <c r="C605" s="217">
        <f>SUM(C595:C604)</f>
        <v>0</v>
      </c>
      <c r="D605" s="217">
        <f t="shared" ref="D605:AD605" si="353">SUM(D595:D604)</f>
        <v>0</v>
      </c>
      <c r="E605" s="217">
        <f t="shared" si="353"/>
        <v>0</v>
      </c>
      <c r="F605" s="217">
        <f t="shared" si="353"/>
        <v>0</v>
      </c>
      <c r="G605" s="217">
        <f t="shared" si="353"/>
        <v>0</v>
      </c>
      <c r="H605" s="217">
        <f t="shared" si="353"/>
        <v>0</v>
      </c>
      <c r="I605" s="217">
        <f t="shared" si="353"/>
        <v>0</v>
      </c>
      <c r="J605" s="217">
        <f t="shared" si="353"/>
        <v>0</v>
      </c>
      <c r="K605" s="217">
        <f t="shared" si="353"/>
        <v>0</v>
      </c>
      <c r="L605" s="217">
        <f t="shared" si="353"/>
        <v>0</v>
      </c>
      <c r="M605" s="217">
        <f t="shared" si="353"/>
        <v>0</v>
      </c>
      <c r="N605" s="217">
        <f t="shared" si="353"/>
        <v>0</v>
      </c>
      <c r="O605" s="217">
        <f t="shared" si="353"/>
        <v>0</v>
      </c>
      <c r="P605" s="217">
        <f t="shared" si="353"/>
        <v>0</v>
      </c>
      <c r="Q605" s="217">
        <f t="shared" si="353"/>
        <v>0</v>
      </c>
      <c r="R605" s="217">
        <f t="shared" si="353"/>
        <v>0</v>
      </c>
      <c r="S605" s="217">
        <f t="shared" si="353"/>
        <v>0</v>
      </c>
      <c r="T605" s="217">
        <f t="shared" si="353"/>
        <v>0</v>
      </c>
      <c r="U605" s="217">
        <f t="shared" si="353"/>
        <v>0</v>
      </c>
      <c r="V605" s="217">
        <f t="shared" si="353"/>
        <v>0</v>
      </c>
      <c r="W605" s="217">
        <f t="shared" si="353"/>
        <v>0</v>
      </c>
      <c r="X605" s="217">
        <f t="shared" si="353"/>
        <v>0</v>
      </c>
      <c r="Y605" s="217">
        <f t="shared" si="353"/>
        <v>0</v>
      </c>
      <c r="Z605" s="217">
        <f t="shared" si="353"/>
        <v>0</v>
      </c>
      <c r="AA605" s="217">
        <f t="shared" si="353"/>
        <v>0</v>
      </c>
      <c r="AB605" s="217">
        <f t="shared" si="353"/>
        <v>0</v>
      </c>
      <c r="AC605" s="217">
        <f t="shared" si="353"/>
        <v>0</v>
      </c>
      <c r="AD605" s="217">
        <f t="shared" si="353"/>
        <v>0</v>
      </c>
      <c r="AE605" s="217">
        <f t="shared" ref="AE605" si="354">SUM(AE595:AE604)</f>
        <v>0</v>
      </c>
      <c r="AF605" s="217">
        <f t="shared" ref="AF605:AP605" si="355">SUM(AF595:AF604)</f>
        <v>0</v>
      </c>
      <c r="AG605" s="217">
        <f t="shared" si="355"/>
        <v>0</v>
      </c>
      <c r="AH605" s="217">
        <f t="shared" si="355"/>
        <v>0</v>
      </c>
      <c r="AI605" s="217">
        <f t="shared" si="355"/>
        <v>0</v>
      </c>
      <c r="AJ605" s="217">
        <f t="shared" si="355"/>
        <v>0</v>
      </c>
      <c r="AK605" s="217">
        <f t="shared" si="355"/>
        <v>0</v>
      </c>
      <c r="AL605" s="217">
        <f t="shared" si="355"/>
        <v>0</v>
      </c>
      <c r="AM605" s="217">
        <f t="shared" si="355"/>
        <v>0</v>
      </c>
      <c r="AN605" s="217">
        <f t="shared" si="355"/>
        <v>0</v>
      </c>
      <c r="AO605" s="217">
        <f t="shared" si="355"/>
        <v>0</v>
      </c>
      <c r="AP605" s="217">
        <f t="shared" si="355"/>
        <v>0</v>
      </c>
    </row>
    <row r="606" spans="1:42" x14ac:dyDescent="0.2">
      <c r="A606" s="4" t="s">
        <v>334</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6">SUM(C607:AP607)</f>
        <v>0</v>
      </c>
      <c r="C607" s="217">
        <f t="shared" ref="C607:AP607" si="357">IF(C$2&lt;=equip1_reserve_freq*$A$595,$B$595/(equip1_reserve_freq),0)</f>
        <v>0</v>
      </c>
      <c r="D607" s="217">
        <f t="shared" si="357"/>
        <v>0</v>
      </c>
      <c r="E607" s="217">
        <f t="shared" si="357"/>
        <v>0</v>
      </c>
      <c r="F607" s="217">
        <f t="shared" si="357"/>
        <v>0</v>
      </c>
      <c r="G607" s="217">
        <f t="shared" si="357"/>
        <v>0</v>
      </c>
      <c r="H607" s="217">
        <f t="shared" si="357"/>
        <v>0</v>
      </c>
      <c r="I607" s="217">
        <f t="shared" si="357"/>
        <v>0</v>
      </c>
      <c r="J607" s="217">
        <f t="shared" si="357"/>
        <v>0</v>
      </c>
      <c r="K607" s="217">
        <f t="shared" si="357"/>
        <v>0</v>
      </c>
      <c r="L607" s="217">
        <f t="shared" si="357"/>
        <v>0</v>
      </c>
      <c r="M607" s="217">
        <f t="shared" si="357"/>
        <v>0</v>
      </c>
      <c r="N607" s="217">
        <f t="shared" si="357"/>
        <v>0</v>
      </c>
      <c r="O607" s="217">
        <f t="shared" si="357"/>
        <v>0</v>
      </c>
      <c r="P607" s="217">
        <f t="shared" si="357"/>
        <v>0</v>
      </c>
      <c r="Q607" s="217">
        <f t="shared" si="357"/>
        <v>0</v>
      </c>
      <c r="R607" s="217">
        <f t="shared" si="357"/>
        <v>0</v>
      </c>
      <c r="S607" s="217">
        <f t="shared" si="357"/>
        <v>0</v>
      </c>
      <c r="T607" s="217">
        <f t="shared" si="357"/>
        <v>0</v>
      </c>
      <c r="U607" s="217">
        <f t="shared" si="357"/>
        <v>0</v>
      </c>
      <c r="V607" s="217">
        <f t="shared" si="357"/>
        <v>0</v>
      </c>
      <c r="W607" s="217">
        <f t="shared" si="357"/>
        <v>0</v>
      </c>
      <c r="X607" s="217">
        <f t="shared" si="357"/>
        <v>0</v>
      </c>
      <c r="Y607" s="217">
        <f t="shared" si="357"/>
        <v>0</v>
      </c>
      <c r="Z607" s="217">
        <f t="shared" si="357"/>
        <v>0</v>
      </c>
      <c r="AA607" s="217">
        <f t="shared" si="357"/>
        <v>0</v>
      </c>
      <c r="AB607" s="217">
        <f t="shared" si="357"/>
        <v>0</v>
      </c>
      <c r="AC607" s="217">
        <f t="shared" si="357"/>
        <v>0</v>
      </c>
      <c r="AD607" s="217">
        <f t="shared" si="357"/>
        <v>0</v>
      </c>
      <c r="AE607" s="217">
        <f t="shared" si="357"/>
        <v>0</v>
      </c>
      <c r="AF607" s="217">
        <f t="shared" si="357"/>
        <v>0</v>
      </c>
      <c r="AG607" s="217">
        <f t="shared" si="357"/>
        <v>0</v>
      </c>
      <c r="AH607" s="217">
        <f t="shared" si="357"/>
        <v>0</v>
      </c>
      <c r="AI607" s="217">
        <f t="shared" si="357"/>
        <v>0</v>
      </c>
      <c r="AJ607" s="217">
        <f t="shared" si="357"/>
        <v>0</v>
      </c>
      <c r="AK607" s="217">
        <f t="shared" si="357"/>
        <v>0</v>
      </c>
      <c r="AL607" s="217">
        <f t="shared" si="357"/>
        <v>0</v>
      </c>
      <c r="AM607" s="217">
        <f t="shared" si="357"/>
        <v>0</v>
      </c>
      <c r="AN607" s="217">
        <f t="shared" si="357"/>
        <v>0</v>
      </c>
      <c r="AO607" s="217">
        <f t="shared" si="357"/>
        <v>0</v>
      </c>
      <c r="AP607" s="217">
        <f t="shared" si="357"/>
        <v>0</v>
      </c>
    </row>
    <row r="608" spans="1:42" x14ac:dyDescent="0.2">
      <c r="A608" s="4">
        <f>A607+1</f>
        <v>2</v>
      </c>
      <c r="B608" s="233">
        <f t="shared" si="356"/>
        <v>0</v>
      </c>
      <c r="C608" s="235">
        <f t="shared" ref="C608:AP608" si="358">IF(AND(C$2&gt;equip1_reserve_freq*$A595,C$2&lt;=equip1_reserve_freq*$A596),$B596/(equip1_reserve_freq),0)</f>
        <v>0</v>
      </c>
      <c r="D608" s="213">
        <f t="shared" si="358"/>
        <v>0</v>
      </c>
      <c r="E608" s="213">
        <f t="shared" si="358"/>
        <v>0</v>
      </c>
      <c r="F608" s="213">
        <f t="shared" si="358"/>
        <v>0</v>
      </c>
      <c r="G608" s="213">
        <f t="shared" si="358"/>
        <v>0</v>
      </c>
      <c r="H608" s="213">
        <f t="shared" si="358"/>
        <v>0</v>
      </c>
      <c r="I608" s="213">
        <f t="shared" si="358"/>
        <v>0</v>
      </c>
      <c r="J608" s="213">
        <f t="shared" si="358"/>
        <v>0</v>
      </c>
      <c r="K608" s="213">
        <f t="shared" si="358"/>
        <v>0</v>
      </c>
      <c r="L608" s="213">
        <f t="shared" si="358"/>
        <v>0</v>
      </c>
      <c r="M608" s="213">
        <f t="shared" si="358"/>
        <v>0</v>
      </c>
      <c r="N608" s="213">
        <f t="shared" si="358"/>
        <v>0</v>
      </c>
      <c r="O608" s="213">
        <f t="shared" si="358"/>
        <v>0</v>
      </c>
      <c r="P608" s="213">
        <f t="shared" si="358"/>
        <v>0</v>
      </c>
      <c r="Q608" s="213">
        <f t="shared" si="358"/>
        <v>0</v>
      </c>
      <c r="R608" s="213">
        <f t="shared" si="358"/>
        <v>0</v>
      </c>
      <c r="S608" s="213">
        <f t="shared" si="358"/>
        <v>0</v>
      </c>
      <c r="T608" s="213">
        <f t="shared" si="358"/>
        <v>0</v>
      </c>
      <c r="U608" s="213">
        <f t="shared" si="358"/>
        <v>0</v>
      </c>
      <c r="V608" s="213">
        <f t="shared" si="358"/>
        <v>0</v>
      </c>
      <c r="W608" s="213">
        <f t="shared" si="358"/>
        <v>0</v>
      </c>
      <c r="X608" s="213">
        <f t="shared" si="358"/>
        <v>0</v>
      </c>
      <c r="Y608" s="213">
        <f t="shared" si="358"/>
        <v>0</v>
      </c>
      <c r="Z608" s="213">
        <f t="shared" si="358"/>
        <v>0</v>
      </c>
      <c r="AA608" s="213">
        <f t="shared" si="358"/>
        <v>0</v>
      </c>
      <c r="AB608" s="213">
        <f t="shared" si="358"/>
        <v>0</v>
      </c>
      <c r="AC608" s="213">
        <f t="shared" si="358"/>
        <v>0</v>
      </c>
      <c r="AD608" s="213">
        <f t="shared" si="358"/>
        <v>0</v>
      </c>
      <c r="AE608" s="213">
        <f t="shared" si="358"/>
        <v>0</v>
      </c>
      <c r="AF608" s="213">
        <f t="shared" si="358"/>
        <v>0</v>
      </c>
      <c r="AG608" s="213">
        <f t="shared" si="358"/>
        <v>0</v>
      </c>
      <c r="AH608" s="213">
        <f t="shared" si="358"/>
        <v>0</v>
      </c>
      <c r="AI608" s="213">
        <f t="shared" si="358"/>
        <v>0</v>
      </c>
      <c r="AJ608" s="213">
        <f t="shared" si="358"/>
        <v>0</v>
      </c>
      <c r="AK608" s="213">
        <f t="shared" si="358"/>
        <v>0</v>
      </c>
      <c r="AL608" s="213">
        <f t="shared" si="358"/>
        <v>0</v>
      </c>
      <c r="AM608" s="213">
        <f t="shared" si="358"/>
        <v>0</v>
      </c>
      <c r="AN608" s="213">
        <f t="shared" si="358"/>
        <v>0</v>
      </c>
      <c r="AO608" s="213">
        <f t="shared" si="358"/>
        <v>0</v>
      </c>
      <c r="AP608" s="213">
        <f t="shared" si="358"/>
        <v>0</v>
      </c>
    </row>
    <row r="609" spans="1:42" x14ac:dyDescent="0.2">
      <c r="A609" s="4">
        <f t="shared" ref="A609:A614" si="359">A608+1</f>
        <v>3</v>
      </c>
      <c r="B609" s="233">
        <f t="shared" si="356"/>
        <v>0</v>
      </c>
      <c r="C609" s="235">
        <f t="shared" ref="C609:AP609" si="360">IF(AND(C$2&gt;equip1_reserve_freq*$A596,C$2&lt;=equip1_reserve_freq*$A597),$B597/(equip1_reserve_freq),0)</f>
        <v>0</v>
      </c>
      <c r="D609" s="213">
        <f t="shared" si="360"/>
        <v>0</v>
      </c>
      <c r="E609" s="213">
        <f t="shared" si="360"/>
        <v>0</v>
      </c>
      <c r="F609" s="213">
        <f t="shared" si="360"/>
        <v>0</v>
      </c>
      <c r="G609" s="213">
        <f t="shared" si="360"/>
        <v>0</v>
      </c>
      <c r="H609" s="213">
        <f t="shared" si="360"/>
        <v>0</v>
      </c>
      <c r="I609" s="213">
        <f t="shared" si="360"/>
        <v>0</v>
      </c>
      <c r="J609" s="213">
        <f t="shared" si="360"/>
        <v>0</v>
      </c>
      <c r="K609" s="213">
        <f t="shared" si="360"/>
        <v>0</v>
      </c>
      <c r="L609" s="213">
        <f t="shared" si="360"/>
        <v>0</v>
      </c>
      <c r="M609" s="213">
        <f t="shared" si="360"/>
        <v>0</v>
      </c>
      <c r="N609" s="213">
        <f t="shared" si="360"/>
        <v>0</v>
      </c>
      <c r="O609" s="213">
        <f t="shared" si="360"/>
        <v>0</v>
      </c>
      <c r="P609" s="213">
        <f t="shared" si="360"/>
        <v>0</v>
      </c>
      <c r="Q609" s="213">
        <f t="shared" si="360"/>
        <v>0</v>
      </c>
      <c r="R609" s="213">
        <f t="shared" si="360"/>
        <v>0</v>
      </c>
      <c r="S609" s="213">
        <f t="shared" si="360"/>
        <v>0</v>
      </c>
      <c r="T609" s="213">
        <f t="shared" si="360"/>
        <v>0</v>
      </c>
      <c r="U609" s="213">
        <f t="shared" si="360"/>
        <v>0</v>
      </c>
      <c r="V609" s="213">
        <f t="shared" si="360"/>
        <v>0</v>
      </c>
      <c r="W609" s="213">
        <f t="shared" si="360"/>
        <v>0</v>
      </c>
      <c r="X609" s="213">
        <f t="shared" si="360"/>
        <v>0</v>
      </c>
      <c r="Y609" s="213">
        <f t="shared" si="360"/>
        <v>0</v>
      </c>
      <c r="Z609" s="213">
        <f t="shared" si="360"/>
        <v>0</v>
      </c>
      <c r="AA609" s="213">
        <f t="shared" si="360"/>
        <v>0</v>
      </c>
      <c r="AB609" s="213">
        <f t="shared" si="360"/>
        <v>0</v>
      </c>
      <c r="AC609" s="213">
        <f t="shared" si="360"/>
        <v>0</v>
      </c>
      <c r="AD609" s="213">
        <f t="shared" si="360"/>
        <v>0</v>
      </c>
      <c r="AE609" s="213">
        <f t="shared" si="360"/>
        <v>0</v>
      </c>
      <c r="AF609" s="213">
        <f t="shared" si="360"/>
        <v>0</v>
      </c>
      <c r="AG609" s="213">
        <f t="shared" si="360"/>
        <v>0</v>
      </c>
      <c r="AH609" s="213">
        <f t="shared" si="360"/>
        <v>0</v>
      </c>
      <c r="AI609" s="213">
        <f t="shared" si="360"/>
        <v>0</v>
      </c>
      <c r="AJ609" s="213">
        <f t="shared" si="360"/>
        <v>0</v>
      </c>
      <c r="AK609" s="213">
        <f t="shared" si="360"/>
        <v>0</v>
      </c>
      <c r="AL609" s="213">
        <f t="shared" si="360"/>
        <v>0</v>
      </c>
      <c r="AM609" s="213">
        <f t="shared" si="360"/>
        <v>0</v>
      </c>
      <c r="AN609" s="213">
        <f t="shared" si="360"/>
        <v>0</v>
      </c>
      <c r="AO609" s="213">
        <f t="shared" si="360"/>
        <v>0</v>
      </c>
      <c r="AP609" s="213">
        <f t="shared" si="360"/>
        <v>0</v>
      </c>
    </row>
    <row r="610" spans="1:42" x14ac:dyDescent="0.2">
      <c r="A610" s="4">
        <f t="shared" si="359"/>
        <v>4</v>
      </c>
      <c r="B610" s="233">
        <f t="shared" si="356"/>
        <v>0</v>
      </c>
      <c r="C610" s="235">
        <f t="shared" ref="C610:AP610" si="361">IF(AND(C$2&gt;equip1_reserve_freq*$A597,C$2&lt;=equip1_reserve_freq*$A598),$B598/(equip1_reserve_freq),0)</f>
        <v>0</v>
      </c>
      <c r="D610" s="213">
        <f t="shared" si="361"/>
        <v>0</v>
      </c>
      <c r="E610" s="213">
        <f t="shared" si="361"/>
        <v>0</v>
      </c>
      <c r="F610" s="213">
        <f t="shared" si="361"/>
        <v>0</v>
      </c>
      <c r="G610" s="213">
        <f t="shared" si="361"/>
        <v>0</v>
      </c>
      <c r="H610" s="213">
        <f t="shared" si="361"/>
        <v>0</v>
      </c>
      <c r="I610" s="213">
        <f t="shared" si="361"/>
        <v>0</v>
      </c>
      <c r="J610" s="213">
        <f t="shared" si="361"/>
        <v>0</v>
      </c>
      <c r="K610" s="213">
        <f t="shared" si="361"/>
        <v>0</v>
      </c>
      <c r="L610" s="213">
        <f t="shared" si="361"/>
        <v>0</v>
      </c>
      <c r="M610" s="213">
        <f t="shared" si="361"/>
        <v>0</v>
      </c>
      <c r="N610" s="213">
        <f t="shared" si="361"/>
        <v>0</v>
      </c>
      <c r="O610" s="213">
        <f t="shared" si="361"/>
        <v>0</v>
      </c>
      <c r="P610" s="213">
        <f t="shared" si="361"/>
        <v>0</v>
      </c>
      <c r="Q610" s="213">
        <f t="shared" si="361"/>
        <v>0</v>
      </c>
      <c r="R610" s="213">
        <f t="shared" si="361"/>
        <v>0</v>
      </c>
      <c r="S610" s="213">
        <f t="shared" si="361"/>
        <v>0</v>
      </c>
      <c r="T610" s="213">
        <f t="shared" si="361"/>
        <v>0</v>
      </c>
      <c r="U610" s="213">
        <f t="shared" si="361"/>
        <v>0</v>
      </c>
      <c r="V610" s="213">
        <f t="shared" si="361"/>
        <v>0</v>
      </c>
      <c r="W610" s="213">
        <f t="shared" si="361"/>
        <v>0</v>
      </c>
      <c r="X610" s="213">
        <f t="shared" si="361"/>
        <v>0</v>
      </c>
      <c r="Y610" s="213">
        <f t="shared" si="361"/>
        <v>0</v>
      </c>
      <c r="Z610" s="213">
        <f t="shared" si="361"/>
        <v>0</v>
      </c>
      <c r="AA610" s="213">
        <f t="shared" si="361"/>
        <v>0</v>
      </c>
      <c r="AB610" s="213">
        <f t="shared" si="361"/>
        <v>0</v>
      </c>
      <c r="AC610" s="213">
        <f t="shared" si="361"/>
        <v>0</v>
      </c>
      <c r="AD610" s="213">
        <f t="shared" si="361"/>
        <v>0</v>
      </c>
      <c r="AE610" s="213">
        <f t="shared" si="361"/>
        <v>0</v>
      </c>
      <c r="AF610" s="213">
        <f t="shared" si="361"/>
        <v>0</v>
      </c>
      <c r="AG610" s="213">
        <f t="shared" si="361"/>
        <v>0</v>
      </c>
      <c r="AH610" s="213">
        <f t="shared" si="361"/>
        <v>0</v>
      </c>
      <c r="AI610" s="213">
        <f t="shared" si="361"/>
        <v>0</v>
      </c>
      <c r="AJ610" s="213">
        <f t="shared" si="361"/>
        <v>0</v>
      </c>
      <c r="AK610" s="213">
        <f t="shared" si="361"/>
        <v>0</v>
      </c>
      <c r="AL610" s="213">
        <f t="shared" si="361"/>
        <v>0</v>
      </c>
      <c r="AM610" s="213">
        <f t="shared" si="361"/>
        <v>0</v>
      </c>
      <c r="AN610" s="213">
        <f t="shared" si="361"/>
        <v>0</v>
      </c>
      <c r="AO610" s="213">
        <f t="shared" si="361"/>
        <v>0</v>
      </c>
      <c r="AP610" s="213">
        <f t="shared" si="361"/>
        <v>0</v>
      </c>
    </row>
    <row r="611" spans="1:42" x14ac:dyDescent="0.2">
      <c r="A611" s="4">
        <f t="shared" si="359"/>
        <v>5</v>
      </c>
      <c r="B611" s="233">
        <f t="shared" si="356"/>
        <v>0</v>
      </c>
      <c r="C611" s="235">
        <f t="shared" ref="C611:AP611" si="362">IF(AND(C$2&gt;equip1_reserve_freq*$A598,C$2&lt;=equip1_reserve_freq*$A599),$B599/(equip1_reserve_freq),0)</f>
        <v>0</v>
      </c>
      <c r="D611" s="213">
        <f t="shared" si="362"/>
        <v>0</v>
      </c>
      <c r="E611" s="213">
        <f t="shared" si="362"/>
        <v>0</v>
      </c>
      <c r="F611" s="213">
        <f t="shared" si="362"/>
        <v>0</v>
      </c>
      <c r="G611" s="213">
        <f t="shared" si="362"/>
        <v>0</v>
      </c>
      <c r="H611" s="213">
        <f t="shared" si="362"/>
        <v>0</v>
      </c>
      <c r="I611" s="213">
        <f t="shared" si="362"/>
        <v>0</v>
      </c>
      <c r="J611" s="213">
        <f t="shared" si="362"/>
        <v>0</v>
      </c>
      <c r="K611" s="213">
        <f t="shared" si="362"/>
        <v>0</v>
      </c>
      <c r="L611" s="213">
        <f t="shared" si="362"/>
        <v>0</v>
      </c>
      <c r="M611" s="213">
        <f t="shared" si="362"/>
        <v>0</v>
      </c>
      <c r="N611" s="213">
        <f t="shared" si="362"/>
        <v>0</v>
      </c>
      <c r="O611" s="213">
        <f t="shared" si="362"/>
        <v>0</v>
      </c>
      <c r="P611" s="213">
        <f t="shared" si="362"/>
        <v>0</v>
      </c>
      <c r="Q611" s="213">
        <f t="shared" si="362"/>
        <v>0</v>
      </c>
      <c r="R611" s="213">
        <f t="shared" si="362"/>
        <v>0</v>
      </c>
      <c r="S611" s="213">
        <f t="shared" si="362"/>
        <v>0</v>
      </c>
      <c r="T611" s="213">
        <f t="shared" si="362"/>
        <v>0</v>
      </c>
      <c r="U611" s="213">
        <f t="shared" si="362"/>
        <v>0</v>
      </c>
      <c r="V611" s="213">
        <f t="shared" si="362"/>
        <v>0</v>
      </c>
      <c r="W611" s="213">
        <f t="shared" si="362"/>
        <v>0</v>
      </c>
      <c r="X611" s="213">
        <f t="shared" si="362"/>
        <v>0</v>
      </c>
      <c r="Y611" s="213">
        <f t="shared" si="362"/>
        <v>0</v>
      </c>
      <c r="Z611" s="213">
        <f t="shared" si="362"/>
        <v>0</v>
      </c>
      <c r="AA611" s="213">
        <f t="shared" si="362"/>
        <v>0</v>
      </c>
      <c r="AB611" s="213">
        <f t="shared" si="362"/>
        <v>0</v>
      </c>
      <c r="AC611" s="213">
        <f t="shared" si="362"/>
        <v>0</v>
      </c>
      <c r="AD611" s="213">
        <f t="shared" si="362"/>
        <v>0</v>
      </c>
      <c r="AE611" s="213">
        <f t="shared" si="362"/>
        <v>0</v>
      </c>
      <c r="AF611" s="213">
        <f t="shared" si="362"/>
        <v>0</v>
      </c>
      <c r="AG611" s="213">
        <f t="shared" si="362"/>
        <v>0</v>
      </c>
      <c r="AH611" s="213">
        <f t="shared" si="362"/>
        <v>0</v>
      </c>
      <c r="AI611" s="213">
        <f t="shared" si="362"/>
        <v>0</v>
      </c>
      <c r="AJ611" s="213">
        <f t="shared" si="362"/>
        <v>0</v>
      </c>
      <c r="AK611" s="213">
        <f t="shared" si="362"/>
        <v>0</v>
      </c>
      <c r="AL611" s="213">
        <f t="shared" si="362"/>
        <v>0</v>
      </c>
      <c r="AM611" s="213">
        <f t="shared" si="362"/>
        <v>0</v>
      </c>
      <c r="AN611" s="213">
        <f t="shared" si="362"/>
        <v>0</v>
      </c>
      <c r="AO611" s="213">
        <f t="shared" si="362"/>
        <v>0</v>
      </c>
      <c r="AP611" s="213">
        <f t="shared" si="362"/>
        <v>0</v>
      </c>
    </row>
    <row r="612" spans="1:42" x14ac:dyDescent="0.2">
      <c r="A612" s="4">
        <f t="shared" si="359"/>
        <v>6</v>
      </c>
      <c r="B612" s="233">
        <f t="shared" si="356"/>
        <v>0</v>
      </c>
      <c r="C612" s="235">
        <f t="shared" ref="C612:AP612" si="363">IF(AND(C$2&gt;equip1_reserve_freq*$A599,C$2&lt;=equip1_reserve_freq*$A600),$B600/(equip1_reserve_freq),0)</f>
        <v>0</v>
      </c>
      <c r="D612" s="213">
        <f t="shared" si="363"/>
        <v>0</v>
      </c>
      <c r="E612" s="213">
        <f t="shared" si="363"/>
        <v>0</v>
      </c>
      <c r="F612" s="213">
        <f t="shared" si="363"/>
        <v>0</v>
      </c>
      <c r="G612" s="213">
        <f t="shared" si="363"/>
        <v>0</v>
      </c>
      <c r="H612" s="213">
        <f t="shared" si="363"/>
        <v>0</v>
      </c>
      <c r="I612" s="213">
        <f t="shared" si="363"/>
        <v>0</v>
      </c>
      <c r="J612" s="213">
        <f t="shared" si="363"/>
        <v>0</v>
      </c>
      <c r="K612" s="213">
        <f t="shared" si="363"/>
        <v>0</v>
      </c>
      <c r="L612" s="213">
        <f t="shared" si="363"/>
        <v>0</v>
      </c>
      <c r="M612" s="213">
        <f t="shared" si="363"/>
        <v>0</v>
      </c>
      <c r="N612" s="213">
        <f t="shared" si="363"/>
        <v>0</v>
      </c>
      <c r="O612" s="213">
        <f t="shared" si="363"/>
        <v>0</v>
      </c>
      <c r="P612" s="213">
        <f t="shared" si="363"/>
        <v>0</v>
      </c>
      <c r="Q612" s="213">
        <f t="shared" si="363"/>
        <v>0</v>
      </c>
      <c r="R612" s="213">
        <f t="shared" si="363"/>
        <v>0</v>
      </c>
      <c r="S612" s="213">
        <f t="shared" si="363"/>
        <v>0</v>
      </c>
      <c r="T612" s="213">
        <f t="shared" si="363"/>
        <v>0</v>
      </c>
      <c r="U612" s="213">
        <f t="shared" si="363"/>
        <v>0</v>
      </c>
      <c r="V612" s="213">
        <f t="shared" si="363"/>
        <v>0</v>
      </c>
      <c r="W612" s="213">
        <f t="shared" si="363"/>
        <v>0</v>
      </c>
      <c r="X612" s="213">
        <f t="shared" si="363"/>
        <v>0</v>
      </c>
      <c r="Y612" s="213">
        <f t="shared" si="363"/>
        <v>0</v>
      </c>
      <c r="Z612" s="213">
        <f t="shared" si="363"/>
        <v>0</v>
      </c>
      <c r="AA612" s="213">
        <f t="shared" si="363"/>
        <v>0</v>
      </c>
      <c r="AB612" s="213">
        <f t="shared" si="363"/>
        <v>0</v>
      </c>
      <c r="AC612" s="213">
        <f t="shared" si="363"/>
        <v>0</v>
      </c>
      <c r="AD612" s="213">
        <f t="shared" si="363"/>
        <v>0</v>
      </c>
      <c r="AE612" s="213">
        <f t="shared" si="363"/>
        <v>0</v>
      </c>
      <c r="AF612" s="213">
        <f t="shared" si="363"/>
        <v>0</v>
      </c>
      <c r="AG612" s="213">
        <f t="shared" si="363"/>
        <v>0</v>
      </c>
      <c r="AH612" s="213">
        <f t="shared" si="363"/>
        <v>0</v>
      </c>
      <c r="AI612" s="213">
        <f t="shared" si="363"/>
        <v>0</v>
      </c>
      <c r="AJ612" s="213">
        <f t="shared" si="363"/>
        <v>0</v>
      </c>
      <c r="AK612" s="213">
        <f t="shared" si="363"/>
        <v>0</v>
      </c>
      <c r="AL612" s="213">
        <f t="shared" si="363"/>
        <v>0</v>
      </c>
      <c r="AM612" s="213">
        <f t="shared" si="363"/>
        <v>0</v>
      </c>
      <c r="AN612" s="213">
        <f t="shared" si="363"/>
        <v>0</v>
      </c>
      <c r="AO612" s="213">
        <f t="shared" si="363"/>
        <v>0</v>
      </c>
      <c r="AP612" s="213">
        <f t="shared" si="363"/>
        <v>0</v>
      </c>
    </row>
    <row r="613" spans="1:42" x14ac:dyDescent="0.2">
      <c r="A613" s="4">
        <f t="shared" si="359"/>
        <v>7</v>
      </c>
      <c r="B613" s="233">
        <f t="shared" si="356"/>
        <v>0</v>
      </c>
      <c r="C613" s="235">
        <f t="shared" ref="C613:AP613" si="364">IF(AND(C$2&gt;equip1_reserve_freq*$A600,C$2&lt;=equip1_reserve_freq*$A601),$B601/(equip1_reserve_freq),0)</f>
        <v>0</v>
      </c>
      <c r="D613" s="213">
        <f t="shared" si="364"/>
        <v>0</v>
      </c>
      <c r="E613" s="213">
        <f t="shared" si="364"/>
        <v>0</v>
      </c>
      <c r="F613" s="213">
        <f t="shared" si="364"/>
        <v>0</v>
      </c>
      <c r="G613" s="213">
        <f t="shared" si="364"/>
        <v>0</v>
      </c>
      <c r="H613" s="213">
        <f t="shared" si="364"/>
        <v>0</v>
      </c>
      <c r="I613" s="213">
        <f t="shared" si="364"/>
        <v>0</v>
      </c>
      <c r="J613" s="213">
        <f t="shared" si="364"/>
        <v>0</v>
      </c>
      <c r="K613" s="213">
        <f t="shared" si="364"/>
        <v>0</v>
      </c>
      <c r="L613" s="213">
        <f t="shared" si="364"/>
        <v>0</v>
      </c>
      <c r="M613" s="213">
        <f t="shared" si="364"/>
        <v>0</v>
      </c>
      <c r="N613" s="213">
        <f t="shared" si="364"/>
        <v>0</v>
      </c>
      <c r="O613" s="213">
        <f t="shared" si="364"/>
        <v>0</v>
      </c>
      <c r="P613" s="213">
        <f t="shared" si="364"/>
        <v>0</v>
      </c>
      <c r="Q613" s="213">
        <f t="shared" si="364"/>
        <v>0</v>
      </c>
      <c r="R613" s="213">
        <f t="shared" si="364"/>
        <v>0</v>
      </c>
      <c r="S613" s="213">
        <f t="shared" si="364"/>
        <v>0</v>
      </c>
      <c r="T613" s="213">
        <f t="shared" si="364"/>
        <v>0</v>
      </c>
      <c r="U613" s="213">
        <f t="shared" si="364"/>
        <v>0</v>
      </c>
      <c r="V613" s="213">
        <f t="shared" si="364"/>
        <v>0</v>
      </c>
      <c r="W613" s="213">
        <f t="shared" si="364"/>
        <v>0</v>
      </c>
      <c r="X613" s="213">
        <f t="shared" si="364"/>
        <v>0</v>
      </c>
      <c r="Y613" s="213">
        <f t="shared" si="364"/>
        <v>0</v>
      </c>
      <c r="Z613" s="213">
        <f t="shared" si="364"/>
        <v>0</v>
      </c>
      <c r="AA613" s="213">
        <f t="shared" si="364"/>
        <v>0</v>
      </c>
      <c r="AB613" s="213">
        <f t="shared" si="364"/>
        <v>0</v>
      </c>
      <c r="AC613" s="213">
        <f t="shared" si="364"/>
        <v>0</v>
      </c>
      <c r="AD613" s="213">
        <f t="shared" si="364"/>
        <v>0</v>
      </c>
      <c r="AE613" s="213">
        <f t="shared" si="364"/>
        <v>0</v>
      </c>
      <c r="AF613" s="213">
        <f t="shared" si="364"/>
        <v>0</v>
      </c>
      <c r="AG613" s="213">
        <f t="shared" si="364"/>
        <v>0</v>
      </c>
      <c r="AH613" s="213">
        <f t="shared" si="364"/>
        <v>0</v>
      </c>
      <c r="AI613" s="213">
        <f t="shared" si="364"/>
        <v>0</v>
      </c>
      <c r="AJ613" s="213">
        <f t="shared" si="364"/>
        <v>0</v>
      </c>
      <c r="AK613" s="213">
        <f t="shared" si="364"/>
        <v>0</v>
      </c>
      <c r="AL613" s="213">
        <f t="shared" si="364"/>
        <v>0</v>
      </c>
      <c r="AM613" s="213">
        <f t="shared" si="364"/>
        <v>0</v>
      </c>
      <c r="AN613" s="213">
        <f t="shared" si="364"/>
        <v>0</v>
      </c>
      <c r="AO613" s="213">
        <f t="shared" si="364"/>
        <v>0</v>
      </c>
      <c r="AP613" s="213">
        <f t="shared" si="364"/>
        <v>0</v>
      </c>
    </row>
    <row r="614" spans="1:42" x14ac:dyDescent="0.2">
      <c r="A614" s="4">
        <f t="shared" si="359"/>
        <v>8</v>
      </c>
      <c r="B614" s="233">
        <f t="shared" si="356"/>
        <v>0</v>
      </c>
      <c r="C614" s="235">
        <f t="shared" ref="C614:AP614" si="365">IF(AND(C$2&gt;equip1_reserve_freq*$A601,C$2&lt;=equip1_reserve_freq*$A602),$B602/(equip1_reserve_freq),0)</f>
        <v>0</v>
      </c>
      <c r="D614" s="213">
        <f t="shared" si="365"/>
        <v>0</v>
      </c>
      <c r="E614" s="213">
        <f t="shared" si="365"/>
        <v>0</v>
      </c>
      <c r="F614" s="213">
        <f t="shared" si="365"/>
        <v>0</v>
      </c>
      <c r="G614" s="213">
        <f t="shared" si="365"/>
        <v>0</v>
      </c>
      <c r="H614" s="213">
        <f t="shared" si="365"/>
        <v>0</v>
      </c>
      <c r="I614" s="213">
        <f t="shared" si="365"/>
        <v>0</v>
      </c>
      <c r="J614" s="213">
        <f t="shared" si="365"/>
        <v>0</v>
      </c>
      <c r="K614" s="213">
        <f t="shared" si="365"/>
        <v>0</v>
      </c>
      <c r="L614" s="213">
        <f t="shared" si="365"/>
        <v>0</v>
      </c>
      <c r="M614" s="213">
        <f t="shared" si="365"/>
        <v>0</v>
      </c>
      <c r="N614" s="213">
        <f t="shared" si="365"/>
        <v>0</v>
      </c>
      <c r="O614" s="213">
        <f t="shared" si="365"/>
        <v>0</v>
      </c>
      <c r="P614" s="213">
        <f t="shared" si="365"/>
        <v>0</v>
      </c>
      <c r="Q614" s="213">
        <f t="shared" si="365"/>
        <v>0</v>
      </c>
      <c r="R614" s="213">
        <f t="shared" si="365"/>
        <v>0</v>
      </c>
      <c r="S614" s="213">
        <f t="shared" si="365"/>
        <v>0</v>
      </c>
      <c r="T614" s="213">
        <f t="shared" si="365"/>
        <v>0</v>
      </c>
      <c r="U614" s="213">
        <f t="shared" si="365"/>
        <v>0</v>
      </c>
      <c r="V614" s="213">
        <f t="shared" si="365"/>
        <v>0</v>
      </c>
      <c r="W614" s="213">
        <f t="shared" si="365"/>
        <v>0</v>
      </c>
      <c r="X614" s="213">
        <f t="shared" si="365"/>
        <v>0</v>
      </c>
      <c r="Y614" s="213">
        <f t="shared" si="365"/>
        <v>0</v>
      </c>
      <c r="Z614" s="213">
        <f t="shared" si="365"/>
        <v>0</v>
      </c>
      <c r="AA614" s="213">
        <f t="shared" si="365"/>
        <v>0</v>
      </c>
      <c r="AB614" s="213">
        <f t="shared" si="365"/>
        <v>0</v>
      </c>
      <c r="AC614" s="213">
        <f t="shared" si="365"/>
        <v>0</v>
      </c>
      <c r="AD614" s="213">
        <f t="shared" si="365"/>
        <v>0</v>
      </c>
      <c r="AE614" s="213">
        <f t="shared" si="365"/>
        <v>0</v>
      </c>
      <c r="AF614" s="213">
        <f t="shared" si="365"/>
        <v>0</v>
      </c>
      <c r="AG614" s="213">
        <f t="shared" si="365"/>
        <v>0</v>
      </c>
      <c r="AH614" s="213">
        <f t="shared" si="365"/>
        <v>0</v>
      </c>
      <c r="AI614" s="213">
        <f t="shared" si="365"/>
        <v>0</v>
      </c>
      <c r="AJ614" s="213">
        <f t="shared" si="365"/>
        <v>0</v>
      </c>
      <c r="AK614" s="213">
        <f t="shared" si="365"/>
        <v>0</v>
      </c>
      <c r="AL614" s="213">
        <f t="shared" si="365"/>
        <v>0</v>
      </c>
      <c r="AM614" s="213">
        <f t="shared" si="365"/>
        <v>0</v>
      </c>
      <c r="AN614" s="213">
        <f t="shared" si="365"/>
        <v>0</v>
      </c>
      <c r="AO614" s="213">
        <f t="shared" si="365"/>
        <v>0</v>
      </c>
      <c r="AP614" s="213">
        <f t="shared" si="365"/>
        <v>0</v>
      </c>
    </row>
    <row r="615" spans="1:42" x14ac:dyDescent="0.2">
      <c r="A615" s="4">
        <f>A614+1</f>
        <v>9</v>
      </c>
      <c r="B615" s="233">
        <f t="shared" si="356"/>
        <v>0</v>
      </c>
      <c r="C615" s="235">
        <f t="shared" ref="C615:AP615" si="366">IF(AND(C$2&gt;equip1_reserve_freq*$A602,C$2&lt;=equip1_reserve_freq*$A603),$B603/(equip1_reserve_freq),0)</f>
        <v>0</v>
      </c>
      <c r="D615" s="213">
        <f t="shared" si="366"/>
        <v>0</v>
      </c>
      <c r="E615" s="213">
        <f t="shared" si="366"/>
        <v>0</v>
      </c>
      <c r="F615" s="213">
        <f t="shared" si="366"/>
        <v>0</v>
      </c>
      <c r="G615" s="213">
        <f t="shared" si="366"/>
        <v>0</v>
      </c>
      <c r="H615" s="213">
        <f t="shared" si="366"/>
        <v>0</v>
      </c>
      <c r="I615" s="213">
        <f t="shared" si="366"/>
        <v>0</v>
      </c>
      <c r="J615" s="213">
        <f t="shared" si="366"/>
        <v>0</v>
      </c>
      <c r="K615" s="213">
        <f t="shared" si="366"/>
        <v>0</v>
      </c>
      <c r="L615" s="213">
        <f t="shared" si="366"/>
        <v>0</v>
      </c>
      <c r="M615" s="213">
        <f t="shared" si="366"/>
        <v>0</v>
      </c>
      <c r="N615" s="213">
        <f t="shared" si="366"/>
        <v>0</v>
      </c>
      <c r="O615" s="213">
        <f t="shared" si="366"/>
        <v>0</v>
      </c>
      <c r="P615" s="213">
        <f t="shared" si="366"/>
        <v>0</v>
      </c>
      <c r="Q615" s="213">
        <f t="shared" si="366"/>
        <v>0</v>
      </c>
      <c r="R615" s="213">
        <f t="shared" si="366"/>
        <v>0</v>
      </c>
      <c r="S615" s="213">
        <f t="shared" si="366"/>
        <v>0</v>
      </c>
      <c r="T615" s="213">
        <f t="shared" si="366"/>
        <v>0</v>
      </c>
      <c r="U615" s="213">
        <f t="shared" si="366"/>
        <v>0</v>
      </c>
      <c r="V615" s="213">
        <f t="shared" si="366"/>
        <v>0</v>
      </c>
      <c r="W615" s="213">
        <f t="shared" si="366"/>
        <v>0</v>
      </c>
      <c r="X615" s="213">
        <f t="shared" si="366"/>
        <v>0</v>
      </c>
      <c r="Y615" s="213">
        <f t="shared" si="366"/>
        <v>0</v>
      </c>
      <c r="Z615" s="213">
        <f t="shared" si="366"/>
        <v>0</v>
      </c>
      <c r="AA615" s="213">
        <f t="shared" si="366"/>
        <v>0</v>
      </c>
      <c r="AB615" s="213">
        <f t="shared" si="366"/>
        <v>0</v>
      </c>
      <c r="AC615" s="213">
        <f t="shared" si="366"/>
        <v>0</v>
      </c>
      <c r="AD615" s="213">
        <f t="shared" si="366"/>
        <v>0</v>
      </c>
      <c r="AE615" s="213">
        <f t="shared" si="366"/>
        <v>0</v>
      </c>
      <c r="AF615" s="213">
        <f t="shared" si="366"/>
        <v>0</v>
      </c>
      <c r="AG615" s="213">
        <f t="shared" si="366"/>
        <v>0</v>
      </c>
      <c r="AH615" s="213">
        <f t="shared" si="366"/>
        <v>0</v>
      </c>
      <c r="AI615" s="213">
        <f t="shared" si="366"/>
        <v>0</v>
      </c>
      <c r="AJ615" s="213">
        <f t="shared" si="366"/>
        <v>0</v>
      </c>
      <c r="AK615" s="213">
        <f t="shared" si="366"/>
        <v>0</v>
      </c>
      <c r="AL615" s="213">
        <f t="shared" si="366"/>
        <v>0</v>
      </c>
      <c r="AM615" s="213">
        <f t="shared" si="366"/>
        <v>0</v>
      </c>
      <c r="AN615" s="213">
        <f t="shared" si="366"/>
        <v>0</v>
      </c>
      <c r="AO615" s="213">
        <f t="shared" si="366"/>
        <v>0</v>
      </c>
      <c r="AP615" s="213">
        <f t="shared" si="366"/>
        <v>0</v>
      </c>
    </row>
    <row r="616" spans="1:42" x14ac:dyDescent="0.2">
      <c r="A616" s="4">
        <f t="shared" ref="A616" si="367">A615+1</f>
        <v>10</v>
      </c>
      <c r="B616" s="233">
        <f t="shared" si="356"/>
        <v>0</v>
      </c>
      <c r="C616" s="234">
        <f t="shared" ref="C616:AP616" si="368">IF(AND(C$2&gt;equip1_reserve_freq*$A603,C$2&lt;=equip1_reserve_freq*$A604),$B604/(equip1_reserve_freq),0)</f>
        <v>0</v>
      </c>
      <c r="D616" s="218">
        <f t="shared" si="368"/>
        <v>0</v>
      </c>
      <c r="E616" s="218">
        <f t="shared" si="368"/>
        <v>0</v>
      </c>
      <c r="F616" s="218">
        <f t="shared" si="368"/>
        <v>0</v>
      </c>
      <c r="G616" s="218">
        <f t="shared" si="368"/>
        <v>0</v>
      </c>
      <c r="H616" s="218">
        <f t="shared" si="368"/>
        <v>0</v>
      </c>
      <c r="I616" s="218">
        <f t="shared" si="368"/>
        <v>0</v>
      </c>
      <c r="J616" s="218">
        <f t="shared" si="368"/>
        <v>0</v>
      </c>
      <c r="K616" s="218">
        <f t="shared" si="368"/>
        <v>0</v>
      </c>
      <c r="L616" s="218">
        <f t="shared" si="368"/>
        <v>0</v>
      </c>
      <c r="M616" s="218">
        <f t="shared" si="368"/>
        <v>0</v>
      </c>
      <c r="N616" s="218">
        <f t="shared" si="368"/>
        <v>0</v>
      </c>
      <c r="O616" s="218">
        <f t="shared" si="368"/>
        <v>0</v>
      </c>
      <c r="P616" s="218">
        <f t="shared" si="368"/>
        <v>0</v>
      </c>
      <c r="Q616" s="218">
        <f t="shared" si="368"/>
        <v>0</v>
      </c>
      <c r="R616" s="218">
        <f t="shared" si="368"/>
        <v>0</v>
      </c>
      <c r="S616" s="218">
        <f t="shared" si="368"/>
        <v>0</v>
      </c>
      <c r="T616" s="218">
        <f t="shared" si="368"/>
        <v>0</v>
      </c>
      <c r="U616" s="218">
        <f t="shared" si="368"/>
        <v>0</v>
      </c>
      <c r="V616" s="218">
        <f t="shared" si="368"/>
        <v>0</v>
      </c>
      <c r="W616" s="218">
        <f t="shared" si="368"/>
        <v>0</v>
      </c>
      <c r="X616" s="218">
        <f t="shared" si="368"/>
        <v>0</v>
      </c>
      <c r="Y616" s="218">
        <f t="shared" si="368"/>
        <v>0</v>
      </c>
      <c r="Z616" s="218">
        <f t="shared" si="368"/>
        <v>0</v>
      </c>
      <c r="AA616" s="218">
        <f t="shared" si="368"/>
        <v>0</v>
      </c>
      <c r="AB616" s="218">
        <f t="shared" si="368"/>
        <v>0</v>
      </c>
      <c r="AC616" s="218">
        <f t="shared" si="368"/>
        <v>0</v>
      </c>
      <c r="AD616" s="218">
        <f t="shared" si="368"/>
        <v>0</v>
      </c>
      <c r="AE616" s="218">
        <f t="shared" si="368"/>
        <v>0</v>
      </c>
      <c r="AF616" s="218">
        <f t="shared" si="368"/>
        <v>0</v>
      </c>
      <c r="AG616" s="218">
        <f t="shared" si="368"/>
        <v>0</v>
      </c>
      <c r="AH616" s="218">
        <f t="shared" si="368"/>
        <v>0</v>
      </c>
      <c r="AI616" s="218">
        <f t="shared" si="368"/>
        <v>0</v>
      </c>
      <c r="AJ616" s="218">
        <f t="shared" si="368"/>
        <v>0</v>
      </c>
      <c r="AK616" s="218">
        <f t="shared" si="368"/>
        <v>0</v>
      </c>
      <c r="AL616" s="218">
        <f t="shared" si="368"/>
        <v>0</v>
      </c>
      <c r="AM616" s="218">
        <f t="shared" si="368"/>
        <v>0</v>
      </c>
      <c r="AN616" s="218">
        <f t="shared" si="368"/>
        <v>0</v>
      </c>
      <c r="AO616" s="218">
        <f t="shared" si="368"/>
        <v>0</v>
      </c>
      <c r="AP616" s="218">
        <f t="shared" si="368"/>
        <v>0</v>
      </c>
    </row>
    <row r="617" spans="1:42" x14ac:dyDescent="0.2">
      <c r="A617" s="37" t="s">
        <v>13</v>
      </c>
      <c r="B617" s="28"/>
      <c r="C617" s="20">
        <f>SUM(C607:C616)</f>
        <v>0</v>
      </c>
      <c r="D617" s="20">
        <f t="shared" ref="D617:AP617" si="369">SUM(D607:D616)</f>
        <v>0</v>
      </c>
      <c r="E617" s="20">
        <f t="shared" si="369"/>
        <v>0</v>
      </c>
      <c r="F617" s="20">
        <f t="shared" si="369"/>
        <v>0</v>
      </c>
      <c r="G617" s="20">
        <f t="shared" si="369"/>
        <v>0</v>
      </c>
      <c r="H617" s="20">
        <f t="shared" si="369"/>
        <v>0</v>
      </c>
      <c r="I617" s="20">
        <f t="shared" si="369"/>
        <v>0</v>
      </c>
      <c r="J617" s="20">
        <f t="shared" si="369"/>
        <v>0</v>
      </c>
      <c r="K617" s="20">
        <f t="shared" si="369"/>
        <v>0</v>
      </c>
      <c r="L617" s="20">
        <f t="shared" si="369"/>
        <v>0</v>
      </c>
      <c r="M617" s="20">
        <f t="shared" si="369"/>
        <v>0</v>
      </c>
      <c r="N617" s="20">
        <f t="shared" si="369"/>
        <v>0</v>
      </c>
      <c r="O617" s="20">
        <f t="shared" si="369"/>
        <v>0</v>
      </c>
      <c r="P617" s="20">
        <f t="shared" si="369"/>
        <v>0</v>
      </c>
      <c r="Q617" s="20">
        <f t="shared" si="369"/>
        <v>0</v>
      </c>
      <c r="R617" s="20">
        <f t="shared" si="369"/>
        <v>0</v>
      </c>
      <c r="S617" s="20">
        <f t="shared" si="369"/>
        <v>0</v>
      </c>
      <c r="T617" s="20">
        <f t="shared" si="369"/>
        <v>0</v>
      </c>
      <c r="U617" s="20">
        <f t="shared" si="369"/>
        <v>0</v>
      </c>
      <c r="V617" s="20">
        <f t="shared" si="369"/>
        <v>0</v>
      </c>
      <c r="W617" s="20">
        <f t="shared" si="369"/>
        <v>0</v>
      </c>
      <c r="X617" s="20">
        <f t="shared" si="369"/>
        <v>0</v>
      </c>
      <c r="Y617" s="20">
        <f t="shared" si="369"/>
        <v>0</v>
      </c>
      <c r="Z617" s="20">
        <f t="shared" si="369"/>
        <v>0</v>
      </c>
      <c r="AA617" s="20">
        <f t="shared" si="369"/>
        <v>0</v>
      </c>
      <c r="AB617" s="20">
        <f t="shared" si="369"/>
        <v>0</v>
      </c>
      <c r="AC617" s="20">
        <f t="shared" si="369"/>
        <v>0</v>
      </c>
      <c r="AD617" s="20">
        <f t="shared" si="369"/>
        <v>0</v>
      </c>
      <c r="AE617" s="20">
        <f t="shared" si="369"/>
        <v>0</v>
      </c>
      <c r="AF617" s="20">
        <f t="shared" si="369"/>
        <v>0</v>
      </c>
      <c r="AG617" s="20">
        <f t="shared" si="369"/>
        <v>0</v>
      </c>
      <c r="AH617" s="20">
        <f t="shared" si="369"/>
        <v>0</v>
      </c>
      <c r="AI617" s="20">
        <f t="shared" si="369"/>
        <v>0</v>
      </c>
      <c r="AJ617" s="20">
        <f t="shared" si="369"/>
        <v>0</v>
      </c>
      <c r="AK617" s="20">
        <f t="shared" si="369"/>
        <v>0</v>
      </c>
      <c r="AL617" s="20">
        <f t="shared" si="369"/>
        <v>0</v>
      </c>
      <c r="AM617" s="20">
        <f t="shared" si="369"/>
        <v>0</v>
      </c>
      <c r="AN617" s="20">
        <f t="shared" si="369"/>
        <v>0</v>
      </c>
      <c r="AO617" s="20">
        <f t="shared" si="369"/>
        <v>0</v>
      </c>
      <c r="AP617" s="20">
        <f t="shared" si="369"/>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337</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329</v>
      </c>
      <c r="B620" s="217">
        <v>0</v>
      </c>
      <c r="C620" s="217">
        <f>B623</f>
        <v>0</v>
      </c>
      <c r="D620" s="217">
        <f t="shared" ref="D620:AP620" si="370">C623</f>
        <v>0</v>
      </c>
      <c r="E620" s="217">
        <f t="shared" si="370"/>
        <v>0</v>
      </c>
      <c r="F620" s="217">
        <f t="shared" si="370"/>
        <v>0</v>
      </c>
      <c r="G620" s="217">
        <f t="shared" si="370"/>
        <v>0</v>
      </c>
      <c r="H620" s="217">
        <f t="shared" si="370"/>
        <v>0</v>
      </c>
      <c r="I620" s="217">
        <f t="shared" si="370"/>
        <v>0</v>
      </c>
      <c r="J620" s="217">
        <f t="shared" si="370"/>
        <v>0</v>
      </c>
      <c r="K620" s="217">
        <f t="shared" si="370"/>
        <v>0</v>
      </c>
      <c r="L620" s="217">
        <f t="shared" si="370"/>
        <v>0</v>
      </c>
      <c r="M620" s="217">
        <f t="shared" si="370"/>
        <v>0</v>
      </c>
      <c r="N620" s="217">
        <f t="shared" si="370"/>
        <v>0</v>
      </c>
      <c r="O620" s="217">
        <f t="shared" si="370"/>
        <v>0</v>
      </c>
      <c r="P620" s="217">
        <f t="shared" si="370"/>
        <v>0</v>
      </c>
      <c r="Q620" s="217">
        <f t="shared" si="370"/>
        <v>0</v>
      </c>
      <c r="R620" s="217">
        <f t="shared" si="370"/>
        <v>0</v>
      </c>
      <c r="S620" s="217">
        <f t="shared" si="370"/>
        <v>0</v>
      </c>
      <c r="T620" s="217">
        <f t="shared" si="370"/>
        <v>0</v>
      </c>
      <c r="U620" s="217">
        <f t="shared" si="370"/>
        <v>0</v>
      </c>
      <c r="V620" s="217">
        <f t="shared" si="370"/>
        <v>0</v>
      </c>
      <c r="W620" s="217">
        <f t="shared" si="370"/>
        <v>0</v>
      </c>
      <c r="X620" s="217">
        <f t="shared" si="370"/>
        <v>0</v>
      </c>
      <c r="Y620" s="217">
        <f t="shared" si="370"/>
        <v>0</v>
      </c>
      <c r="Z620" s="217">
        <f t="shared" si="370"/>
        <v>0</v>
      </c>
      <c r="AA620" s="217">
        <f t="shared" si="370"/>
        <v>0</v>
      </c>
      <c r="AB620" s="217">
        <f t="shared" si="370"/>
        <v>0</v>
      </c>
      <c r="AC620" s="217">
        <f t="shared" si="370"/>
        <v>0</v>
      </c>
      <c r="AD620" s="217">
        <f t="shared" si="370"/>
        <v>0</v>
      </c>
      <c r="AE620" s="217">
        <f t="shared" si="370"/>
        <v>0</v>
      </c>
      <c r="AF620" s="217">
        <f t="shared" si="370"/>
        <v>0</v>
      </c>
      <c r="AG620" s="217">
        <f t="shared" si="370"/>
        <v>0</v>
      </c>
      <c r="AH620" s="217">
        <f t="shared" si="370"/>
        <v>0</v>
      </c>
      <c r="AI620" s="217">
        <f t="shared" si="370"/>
        <v>0</v>
      </c>
      <c r="AJ620" s="217">
        <f t="shared" si="370"/>
        <v>0</v>
      </c>
      <c r="AK620" s="217">
        <f t="shared" si="370"/>
        <v>0</v>
      </c>
      <c r="AL620" s="217">
        <f t="shared" si="370"/>
        <v>0</v>
      </c>
      <c r="AM620" s="217">
        <f t="shared" si="370"/>
        <v>0</v>
      </c>
      <c r="AN620" s="217">
        <f t="shared" si="370"/>
        <v>0</v>
      </c>
      <c r="AO620" s="217">
        <f t="shared" si="370"/>
        <v>0</v>
      </c>
      <c r="AP620" s="217">
        <f t="shared" si="370"/>
        <v>0</v>
      </c>
    </row>
    <row r="621" spans="1:42" x14ac:dyDescent="0.2">
      <c r="A621" s="4" t="s">
        <v>77</v>
      </c>
      <c r="B621" s="217">
        <v>0</v>
      </c>
      <c r="C621" s="217">
        <f>C649</f>
        <v>0</v>
      </c>
      <c r="D621" s="217">
        <f t="shared" ref="D621:AP621" si="371">D649</f>
        <v>0</v>
      </c>
      <c r="E621" s="217">
        <f t="shared" si="371"/>
        <v>0</v>
      </c>
      <c r="F621" s="217">
        <f t="shared" si="371"/>
        <v>0</v>
      </c>
      <c r="G621" s="217">
        <f t="shared" si="371"/>
        <v>0</v>
      </c>
      <c r="H621" s="217">
        <f t="shared" si="371"/>
        <v>0</v>
      </c>
      <c r="I621" s="217">
        <f t="shared" si="371"/>
        <v>0</v>
      </c>
      <c r="J621" s="217">
        <f t="shared" si="371"/>
        <v>0</v>
      </c>
      <c r="K621" s="217">
        <f t="shared" si="371"/>
        <v>0</v>
      </c>
      <c r="L621" s="217">
        <f t="shared" si="371"/>
        <v>0</v>
      </c>
      <c r="M621" s="217">
        <f t="shared" si="371"/>
        <v>0</v>
      </c>
      <c r="N621" s="217">
        <f t="shared" si="371"/>
        <v>0</v>
      </c>
      <c r="O621" s="217">
        <f t="shared" si="371"/>
        <v>0</v>
      </c>
      <c r="P621" s="217">
        <f t="shared" si="371"/>
        <v>0</v>
      </c>
      <c r="Q621" s="217">
        <f t="shared" si="371"/>
        <v>0</v>
      </c>
      <c r="R621" s="217">
        <f t="shared" si="371"/>
        <v>0</v>
      </c>
      <c r="S621" s="217">
        <f t="shared" si="371"/>
        <v>0</v>
      </c>
      <c r="T621" s="217">
        <f t="shared" si="371"/>
        <v>0</v>
      </c>
      <c r="U621" s="217">
        <f t="shared" si="371"/>
        <v>0</v>
      </c>
      <c r="V621" s="217">
        <f t="shared" si="371"/>
        <v>0</v>
      </c>
      <c r="W621" s="217">
        <f t="shared" si="371"/>
        <v>0</v>
      </c>
      <c r="X621" s="217">
        <f t="shared" si="371"/>
        <v>0</v>
      </c>
      <c r="Y621" s="217">
        <f t="shared" si="371"/>
        <v>0</v>
      </c>
      <c r="Z621" s="217">
        <f t="shared" si="371"/>
        <v>0</v>
      </c>
      <c r="AA621" s="217">
        <f t="shared" si="371"/>
        <v>0</v>
      </c>
      <c r="AB621" s="217">
        <f t="shared" si="371"/>
        <v>0</v>
      </c>
      <c r="AC621" s="217">
        <f t="shared" si="371"/>
        <v>0</v>
      </c>
      <c r="AD621" s="217">
        <f t="shared" si="371"/>
        <v>0</v>
      </c>
      <c r="AE621" s="217">
        <f t="shared" si="371"/>
        <v>0</v>
      </c>
      <c r="AF621" s="217">
        <f t="shared" si="371"/>
        <v>0</v>
      </c>
      <c r="AG621" s="217">
        <f t="shared" si="371"/>
        <v>0</v>
      </c>
      <c r="AH621" s="217">
        <f t="shared" si="371"/>
        <v>0</v>
      </c>
      <c r="AI621" s="217">
        <f t="shared" si="371"/>
        <v>0</v>
      </c>
      <c r="AJ621" s="217">
        <f t="shared" si="371"/>
        <v>0</v>
      </c>
      <c r="AK621" s="217">
        <f t="shared" si="371"/>
        <v>0</v>
      </c>
      <c r="AL621" s="217">
        <f t="shared" si="371"/>
        <v>0</v>
      </c>
      <c r="AM621" s="217">
        <f t="shared" si="371"/>
        <v>0</v>
      </c>
      <c r="AN621" s="217">
        <f t="shared" si="371"/>
        <v>0</v>
      </c>
      <c r="AO621" s="217">
        <f t="shared" si="371"/>
        <v>0</v>
      </c>
      <c r="AP621" s="217">
        <f t="shared" si="371"/>
        <v>0</v>
      </c>
    </row>
    <row r="622" spans="1:42" x14ac:dyDescent="0.2">
      <c r="A622" s="4" t="s">
        <v>330</v>
      </c>
      <c r="B622" s="218">
        <v>0</v>
      </c>
      <c r="C622" s="218">
        <f>-C637</f>
        <v>0</v>
      </c>
      <c r="D622" s="218">
        <f t="shared" ref="D622:AP622" si="372">-D637</f>
        <v>0</v>
      </c>
      <c r="E622" s="218">
        <f t="shared" si="372"/>
        <v>0</v>
      </c>
      <c r="F622" s="218">
        <f t="shared" si="372"/>
        <v>0</v>
      </c>
      <c r="G622" s="218">
        <f t="shared" si="372"/>
        <v>0</v>
      </c>
      <c r="H622" s="218">
        <f t="shared" si="372"/>
        <v>0</v>
      </c>
      <c r="I622" s="218">
        <f t="shared" si="372"/>
        <v>0</v>
      </c>
      <c r="J622" s="218">
        <f t="shared" si="372"/>
        <v>0</v>
      </c>
      <c r="K622" s="218">
        <f t="shared" si="372"/>
        <v>0</v>
      </c>
      <c r="L622" s="218">
        <f t="shared" si="372"/>
        <v>0</v>
      </c>
      <c r="M622" s="218">
        <f t="shared" si="372"/>
        <v>0</v>
      </c>
      <c r="N622" s="218">
        <f t="shared" si="372"/>
        <v>0</v>
      </c>
      <c r="O622" s="218">
        <f t="shared" si="372"/>
        <v>0</v>
      </c>
      <c r="P622" s="218">
        <f t="shared" si="372"/>
        <v>0</v>
      </c>
      <c r="Q622" s="218">
        <f t="shared" si="372"/>
        <v>0</v>
      </c>
      <c r="R622" s="218">
        <f t="shared" si="372"/>
        <v>0</v>
      </c>
      <c r="S622" s="218">
        <f t="shared" si="372"/>
        <v>0</v>
      </c>
      <c r="T622" s="218">
        <f t="shared" si="372"/>
        <v>0</v>
      </c>
      <c r="U622" s="218">
        <f t="shared" si="372"/>
        <v>0</v>
      </c>
      <c r="V622" s="218">
        <f t="shared" si="372"/>
        <v>0</v>
      </c>
      <c r="W622" s="218">
        <f t="shared" si="372"/>
        <v>0</v>
      </c>
      <c r="X622" s="218">
        <f t="shared" si="372"/>
        <v>0</v>
      </c>
      <c r="Y622" s="218">
        <f t="shared" si="372"/>
        <v>0</v>
      </c>
      <c r="Z622" s="218">
        <f t="shared" si="372"/>
        <v>0</v>
      </c>
      <c r="AA622" s="218">
        <f t="shared" si="372"/>
        <v>0</v>
      </c>
      <c r="AB622" s="218">
        <f t="shared" si="372"/>
        <v>0</v>
      </c>
      <c r="AC622" s="218">
        <f t="shared" si="372"/>
        <v>0</v>
      </c>
      <c r="AD622" s="218">
        <f t="shared" si="372"/>
        <v>0</v>
      </c>
      <c r="AE622" s="218">
        <f t="shared" si="372"/>
        <v>0</v>
      </c>
      <c r="AF622" s="218">
        <f t="shared" si="372"/>
        <v>0</v>
      </c>
      <c r="AG622" s="218">
        <f t="shared" si="372"/>
        <v>0</v>
      </c>
      <c r="AH622" s="218">
        <f t="shared" si="372"/>
        <v>0</v>
      </c>
      <c r="AI622" s="218">
        <f t="shared" si="372"/>
        <v>0</v>
      </c>
      <c r="AJ622" s="218">
        <f t="shared" si="372"/>
        <v>0</v>
      </c>
      <c r="AK622" s="218">
        <f t="shared" si="372"/>
        <v>0</v>
      </c>
      <c r="AL622" s="218">
        <f t="shared" si="372"/>
        <v>0</v>
      </c>
      <c r="AM622" s="218">
        <f t="shared" si="372"/>
        <v>0</v>
      </c>
      <c r="AN622" s="218">
        <f t="shared" si="372"/>
        <v>0</v>
      </c>
      <c r="AO622" s="218">
        <f t="shared" si="372"/>
        <v>0</v>
      </c>
      <c r="AP622" s="218">
        <f t="shared" si="372"/>
        <v>0</v>
      </c>
    </row>
    <row r="623" spans="1:42" x14ac:dyDescent="0.2">
      <c r="A623" s="4" t="s">
        <v>284</v>
      </c>
      <c r="B623" s="217">
        <f>SUM(B620:B622)</f>
        <v>0</v>
      </c>
      <c r="C623" s="217">
        <f>SUM(C620:C622)</f>
        <v>0</v>
      </c>
      <c r="D623" s="217">
        <f t="shared" ref="D623:AP623" si="373">SUM(D620:D622)</f>
        <v>0</v>
      </c>
      <c r="E623" s="217">
        <f t="shared" si="373"/>
        <v>0</v>
      </c>
      <c r="F623" s="217">
        <f t="shared" si="373"/>
        <v>0</v>
      </c>
      <c r="G623" s="217">
        <f t="shared" si="373"/>
        <v>0</v>
      </c>
      <c r="H623" s="217">
        <f t="shared" si="373"/>
        <v>0</v>
      </c>
      <c r="I623" s="217">
        <f t="shared" si="373"/>
        <v>0</v>
      </c>
      <c r="J623" s="217">
        <f t="shared" si="373"/>
        <v>0</v>
      </c>
      <c r="K623" s="217">
        <f t="shared" si="373"/>
        <v>0</v>
      </c>
      <c r="L623" s="217">
        <f t="shared" si="373"/>
        <v>0</v>
      </c>
      <c r="M623" s="217">
        <f t="shared" si="373"/>
        <v>0</v>
      </c>
      <c r="N623" s="217">
        <f t="shared" si="373"/>
        <v>0</v>
      </c>
      <c r="O623" s="217">
        <f t="shared" si="373"/>
        <v>0</v>
      </c>
      <c r="P623" s="217">
        <f t="shared" si="373"/>
        <v>0</v>
      </c>
      <c r="Q623" s="217">
        <f t="shared" si="373"/>
        <v>0</v>
      </c>
      <c r="R623" s="217">
        <f t="shared" si="373"/>
        <v>0</v>
      </c>
      <c r="S623" s="217">
        <f t="shared" si="373"/>
        <v>0</v>
      </c>
      <c r="T623" s="217">
        <f t="shared" si="373"/>
        <v>0</v>
      </c>
      <c r="U623" s="217">
        <f t="shared" si="373"/>
        <v>0</v>
      </c>
      <c r="V623" s="217">
        <f t="shared" si="373"/>
        <v>0</v>
      </c>
      <c r="W623" s="217">
        <f t="shared" si="373"/>
        <v>0</v>
      </c>
      <c r="X623" s="217">
        <f t="shared" si="373"/>
        <v>0</v>
      </c>
      <c r="Y623" s="217">
        <f t="shared" si="373"/>
        <v>0</v>
      </c>
      <c r="Z623" s="217">
        <f t="shared" si="373"/>
        <v>0</v>
      </c>
      <c r="AA623" s="217">
        <f t="shared" si="373"/>
        <v>0</v>
      </c>
      <c r="AB623" s="217">
        <f t="shared" si="373"/>
        <v>0</v>
      </c>
      <c r="AC623" s="217">
        <f t="shared" si="373"/>
        <v>0</v>
      </c>
      <c r="AD623" s="217">
        <f t="shared" si="373"/>
        <v>0</v>
      </c>
      <c r="AE623" s="217">
        <f t="shared" si="373"/>
        <v>0</v>
      </c>
      <c r="AF623" s="217">
        <f t="shared" si="373"/>
        <v>0</v>
      </c>
      <c r="AG623" s="217">
        <f t="shared" si="373"/>
        <v>0</v>
      </c>
      <c r="AH623" s="217">
        <f t="shared" si="373"/>
        <v>0</v>
      </c>
      <c r="AI623" s="217">
        <f t="shared" si="373"/>
        <v>0</v>
      </c>
      <c r="AJ623" s="217">
        <f t="shared" si="373"/>
        <v>0</v>
      </c>
      <c r="AK623" s="217">
        <f t="shared" si="373"/>
        <v>0</v>
      </c>
      <c r="AL623" s="217">
        <f t="shared" si="373"/>
        <v>0</v>
      </c>
      <c r="AM623" s="217">
        <f t="shared" si="373"/>
        <v>0</v>
      </c>
      <c r="AN623" s="217">
        <f t="shared" si="373"/>
        <v>0</v>
      </c>
      <c r="AO623" s="217">
        <f t="shared" si="373"/>
        <v>0</v>
      </c>
      <c r="AP623" s="217">
        <f t="shared" si="373"/>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332</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333</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4">SUM(C627:AP627)</f>
        <v>0</v>
      </c>
      <c r="C627" s="213">
        <f t="shared" ref="C627:AP627" si="375">IF(C$2&gt;analysis_period,0,IF(C$2=equip2_reserve_freq*$A627,equip2_reserve_cost*system_capacity*1000*(1+inflation_rate/100)^B$2,0))</f>
        <v>0</v>
      </c>
      <c r="D627" s="213">
        <f t="shared" si="375"/>
        <v>0</v>
      </c>
      <c r="E627" s="213">
        <f t="shared" si="375"/>
        <v>0</v>
      </c>
      <c r="F627" s="213">
        <f t="shared" si="375"/>
        <v>0</v>
      </c>
      <c r="G627" s="213">
        <f t="shared" si="375"/>
        <v>0</v>
      </c>
      <c r="H627" s="213">
        <f t="shared" si="375"/>
        <v>0</v>
      </c>
      <c r="I627" s="213">
        <f t="shared" si="375"/>
        <v>0</v>
      </c>
      <c r="J627" s="213">
        <f t="shared" si="375"/>
        <v>0</v>
      </c>
      <c r="K627" s="213">
        <f t="shared" si="375"/>
        <v>0</v>
      </c>
      <c r="L627" s="213">
        <f t="shared" si="375"/>
        <v>0</v>
      </c>
      <c r="M627" s="213">
        <f t="shared" si="375"/>
        <v>0</v>
      </c>
      <c r="N627" s="213">
        <f t="shared" si="375"/>
        <v>0</v>
      </c>
      <c r="O627" s="213">
        <f t="shared" si="375"/>
        <v>0</v>
      </c>
      <c r="P627" s="213">
        <f t="shared" si="375"/>
        <v>0</v>
      </c>
      <c r="Q627" s="213">
        <f t="shared" si="375"/>
        <v>0</v>
      </c>
      <c r="R627" s="213">
        <f t="shared" si="375"/>
        <v>0</v>
      </c>
      <c r="S627" s="213">
        <f t="shared" si="375"/>
        <v>0</v>
      </c>
      <c r="T627" s="213">
        <f t="shared" si="375"/>
        <v>0</v>
      </c>
      <c r="U627" s="213">
        <f t="shared" si="375"/>
        <v>0</v>
      </c>
      <c r="V627" s="213">
        <f t="shared" si="375"/>
        <v>0</v>
      </c>
      <c r="W627" s="213">
        <f t="shared" si="375"/>
        <v>0</v>
      </c>
      <c r="X627" s="213">
        <f t="shared" si="375"/>
        <v>0</v>
      </c>
      <c r="Y627" s="213">
        <f t="shared" si="375"/>
        <v>0</v>
      </c>
      <c r="Z627" s="213">
        <f t="shared" si="375"/>
        <v>0</v>
      </c>
      <c r="AA627" s="213">
        <f t="shared" si="375"/>
        <v>0</v>
      </c>
      <c r="AB627" s="213">
        <f t="shared" si="375"/>
        <v>0</v>
      </c>
      <c r="AC627" s="213">
        <f t="shared" si="375"/>
        <v>0</v>
      </c>
      <c r="AD627" s="213">
        <f t="shared" si="375"/>
        <v>0</v>
      </c>
      <c r="AE627" s="213">
        <f t="shared" si="375"/>
        <v>0</v>
      </c>
      <c r="AF627" s="213">
        <f t="shared" si="375"/>
        <v>0</v>
      </c>
      <c r="AG627" s="213">
        <f t="shared" si="375"/>
        <v>0</v>
      </c>
      <c r="AH627" s="213">
        <f t="shared" si="375"/>
        <v>0</v>
      </c>
      <c r="AI627" s="213">
        <f t="shared" si="375"/>
        <v>0</v>
      </c>
      <c r="AJ627" s="213">
        <f t="shared" si="375"/>
        <v>0</v>
      </c>
      <c r="AK627" s="213">
        <f t="shared" si="375"/>
        <v>0</v>
      </c>
      <c r="AL627" s="213">
        <f t="shared" si="375"/>
        <v>0</v>
      </c>
      <c r="AM627" s="213">
        <f t="shared" si="375"/>
        <v>0</v>
      </c>
      <c r="AN627" s="213">
        <f t="shared" si="375"/>
        <v>0</v>
      </c>
      <c r="AO627" s="213">
        <f t="shared" si="375"/>
        <v>0</v>
      </c>
      <c r="AP627" s="213">
        <f t="shared" si="375"/>
        <v>0</v>
      </c>
    </row>
    <row r="628" spans="1:42" x14ac:dyDescent="0.2">
      <c r="A628" s="4">
        <f>A627+1</f>
        <v>2</v>
      </c>
      <c r="B628" s="233">
        <f t="shared" si="374"/>
        <v>0</v>
      </c>
      <c r="C628" s="213">
        <f t="shared" ref="C628:AP628" si="376">IF(C$2&gt;analysis_period,0,IF(C$2=equip2_reserve_freq*$A628,equip2_reserve_cost*system_capacity*1000*(1+inflation_rate/100)^B$2,0))</f>
        <v>0</v>
      </c>
      <c r="D628" s="213">
        <f t="shared" si="376"/>
        <v>0</v>
      </c>
      <c r="E628" s="213">
        <f t="shared" si="376"/>
        <v>0</v>
      </c>
      <c r="F628" s="213">
        <f t="shared" si="376"/>
        <v>0</v>
      </c>
      <c r="G628" s="213">
        <f t="shared" si="376"/>
        <v>0</v>
      </c>
      <c r="H628" s="213">
        <f t="shared" si="376"/>
        <v>0</v>
      </c>
      <c r="I628" s="213">
        <f t="shared" si="376"/>
        <v>0</v>
      </c>
      <c r="J628" s="213">
        <f t="shared" si="376"/>
        <v>0</v>
      </c>
      <c r="K628" s="213">
        <f t="shared" si="376"/>
        <v>0</v>
      </c>
      <c r="L628" s="213">
        <f t="shared" si="376"/>
        <v>0</v>
      </c>
      <c r="M628" s="213">
        <f t="shared" si="376"/>
        <v>0</v>
      </c>
      <c r="N628" s="213">
        <f t="shared" si="376"/>
        <v>0</v>
      </c>
      <c r="O628" s="213">
        <f t="shared" si="376"/>
        <v>0</v>
      </c>
      <c r="P628" s="213">
        <f t="shared" si="376"/>
        <v>0</v>
      </c>
      <c r="Q628" s="213">
        <f t="shared" si="376"/>
        <v>0</v>
      </c>
      <c r="R628" s="213">
        <f t="shared" si="376"/>
        <v>0</v>
      </c>
      <c r="S628" s="213">
        <f t="shared" si="376"/>
        <v>0</v>
      </c>
      <c r="T628" s="213">
        <f t="shared" si="376"/>
        <v>0</v>
      </c>
      <c r="U628" s="213">
        <f t="shared" si="376"/>
        <v>0</v>
      </c>
      <c r="V628" s="213">
        <f t="shared" si="376"/>
        <v>0</v>
      </c>
      <c r="W628" s="213">
        <f t="shared" si="376"/>
        <v>0</v>
      </c>
      <c r="X628" s="213">
        <f t="shared" si="376"/>
        <v>0</v>
      </c>
      <c r="Y628" s="213">
        <f t="shared" si="376"/>
        <v>0</v>
      </c>
      <c r="Z628" s="213">
        <f t="shared" si="376"/>
        <v>0</v>
      </c>
      <c r="AA628" s="213">
        <f t="shared" si="376"/>
        <v>0</v>
      </c>
      <c r="AB628" s="213">
        <f t="shared" si="376"/>
        <v>0</v>
      </c>
      <c r="AC628" s="213">
        <f t="shared" si="376"/>
        <v>0</v>
      </c>
      <c r="AD628" s="213">
        <f t="shared" si="376"/>
        <v>0</v>
      </c>
      <c r="AE628" s="213">
        <f t="shared" si="376"/>
        <v>0</v>
      </c>
      <c r="AF628" s="213">
        <f t="shared" si="376"/>
        <v>0</v>
      </c>
      <c r="AG628" s="213">
        <f t="shared" si="376"/>
        <v>0</v>
      </c>
      <c r="AH628" s="213">
        <f t="shared" si="376"/>
        <v>0</v>
      </c>
      <c r="AI628" s="213">
        <f t="shared" si="376"/>
        <v>0</v>
      </c>
      <c r="AJ628" s="213">
        <f t="shared" si="376"/>
        <v>0</v>
      </c>
      <c r="AK628" s="213">
        <f t="shared" si="376"/>
        <v>0</v>
      </c>
      <c r="AL628" s="213">
        <f t="shared" si="376"/>
        <v>0</v>
      </c>
      <c r="AM628" s="213">
        <f t="shared" si="376"/>
        <v>0</v>
      </c>
      <c r="AN628" s="213">
        <f t="shared" si="376"/>
        <v>0</v>
      </c>
      <c r="AO628" s="213">
        <f t="shared" si="376"/>
        <v>0</v>
      </c>
      <c r="AP628" s="213">
        <f t="shared" si="376"/>
        <v>0</v>
      </c>
    </row>
    <row r="629" spans="1:42" x14ac:dyDescent="0.2">
      <c r="A629" s="4">
        <f t="shared" ref="A629:A636" si="377">A628+1</f>
        <v>3</v>
      </c>
      <c r="B629" s="233">
        <f t="shared" si="374"/>
        <v>0</v>
      </c>
      <c r="C629" s="213">
        <f t="shared" ref="C629:AP629" si="378">IF(C$2&gt;analysis_period,0,IF(C$2=equip2_reserve_freq*$A629,equip2_reserve_cost*system_capacity*1000*(1+inflation_rate/100)^B$2,0))</f>
        <v>0</v>
      </c>
      <c r="D629" s="213">
        <f t="shared" si="378"/>
        <v>0</v>
      </c>
      <c r="E629" s="213">
        <f t="shared" si="378"/>
        <v>0</v>
      </c>
      <c r="F629" s="213">
        <f t="shared" si="378"/>
        <v>0</v>
      </c>
      <c r="G629" s="213">
        <f t="shared" si="378"/>
        <v>0</v>
      </c>
      <c r="H629" s="213">
        <f t="shared" si="378"/>
        <v>0</v>
      </c>
      <c r="I629" s="213">
        <f t="shared" si="378"/>
        <v>0</v>
      </c>
      <c r="J629" s="213">
        <f t="shared" si="378"/>
        <v>0</v>
      </c>
      <c r="K629" s="213">
        <f t="shared" si="378"/>
        <v>0</v>
      </c>
      <c r="L629" s="213">
        <f t="shared" si="378"/>
        <v>0</v>
      </c>
      <c r="M629" s="213">
        <f t="shared" si="378"/>
        <v>0</v>
      </c>
      <c r="N629" s="213">
        <f t="shared" si="378"/>
        <v>0</v>
      </c>
      <c r="O629" s="213">
        <f t="shared" si="378"/>
        <v>0</v>
      </c>
      <c r="P629" s="213">
        <f t="shared" si="378"/>
        <v>0</v>
      </c>
      <c r="Q629" s="213">
        <f t="shared" si="378"/>
        <v>0</v>
      </c>
      <c r="R629" s="213">
        <f t="shared" si="378"/>
        <v>0</v>
      </c>
      <c r="S629" s="213">
        <f t="shared" si="378"/>
        <v>0</v>
      </c>
      <c r="T629" s="213">
        <f t="shared" si="378"/>
        <v>0</v>
      </c>
      <c r="U629" s="213">
        <f t="shared" si="378"/>
        <v>0</v>
      </c>
      <c r="V629" s="213">
        <f t="shared" si="378"/>
        <v>0</v>
      </c>
      <c r="W629" s="213">
        <f t="shared" si="378"/>
        <v>0</v>
      </c>
      <c r="X629" s="213">
        <f t="shared" si="378"/>
        <v>0</v>
      </c>
      <c r="Y629" s="213">
        <f t="shared" si="378"/>
        <v>0</v>
      </c>
      <c r="Z629" s="213">
        <f t="shared" si="378"/>
        <v>0</v>
      </c>
      <c r="AA629" s="213">
        <f t="shared" si="378"/>
        <v>0</v>
      </c>
      <c r="AB629" s="213">
        <f t="shared" si="378"/>
        <v>0</v>
      </c>
      <c r="AC629" s="213">
        <f t="shared" si="378"/>
        <v>0</v>
      </c>
      <c r="AD629" s="213">
        <f t="shared" si="378"/>
        <v>0</v>
      </c>
      <c r="AE629" s="213">
        <f t="shared" si="378"/>
        <v>0</v>
      </c>
      <c r="AF629" s="213">
        <f t="shared" si="378"/>
        <v>0</v>
      </c>
      <c r="AG629" s="213">
        <f t="shared" si="378"/>
        <v>0</v>
      </c>
      <c r="AH629" s="213">
        <f t="shared" si="378"/>
        <v>0</v>
      </c>
      <c r="AI629" s="213">
        <f t="shared" si="378"/>
        <v>0</v>
      </c>
      <c r="AJ629" s="213">
        <f t="shared" si="378"/>
        <v>0</v>
      </c>
      <c r="AK629" s="213">
        <f t="shared" si="378"/>
        <v>0</v>
      </c>
      <c r="AL629" s="213">
        <f t="shared" si="378"/>
        <v>0</v>
      </c>
      <c r="AM629" s="213">
        <f t="shared" si="378"/>
        <v>0</v>
      </c>
      <c r="AN629" s="213">
        <f t="shared" si="378"/>
        <v>0</v>
      </c>
      <c r="AO629" s="213">
        <f t="shared" si="378"/>
        <v>0</v>
      </c>
      <c r="AP629" s="213">
        <f t="shared" si="378"/>
        <v>0</v>
      </c>
    </row>
    <row r="630" spans="1:42" x14ac:dyDescent="0.2">
      <c r="A630" s="4">
        <f t="shared" si="377"/>
        <v>4</v>
      </c>
      <c r="B630" s="233">
        <f t="shared" si="374"/>
        <v>0</v>
      </c>
      <c r="C630" s="213">
        <f t="shared" ref="C630:AP630" si="379">IF(C$2&gt;analysis_period,0,IF(C$2=equip2_reserve_freq*$A630,equip2_reserve_cost*system_capacity*1000*(1+inflation_rate/100)^B$2,0))</f>
        <v>0</v>
      </c>
      <c r="D630" s="213">
        <f t="shared" si="379"/>
        <v>0</v>
      </c>
      <c r="E630" s="213">
        <f t="shared" si="379"/>
        <v>0</v>
      </c>
      <c r="F630" s="213">
        <f t="shared" si="379"/>
        <v>0</v>
      </c>
      <c r="G630" s="213">
        <f t="shared" si="379"/>
        <v>0</v>
      </c>
      <c r="H630" s="213">
        <f t="shared" si="379"/>
        <v>0</v>
      </c>
      <c r="I630" s="213">
        <f t="shared" si="379"/>
        <v>0</v>
      </c>
      <c r="J630" s="213">
        <f t="shared" si="379"/>
        <v>0</v>
      </c>
      <c r="K630" s="213">
        <f t="shared" si="379"/>
        <v>0</v>
      </c>
      <c r="L630" s="213">
        <f t="shared" si="379"/>
        <v>0</v>
      </c>
      <c r="M630" s="213">
        <f t="shared" si="379"/>
        <v>0</v>
      </c>
      <c r="N630" s="213">
        <f t="shared" si="379"/>
        <v>0</v>
      </c>
      <c r="O630" s="213">
        <f t="shared" si="379"/>
        <v>0</v>
      </c>
      <c r="P630" s="213">
        <f t="shared" si="379"/>
        <v>0</v>
      </c>
      <c r="Q630" s="213">
        <f t="shared" si="379"/>
        <v>0</v>
      </c>
      <c r="R630" s="213">
        <f t="shared" si="379"/>
        <v>0</v>
      </c>
      <c r="S630" s="213">
        <f t="shared" si="379"/>
        <v>0</v>
      </c>
      <c r="T630" s="213">
        <f t="shared" si="379"/>
        <v>0</v>
      </c>
      <c r="U630" s="213">
        <f t="shared" si="379"/>
        <v>0</v>
      </c>
      <c r="V630" s="213">
        <f t="shared" si="379"/>
        <v>0</v>
      </c>
      <c r="W630" s="213">
        <f t="shared" si="379"/>
        <v>0</v>
      </c>
      <c r="X630" s="213">
        <f t="shared" si="379"/>
        <v>0</v>
      </c>
      <c r="Y630" s="213">
        <f t="shared" si="379"/>
        <v>0</v>
      </c>
      <c r="Z630" s="213">
        <f t="shared" si="379"/>
        <v>0</v>
      </c>
      <c r="AA630" s="213">
        <f t="shared" si="379"/>
        <v>0</v>
      </c>
      <c r="AB630" s="213">
        <f t="shared" si="379"/>
        <v>0</v>
      </c>
      <c r="AC630" s="213">
        <f t="shared" si="379"/>
        <v>0</v>
      </c>
      <c r="AD630" s="213">
        <f t="shared" si="379"/>
        <v>0</v>
      </c>
      <c r="AE630" s="213">
        <f t="shared" si="379"/>
        <v>0</v>
      </c>
      <c r="AF630" s="213">
        <f t="shared" si="379"/>
        <v>0</v>
      </c>
      <c r="AG630" s="213">
        <f t="shared" si="379"/>
        <v>0</v>
      </c>
      <c r="AH630" s="213">
        <f t="shared" si="379"/>
        <v>0</v>
      </c>
      <c r="AI630" s="213">
        <f t="shared" si="379"/>
        <v>0</v>
      </c>
      <c r="AJ630" s="213">
        <f t="shared" si="379"/>
        <v>0</v>
      </c>
      <c r="AK630" s="213">
        <f t="shared" si="379"/>
        <v>0</v>
      </c>
      <c r="AL630" s="213">
        <f t="shared" si="379"/>
        <v>0</v>
      </c>
      <c r="AM630" s="213">
        <f t="shared" si="379"/>
        <v>0</v>
      </c>
      <c r="AN630" s="213">
        <f t="shared" si="379"/>
        <v>0</v>
      </c>
      <c r="AO630" s="213">
        <f t="shared" si="379"/>
        <v>0</v>
      </c>
      <c r="AP630" s="213">
        <f t="shared" si="379"/>
        <v>0</v>
      </c>
    </row>
    <row r="631" spans="1:42" x14ac:dyDescent="0.2">
      <c r="A631" s="4">
        <f t="shared" si="377"/>
        <v>5</v>
      </c>
      <c r="B631" s="233">
        <f t="shared" si="374"/>
        <v>0</v>
      </c>
      <c r="C631" s="213">
        <f t="shared" ref="C631:AP631" si="380">IF(C$2&gt;analysis_period,0,IF(C$2=equip2_reserve_freq*$A631,equip2_reserve_cost*system_capacity*1000*(1+inflation_rate/100)^B$2,0))</f>
        <v>0</v>
      </c>
      <c r="D631" s="213">
        <f t="shared" si="380"/>
        <v>0</v>
      </c>
      <c r="E631" s="213">
        <f t="shared" si="380"/>
        <v>0</v>
      </c>
      <c r="F631" s="213">
        <f t="shared" si="380"/>
        <v>0</v>
      </c>
      <c r="G631" s="213">
        <f t="shared" si="380"/>
        <v>0</v>
      </c>
      <c r="H631" s="213">
        <f t="shared" si="380"/>
        <v>0</v>
      </c>
      <c r="I631" s="213">
        <f t="shared" si="380"/>
        <v>0</v>
      </c>
      <c r="J631" s="213">
        <f t="shared" si="380"/>
        <v>0</v>
      </c>
      <c r="K631" s="213">
        <f t="shared" si="380"/>
        <v>0</v>
      </c>
      <c r="L631" s="213">
        <f t="shared" si="380"/>
        <v>0</v>
      </c>
      <c r="M631" s="213">
        <f t="shared" si="380"/>
        <v>0</v>
      </c>
      <c r="N631" s="213">
        <f t="shared" si="380"/>
        <v>0</v>
      </c>
      <c r="O631" s="213">
        <f t="shared" si="380"/>
        <v>0</v>
      </c>
      <c r="P631" s="213">
        <f t="shared" si="380"/>
        <v>0</v>
      </c>
      <c r="Q631" s="213">
        <f t="shared" si="380"/>
        <v>0</v>
      </c>
      <c r="R631" s="213">
        <f t="shared" si="380"/>
        <v>0</v>
      </c>
      <c r="S631" s="213">
        <f t="shared" si="380"/>
        <v>0</v>
      </c>
      <c r="T631" s="213">
        <f t="shared" si="380"/>
        <v>0</v>
      </c>
      <c r="U631" s="213">
        <f t="shared" si="380"/>
        <v>0</v>
      </c>
      <c r="V631" s="213">
        <f t="shared" si="380"/>
        <v>0</v>
      </c>
      <c r="W631" s="213">
        <f t="shared" si="380"/>
        <v>0</v>
      </c>
      <c r="X631" s="213">
        <f t="shared" si="380"/>
        <v>0</v>
      </c>
      <c r="Y631" s="213">
        <f t="shared" si="380"/>
        <v>0</v>
      </c>
      <c r="Z631" s="213">
        <f t="shared" si="380"/>
        <v>0</v>
      </c>
      <c r="AA631" s="213">
        <f t="shared" si="380"/>
        <v>0</v>
      </c>
      <c r="AB631" s="213">
        <f t="shared" si="380"/>
        <v>0</v>
      </c>
      <c r="AC631" s="213">
        <f t="shared" si="380"/>
        <v>0</v>
      </c>
      <c r="AD631" s="213">
        <f t="shared" si="380"/>
        <v>0</v>
      </c>
      <c r="AE631" s="213">
        <f t="shared" si="380"/>
        <v>0</v>
      </c>
      <c r="AF631" s="213">
        <f t="shared" si="380"/>
        <v>0</v>
      </c>
      <c r="AG631" s="213">
        <f t="shared" si="380"/>
        <v>0</v>
      </c>
      <c r="AH631" s="213">
        <f t="shared" si="380"/>
        <v>0</v>
      </c>
      <c r="AI631" s="213">
        <f t="shared" si="380"/>
        <v>0</v>
      </c>
      <c r="AJ631" s="213">
        <f t="shared" si="380"/>
        <v>0</v>
      </c>
      <c r="AK631" s="213">
        <f t="shared" si="380"/>
        <v>0</v>
      </c>
      <c r="AL631" s="213">
        <f t="shared" si="380"/>
        <v>0</v>
      </c>
      <c r="AM631" s="213">
        <f t="shared" si="380"/>
        <v>0</v>
      </c>
      <c r="AN631" s="213">
        <f t="shared" si="380"/>
        <v>0</v>
      </c>
      <c r="AO631" s="213">
        <f t="shared" si="380"/>
        <v>0</v>
      </c>
      <c r="AP631" s="213">
        <f t="shared" si="380"/>
        <v>0</v>
      </c>
    </row>
    <row r="632" spans="1:42" x14ac:dyDescent="0.2">
      <c r="A632" s="4">
        <f t="shared" si="377"/>
        <v>6</v>
      </c>
      <c r="B632" s="233">
        <f t="shared" si="374"/>
        <v>0</v>
      </c>
      <c r="C632" s="213">
        <f t="shared" ref="C632:AP632" si="381">IF(C$2&gt;analysis_period,0,IF(C$2=equip2_reserve_freq*$A632,equip2_reserve_cost*system_capacity*1000*(1+inflation_rate/100)^B$2,0))</f>
        <v>0</v>
      </c>
      <c r="D632" s="213">
        <f t="shared" si="381"/>
        <v>0</v>
      </c>
      <c r="E632" s="213">
        <f t="shared" si="381"/>
        <v>0</v>
      </c>
      <c r="F632" s="213">
        <f t="shared" si="381"/>
        <v>0</v>
      </c>
      <c r="G632" s="213">
        <f t="shared" si="381"/>
        <v>0</v>
      </c>
      <c r="H632" s="213">
        <f t="shared" si="381"/>
        <v>0</v>
      </c>
      <c r="I632" s="213">
        <f t="shared" si="381"/>
        <v>0</v>
      </c>
      <c r="J632" s="213">
        <f t="shared" si="381"/>
        <v>0</v>
      </c>
      <c r="K632" s="213">
        <f t="shared" si="381"/>
        <v>0</v>
      </c>
      <c r="L632" s="213">
        <f t="shared" si="381"/>
        <v>0</v>
      </c>
      <c r="M632" s="213">
        <f t="shared" si="381"/>
        <v>0</v>
      </c>
      <c r="N632" s="213">
        <f t="shared" si="381"/>
        <v>0</v>
      </c>
      <c r="O632" s="213">
        <f t="shared" si="381"/>
        <v>0</v>
      </c>
      <c r="P632" s="213">
        <f t="shared" si="381"/>
        <v>0</v>
      </c>
      <c r="Q632" s="213">
        <f t="shared" si="381"/>
        <v>0</v>
      </c>
      <c r="R632" s="213">
        <f t="shared" si="381"/>
        <v>0</v>
      </c>
      <c r="S632" s="213">
        <f t="shared" si="381"/>
        <v>0</v>
      </c>
      <c r="T632" s="213">
        <f t="shared" si="381"/>
        <v>0</v>
      </c>
      <c r="U632" s="213">
        <f t="shared" si="381"/>
        <v>0</v>
      </c>
      <c r="V632" s="213">
        <f t="shared" si="381"/>
        <v>0</v>
      </c>
      <c r="W632" s="213">
        <f t="shared" si="381"/>
        <v>0</v>
      </c>
      <c r="X632" s="213">
        <f t="shared" si="381"/>
        <v>0</v>
      </c>
      <c r="Y632" s="213">
        <f t="shared" si="381"/>
        <v>0</v>
      </c>
      <c r="Z632" s="213">
        <f t="shared" si="381"/>
        <v>0</v>
      </c>
      <c r="AA632" s="213">
        <f t="shared" si="381"/>
        <v>0</v>
      </c>
      <c r="AB632" s="213">
        <f t="shared" si="381"/>
        <v>0</v>
      </c>
      <c r="AC632" s="213">
        <f t="shared" si="381"/>
        <v>0</v>
      </c>
      <c r="AD632" s="213">
        <f t="shared" si="381"/>
        <v>0</v>
      </c>
      <c r="AE632" s="213">
        <f t="shared" si="381"/>
        <v>0</v>
      </c>
      <c r="AF632" s="213">
        <f t="shared" si="381"/>
        <v>0</v>
      </c>
      <c r="AG632" s="213">
        <f t="shared" si="381"/>
        <v>0</v>
      </c>
      <c r="AH632" s="213">
        <f t="shared" si="381"/>
        <v>0</v>
      </c>
      <c r="AI632" s="213">
        <f t="shared" si="381"/>
        <v>0</v>
      </c>
      <c r="AJ632" s="213">
        <f t="shared" si="381"/>
        <v>0</v>
      </c>
      <c r="AK632" s="213">
        <f t="shared" si="381"/>
        <v>0</v>
      </c>
      <c r="AL632" s="213">
        <f t="shared" si="381"/>
        <v>0</v>
      </c>
      <c r="AM632" s="213">
        <f t="shared" si="381"/>
        <v>0</v>
      </c>
      <c r="AN632" s="213">
        <f t="shared" si="381"/>
        <v>0</v>
      </c>
      <c r="AO632" s="213">
        <f t="shared" si="381"/>
        <v>0</v>
      </c>
      <c r="AP632" s="213">
        <f t="shared" si="381"/>
        <v>0</v>
      </c>
    </row>
    <row r="633" spans="1:42" x14ac:dyDescent="0.2">
      <c r="A633" s="4">
        <f t="shared" si="377"/>
        <v>7</v>
      </c>
      <c r="B633" s="233">
        <f t="shared" si="374"/>
        <v>0</v>
      </c>
      <c r="C633" s="213">
        <f t="shared" ref="C633:AP633" si="382">IF(C$2&gt;analysis_period,0,IF(C$2=equip2_reserve_freq*$A633,equip2_reserve_cost*system_capacity*1000*(1+inflation_rate/100)^B$2,0))</f>
        <v>0</v>
      </c>
      <c r="D633" s="213">
        <f t="shared" si="382"/>
        <v>0</v>
      </c>
      <c r="E633" s="213">
        <f t="shared" si="382"/>
        <v>0</v>
      </c>
      <c r="F633" s="213">
        <f t="shared" si="382"/>
        <v>0</v>
      </c>
      <c r="G633" s="213">
        <f t="shared" si="382"/>
        <v>0</v>
      </c>
      <c r="H633" s="213">
        <f t="shared" si="382"/>
        <v>0</v>
      </c>
      <c r="I633" s="213">
        <f t="shared" si="382"/>
        <v>0</v>
      </c>
      <c r="J633" s="213">
        <f t="shared" si="382"/>
        <v>0</v>
      </c>
      <c r="K633" s="213">
        <f t="shared" si="382"/>
        <v>0</v>
      </c>
      <c r="L633" s="213">
        <f t="shared" si="382"/>
        <v>0</v>
      </c>
      <c r="M633" s="213">
        <f t="shared" si="382"/>
        <v>0</v>
      </c>
      <c r="N633" s="213">
        <f t="shared" si="382"/>
        <v>0</v>
      </c>
      <c r="O633" s="213">
        <f t="shared" si="382"/>
        <v>0</v>
      </c>
      <c r="P633" s="213">
        <f t="shared" si="382"/>
        <v>0</v>
      </c>
      <c r="Q633" s="213">
        <f t="shared" si="382"/>
        <v>0</v>
      </c>
      <c r="R633" s="213">
        <f t="shared" si="382"/>
        <v>0</v>
      </c>
      <c r="S633" s="213">
        <f t="shared" si="382"/>
        <v>0</v>
      </c>
      <c r="T633" s="213">
        <f t="shared" si="382"/>
        <v>0</v>
      </c>
      <c r="U633" s="213">
        <f t="shared" si="382"/>
        <v>0</v>
      </c>
      <c r="V633" s="213">
        <f t="shared" si="382"/>
        <v>0</v>
      </c>
      <c r="W633" s="213">
        <f t="shared" si="382"/>
        <v>0</v>
      </c>
      <c r="X633" s="213">
        <f t="shared" si="382"/>
        <v>0</v>
      </c>
      <c r="Y633" s="213">
        <f t="shared" si="382"/>
        <v>0</v>
      </c>
      <c r="Z633" s="213">
        <f t="shared" si="382"/>
        <v>0</v>
      </c>
      <c r="AA633" s="213">
        <f t="shared" si="382"/>
        <v>0</v>
      </c>
      <c r="AB633" s="213">
        <f t="shared" si="382"/>
        <v>0</v>
      </c>
      <c r="AC633" s="213">
        <f t="shared" si="382"/>
        <v>0</v>
      </c>
      <c r="AD633" s="213">
        <f t="shared" si="382"/>
        <v>0</v>
      </c>
      <c r="AE633" s="213">
        <f t="shared" si="382"/>
        <v>0</v>
      </c>
      <c r="AF633" s="213">
        <f t="shared" si="382"/>
        <v>0</v>
      </c>
      <c r="AG633" s="213">
        <f t="shared" si="382"/>
        <v>0</v>
      </c>
      <c r="AH633" s="213">
        <f t="shared" si="382"/>
        <v>0</v>
      </c>
      <c r="AI633" s="213">
        <f t="shared" si="382"/>
        <v>0</v>
      </c>
      <c r="AJ633" s="213">
        <f t="shared" si="382"/>
        <v>0</v>
      </c>
      <c r="AK633" s="213">
        <f t="shared" si="382"/>
        <v>0</v>
      </c>
      <c r="AL633" s="213">
        <f t="shared" si="382"/>
        <v>0</v>
      </c>
      <c r="AM633" s="213">
        <f t="shared" si="382"/>
        <v>0</v>
      </c>
      <c r="AN633" s="213">
        <f t="shared" si="382"/>
        <v>0</v>
      </c>
      <c r="AO633" s="213">
        <f t="shared" si="382"/>
        <v>0</v>
      </c>
      <c r="AP633" s="213">
        <f t="shared" si="382"/>
        <v>0</v>
      </c>
    </row>
    <row r="634" spans="1:42" x14ac:dyDescent="0.2">
      <c r="A634" s="4">
        <f t="shared" si="377"/>
        <v>8</v>
      </c>
      <c r="B634" s="233">
        <f t="shared" si="374"/>
        <v>0</v>
      </c>
      <c r="C634" s="213">
        <f t="shared" ref="C634:AP634" si="383">IF(C$2&gt;analysis_period,0,IF(C$2=equip2_reserve_freq*$A634,equip2_reserve_cost*system_capacity*1000*(1+inflation_rate/100)^B$2,0))</f>
        <v>0</v>
      </c>
      <c r="D634" s="213">
        <f t="shared" si="383"/>
        <v>0</v>
      </c>
      <c r="E634" s="213">
        <f t="shared" si="383"/>
        <v>0</v>
      </c>
      <c r="F634" s="213">
        <f t="shared" si="383"/>
        <v>0</v>
      </c>
      <c r="G634" s="213">
        <f t="shared" si="383"/>
        <v>0</v>
      </c>
      <c r="H634" s="213">
        <f t="shared" si="383"/>
        <v>0</v>
      </c>
      <c r="I634" s="213">
        <f t="shared" si="383"/>
        <v>0</v>
      </c>
      <c r="J634" s="213">
        <f t="shared" si="383"/>
        <v>0</v>
      </c>
      <c r="K634" s="213">
        <f t="shared" si="383"/>
        <v>0</v>
      </c>
      <c r="L634" s="213">
        <f t="shared" si="383"/>
        <v>0</v>
      </c>
      <c r="M634" s="213">
        <f t="shared" si="383"/>
        <v>0</v>
      </c>
      <c r="N634" s="213">
        <f t="shared" si="383"/>
        <v>0</v>
      </c>
      <c r="O634" s="213">
        <f t="shared" si="383"/>
        <v>0</v>
      </c>
      <c r="P634" s="213">
        <f t="shared" si="383"/>
        <v>0</v>
      </c>
      <c r="Q634" s="213">
        <f t="shared" si="383"/>
        <v>0</v>
      </c>
      <c r="R634" s="213">
        <f t="shared" si="383"/>
        <v>0</v>
      </c>
      <c r="S634" s="213">
        <f t="shared" si="383"/>
        <v>0</v>
      </c>
      <c r="T634" s="213">
        <f t="shared" si="383"/>
        <v>0</v>
      </c>
      <c r="U634" s="213">
        <f t="shared" si="383"/>
        <v>0</v>
      </c>
      <c r="V634" s="213">
        <f t="shared" si="383"/>
        <v>0</v>
      </c>
      <c r="W634" s="213">
        <f t="shared" si="383"/>
        <v>0</v>
      </c>
      <c r="X634" s="213">
        <f t="shared" si="383"/>
        <v>0</v>
      </c>
      <c r="Y634" s="213">
        <f t="shared" si="383"/>
        <v>0</v>
      </c>
      <c r="Z634" s="213">
        <f t="shared" si="383"/>
        <v>0</v>
      </c>
      <c r="AA634" s="213">
        <f t="shared" si="383"/>
        <v>0</v>
      </c>
      <c r="AB634" s="213">
        <f t="shared" si="383"/>
        <v>0</v>
      </c>
      <c r="AC634" s="213">
        <f t="shared" si="383"/>
        <v>0</v>
      </c>
      <c r="AD634" s="213">
        <f t="shared" si="383"/>
        <v>0</v>
      </c>
      <c r="AE634" s="213">
        <f t="shared" si="383"/>
        <v>0</v>
      </c>
      <c r="AF634" s="213">
        <f t="shared" si="383"/>
        <v>0</v>
      </c>
      <c r="AG634" s="213">
        <f t="shared" si="383"/>
        <v>0</v>
      </c>
      <c r="AH634" s="213">
        <f t="shared" si="383"/>
        <v>0</v>
      </c>
      <c r="AI634" s="213">
        <f t="shared" si="383"/>
        <v>0</v>
      </c>
      <c r="AJ634" s="213">
        <f t="shared" si="383"/>
        <v>0</v>
      </c>
      <c r="AK634" s="213">
        <f t="shared" si="383"/>
        <v>0</v>
      </c>
      <c r="AL634" s="213">
        <f t="shared" si="383"/>
        <v>0</v>
      </c>
      <c r="AM634" s="213">
        <f t="shared" si="383"/>
        <v>0</v>
      </c>
      <c r="AN634" s="213">
        <f t="shared" si="383"/>
        <v>0</v>
      </c>
      <c r="AO634" s="213">
        <f t="shared" si="383"/>
        <v>0</v>
      </c>
      <c r="AP634" s="213">
        <f t="shared" si="383"/>
        <v>0</v>
      </c>
    </row>
    <row r="635" spans="1:42" x14ac:dyDescent="0.2">
      <c r="A635" s="4">
        <f>A634+1</f>
        <v>9</v>
      </c>
      <c r="B635" s="233">
        <f t="shared" si="374"/>
        <v>0</v>
      </c>
      <c r="C635" s="213">
        <f t="shared" ref="C635:AP635" si="384">IF(C$2&gt;analysis_period,0,IF(C$2=equip2_reserve_freq*$A635,equip2_reserve_cost*system_capacity*1000*(1+inflation_rate/100)^B$2,0))</f>
        <v>0</v>
      </c>
      <c r="D635" s="213">
        <f t="shared" si="384"/>
        <v>0</v>
      </c>
      <c r="E635" s="213">
        <f t="shared" si="384"/>
        <v>0</v>
      </c>
      <c r="F635" s="213">
        <f t="shared" si="384"/>
        <v>0</v>
      </c>
      <c r="G635" s="213">
        <f t="shared" si="384"/>
        <v>0</v>
      </c>
      <c r="H635" s="213">
        <f t="shared" si="384"/>
        <v>0</v>
      </c>
      <c r="I635" s="213">
        <f t="shared" si="384"/>
        <v>0</v>
      </c>
      <c r="J635" s="213">
        <f t="shared" si="384"/>
        <v>0</v>
      </c>
      <c r="K635" s="213">
        <f t="shared" si="384"/>
        <v>0</v>
      </c>
      <c r="L635" s="213">
        <f t="shared" si="384"/>
        <v>0</v>
      </c>
      <c r="M635" s="213">
        <f t="shared" si="384"/>
        <v>0</v>
      </c>
      <c r="N635" s="213">
        <f t="shared" si="384"/>
        <v>0</v>
      </c>
      <c r="O635" s="213">
        <f t="shared" si="384"/>
        <v>0</v>
      </c>
      <c r="P635" s="213">
        <f t="shared" si="384"/>
        <v>0</v>
      </c>
      <c r="Q635" s="213">
        <f t="shared" si="384"/>
        <v>0</v>
      </c>
      <c r="R635" s="213">
        <f t="shared" si="384"/>
        <v>0</v>
      </c>
      <c r="S635" s="213">
        <f t="shared" si="384"/>
        <v>0</v>
      </c>
      <c r="T635" s="213">
        <f t="shared" si="384"/>
        <v>0</v>
      </c>
      <c r="U635" s="213">
        <f t="shared" si="384"/>
        <v>0</v>
      </c>
      <c r="V635" s="213">
        <f t="shared" si="384"/>
        <v>0</v>
      </c>
      <c r="W635" s="213">
        <f t="shared" si="384"/>
        <v>0</v>
      </c>
      <c r="X635" s="213">
        <f t="shared" si="384"/>
        <v>0</v>
      </c>
      <c r="Y635" s="213">
        <f t="shared" si="384"/>
        <v>0</v>
      </c>
      <c r="Z635" s="213">
        <f t="shared" si="384"/>
        <v>0</v>
      </c>
      <c r="AA635" s="213">
        <f t="shared" si="384"/>
        <v>0</v>
      </c>
      <c r="AB635" s="213">
        <f t="shared" si="384"/>
        <v>0</v>
      </c>
      <c r="AC635" s="213">
        <f t="shared" si="384"/>
        <v>0</v>
      </c>
      <c r="AD635" s="213">
        <f t="shared" si="384"/>
        <v>0</v>
      </c>
      <c r="AE635" s="213">
        <f t="shared" si="384"/>
        <v>0</v>
      </c>
      <c r="AF635" s="213">
        <f t="shared" si="384"/>
        <v>0</v>
      </c>
      <c r="AG635" s="213">
        <f t="shared" si="384"/>
        <v>0</v>
      </c>
      <c r="AH635" s="213">
        <f t="shared" si="384"/>
        <v>0</v>
      </c>
      <c r="AI635" s="213">
        <f t="shared" si="384"/>
        <v>0</v>
      </c>
      <c r="AJ635" s="213">
        <f t="shared" si="384"/>
        <v>0</v>
      </c>
      <c r="AK635" s="213">
        <f t="shared" si="384"/>
        <v>0</v>
      </c>
      <c r="AL635" s="213">
        <f t="shared" si="384"/>
        <v>0</v>
      </c>
      <c r="AM635" s="213">
        <f t="shared" si="384"/>
        <v>0</v>
      </c>
      <c r="AN635" s="213">
        <f t="shared" si="384"/>
        <v>0</v>
      </c>
      <c r="AO635" s="213">
        <f t="shared" si="384"/>
        <v>0</v>
      </c>
      <c r="AP635" s="213">
        <f t="shared" si="384"/>
        <v>0</v>
      </c>
    </row>
    <row r="636" spans="1:42" x14ac:dyDescent="0.2">
      <c r="A636" s="4">
        <f t="shared" si="377"/>
        <v>10</v>
      </c>
      <c r="B636" s="233">
        <f t="shared" si="374"/>
        <v>0</v>
      </c>
      <c r="C636" s="213">
        <f t="shared" ref="C636:AP636" si="385">IF(C$2&gt;analysis_period,0,IF(C$2=equip2_reserve_freq*$A636,equip2_reserve_cost*system_capacity*1000*(1+inflation_rate/100)^B$2,0))</f>
        <v>0</v>
      </c>
      <c r="D636" s="213">
        <f t="shared" si="385"/>
        <v>0</v>
      </c>
      <c r="E636" s="213">
        <f t="shared" si="385"/>
        <v>0</v>
      </c>
      <c r="F636" s="213">
        <f t="shared" si="385"/>
        <v>0</v>
      </c>
      <c r="G636" s="213">
        <f t="shared" si="385"/>
        <v>0</v>
      </c>
      <c r="H636" s="213">
        <f t="shared" si="385"/>
        <v>0</v>
      </c>
      <c r="I636" s="213">
        <f t="shared" si="385"/>
        <v>0</v>
      </c>
      <c r="J636" s="213">
        <f t="shared" si="385"/>
        <v>0</v>
      </c>
      <c r="K636" s="213">
        <f t="shared" si="385"/>
        <v>0</v>
      </c>
      <c r="L636" s="213">
        <f t="shared" si="385"/>
        <v>0</v>
      </c>
      <c r="M636" s="213">
        <f t="shared" si="385"/>
        <v>0</v>
      </c>
      <c r="N636" s="213">
        <f t="shared" si="385"/>
        <v>0</v>
      </c>
      <c r="O636" s="213">
        <f t="shared" si="385"/>
        <v>0</v>
      </c>
      <c r="P636" s="213">
        <f t="shared" si="385"/>
        <v>0</v>
      </c>
      <c r="Q636" s="213">
        <f t="shared" si="385"/>
        <v>0</v>
      </c>
      <c r="R636" s="213">
        <f t="shared" si="385"/>
        <v>0</v>
      </c>
      <c r="S636" s="213">
        <f t="shared" si="385"/>
        <v>0</v>
      </c>
      <c r="T636" s="213">
        <f t="shared" si="385"/>
        <v>0</v>
      </c>
      <c r="U636" s="213">
        <f t="shared" si="385"/>
        <v>0</v>
      </c>
      <c r="V636" s="213">
        <f t="shared" si="385"/>
        <v>0</v>
      </c>
      <c r="W636" s="213">
        <f t="shared" si="385"/>
        <v>0</v>
      </c>
      <c r="X636" s="213">
        <f t="shared" si="385"/>
        <v>0</v>
      </c>
      <c r="Y636" s="213">
        <f t="shared" si="385"/>
        <v>0</v>
      </c>
      <c r="Z636" s="213">
        <f t="shared" si="385"/>
        <v>0</v>
      </c>
      <c r="AA636" s="213">
        <f t="shared" si="385"/>
        <v>0</v>
      </c>
      <c r="AB636" s="213">
        <f t="shared" si="385"/>
        <v>0</v>
      </c>
      <c r="AC636" s="213">
        <f t="shared" si="385"/>
        <v>0</v>
      </c>
      <c r="AD636" s="213">
        <f t="shared" si="385"/>
        <v>0</v>
      </c>
      <c r="AE636" s="213">
        <f t="shared" si="385"/>
        <v>0</v>
      </c>
      <c r="AF636" s="213">
        <f t="shared" si="385"/>
        <v>0</v>
      </c>
      <c r="AG636" s="213">
        <f t="shared" si="385"/>
        <v>0</v>
      </c>
      <c r="AH636" s="213">
        <f t="shared" si="385"/>
        <v>0</v>
      </c>
      <c r="AI636" s="213">
        <f t="shared" si="385"/>
        <v>0</v>
      </c>
      <c r="AJ636" s="213">
        <f t="shared" si="385"/>
        <v>0</v>
      </c>
      <c r="AK636" s="213">
        <f t="shared" si="385"/>
        <v>0</v>
      </c>
      <c r="AL636" s="213">
        <f t="shared" si="385"/>
        <v>0</v>
      </c>
      <c r="AM636" s="213">
        <f t="shared" si="385"/>
        <v>0</v>
      </c>
      <c r="AN636" s="213">
        <f t="shared" si="385"/>
        <v>0</v>
      </c>
      <c r="AO636" s="213">
        <f t="shared" si="385"/>
        <v>0</v>
      </c>
      <c r="AP636" s="213">
        <f t="shared" si="385"/>
        <v>0</v>
      </c>
    </row>
    <row r="637" spans="1:42" x14ac:dyDescent="0.2">
      <c r="A637" s="37" t="s">
        <v>13</v>
      </c>
      <c r="B637" s="28"/>
      <c r="C637" s="217">
        <f>SUM(C627:C636)</f>
        <v>0</v>
      </c>
      <c r="D637" s="217">
        <f t="shared" ref="D637:AP637" si="386">SUM(D627:D636)</f>
        <v>0</v>
      </c>
      <c r="E637" s="217">
        <f t="shared" si="386"/>
        <v>0</v>
      </c>
      <c r="F637" s="217">
        <f t="shared" si="386"/>
        <v>0</v>
      </c>
      <c r="G637" s="217">
        <f t="shared" si="386"/>
        <v>0</v>
      </c>
      <c r="H637" s="217">
        <f t="shared" si="386"/>
        <v>0</v>
      </c>
      <c r="I637" s="217">
        <f t="shared" si="386"/>
        <v>0</v>
      </c>
      <c r="J637" s="217">
        <f t="shared" si="386"/>
        <v>0</v>
      </c>
      <c r="K637" s="217">
        <f t="shared" si="386"/>
        <v>0</v>
      </c>
      <c r="L637" s="217">
        <f t="shared" si="386"/>
        <v>0</v>
      </c>
      <c r="M637" s="217">
        <f t="shared" si="386"/>
        <v>0</v>
      </c>
      <c r="N637" s="217">
        <f t="shared" si="386"/>
        <v>0</v>
      </c>
      <c r="O637" s="217">
        <f t="shared" si="386"/>
        <v>0</v>
      </c>
      <c r="P637" s="217">
        <f t="shared" si="386"/>
        <v>0</v>
      </c>
      <c r="Q637" s="217">
        <f t="shared" si="386"/>
        <v>0</v>
      </c>
      <c r="R637" s="217">
        <f t="shared" si="386"/>
        <v>0</v>
      </c>
      <c r="S637" s="217">
        <f t="shared" si="386"/>
        <v>0</v>
      </c>
      <c r="T637" s="217">
        <f t="shared" si="386"/>
        <v>0</v>
      </c>
      <c r="U637" s="217">
        <f t="shared" si="386"/>
        <v>0</v>
      </c>
      <c r="V637" s="217">
        <f t="shared" si="386"/>
        <v>0</v>
      </c>
      <c r="W637" s="217">
        <f t="shared" si="386"/>
        <v>0</v>
      </c>
      <c r="X637" s="217">
        <f t="shared" si="386"/>
        <v>0</v>
      </c>
      <c r="Y637" s="217">
        <f t="shared" si="386"/>
        <v>0</v>
      </c>
      <c r="Z637" s="217">
        <f t="shared" si="386"/>
        <v>0</v>
      </c>
      <c r="AA637" s="217">
        <f t="shared" si="386"/>
        <v>0</v>
      </c>
      <c r="AB637" s="217">
        <f t="shared" si="386"/>
        <v>0</v>
      </c>
      <c r="AC637" s="217">
        <f t="shared" si="386"/>
        <v>0</v>
      </c>
      <c r="AD637" s="217">
        <f t="shared" si="386"/>
        <v>0</v>
      </c>
      <c r="AE637" s="217">
        <f t="shared" si="386"/>
        <v>0</v>
      </c>
      <c r="AF637" s="217">
        <f t="shared" si="386"/>
        <v>0</v>
      </c>
      <c r="AG637" s="217">
        <f t="shared" si="386"/>
        <v>0</v>
      </c>
      <c r="AH637" s="217">
        <f t="shared" si="386"/>
        <v>0</v>
      </c>
      <c r="AI637" s="217">
        <f t="shared" si="386"/>
        <v>0</v>
      </c>
      <c r="AJ637" s="217">
        <f t="shared" si="386"/>
        <v>0</v>
      </c>
      <c r="AK637" s="217">
        <f t="shared" si="386"/>
        <v>0</v>
      </c>
      <c r="AL637" s="217">
        <f t="shared" si="386"/>
        <v>0</v>
      </c>
      <c r="AM637" s="217">
        <f t="shared" si="386"/>
        <v>0</v>
      </c>
      <c r="AN637" s="217">
        <f t="shared" si="386"/>
        <v>0</v>
      </c>
      <c r="AO637" s="217">
        <f t="shared" si="386"/>
        <v>0</v>
      </c>
      <c r="AP637" s="217">
        <f t="shared" si="386"/>
        <v>0</v>
      </c>
    </row>
    <row r="638" spans="1:42" s="122" customFormat="1" x14ac:dyDescent="0.2">
      <c r="A638" s="4" t="s">
        <v>334</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7">SUM(C639:AP639)</f>
        <v>0</v>
      </c>
      <c r="C639" s="213">
        <f t="shared" ref="C639:AP639" si="388">IF(C$2&lt;=equip2_reserve_freq*$A$627,$B$627/(equip2_reserve_freq),0)</f>
        <v>0</v>
      </c>
      <c r="D639" s="213">
        <f t="shared" si="388"/>
        <v>0</v>
      </c>
      <c r="E639" s="213">
        <f t="shared" si="388"/>
        <v>0</v>
      </c>
      <c r="F639" s="213">
        <f t="shared" si="388"/>
        <v>0</v>
      </c>
      <c r="G639" s="213">
        <f t="shared" si="388"/>
        <v>0</v>
      </c>
      <c r="H639" s="213">
        <f t="shared" si="388"/>
        <v>0</v>
      </c>
      <c r="I639" s="213">
        <f t="shared" si="388"/>
        <v>0</v>
      </c>
      <c r="J639" s="213">
        <f t="shared" si="388"/>
        <v>0</v>
      </c>
      <c r="K639" s="213">
        <f t="shared" si="388"/>
        <v>0</v>
      </c>
      <c r="L639" s="213">
        <f t="shared" si="388"/>
        <v>0</v>
      </c>
      <c r="M639" s="213">
        <f t="shared" si="388"/>
        <v>0</v>
      </c>
      <c r="N639" s="213">
        <f t="shared" si="388"/>
        <v>0</v>
      </c>
      <c r="O639" s="213">
        <f t="shared" si="388"/>
        <v>0</v>
      </c>
      <c r="P639" s="213">
        <f t="shared" si="388"/>
        <v>0</v>
      </c>
      <c r="Q639" s="213">
        <f t="shared" si="388"/>
        <v>0</v>
      </c>
      <c r="R639" s="213">
        <f t="shared" si="388"/>
        <v>0</v>
      </c>
      <c r="S639" s="213">
        <f t="shared" si="388"/>
        <v>0</v>
      </c>
      <c r="T639" s="213">
        <f t="shared" si="388"/>
        <v>0</v>
      </c>
      <c r="U639" s="213">
        <f t="shared" si="388"/>
        <v>0</v>
      </c>
      <c r="V639" s="213">
        <f t="shared" si="388"/>
        <v>0</v>
      </c>
      <c r="W639" s="213">
        <f t="shared" si="388"/>
        <v>0</v>
      </c>
      <c r="X639" s="213">
        <f t="shared" si="388"/>
        <v>0</v>
      </c>
      <c r="Y639" s="213">
        <f t="shared" si="388"/>
        <v>0</v>
      </c>
      <c r="Z639" s="213">
        <f t="shared" si="388"/>
        <v>0</v>
      </c>
      <c r="AA639" s="213">
        <f t="shared" si="388"/>
        <v>0</v>
      </c>
      <c r="AB639" s="213">
        <f t="shared" si="388"/>
        <v>0</v>
      </c>
      <c r="AC639" s="213">
        <f t="shared" si="388"/>
        <v>0</v>
      </c>
      <c r="AD639" s="213">
        <f t="shared" si="388"/>
        <v>0</v>
      </c>
      <c r="AE639" s="213">
        <f t="shared" si="388"/>
        <v>0</v>
      </c>
      <c r="AF639" s="213">
        <f t="shared" si="388"/>
        <v>0</v>
      </c>
      <c r="AG639" s="213">
        <f t="shared" si="388"/>
        <v>0</v>
      </c>
      <c r="AH639" s="213">
        <f t="shared" si="388"/>
        <v>0</v>
      </c>
      <c r="AI639" s="213">
        <f t="shared" si="388"/>
        <v>0</v>
      </c>
      <c r="AJ639" s="213">
        <f t="shared" si="388"/>
        <v>0</v>
      </c>
      <c r="AK639" s="213">
        <f t="shared" si="388"/>
        <v>0</v>
      </c>
      <c r="AL639" s="213">
        <f t="shared" si="388"/>
        <v>0</v>
      </c>
      <c r="AM639" s="213">
        <f t="shared" si="388"/>
        <v>0</v>
      </c>
      <c r="AN639" s="213">
        <f t="shared" si="388"/>
        <v>0</v>
      </c>
      <c r="AO639" s="213">
        <f t="shared" si="388"/>
        <v>0</v>
      </c>
      <c r="AP639" s="213">
        <f t="shared" si="388"/>
        <v>0</v>
      </c>
    </row>
    <row r="640" spans="1:42" x14ac:dyDescent="0.2">
      <c r="A640" s="4">
        <f>A639+1</f>
        <v>2</v>
      </c>
      <c r="B640" s="238">
        <f t="shared" si="387"/>
        <v>0</v>
      </c>
      <c r="C640" s="213">
        <f t="shared" ref="C640:AP640" si="389">IF(AND(C$2&gt;equip2_reserve_freq*$A627,C$2&lt;=equip2_reserve_freq*$A628),$B628/(equip2_reserve_freq),0)</f>
        <v>0</v>
      </c>
      <c r="D640" s="213">
        <f t="shared" si="389"/>
        <v>0</v>
      </c>
      <c r="E640" s="213">
        <f t="shared" si="389"/>
        <v>0</v>
      </c>
      <c r="F640" s="213">
        <f t="shared" si="389"/>
        <v>0</v>
      </c>
      <c r="G640" s="213">
        <f t="shared" si="389"/>
        <v>0</v>
      </c>
      <c r="H640" s="213">
        <f t="shared" si="389"/>
        <v>0</v>
      </c>
      <c r="I640" s="213">
        <f t="shared" si="389"/>
        <v>0</v>
      </c>
      <c r="J640" s="213">
        <f t="shared" si="389"/>
        <v>0</v>
      </c>
      <c r="K640" s="213">
        <f t="shared" si="389"/>
        <v>0</v>
      </c>
      <c r="L640" s="213">
        <f t="shared" si="389"/>
        <v>0</v>
      </c>
      <c r="M640" s="213">
        <f t="shared" si="389"/>
        <v>0</v>
      </c>
      <c r="N640" s="213">
        <f t="shared" si="389"/>
        <v>0</v>
      </c>
      <c r="O640" s="213">
        <f t="shared" si="389"/>
        <v>0</v>
      </c>
      <c r="P640" s="213">
        <f t="shared" si="389"/>
        <v>0</v>
      </c>
      <c r="Q640" s="213">
        <f t="shared" si="389"/>
        <v>0</v>
      </c>
      <c r="R640" s="213">
        <f t="shared" si="389"/>
        <v>0</v>
      </c>
      <c r="S640" s="213">
        <f t="shared" si="389"/>
        <v>0</v>
      </c>
      <c r="T640" s="213">
        <f t="shared" si="389"/>
        <v>0</v>
      </c>
      <c r="U640" s="213">
        <f t="shared" si="389"/>
        <v>0</v>
      </c>
      <c r="V640" s="213">
        <f t="shared" si="389"/>
        <v>0</v>
      </c>
      <c r="W640" s="213">
        <f t="shared" si="389"/>
        <v>0</v>
      </c>
      <c r="X640" s="213">
        <f t="shared" si="389"/>
        <v>0</v>
      </c>
      <c r="Y640" s="213">
        <f t="shared" si="389"/>
        <v>0</v>
      </c>
      <c r="Z640" s="213">
        <f t="shared" si="389"/>
        <v>0</v>
      </c>
      <c r="AA640" s="213">
        <f t="shared" si="389"/>
        <v>0</v>
      </c>
      <c r="AB640" s="213">
        <f t="shared" si="389"/>
        <v>0</v>
      </c>
      <c r="AC640" s="213">
        <f t="shared" si="389"/>
        <v>0</v>
      </c>
      <c r="AD640" s="213">
        <f t="shared" si="389"/>
        <v>0</v>
      </c>
      <c r="AE640" s="213">
        <f t="shared" si="389"/>
        <v>0</v>
      </c>
      <c r="AF640" s="213">
        <f t="shared" si="389"/>
        <v>0</v>
      </c>
      <c r="AG640" s="213">
        <f t="shared" si="389"/>
        <v>0</v>
      </c>
      <c r="AH640" s="213">
        <f t="shared" si="389"/>
        <v>0</v>
      </c>
      <c r="AI640" s="213">
        <f t="shared" si="389"/>
        <v>0</v>
      </c>
      <c r="AJ640" s="213">
        <f t="shared" si="389"/>
        <v>0</v>
      </c>
      <c r="AK640" s="213">
        <f t="shared" si="389"/>
        <v>0</v>
      </c>
      <c r="AL640" s="213">
        <f t="shared" si="389"/>
        <v>0</v>
      </c>
      <c r="AM640" s="213">
        <f t="shared" si="389"/>
        <v>0</v>
      </c>
      <c r="AN640" s="213">
        <f t="shared" si="389"/>
        <v>0</v>
      </c>
      <c r="AO640" s="213">
        <f t="shared" si="389"/>
        <v>0</v>
      </c>
      <c r="AP640" s="213">
        <f t="shared" si="389"/>
        <v>0</v>
      </c>
    </row>
    <row r="641" spans="1:42" x14ac:dyDescent="0.2">
      <c r="A641" s="4">
        <f t="shared" ref="A641:A646" si="390">A640+1</f>
        <v>3</v>
      </c>
      <c r="B641" s="238">
        <f t="shared" si="387"/>
        <v>0</v>
      </c>
      <c r="C641" s="213">
        <f t="shared" ref="C641:AP641" si="391">IF(AND(C$2&gt;equip2_reserve_freq*$A628,C$2&lt;=equip2_reserve_freq*$A629),$B629/(equip2_reserve_freq),0)</f>
        <v>0</v>
      </c>
      <c r="D641" s="213">
        <f t="shared" si="391"/>
        <v>0</v>
      </c>
      <c r="E641" s="213">
        <f t="shared" si="391"/>
        <v>0</v>
      </c>
      <c r="F641" s="213">
        <f t="shared" si="391"/>
        <v>0</v>
      </c>
      <c r="G641" s="213">
        <f t="shared" si="391"/>
        <v>0</v>
      </c>
      <c r="H641" s="213">
        <f t="shared" si="391"/>
        <v>0</v>
      </c>
      <c r="I641" s="213">
        <f t="shared" si="391"/>
        <v>0</v>
      </c>
      <c r="J641" s="213">
        <f t="shared" si="391"/>
        <v>0</v>
      </c>
      <c r="K641" s="213">
        <f t="shared" si="391"/>
        <v>0</v>
      </c>
      <c r="L641" s="213">
        <f t="shared" si="391"/>
        <v>0</v>
      </c>
      <c r="M641" s="213">
        <f t="shared" si="391"/>
        <v>0</v>
      </c>
      <c r="N641" s="213">
        <f t="shared" si="391"/>
        <v>0</v>
      </c>
      <c r="O641" s="213">
        <f t="shared" si="391"/>
        <v>0</v>
      </c>
      <c r="P641" s="213">
        <f t="shared" si="391"/>
        <v>0</v>
      </c>
      <c r="Q641" s="213">
        <f t="shared" si="391"/>
        <v>0</v>
      </c>
      <c r="R641" s="213">
        <f t="shared" si="391"/>
        <v>0</v>
      </c>
      <c r="S641" s="213">
        <f t="shared" si="391"/>
        <v>0</v>
      </c>
      <c r="T641" s="213">
        <f t="shared" si="391"/>
        <v>0</v>
      </c>
      <c r="U641" s="213">
        <f t="shared" si="391"/>
        <v>0</v>
      </c>
      <c r="V641" s="213">
        <f t="shared" si="391"/>
        <v>0</v>
      </c>
      <c r="W641" s="213">
        <f t="shared" si="391"/>
        <v>0</v>
      </c>
      <c r="X641" s="213">
        <f t="shared" si="391"/>
        <v>0</v>
      </c>
      <c r="Y641" s="213">
        <f t="shared" si="391"/>
        <v>0</v>
      </c>
      <c r="Z641" s="213">
        <f t="shared" si="391"/>
        <v>0</v>
      </c>
      <c r="AA641" s="213">
        <f t="shared" si="391"/>
        <v>0</v>
      </c>
      <c r="AB641" s="213">
        <f t="shared" si="391"/>
        <v>0</v>
      </c>
      <c r="AC641" s="213">
        <f t="shared" si="391"/>
        <v>0</v>
      </c>
      <c r="AD641" s="213">
        <f t="shared" si="391"/>
        <v>0</v>
      </c>
      <c r="AE641" s="213">
        <f t="shared" si="391"/>
        <v>0</v>
      </c>
      <c r="AF641" s="213">
        <f t="shared" si="391"/>
        <v>0</v>
      </c>
      <c r="AG641" s="213">
        <f t="shared" si="391"/>
        <v>0</v>
      </c>
      <c r="AH641" s="213">
        <f t="shared" si="391"/>
        <v>0</v>
      </c>
      <c r="AI641" s="213">
        <f t="shared" si="391"/>
        <v>0</v>
      </c>
      <c r="AJ641" s="213">
        <f t="shared" si="391"/>
        <v>0</v>
      </c>
      <c r="AK641" s="213">
        <f t="shared" si="391"/>
        <v>0</v>
      </c>
      <c r="AL641" s="213">
        <f t="shared" si="391"/>
        <v>0</v>
      </c>
      <c r="AM641" s="213">
        <f t="shared" si="391"/>
        <v>0</v>
      </c>
      <c r="AN641" s="213">
        <f t="shared" si="391"/>
        <v>0</v>
      </c>
      <c r="AO641" s="213">
        <f t="shared" si="391"/>
        <v>0</v>
      </c>
      <c r="AP641" s="213">
        <f t="shared" si="391"/>
        <v>0</v>
      </c>
    </row>
    <row r="642" spans="1:42" x14ac:dyDescent="0.2">
      <c r="A642" s="4">
        <f t="shared" si="390"/>
        <v>4</v>
      </c>
      <c r="B642" s="238">
        <f t="shared" si="387"/>
        <v>0</v>
      </c>
      <c r="C642" s="213">
        <f t="shared" ref="C642:AP642" si="392">IF(AND(C$2&gt;equip2_reserve_freq*$A629,C$2&lt;=equip2_reserve_freq*$A630),$B630/(equip2_reserve_freq),0)</f>
        <v>0</v>
      </c>
      <c r="D642" s="213">
        <f t="shared" si="392"/>
        <v>0</v>
      </c>
      <c r="E642" s="213">
        <f t="shared" si="392"/>
        <v>0</v>
      </c>
      <c r="F642" s="213">
        <f t="shared" si="392"/>
        <v>0</v>
      </c>
      <c r="G642" s="213">
        <f t="shared" si="392"/>
        <v>0</v>
      </c>
      <c r="H642" s="213">
        <f t="shared" si="392"/>
        <v>0</v>
      </c>
      <c r="I642" s="213">
        <f t="shared" si="392"/>
        <v>0</v>
      </c>
      <c r="J642" s="213">
        <f t="shared" si="392"/>
        <v>0</v>
      </c>
      <c r="K642" s="213">
        <f t="shared" si="392"/>
        <v>0</v>
      </c>
      <c r="L642" s="213">
        <f t="shared" si="392"/>
        <v>0</v>
      </c>
      <c r="M642" s="213">
        <f t="shared" si="392"/>
        <v>0</v>
      </c>
      <c r="N642" s="213">
        <f t="shared" si="392"/>
        <v>0</v>
      </c>
      <c r="O642" s="213">
        <f t="shared" si="392"/>
        <v>0</v>
      </c>
      <c r="P642" s="213">
        <f t="shared" si="392"/>
        <v>0</v>
      </c>
      <c r="Q642" s="213">
        <f t="shared" si="392"/>
        <v>0</v>
      </c>
      <c r="R642" s="213">
        <f t="shared" si="392"/>
        <v>0</v>
      </c>
      <c r="S642" s="213">
        <f t="shared" si="392"/>
        <v>0</v>
      </c>
      <c r="T642" s="213">
        <f t="shared" si="392"/>
        <v>0</v>
      </c>
      <c r="U642" s="213">
        <f t="shared" si="392"/>
        <v>0</v>
      </c>
      <c r="V642" s="213">
        <f t="shared" si="392"/>
        <v>0</v>
      </c>
      <c r="W642" s="213">
        <f t="shared" si="392"/>
        <v>0</v>
      </c>
      <c r="X642" s="213">
        <f t="shared" si="392"/>
        <v>0</v>
      </c>
      <c r="Y642" s="213">
        <f t="shared" si="392"/>
        <v>0</v>
      </c>
      <c r="Z642" s="213">
        <f t="shared" si="392"/>
        <v>0</v>
      </c>
      <c r="AA642" s="213">
        <f t="shared" si="392"/>
        <v>0</v>
      </c>
      <c r="AB642" s="213">
        <f t="shared" si="392"/>
        <v>0</v>
      </c>
      <c r="AC642" s="213">
        <f t="shared" si="392"/>
        <v>0</v>
      </c>
      <c r="AD642" s="213">
        <f t="shared" si="392"/>
        <v>0</v>
      </c>
      <c r="AE642" s="213">
        <f t="shared" si="392"/>
        <v>0</v>
      </c>
      <c r="AF642" s="213">
        <f t="shared" si="392"/>
        <v>0</v>
      </c>
      <c r="AG642" s="213">
        <f t="shared" si="392"/>
        <v>0</v>
      </c>
      <c r="AH642" s="213">
        <f t="shared" si="392"/>
        <v>0</v>
      </c>
      <c r="AI642" s="213">
        <f t="shared" si="392"/>
        <v>0</v>
      </c>
      <c r="AJ642" s="213">
        <f t="shared" si="392"/>
        <v>0</v>
      </c>
      <c r="AK642" s="213">
        <f t="shared" si="392"/>
        <v>0</v>
      </c>
      <c r="AL642" s="213">
        <f t="shared" si="392"/>
        <v>0</v>
      </c>
      <c r="AM642" s="213">
        <f t="shared" si="392"/>
        <v>0</v>
      </c>
      <c r="AN642" s="213">
        <f t="shared" si="392"/>
        <v>0</v>
      </c>
      <c r="AO642" s="213">
        <f t="shared" si="392"/>
        <v>0</v>
      </c>
      <c r="AP642" s="213">
        <f t="shared" si="392"/>
        <v>0</v>
      </c>
    </row>
    <row r="643" spans="1:42" x14ac:dyDescent="0.2">
      <c r="A643" s="4">
        <f t="shared" si="390"/>
        <v>5</v>
      </c>
      <c r="B643" s="238">
        <f t="shared" si="387"/>
        <v>0</v>
      </c>
      <c r="C643" s="213">
        <f t="shared" ref="C643:AP643" si="393">IF(AND(C$2&gt;equip2_reserve_freq*$A630,C$2&lt;=equip2_reserve_freq*$A631),$B631/(equip2_reserve_freq),0)</f>
        <v>0</v>
      </c>
      <c r="D643" s="213">
        <f t="shared" si="393"/>
        <v>0</v>
      </c>
      <c r="E643" s="213">
        <f t="shared" si="393"/>
        <v>0</v>
      </c>
      <c r="F643" s="213">
        <f t="shared" si="393"/>
        <v>0</v>
      </c>
      <c r="G643" s="213">
        <f t="shared" si="393"/>
        <v>0</v>
      </c>
      <c r="H643" s="213">
        <f t="shared" si="393"/>
        <v>0</v>
      </c>
      <c r="I643" s="213">
        <f t="shared" si="393"/>
        <v>0</v>
      </c>
      <c r="J643" s="213">
        <f t="shared" si="393"/>
        <v>0</v>
      </c>
      <c r="K643" s="213">
        <f t="shared" si="393"/>
        <v>0</v>
      </c>
      <c r="L643" s="213">
        <f t="shared" si="393"/>
        <v>0</v>
      </c>
      <c r="M643" s="213">
        <f t="shared" si="393"/>
        <v>0</v>
      </c>
      <c r="N643" s="213">
        <f t="shared" si="393"/>
        <v>0</v>
      </c>
      <c r="O643" s="213">
        <f t="shared" si="393"/>
        <v>0</v>
      </c>
      <c r="P643" s="213">
        <f t="shared" si="393"/>
        <v>0</v>
      </c>
      <c r="Q643" s="213">
        <f t="shared" si="393"/>
        <v>0</v>
      </c>
      <c r="R643" s="213">
        <f t="shared" si="393"/>
        <v>0</v>
      </c>
      <c r="S643" s="213">
        <f t="shared" si="393"/>
        <v>0</v>
      </c>
      <c r="T643" s="213">
        <f t="shared" si="393"/>
        <v>0</v>
      </c>
      <c r="U643" s="213">
        <f t="shared" si="393"/>
        <v>0</v>
      </c>
      <c r="V643" s="213">
        <f t="shared" si="393"/>
        <v>0</v>
      </c>
      <c r="W643" s="213">
        <f t="shared" si="393"/>
        <v>0</v>
      </c>
      <c r="X643" s="213">
        <f t="shared" si="393"/>
        <v>0</v>
      </c>
      <c r="Y643" s="213">
        <f t="shared" si="393"/>
        <v>0</v>
      </c>
      <c r="Z643" s="213">
        <f t="shared" si="393"/>
        <v>0</v>
      </c>
      <c r="AA643" s="213">
        <f t="shared" si="393"/>
        <v>0</v>
      </c>
      <c r="AB643" s="213">
        <f t="shared" si="393"/>
        <v>0</v>
      </c>
      <c r="AC643" s="213">
        <f t="shared" si="393"/>
        <v>0</v>
      </c>
      <c r="AD643" s="213">
        <f t="shared" si="393"/>
        <v>0</v>
      </c>
      <c r="AE643" s="213">
        <f t="shared" si="393"/>
        <v>0</v>
      </c>
      <c r="AF643" s="213">
        <f t="shared" si="393"/>
        <v>0</v>
      </c>
      <c r="AG643" s="213">
        <f t="shared" si="393"/>
        <v>0</v>
      </c>
      <c r="AH643" s="213">
        <f t="shared" si="393"/>
        <v>0</v>
      </c>
      <c r="AI643" s="213">
        <f t="shared" si="393"/>
        <v>0</v>
      </c>
      <c r="AJ643" s="213">
        <f t="shared" si="393"/>
        <v>0</v>
      </c>
      <c r="AK643" s="213">
        <f t="shared" si="393"/>
        <v>0</v>
      </c>
      <c r="AL643" s="213">
        <f t="shared" si="393"/>
        <v>0</v>
      </c>
      <c r="AM643" s="213">
        <f t="shared" si="393"/>
        <v>0</v>
      </c>
      <c r="AN643" s="213">
        <f t="shared" si="393"/>
        <v>0</v>
      </c>
      <c r="AO643" s="213">
        <f t="shared" si="393"/>
        <v>0</v>
      </c>
      <c r="AP643" s="213">
        <f t="shared" si="393"/>
        <v>0</v>
      </c>
    </row>
    <row r="644" spans="1:42" x14ac:dyDescent="0.2">
      <c r="A644" s="4">
        <f t="shared" si="390"/>
        <v>6</v>
      </c>
      <c r="B644" s="238">
        <f t="shared" si="387"/>
        <v>0</v>
      </c>
      <c r="C644" s="213">
        <f t="shared" ref="C644:AP644" si="394">IF(AND(C$2&gt;equip2_reserve_freq*$A631,C$2&lt;=equip2_reserve_freq*$A632),$B632/(equip2_reserve_freq),0)</f>
        <v>0</v>
      </c>
      <c r="D644" s="213">
        <f t="shared" si="394"/>
        <v>0</v>
      </c>
      <c r="E644" s="213">
        <f t="shared" si="394"/>
        <v>0</v>
      </c>
      <c r="F644" s="213">
        <f t="shared" si="394"/>
        <v>0</v>
      </c>
      <c r="G644" s="213">
        <f t="shared" si="394"/>
        <v>0</v>
      </c>
      <c r="H644" s="213">
        <f t="shared" si="394"/>
        <v>0</v>
      </c>
      <c r="I644" s="213">
        <f t="shared" si="394"/>
        <v>0</v>
      </c>
      <c r="J644" s="213">
        <f t="shared" si="394"/>
        <v>0</v>
      </c>
      <c r="K644" s="213">
        <f t="shared" si="394"/>
        <v>0</v>
      </c>
      <c r="L644" s="213">
        <f t="shared" si="394"/>
        <v>0</v>
      </c>
      <c r="M644" s="213">
        <f t="shared" si="394"/>
        <v>0</v>
      </c>
      <c r="N644" s="213">
        <f t="shared" si="394"/>
        <v>0</v>
      </c>
      <c r="O644" s="213">
        <f t="shared" si="394"/>
        <v>0</v>
      </c>
      <c r="P644" s="213">
        <f t="shared" si="394"/>
        <v>0</v>
      </c>
      <c r="Q644" s="213">
        <f t="shared" si="394"/>
        <v>0</v>
      </c>
      <c r="R644" s="213">
        <f t="shared" si="394"/>
        <v>0</v>
      </c>
      <c r="S644" s="213">
        <f t="shared" si="394"/>
        <v>0</v>
      </c>
      <c r="T644" s="213">
        <f t="shared" si="394"/>
        <v>0</v>
      </c>
      <c r="U644" s="213">
        <f t="shared" si="394"/>
        <v>0</v>
      </c>
      <c r="V644" s="213">
        <f t="shared" si="394"/>
        <v>0</v>
      </c>
      <c r="W644" s="213">
        <f t="shared" si="394"/>
        <v>0</v>
      </c>
      <c r="X644" s="213">
        <f t="shared" si="394"/>
        <v>0</v>
      </c>
      <c r="Y644" s="213">
        <f t="shared" si="394"/>
        <v>0</v>
      </c>
      <c r="Z644" s="213">
        <f t="shared" si="394"/>
        <v>0</v>
      </c>
      <c r="AA644" s="213">
        <f t="shared" si="394"/>
        <v>0</v>
      </c>
      <c r="AB644" s="213">
        <f t="shared" si="394"/>
        <v>0</v>
      </c>
      <c r="AC644" s="213">
        <f t="shared" si="394"/>
        <v>0</v>
      </c>
      <c r="AD644" s="213">
        <f t="shared" si="394"/>
        <v>0</v>
      </c>
      <c r="AE644" s="213">
        <f t="shared" si="394"/>
        <v>0</v>
      </c>
      <c r="AF644" s="213">
        <f t="shared" si="394"/>
        <v>0</v>
      </c>
      <c r="AG644" s="213">
        <f t="shared" si="394"/>
        <v>0</v>
      </c>
      <c r="AH644" s="213">
        <f t="shared" si="394"/>
        <v>0</v>
      </c>
      <c r="AI644" s="213">
        <f t="shared" si="394"/>
        <v>0</v>
      </c>
      <c r="AJ644" s="213">
        <f t="shared" si="394"/>
        <v>0</v>
      </c>
      <c r="AK644" s="213">
        <f t="shared" si="394"/>
        <v>0</v>
      </c>
      <c r="AL644" s="213">
        <f t="shared" si="394"/>
        <v>0</v>
      </c>
      <c r="AM644" s="213">
        <f t="shared" si="394"/>
        <v>0</v>
      </c>
      <c r="AN644" s="213">
        <f t="shared" si="394"/>
        <v>0</v>
      </c>
      <c r="AO644" s="213">
        <f t="shared" si="394"/>
        <v>0</v>
      </c>
      <c r="AP644" s="213">
        <f t="shared" si="394"/>
        <v>0</v>
      </c>
    </row>
    <row r="645" spans="1:42" x14ac:dyDescent="0.2">
      <c r="A645" s="4">
        <f t="shared" si="390"/>
        <v>7</v>
      </c>
      <c r="B645" s="238">
        <f t="shared" si="387"/>
        <v>0</v>
      </c>
      <c r="C645" s="213">
        <f t="shared" ref="C645:AP645" si="395">IF(AND(C$2&gt;equip2_reserve_freq*$A632,C$2&lt;=equip2_reserve_freq*$A633),$B633/(equip2_reserve_freq),0)</f>
        <v>0</v>
      </c>
      <c r="D645" s="213">
        <f t="shared" si="395"/>
        <v>0</v>
      </c>
      <c r="E645" s="213">
        <f t="shared" si="395"/>
        <v>0</v>
      </c>
      <c r="F645" s="213">
        <f t="shared" si="395"/>
        <v>0</v>
      </c>
      <c r="G645" s="213">
        <f t="shared" si="395"/>
        <v>0</v>
      </c>
      <c r="H645" s="213">
        <f t="shared" si="395"/>
        <v>0</v>
      </c>
      <c r="I645" s="213">
        <f t="shared" si="395"/>
        <v>0</v>
      </c>
      <c r="J645" s="213">
        <f t="shared" si="395"/>
        <v>0</v>
      </c>
      <c r="K645" s="213">
        <f t="shared" si="395"/>
        <v>0</v>
      </c>
      <c r="L645" s="213">
        <f t="shared" si="395"/>
        <v>0</v>
      </c>
      <c r="M645" s="213">
        <f t="shared" si="395"/>
        <v>0</v>
      </c>
      <c r="N645" s="213">
        <f t="shared" si="395"/>
        <v>0</v>
      </c>
      <c r="O645" s="213">
        <f t="shared" si="395"/>
        <v>0</v>
      </c>
      <c r="P645" s="213">
        <f t="shared" si="395"/>
        <v>0</v>
      </c>
      <c r="Q645" s="213">
        <f t="shared" si="395"/>
        <v>0</v>
      </c>
      <c r="R645" s="213">
        <f t="shared" si="395"/>
        <v>0</v>
      </c>
      <c r="S645" s="213">
        <f t="shared" si="395"/>
        <v>0</v>
      </c>
      <c r="T645" s="213">
        <f t="shared" si="395"/>
        <v>0</v>
      </c>
      <c r="U645" s="213">
        <f t="shared" si="395"/>
        <v>0</v>
      </c>
      <c r="V645" s="213">
        <f t="shared" si="395"/>
        <v>0</v>
      </c>
      <c r="W645" s="213">
        <f t="shared" si="395"/>
        <v>0</v>
      </c>
      <c r="X645" s="213">
        <f t="shared" si="395"/>
        <v>0</v>
      </c>
      <c r="Y645" s="213">
        <f t="shared" si="395"/>
        <v>0</v>
      </c>
      <c r="Z645" s="213">
        <f t="shared" si="395"/>
        <v>0</v>
      </c>
      <c r="AA645" s="213">
        <f t="shared" si="395"/>
        <v>0</v>
      </c>
      <c r="AB645" s="213">
        <f t="shared" si="395"/>
        <v>0</v>
      </c>
      <c r="AC645" s="213">
        <f t="shared" si="395"/>
        <v>0</v>
      </c>
      <c r="AD645" s="213">
        <f t="shared" si="395"/>
        <v>0</v>
      </c>
      <c r="AE645" s="213">
        <f t="shared" si="395"/>
        <v>0</v>
      </c>
      <c r="AF645" s="213">
        <f t="shared" si="395"/>
        <v>0</v>
      </c>
      <c r="AG645" s="213">
        <f t="shared" si="395"/>
        <v>0</v>
      </c>
      <c r="AH645" s="213">
        <f t="shared" si="395"/>
        <v>0</v>
      </c>
      <c r="AI645" s="213">
        <f t="shared" si="395"/>
        <v>0</v>
      </c>
      <c r="AJ645" s="213">
        <f t="shared" si="395"/>
        <v>0</v>
      </c>
      <c r="AK645" s="213">
        <f t="shared" si="395"/>
        <v>0</v>
      </c>
      <c r="AL645" s="213">
        <f t="shared" si="395"/>
        <v>0</v>
      </c>
      <c r="AM645" s="213">
        <f t="shared" si="395"/>
        <v>0</v>
      </c>
      <c r="AN645" s="213">
        <f t="shared" si="395"/>
        <v>0</v>
      </c>
      <c r="AO645" s="213">
        <f t="shared" si="395"/>
        <v>0</v>
      </c>
      <c r="AP645" s="213">
        <f t="shared" si="395"/>
        <v>0</v>
      </c>
    </row>
    <row r="646" spans="1:42" x14ac:dyDescent="0.2">
      <c r="A646" s="4">
        <f t="shared" si="390"/>
        <v>8</v>
      </c>
      <c r="B646" s="238">
        <f t="shared" si="387"/>
        <v>0</v>
      </c>
      <c r="C646" s="213">
        <f t="shared" ref="C646:AP646" si="396">IF(AND(C$2&gt;equip2_reserve_freq*$A633,C$2&lt;=equip2_reserve_freq*$A634),$B634/(equip2_reserve_freq),0)</f>
        <v>0</v>
      </c>
      <c r="D646" s="213">
        <f t="shared" si="396"/>
        <v>0</v>
      </c>
      <c r="E646" s="213">
        <f t="shared" si="396"/>
        <v>0</v>
      </c>
      <c r="F646" s="213">
        <f t="shared" si="396"/>
        <v>0</v>
      </c>
      <c r="G646" s="213">
        <f t="shared" si="396"/>
        <v>0</v>
      </c>
      <c r="H646" s="213">
        <f t="shared" si="396"/>
        <v>0</v>
      </c>
      <c r="I646" s="213">
        <f t="shared" si="396"/>
        <v>0</v>
      </c>
      <c r="J646" s="213">
        <f t="shared" si="396"/>
        <v>0</v>
      </c>
      <c r="K646" s="213">
        <f t="shared" si="396"/>
        <v>0</v>
      </c>
      <c r="L646" s="213">
        <f t="shared" si="396"/>
        <v>0</v>
      </c>
      <c r="M646" s="213">
        <f t="shared" si="396"/>
        <v>0</v>
      </c>
      <c r="N646" s="213">
        <f t="shared" si="396"/>
        <v>0</v>
      </c>
      <c r="O646" s="213">
        <f t="shared" si="396"/>
        <v>0</v>
      </c>
      <c r="P646" s="213">
        <f t="shared" si="396"/>
        <v>0</v>
      </c>
      <c r="Q646" s="213">
        <f t="shared" si="396"/>
        <v>0</v>
      </c>
      <c r="R646" s="213">
        <f t="shared" si="396"/>
        <v>0</v>
      </c>
      <c r="S646" s="213">
        <f t="shared" si="396"/>
        <v>0</v>
      </c>
      <c r="T646" s="213">
        <f t="shared" si="396"/>
        <v>0</v>
      </c>
      <c r="U646" s="213">
        <f t="shared" si="396"/>
        <v>0</v>
      </c>
      <c r="V646" s="213">
        <f t="shared" si="396"/>
        <v>0</v>
      </c>
      <c r="W646" s="213">
        <f t="shared" si="396"/>
        <v>0</v>
      </c>
      <c r="X646" s="213">
        <f t="shared" si="396"/>
        <v>0</v>
      </c>
      <c r="Y646" s="213">
        <f t="shared" si="396"/>
        <v>0</v>
      </c>
      <c r="Z646" s="213">
        <f t="shared" si="396"/>
        <v>0</v>
      </c>
      <c r="AA646" s="213">
        <f t="shared" si="396"/>
        <v>0</v>
      </c>
      <c r="AB646" s="213">
        <f t="shared" si="396"/>
        <v>0</v>
      </c>
      <c r="AC646" s="213">
        <f t="shared" si="396"/>
        <v>0</v>
      </c>
      <c r="AD646" s="213">
        <f t="shared" si="396"/>
        <v>0</v>
      </c>
      <c r="AE646" s="213">
        <f t="shared" si="396"/>
        <v>0</v>
      </c>
      <c r="AF646" s="213">
        <f t="shared" si="396"/>
        <v>0</v>
      </c>
      <c r="AG646" s="213">
        <f t="shared" si="396"/>
        <v>0</v>
      </c>
      <c r="AH646" s="213">
        <f t="shared" si="396"/>
        <v>0</v>
      </c>
      <c r="AI646" s="213">
        <f t="shared" si="396"/>
        <v>0</v>
      </c>
      <c r="AJ646" s="213">
        <f t="shared" si="396"/>
        <v>0</v>
      </c>
      <c r="AK646" s="213">
        <f t="shared" si="396"/>
        <v>0</v>
      </c>
      <c r="AL646" s="213">
        <f t="shared" si="396"/>
        <v>0</v>
      </c>
      <c r="AM646" s="213">
        <f t="shared" si="396"/>
        <v>0</v>
      </c>
      <c r="AN646" s="213">
        <f t="shared" si="396"/>
        <v>0</v>
      </c>
      <c r="AO646" s="213">
        <f t="shared" si="396"/>
        <v>0</v>
      </c>
      <c r="AP646" s="213">
        <f t="shared" si="396"/>
        <v>0</v>
      </c>
    </row>
    <row r="647" spans="1:42" x14ac:dyDescent="0.2">
      <c r="A647" s="4">
        <f>A646+1</f>
        <v>9</v>
      </c>
      <c r="B647" s="238">
        <f t="shared" si="387"/>
        <v>0</v>
      </c>
      <c r="C647" s="213">
        <f t="shared" ref="C647:AP647" si="397">IF(AND(C$2&gt;equip2_reserve_freq*$A634,C$2&lt;=equip2_reserve_freq*$A635),$B635/(equip2_reserve_freq),0)</f>
        <v>0</v>
      </c>
      <c r="D647" s="213">
        <f t="shared" si="397"/>
        <v>0</v>
      </c>
      <c r="E647" s="213">
        <f t="shared" si="397"/>
        <v>0</v>
      </c>
      <c r="F647" s="213">
        <f t="shared" si="397"/>
        <v>0</v>
      </c>
      <c r="G647" s="213">
        <f t="shared" si="397"/>
        <v>0</v>
      </c>
      <c r="H647" s="213">
        <f t="shared" si="397"/>
        <v>0</v>
      </c>
      <c r="I647" s="213">
        <f t="shared" si="397"/>
        <v>0</v>
      </c>
      <c r="J647" s="213">
        <f t="shared" si="397"/>
        <v>0</v>
      </c>
      <c r="K647" s="213">
        <f t="shared" si="397"/>
        <v>0</v>
      </c>
      <c r="L647" s="213">
        <f t="shared" si="397"/>
        <v>0</v>
      </c>
      <c r="M647" s="213">
        <f t="shared" si="397"/>
        <v>0</v>
      </c>
      <c r="N647" s="213">
        <f t="shared" si="397"/>
        <v>0</v>
      </c>
      <c r="O647" s="213">
        <f t="shared" si="397"/>
        <v>0</v>
      </c>
      <c r="P647" s="213">
        <f t="shared" si="397"/>
        <v>0</v>
      </c>
      <c r="Q647" s="213">
        <f t="shared" si="397"/>
        <v>0</v>
      </c>
      <c r="R647" s="213">
        <f t="shared" si="397"/>
        <v>0</v>
      </c>
      <c r="S647" s="213">
        <f t="shared" si="397"/>
        <v>0</v>
      </c>
      <c r="T647" s="213">
        <f t="shared" si="397"/>
        <v>0</v>
      </c>
      <c r="U647" s="213">
        <f t="shared" si="397"/>
        <v>0</v>
      </c>
      <c r="V647" s="213">
        <f t="shared" si="397"/>
        <v>0</v>
      </c>
      <c r="W647" s="213">
        <f t="shared" si="397"/>
        <v>0</v>
      </c>
      <c r="X647" s="213">
        <f t="shared" si="397"/>
        <v>0</v>
      </c>
      <c r="Y647" s="213">
        <f t="shared" si="397"/>
        <v>0</v>
      </c>
      <c r="Z647" s="213">
        <f t="shared" si="397"/>
        <v>0</v>
      </c>
      <c r="AA647" s="213">
        <f t="shared" si="397"/>
        <v>0</v>
      </c>
      <c r="AB647" s="213">
        <f t="shared" si="397"/>
        <v>0</v>
      </c>
      <c r="AC647" s="213">
        <f t="shared" si="397"/>
        <v>0</v>
      </c>
      <c r="AD647" s="213">
        <f t="shared" si="397"/>
        <v>0</v>
      </c>
      <c r="AE647" s="213">
        <f t="shared" si="397"/>
        <v>0</v>
      </c>
      <c r="AF647" s="213">
        <f t="shared" si="397"/>
        <v>0</v>
      </c>
      <c r="AG647" s="213">
        <f t="shared" si="397"/>
        <v>0</v>
      </c>
      <c r="AH647" s="213">
        <f t="shared" si="397"/>
        <v>0</v>
      </c>
      <c r="AI647" s="213">
        <f t="shared" si="397"/>
        <v>0</v>
      </c>
      <c r="AJ647" s="213">
        <f t="shared" si="397"/>
        <v>0</v>
      </c>
      <c r="AK647" s="213">
        <f t="shared" si="397"/>
        <v>0</v>
      </c>
      <c r="AL647" s="213">
        <f t="shared" si="397"/>
        <v>0</v>
      </c>
      <c r="AM647" s="213">
        <f t="shared" si="397"/>
        <v>0</v>
      </c>
      <c r="AN647" s="213">
        <f t="shared" si="397"/>
        <v>0</v>
      </c>
      <c r="AO647" s="213">
        <f t="shared" si="397"/>
        <v>0</v>
      </c>
      <c r="AP647" s="213">
        <f t="shared" si="397"/>
        <v>0</v>
      </c>
    </row>
    <row r="648" spans="1:42" x14ac:dyDescent="0.2">
      <c r="A648" s="4">
        <f t="shared" ref="A648" si="398">A647+1</f>
        <v>10</v>
      </c>
      <c r="B648" s="238">
        <f t="shared" si="387"/>
        <v>0</v>
      </c>
      <c r="C648" s="218">
        <f t="shared" ref="C648:AP648" si="399">IF(AND(C$2&gt;equip2_reserve_freq*$A635,C$2&lt;=equip2_reserve_freq*$A636),$B636/(equip2_reserve_freq),0)</f>
        <v>0</v>
      </c>
      <c r="D648" s="218">
        <f t="shared" si="399"/>
        <v>0</v>
      </c>
      <c r="E648" s="218">
        <f t="shared" si="399"/>
        <v>0</v>
      </c>
      <c r="F648" s="218">
        <f t="shared" si="399"/>
        <v>0</v>
      </c>
      <c r="G648" s="218">
        <f t="shared" si="399"/>
        <v>0</v>
      </c>
      <c r="H648" s="218">
        <f t="shared" si="399"/>
        <v>0</v>
      </c>
      <c r="I648" s="218">
        <f t="shared" si="399"/>
        <v>0</v>
      </c>
      <c r="J648" s="218">
        <f t="shared" si="399"/>
        <v>0</v>
      </c>
      <c r="K648" s="218">
        <f t="shared" si="399"/>
        <v>0</v>
      </c>
      <c r="L648" s="218">
        <f t="shared" si="399"/>
        <v>0</v>
      </c>
      <c r="M648" s="218">
        <f t="shared" si="399"/>
        <v>0</v>
      </c>
      <c r="N648" s="218">
        <f t="shared" si="399"/>
        <v>0</v>
      </c>
      <c r="O648" s="218">
        <f t="shared" si="399"/>
        <v>0</v>
      </c>
      <c r="P648" s="218">
        <f t="shared" si="399"/>
        <v>0</v>
      </c>
      <c r="Q648" s="218">
        <f t="shared" si="399"/>
        <v>0</v>
      </c>
      <c r="R648" s="218">
        <f t="shared" si="399"/>
        <v>0</v>
      </c>
      <c r="S648" s="218">
        <f t="shared" si="399"/>
        <v>0</v>
      </c>
      <c r="T648" s="218">
        <f t="shared" si="399"/>
        <v>0</v>
      </c>
      <c r="U648" s="218">
        <f t="shared" si="399"/>
        <v>0</v>
      </c>
      <c r="V648" s="218">
        <f t="shared" si="399"/>
        <v>0</v>
      </c>
      <c r="W648" s="218">
        <f t="shared" si="399"/>
        <v>0</v>
      </c>
      <c r="X648" s="218">
        <f t="shared" si="399"/>
        <v>0</v>
      </c>
      <c r="Y648" s="218">
        <f t="shared" si="399"/>
        <v>0</v>
      </c>
      <c r="Z648" s="218">
        <f t="shared" si="399"/>
        <v>0</v>
      </c>
      <c r="AA648" s="218">
        <f t="shared" si="399"/>
        <v>0</v>
      </c>
      <c r="AB648" s="218">
        <f t="shared" si="399"/>
        <v>0</v>
      </c>
      <c r="AC648" s="218">
        <f t="shared" si="399"/>
        <v>0</v>
      </c>
      <c r="AD648" s="218">
        <f t="shared" si="399"/>
        <v>0</v>
      </c>
      <c r="AE648" s="218">
        <f t="shared" si="399"/>
        <v>0</v>
      </c>
      <c r="AF648" s="218">
        <f t="shared" si="399"/>
        <v>0</v>
      </c>
      <c r="AG648" s="218">
        <f t="shared" si="399"/>
        <v>0</v>
      </c>
      <c r="AH648" s="218">
        <f t="shared" si="399"/>
        <v>0</v>
      </c>
      <c r="AI648" s="218">
        <f t="shared" si="399"/>
        <v>0</v>
      </c>
      <c r="AJ648" s="218">
        <f t="shared" si="399"/>
        <v>0</v>
      </c>
      <c r="AK648" s="218">
        <f t="shared" si="399"/>
        <v>0</v>
      </c>
      <c r="AL648" s="218">
        <f t="shared" si="399"/>
        <v>0</v>
      </c>
      <c r="AM648" s="218">
        <f t="shared" si="399"/>
        <v>0</v>
      </c>
      <c r="AN648" s="218">
        <f t="shared" si="399"/>
        <v>0</v>
      </c>
      <c r="AO648" s="218">
        <f t="shared" si="399"/>
        <v>0</v>
      </c>
      <c r="AP648" s="218">
        <f t="shared" si="399"/>
        <v>0</v>
      </c>
    </row>
    <row r="649" spans="1:42" x14ac:dyDescent="0.2">
      <c r="A649" s="37" t="s">
        <v>13</v>
      </c>
      <c r="B649" s="28"/>
      <c r="C649" s="217">
        <f>SUM(C639:C648)</f>
        <v>0</v>
      </c>
      <c r="D649" s="217">
        <f t="shared" ref="D649:AP649" si="400">SUM(D639:D648)</f>
        <v>0</v>
      </c>
      <c r="E649" s="217">
        <f t="shared" si="400"/>
        <v>0</v>
      </c>
      <c r="F649" s="217">
        <f t="shared" si="400"/>
        <v>0</v>
      </c>
      <c r="G649" s="217">
        <f t="shared" si="400"/>
        <v>0</v>
      </c>
      <c r="H649" s="217">
        <f t="shared" si="400"/>
        <v>0</v>
      </c>
      <c r="I649" s="217">
        <f t="shared" si="400"/>
        <v>0</v>
      </c>
      <c r="J649" s="217">
        <f t="shared" si="400"/>
        <v>0</v>
      </c>
      <c r="K649" s="217">
        <f t="shared" si="400"/>
        <v>0</v>
      </c>
      <c r="L649" s="217">
        <f t="shared" si="400"/>
        <v>0</v>
      </c>
      <c r="M649" s="217">
        <f t="shared" si="400"/>
        <v>0</v>
      </c>
      <c r="N649" s="217">
        <f t="shared" si="400"/>
        <v>0</v>
      </c>
      <c r="O649" s="217">
        <f t="shared" si="400"/>
        <v>0</v>
      </c>
      <c r="P649" s="217">
        <f t="shared" si="400"/>
        <v>0</v>
      </c>
      <c r="Q649" s="217">
        <f t="shared" si="400"/>
        <v>0</v>
      </c>
      <c r="R649" s="217">
        <f t="shared" si="400"/>
        <v>0</v>
      </c>
      <c r="S649" s="217">
        <f t="shared" si="400"/>
        <v>0</v>
      </c>
      <c r="T649" s="217">
        <f t="shared" si="400"/>
        <v>0</v>
      </c>
      <c r="U649" s="217">
        <f t="shared" si="400"/>
        <v>0</v>
      </c>
      <c r="V649" s="217">
        <f t="shared" si="400"/>
        <v>0</v>
      </c>
      <c r="W649" s="217">
        <f t="shared" si="400"/>
        <v>0</v>
      </c>
      <c r="X649" s="217">
        <f t="shared" si="400"/>
        <v>0</v>
      </c>
      <c r="Y649" s="217">
        <f t="shared" si="400"/>
        <v>0</v>
      </c>
      <c r="Z649" s="217">
        <f t="shared" si="400"/>
        <v>0</v>
      </c>
      <c r="AA649" s="217">
        <f t="shared" si="400"/>
        <v>0</v>
      </c>
      <c r="AB649" s="217">
        <f t="shared" si="400"/>
        <v>0</v>
      </c>
      <c r="AC649" s="217">
        <f t="shared" si="400"/>
        <v>0</v>
      </c>
      <c r="AD649" s="217">
        <f t="shared" si="400"/>
        <v>0</v>
      </c>
      <c r="AE649" s="217">
        <f t="shared" si="400"/>
        <v>0</v>
      </c>
      <c r="AF649" s="217">
        <f t="shared" si="400"/>
        <v>0</v>
      </c>
      <c r="AG649" s="217">
        <f t="shared" si="400"/>
        <v>0</v>
      </c>
      <c r="AH649" s="217">
        <f t="shared" si="400"/>
        <v>0</v>
      </c>
      <c r="AI649" s="217">
        <f t="shared" si="400"/>
        <v>0</v>
      </c>
      <c r="AJ649" s="217">
        <f t="shared" si="400"/>
        <v>0</v>
      </c>
      <c r="AK649" s="217">
        <f t="shared" si="400"/>
        <v>0</v>
      </c>
      <c r="AL649" s="217">
        <f t="shared" si="400"/>
        <v>0</v>
      </c>
      <c r="AM649" s="217">
        <f t="shared" si="400"/>
        <v>0</v>
      </c>
      <c r="AN649" s="217">
        <f t="shared" si="400"/>
        <v>0</v>
      </c>
      <c r="AO649" s="217">
        <f t="shared" si="400"/>
        <v>0</v>
      </c>
      <c r="AP649" s="217">
        <f t="shared" si="400"/>
        <v>0</v>
      </c>
    </row>
    <row r="650" spans="1:42" s="122" customFormat="1" x14ac:dyDescent="0.2">
      <c r="A650" s="4"/>
      <c r="B650" s="203"/>
    </row>
    <row r="651" spans="1:42" s="122" customFormat="1" x14ac:dyDescent="0.2">
      <c r="A651" s="25" t="s">
        <v>338</v>
      </c>
    </row>
    <row r="652" spans="1:42" x14ac:dyDescent="0.2">
      <c r="A652" s="4" t="s">
        <v>329</v>
      </c>
      <c r="B652" s="217">
        <v>0</v>
      </c>
      <c r="C652" s="217">
        <f>B655</f>
        <v>0</v>
      </c>
      <c r="D652" s="217">
        <f t="shared" ref="D652:AP652" si="401">C655</f>
        <v>0</v>
      </c>
      <c r="E652" s="217">
        <f t="shared" si="401"/>
        <v>0</v>
      </c>
      <c r="F652" s="217">
        <f t="shared" si="401"/>
        <v>0</v>
      </c>
      <c r="G652" s="217">
        <f t="shared" si="401"/>
        <v>0</v>
      </c>
      <c r="H652" s="217">
        <f t="shared" si="401"/>
        <v>0</v>
      </c>
      <c r="I652" s="217">
        <f t="shared" si="401"/>
        <v>0</v>
      </c>
      <c r="J652" s="217">
        <f t="shared" si="401"/>
        <v>0</v>
      </c>
      <c r="K652" s="217">
        <f t="shared" si="401"/>
        <v>0</v>
      </c>
      <c r="L652" s="217">
        <f t="shared" si="401"/>
        <v>0</v>
      </c>
      <c r="M652" s="217">
        <f t="shared" si="401"/>
        <v>0</v>
      </c>
      <c r="N652" s="217">
        <f t="shared" si="401"/>
        <v>0</v>
      </c>
      <c r="O652" s="217">
        <f t="shared" si="401"/>
        <v>0</v>
      </c>
      <c r="P652" s="217">
        <f t="shared" si="401"/>
        <v>0</v>
      </c>
      <c r="Q652" s="217">
        <f t="shared" si="401"/>
        <v>0</v>
      </c>
      <c r="R652" s="217">
        <f t="shared" si="401"/>
        <v>0</v>
      </c>
      <c r="S652" s="217">
        <f t="shared" si="401"/>
        <v>0</v>
      </c>
      <c r="T652" s="217">
        <f t="shared" si="401"/>
        <v>0</v>
      </c>
      <c r="U652" s="217">
        <f t="shared" si="401"/>
        <v>0</v>
      </c>
      <c r="V652" s="217">
        <f t="shared" si="401"/>
        <v>0</v>
      </c>
      <c r="W652" s="217">
        <f t="shared" si="401"/>
        <v>0</v>
      </c>
      <c r="X652" s="217">
        <f t="shared" si="401"/>
        <v>0</v>
      </c>
      <c r="Y652" s="217">
        <f t="shared" si="401"/>
        <v>0</v>
      </c>
      <c r="Z652" s="217">
        <f t="shared" si="401"/>
        <v>0</v>
      </c>
      <c r="AA652" s="217">
        <f t="shared" si="401"/>
        <v>0</v>
      </c>
      <c r="AB652" s="217">
        <f t="shared" si="401"/>
        <v>0</v>
      </c>
      <c r="AC652" s="217">
        <f t="shared" si="401"/>
        <v>0</v>
      </c>
      <c r="AD652" s="217">
        <f t="shared" si="401"/>
        <v>0</v>
      </c>
      <c r="AE652" s="217">
        <f t="shared" si="401"/>
        <v>0</v>
      </c>
      <c r="AF652" s="217">
        <f t="shared" si="401"/>
        <v>0</v>
      </c>
      <c r="AG652" s="217">
        <f t="shared" si="401"/>
        <v>0</v>
      </c>
      <c r="AH652" s="217">
        <f t="shared" si="401"/>
        <v>0</v>
      </c>
      <c r="AI652" s="217">
        <f t="shared" si="401"/>
        <v>0</v>
      </c>
      <c r="AJ652" s="217">
        <f t="shared" si="401"/>
        <v>0</v>
      </c>
      <c r="AK652" s="217">
        <f t="shared" si="401"/>
        <v>0</v>
      </c>
      <c r="AL652" s="217">
        <f t="shared" si="401"/>
        <v>0</v>
      </c>
      <c r="AM652" s="217">
        <f t="shared" si="401"/>
        <v>0</v>
      </c>
      <c r="AN652" s="217">
        <f t="shared" si="401"/>
        <v>0</v>
      </c>
      <c r="AO652" s="217">
        <f t="shared" si="401"/>
        <v>0</v>
      </c>
      <c r="AP652" s="217">
        <f t="shared" si="401"/>
        <v>0</v>
      </c>
    </row>
    <row r="653" spans="1:42" x14ac:dyDescent="0.2">
      <c r="A653" s="4" t="s">
        <v>77</v>
      </c>
      <c r="B653" s="217">
        <v>0</v>
      </c>
      <c r="C653" s="217">
        <f>C681</f>
        <v>0</v>
      </c>
      <c r="D653" s="217">
        <f t="shared" ref="D653:AP653" si="402">D681</f>
        <v>0</v>
      </c>
      <c r="E653" s="217">
        <f t="shared" si="402"/>
        <v>0</v>
      </c>
      <c r="F653" s="217">
        <f t="shared" si="402"/>
        <v>0</v>
      </c>
      <c r="G653" s="217">
        <f t="shared" si="402"/>
        <v>0</v>
      </c>
      <c r="H653" s="217">
        <f t="shared" si="402"/>
        <v>0</v>
      </c>
      <c r="I653" s="217">
        <f t="shared" si="402"/>
        <v>0</v>
      </c>
      <c r="J653" s="217">
        <f t="shared" si="402"/>
        <v>0</v>
      </c>
      <c r="K653" s="217">
        <f t="shared" si="402"/>
        <v>0</v>
      </c>
      <c r="L653" s="217">
        <f t="shared" si="402"/>
        <v>0</v>
      </c>
      <c r="M653" s="217">
        <f t="shared" si="402"/>
        <v>0</v>
      </c>
      <c r="N653" s="217">
        <f t="shared" si="402"/>
        <v>0</v>
      </c>
      <c r="O653" s="217">
        <f t="shared" si="402"/>
        <v>0</v>
      </c>
      <c r="P653" s="217">
        <f t="shared" si="402"/>
        <v>0</v>
      </c>
      <c r="Q653" s="217">
        <f t="shared" si="402"/>
        <v>0</v>
      </c>
      <c r="R653" s="217">
        <f t="shared" si="402"/>
        <v>0</v>
      </c>
      <c r="S653" s="217">
        <f t="shared" si="402"/>
        <v>0</v>
      </c>
      <c r="T653" s="217">
        <f t="shared" si="402"/>
        <v>0</v>
      </c>
      <c r="U653" s="217">
        <f t="shared" si="402"/>
        <v>0</v>
      </c>
      <c r="V653" s="217">
        <f t="shared" si="402"/>
        <v>0</v>
      </c>
      <c r="W653" s="217">
        <f t="shared" si="402"/>
        <v>0</v>
      </c>
      <c r="X653" s="217">
        <f t="shared" si="402"/>
        <v>0</v>
      </c>
      <c r="Y653" s="217">
        <f t="shared" si="402"/>
        <v>0</v>
      </c>
      <c r="Z653" s="217">
        <f t="shared" si="402"/>
        <v>0</v>
      </c>
      <c r="AA653" s="217">
        <f t="shared" si="402"/>
        <v>0</v>
      </c>
      <c r="AB653" s="217">
        <f t="shared" si="402"/>
        <v>0</v>
      </c>
      <c r="AC653" s="217">
        <f t="shared" si="402"/>
        <v>0</v>
      </c>
      <c r="AD653" s="217">
        <f t="shared" si="402"/>
        <v>0</v>
      </c>
      <c r="AE653" s="217">
        <f t="shared" si="402"/>
        <v>0</v>
      </c>
      <c r="AF653" s="217">
        <f t="shared" si="402"/>
        <v>0</v>
      </c>
      <c r="AG653" s="217">
        <f t="shared" si="402"/>
        <v>0</v>
      </c>
      <c r="AH653" s="217">
        <f t="shared" si="402"/>
        <v>0</v>
      </c>
      <c r="AI653" s="217">
        <f t="shared" si="402"/>
        <v>0</v>
      </c>
      <c r="AJ653" s="217">
        <f t="shared" si="402"/>
        <v>0</v>
      </c>
      <c r="AK653" s="217">
        <f t="shared" si="402"/>
        <v>0</v>
      </c>
      <c r="AL653" s="217">
        <f t="shared" si="402"/>
        <v>0</v>
      </c>
      <c r="AM653" s="217">
        <f t="shared" si="402"/>
        <v>0</v>
      </c>
      <c r="AN653" s="217">
        <f t="shared" si="402"/>
        <v>0</v>
      </c>
      <c r="AO653" s="217">
        <f t="shared" si="402"/>
        <v>0</v>
      </c>
      <c r="AP653" s="217">
        <f t="shared" si="402"/>
        <v>0</v>
      </c>
    </row>
    <row r="654" spans="1:42" x14ac:dyDescent="0.2">
      <c r="A654" s="4" t="s">
        <v>330</v>
      </c>
      <c r="B654" s="218">
        <v>0</v>
      </c>
      <c r="C654" s="218">
        <f>-C669</f>
        <v>0</v>
      </c>
      <c r="D654" s="218">
        <f t="shared" ref="D654:AP654" si="403">-D669</f>
        <v>0</v>
      </c>
      <c r="E654" s="218">
        <f t="shared" si="403"/>
        <v>0</v>
      </c>
      <c r="F654" s="218">
        <f t="shared" si="403"/>
        <v>0</v>
      </c>
      <c r="G654" s="218">
        <f t="shared" si="403"/>
        <v>0</v>
      </c>
      <c r="H654" s="218">
        <f t="shared" si="403"/>
        <v>0</v>
      </c>
      <c r="I654" s="218">
        <f t="shared" si="403"/>
        <v>0</v>
      </c>
      <c r="J654" s="218">
        <f t="shared" si="403"/>
        <v>0</v>
      </c>
      <c r="K654" s="218">
        <f t="shared" si="403"/>
        <v>0</v>
      </c>
      <c r="L654" s="218">
        <f t="shared" si="403"/>
        <v>0</v>
      </c>
      <c r="M654" s="218">
        <f t="shared" si="403"/>
        <v>0</v>
      </c>
      <c r="N654" s="218">
        <f t="shared" si="403"/>
        <v>0</v>
      </c>
      <c r="O654" s="218">
        <f t="shared" si="403"/>
        <v>0</v>
      </c>
      <c r="P654" s="218">
        <f t="shared" si="403"/>
        <v>0</v>
      </c>
      <c r="Q654" s="218">
        <f t="shared" si="403"/>
        <v>0</v>
      </c>
      <c r="R654" s="218">
        <f t="shared" si="403"/>
        <v>0</v>
      </c>
      <c r="S654" s="218">
        <f t="shared" si="403"/>
        <v>0</v>
      </c>
      <c r="T654" s="218">
        <f t="shared" si="403"/>
        <v>0</v>
      </c>
      <c r="U654" s="218">
        <f t="shared" si="403"/>
        <v>0</v>
      </c>
      <c r="V654" s="218">
        <f t="shared" si="403"/>
        <v>0</v>
      </c>
      <c r="W654" s="218">
        <f t="shared" si="403"/>
        <v>0</v>
      </c>
      <c r="X654" s="218">
        <f t="shared" si="403"/>
        <v>0</v>
      </c>
      <c r="Y654" s="218">
        <f t="shared" si="403"/>
        <v>0</v>
      </c>
      <c r="Z654" s="218">
        <f t="shared" si="403"/>
        <v>0</v>
      </c>
      <c r="AA654" s="218">
        <f t="shared" si="403"/>
        <v>0</v>
      </c>
      <c r="AB654" s="218">
        <f t="shared" si="403"/>
        <v>0</v>
      </c>
      <c r="AC654" s="218">
        <f t="shared" si="403"/>
        <v>0</v>
      </c>
      <c r="AD654" s="218">
        <f t="shared" si="403"/>
        <v>0</v>
      </c>
      <c r="AE654" s="218">
        <f t="shared" si="403"/>
        <v>0</v>
      </c>
      <c r="AF654" s="218">
        <f t="shared" si="403"/>
        <v>0</v>
      </c>
      <c r="AG654" s="218">
        <f t="shared" si="403"/>
        <v>0</v>
      </c>
      <c r="AH654" s="218">
        <f t="shared" si="403"/>
        <v>0</v>
      </c>
      <c r="AI654" s="218">
        <f t="shared" si="403"/>
        <v>0</v>
      </c>
      <c r="AJ654" s="218">
        <f t="shared" si="403"/>
        <v>0</v>
      </c>
      <c r="AK654" s="218">
        <f t="shared" si="403"/>
        <v>0</v>
      </c>
      <c r="AL654" s="218">
        <f t="shared" si="403"/>
        <v>0</v>
      </c>
      <c r="AM654" s="218">
        <f t="shared" si="403"/>
        <v>0</v>
      </c>
      <c r="AN654" s="218">
        <f t="shared" si="403"/>
        <v>0</v>
      </c>
      <c r="AO654" s="218">
        <f t="shared" si="403"/>
        <v>0</v>
      </c>
      <c r="AP654" s="218">
        <f t="shared" si="403"/>
        <v>0</v>
      </c>
    </row>
    <row r="655" spans="1:42" x14ac:dyDescent="0.2">
      <c r="A655" s="4" t="s">
        <v>284</v>
      </c>
      <c r="B655" s="217">
        <f>SUM(B652:B654)</f>
        <v>0</v>
      </c>
      <c r="C655" s="217">
        <f>SUM(C652:C654)</f>
        <v>0</v>
      </c>
      <c r="D655" s="217">
        <f t="shared" ref="D655:AP655" si="404">SUM(D652:D654)</f>
        <v>0</v>
      </c>
      <c r="E655" s="217">
        <f t="shared" si="404"/>
        <v>0</v>
      </c>
      <c r="F655" s="217">
        <f t="shared" si="404"/>
        <v>0</v>
      </c>
      <c r="G655" s="217">
        <f t="shared" si="404"/>
        <v>0</v>
      </c>
      <c r="H655" s="217">
        <f t="shared" si="404"/>
        <v>0</v>
      </c>
      <c r="I655" s="217">
        <f t="shared" si="404"/>
        <v>0</v>
      </c>
      <c r="J655" s="217">
        <f t="shared" si="404"/>
        <v>0</v>
      </c>
      <c r="K655" s="217">
        <f t="shared" si="404"/>
        <v>0</v>
      </c>
      <c r="L655" s="217">
        <f t="shared" si="404"/>
        <v>0</v>
      </c>
      <c r="M655" s="217">
        <f t="shared" si="404"/>
        <v>0</v>
      </c>
      <c r="N655" s="217">
        <f t="shared" si="404"/>
        <v>0</v>
      </c>
      <c r="O655" s="217">
        <f t="shared" si="404"/>
        <v>0</v>
      </c>
      <c r="P655" s="217">
        <f t="shared" si="404"/>
        <v>0</v>
      </c>
      <c r="Q655" s="217">
        <f t="shared" si="404"/>
        <v>0</v>
      </c>
      <c r="R655" s="217">
        <f t="shared" si="404"/>
        <v>0</v>
      </c>
      <c r="S655" s="217">
        <f t="shared" si="404"/>
        <v>0</v>
      </c>
      <c r="T655" s="217">
        <f t="shared" si="404"/>
        <v>0</v>
      </c>
      <c r="U655" s="217">
        <f t="shared" si="404"/>
        <v>0</v>
      </c>
      <c r="V655" s="217">
        <f t="shared" si="404"/>
        <v>0</v>
      </c>
      <c r="W655" s="217">
        <f t="shared" si="404"/>
        <v>0</v>
      </c>
      <c r="X655" s="217">
        <f t="shared" si="404"/>
        <v>0</v>
      </c>
      <c r="Y655" s="217">
        <f t="shared" si="404"/>
        <v>0</v>
      </c>
      <c r="Z655" s="217">
        <f t="shared" si="404"/>
        <v>0</v>
      </c>
      <c r="AA655" s="217">
        <f t="shared" si="404"/>
        <v>0</v>
      </c>
      <c r="AB655" s="217">
        <f t="shared" si="404"/>
        <v>0</v>
      </c>
      <c r="AC655" s="217">
        <f t="shared" si="404"/>
        <v>0</v>
      </c>
      <c r="AD655" s="217">
        <f t="shared" si="404"/>
        <v>0</v>
      </c>
      <c r="AE655" s="217">
        <f t="shared" si="404"/>
        <v>0</v>
      </c>
      <c r="AF655" s="217">
        <f t="shared" si="404"/>
        <v>0</v>
      </c>
      <c r="AG655" s="217">
        <f t="shared" si="404"/>
        <v>0</v>
      </c>
      <c r="AH655" s="217">
        <f t="shared" si="404"/>
        <v>0</v>
      </c>
      <c r="AI655" s="217">
        <f t="shared" si="404"/>
        <v>0</v>
      </c>
      <c r="AJ655" s="217">
        <f t="shared" si="404"/>
        <v>0</v>
      </c>
      <c r="AK655" s="217">
        <f t="shared" si="404"/>
        <v>0</v>
      </c>
      <c r="AL655" s="217">
        <f t="shared" si="404"/>
        <v>0</v>
      </c>
      <c r="AM655" s="217">
        <f t="shared" si="404"/>
        <v>0</v>
      </c>
      <c r="AN655" s="217">
        <f t="shared" si="404"/>
        <v>0</v>
      </c>
      <c r="AO655" s="217">
        <f t="shared" si="404"/>
        <v>0</v>
      </c>
      <c r="AP655" s="217">
        <f t="shared" si="404"/>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332</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333</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5">SUM(C659:AP659)</f>
        <v>0</v>
      </c>
      <c r="C659" s="213">
        <f t="shared" ref="C659:AP659" si="406">IF(C$2&gt;analysis_period,0,IF(C$2=equip3_reserve_freq*$A659,equip3_reserve_cost*system_capacity*1000*(1+inflation_rate/100)^B$2,0))</f>
        <v>0</v>
      </c>
      <c r="D659" s="213">
        <f t="shared" si="406"/>
        <v>0</v>
      </c>
      <c r="E659" s="213">
        <f t="shared" si="406"/>
        <v>0</v>
      </c>
      <c r="F659" s="213">
        <f t="shared" si="406"/>
        <v>0</v>
      </c>
      <c r="G659" s="213">
        <f t="shared" si="406"/>
        <v>0</v>
      </c>
      <c r="H659" s="213">
        <f t="shared" si="406"/>
        <v>0</v>
      </c>
      <c r="I659" s="213">
        <f t="shared" si="406"/>
        <v>0</v>
      </c>
      <c r="J659" s="213">
        <f t="shared" si="406"/>
        <v>0</v>
      </c>
      <c r="K659" s="213">
        <f t="shared" si="406"/>
        <v>0</v>
      </c>
      <c r="L659" s="213">
        <f t="shared" si="406"/>
        <v>0</v>
      </c>
      <c r="M659" s="213">
        <f t="shared" si="406"/>
        <v>0</v>
      </c>
      <c r="N659" s="213">
        <f t="shared" si="406"/>
        <v>0</v>
      </c>
      <c r="O659" s="213">
        <f t="shared" si="406"/>
        <v>0</v>
      </c>
      <c r="P659" s="213">
        <f t="shared" si="406"/>
        <v>0</v>
      </c>
      <c r="Q659" s="213">
        <f t="shared" si="406"/>
        <v>0</v>
      </c>
      <c r="R659" s="213">
        <f t="shared" si="406"/>
        <v>0</v>
      </c>
      <c r="S659" s="213">
        <f t="shared" si="406"/>
        <v>0</v>
      </c>
      <c r="T659" s="213">
        <f t="shared" si="406"/>
        <v>0</v>
      </c>
      <c r="U659" s="213">
        <f t="shared" si="406"/>
        <v>0</v>
      </c>
      <c r="V659" s="213">
        <f t="shared" si="406"/>
        <v>0</v>
      </c>
      <c r="W659" s="213">
        <f t="shared" si="406"/>
        <v>0</v>
      </c>
      <c r="X659" s="213">
        <f t="shared" si="406"/>
        <v>0</v>
      </c>
      <c r="Y659" s="213">
        <f t="shared" si="406"/>
        <v>0</v>
      </c>
      <c r="Z659" s="213">
        <f t="shared" si="406"/>
        <v>0</v>
      </c>
      <c r="AA659" s="213">
        <f t="shared" si="406"/>
        <v>0</v>
      </c>
      <c r="AB659" s="213">
        <f t="shared" si="406"/>
        <v>0</v>
      </c>
      <c r="AC659" s="213">
        <f t="shared" si="406"/>
        <v>0</v>
      </c>
      <c r="AD659" s="213">
        <f t="shared" si="406"/>
        <v>0</v>
      </c>
      <c r="AE659" s="213">
        <f t="shared" si="406"/>
        <v>0</v>
      </c>
      <c r="AF659" s="213">
        <f t="shared" si="406"/>
        <v>0</v>
      </c>
      <c r="AG659" s="213">
        <f t="shared" si="406"/>
        <v>0</v>
      </c>
      <c r="AH659" s="213">
        <f t="shared" si="406"/>
        <v>0</v>
      </c>
      <c r="AI659" s="213">
        <f t="shared" si="406"/>
        <v>0</v>
      </c>
      <c r="AJ659" s="213">
        <f t="shared" si="406"/>
        <v>0</v>
      </c>
      <c r="AK659" s="213">
        <f t="shared" si="406"/>
        <v>0</v>
      </c>
      <c r="AL659" s="213">
        <f t="shared" si="406"/>
        <v>0</v>
      </c>
      <c r="AM659" s="213">
        <f t="shared" si="406"/>
        <v>0</v>
      </c>
      <c r="AN659" s="213">
        <f t="shared" si="406"/>
        <v>0</v>
      </c>
      <c r="AO659" s="213">
        <f t="shared" si="406"/>
        <v>0</v>
      </c>
      <c r="AP659" s="213">
        <f t="shared" si="406"/>
        <v>0</v>
      </c>
    </row>
    <row r="660" spans="1:42" x14ac:dyDescent="0.2">
      <c r="A660" s="4">
        <f>A659+1</f>
        <v>2</v>
      </c>
      <c r="B660" s="238">
        <f t="shared" si="405"/>
        <v>0</v>
      </c>
      <c r="C660" s="213">
        <f t="shared" ref="C660:AP660" si="407">IF(C$2&gt;analysis_period,0,IF(C$2=equip3_reserve_freq*$A660,equip3_reserve_cost*system_capacity*1000*(1+inflation_rate/100)^B$2,0))</f>
        <v>0</v>
      </c>
      <c r="D660" s="213">
        <f t="shared" si="407"/>
        <v>0</v>
      </c>
      <c r="E660" s="213">
        <f t="shared" si="407"/>
        <v>0</v>
      </c>
      <c r="F660" s="213">
        <f t="shared" si="407"/>
        <v>0</v>
      </c>
      <c r="G660" s="213">
        <f t="shared" si="407"/>
        <v>0</v>
      </c>
      <c r="H660" s="213">
        <f t="shared" si="407"/>
        <v>0</v>
      </c>
      <c r="I660" s="213">
        <f t="shared" si="407"/>
        <v>0</v>
      </c>
      <c r="J660" s="213">
        <f t="shared" si="407"/>
        <v>0</v>
      </c>
      <c r="K660" s="213">
        <f t="shared" si="407"/>
        <v>0</v>
      </c>
      <c r="L660" s="213">
        <f t="shared" si="407"/>
        <v>0</v>
      </c>
      <c r="M660" s="213">
        <f t="shared" si="407"/>
        <v>0</v>
      </c>
      <c r="N660" s="213">
        <f t="shared" si="407"/>
        <v>0</v>
      </c>
      <c r="O660" s="213">
        <f t="shared" si="407"/>
        <v>0</v>
      </c>
      <c r="P660" s="213">
        <f t="shared" si="407"/>
        <v>0</v>
      </c>
      <c r="Q660" s="213">
        <f t="shared" si="407"/>
        <v>0</v>
      </c>
      <c r="R660" s="213">
        <f t="shared" si="407"/>
        <v>0</v>
      </c>
      <c r="S660" s="213">
        <f t="shared" si="407"/>
        <v>0</v>
      </c>
      <c r="T660" s="213">
        <f t="shared" si="407"/>
        <v>0</v>
      </c>
      <c r="U660" s="213">
        <f t="shared" si="407"/>
        <v>0</v>
      </c>
      <c r="V660" s="213">
        <f t="shared" si="407"/>
        <v>0</v>
      </c>
      <c r="W660" s="213">
        <f t="shared" si="407"/>
        <v>0</v>
      </c>
      <c r="X660" s="213">
        <f t="shared" si="407"/>
        <v>0</v>
      </c>
      <c r="Y660" s="213">
        <f t="shared" si="407"/>
        <v>0</v>
      </c>
      <c r="Z660" s="213">
        <f t="shared" si="407"/>
        <v>0</v>
      </c>
      <c r="AA660" s="213">
        <f t="shared" si="407"/>
        <v>0</v>
      </c>
      <c r="AB660" s="213">
        <f t="shared" si="407"/>
        <v>0</v>
      </c>
      <c r="AC660" s="213">
        <f t="shared" si="407"/>
        <v>0</v>
      </c>
      <c r="AD660" s="213">
        <f t="shared" si="407"/>
        <v>0</v>
      </c>
      <c r="AE660" s="213">
        <f t="shared" si="407"/>
        <v>0</v>
      </c>
      <c r="AF660" s="213">
        <f t="shared" si="407"/>
        <v>0</v>
      </c>
      <c r="AG660" s="213">
        <f t="shared" si="407"/>
        <v>0</v>
      </c>
      <c r="AH660" s="213">
        <f t="shared" si="407"/>
        <v>0</v>
      </c>
      <c r="AI660" s="213">
        <f t="shared" si="407"/>
        <v>0</v>
      </c>
      <c r="AJ660" s="213">
        <f t="shared" si="407"/>
        <v>0</v>
      </c>
      <c r="AK660" s="213">
        <f t="shared" si="407"/>
        <v>0</v>
      </c>
      <c r="AL660" s="213">
        <f t="shared" si="407"/>
        <v>0</v>
      </c>
      <c r="AM660" s="213">
        <f t="shared" si="407"/>
        <v>0</v>
      </c>
      <c r="AN660" s="213">
        <f t="shared" si="407"/>
        <v>0</v>
      </c>
      <c r="AO660" s="213">
        <f t="shared" si="407"/>
        <v>0</v>
      </c>
      <c r="AP660" s="213">
        <f t="shared" si="407"/>
        <v>0</v>
      </c>
    </row>
    <row r="661" spans="1:42" x14ac:dyDescent="0.2">
      <c r="A661" s="4">
        <f t="shared" ref="A661:A668" si="408">A660+1</f>
        <v>3</v>
      </c>
      <c r="B661" s="238">
        <f t="shared" si="405"/>
        <v>0</v>
      </c>
      <c r="C661" s="213">
        <f t="shared" ref="C661:AP661" si="409">IF(C$2&gt;analysis_period,0,IF(C$2=equip3_reserve_freq*$A661,equip3_reserve_cost*system_capacity*1000*(1+inflation_rate/100)^B$2,0))</f>
        <v>0</v>
      </c>
      <c r="D661" s="213">
        <f t="shared" si="409"/>
        <v>0</v>
      </c>
      <c r="E661" s="213">
        <f t="shared" si="409"/>
        <v>0</v>
      </c>
      <c r="F661" s="213">
        <f t="shared" si="409"/>
        <v>0</v>
      </c>
      <c r="G661" s="213">
        <f t="shared" si="409"/>
        <v>0</v>
      </c>
      <c r="H661" s="213">
        <f t="shared" si="409"/>
        <v>0</v>
      </c>
      <c r="I661" s="213">
        <f t="shared" si="409"/>
        <v>0</v>
      </c>
      <c r="J661" s="213">
        <f t="shared" si="409"/>
        <v>0</v>
      </c>
      <c r="K661" s="213">
        <f t="shared" si="409"/>
        <v>0</v>
      </c>
      <c r="L661" s="213">
        <f t="shared" si="409"/>
        <v>0</v>
      </c>
      <c r="M661" s="213">
        <f t="shared" si="409"/>
        <v>0</v>
      </c>
      <c r="N661" s="213">
        <f t="shared" si="409"/>
        <v>0</v>
      </c>
      <c r="O661" s="213">
        <f t="shared" si="409"/>
        <v>0</v>
      </c>
      <c r="P661" s="213">
        <f t="shared" si="409"/>
        <v>0</v>
      </c>
      <c r="Q661" s="213">
        <f t="shared" si="409"/>
        <v>0</v>
      </c>
      <c r="R661" s="213">
        <f t="shared" si="409"/>
        <v>0</v>
      </c>
      <c r="S661" s="213">
        <f t="shared" si="409"/>
        <v>0</v>
      </c>
      <c r="T661" s="213">
        <f t="shared" si="409"/>
        <v>0</v>
      </c>
      <c r="U661" s="213">
        <f t="shared" si="409"/>
        <v>0</v>
      </c>
      <c r="V661" s="213">
        <f t="shared" si="409"/>
        <v>0</v>
      </c>
      <c r="W661" s="213">
        <f t="shared" si="409"/>
        <v>0</v>
      </c>
      <c r="X661" s="213">
        <f t="shared" si="409"/>
        <v>0</v>
      </c>
      <c r="Y661" s="213">
        <f t="shared" si="409"/>
        <v>0</v>
      </c>
      <c r="Z661" s="213">
        <f t="shared" si="409"/>
        <v>0</v>
      </c>
      <c r="AA661" s="213">
        <f t="shared" si="409"/>
        <v>0</v>
      </c>
      <c r="AB661" s="213">
        <f t="shared" si="409"/>
        <v>0</v>
      </c>
      <c r="AC661" s="213">
        <f t="shared" si="409"/>
        <v>0</v>
      </c>
      <c r="AD661" s="213">
        <f t="shared" si="409"/>
        <v>0</v>
      </c>
      <c r="AE661" s="213">
        <f t="shared" si="409"/>
        <v>0</v>
      </c>
      <c r="AF661" s="213">
        <f t="shared" si="409"/>
        <v>0</v>
      </c>
      <c r="AG661" s="213">
        <f t="shared" si="409"/>
        <v>0</v>
      </c>
      <c r="AH661" s="213">
        <f t="shared" si="409"/>
        <v>0</v>
      </c>
      <c r="AI661" s="213">
        <f t="shared" si="409"/>
        <v>0</v>
      </c>
      <c r="AJ661" s="213">
        <f t="shared" si="409"/>
        <v>0</v>
      </c>
      <c r="AK661" s="213">
        <f t="shared" si="409"/>
        <v>0</v>
      </c>
      <c r="AL661" s="213">
        <f t="shared" si="409"/>
        <v>0</v>
      </c>
      <c r="AM661" s="213">
        <f t="shared" si="409"/>
        <v>0</v>
      </c>
      <c r="AN661" s="213">
        <f t="shared" si="409"/>
        <v>0</v>
      </c>
      <c r="AO661" s="213">
        <f t="shared" si="409"/>
        <v>0</v>
      </c>
      <c r="AP661" s="213">
        <f t="shared" si="409"/>
        <v>0</v>
      </c>
    </row>
    <row r="662" spans="1:42" x14ac:dyDescent="0.2">
      <c r="A662" s="4">
        <f t="shared" si="408"/>
        <v>4</v>
      </c>
      <c r="B662" s="238">
        <f t="shared" si="405"/>
        <v>0</v>
      </c>
      <c r="C662" s="213">
        <f t="shared" ref="C662:AP662" si="410">IF(C$2&gt;analysis_period,0,IF(C$2=equip3_reserve_freq*$A662,equip3_reserve_cost*system_capacity*1000*(1+inflation_rate/100)^B$2,0))</f>
        <v>0</v>
      </c>
      <c r="D662" s="213">
        <f t="shared" si="410"/>
        <v>0</v>
      </c>
      <c r="E662" s="213">
        <f t="shared" si="410"/>
        <v>0</v>
      </c>
      <c r="F662" s="213">
        <f t="shared" si="410"/>
        <v>0</v>
      </c>
      <c r="G662" s="213">
        <f t="shared" si="410"/>
        <v>0</v>
      </c>
      <c r="H662" s="213">
        <f t="shared" si="410"/>
        <v>0</v>
      </c>
      <c r="I662" s="213">
        <f t="shared" si="410"/>
        <v>0</v>
      </c>
      <c r="J662" s="213">
        <f t="shared" si="410"/>
        <v>0</v>
      </c>
      <c r="K662" s="213">
        <f t="shared" si="410"/>
        <v>0</v>
      </c>
      <c r="L662" s="213">
        <f t="shared" si="410"/>
        <v>0</v>
      </c>
      <c r="M662" s="213">
        <f t="shared" si="410"/>
        <v>0</v>
      </c>
      <c r="N662" s="213">
        <f t="shared" si="410"/>
        <v>0</v>
      </c>
      <c r="O662" s="213">
        <f t="shared" si="410"/>
        <v>0</v>
      </c>
      <c r="P662" s="213">
        <f t="shared" si="410"/>
        <v>0</v>
      </c>
      <c r="Q662" s="213">
        <f t="shared" si="410"/>
        <v>0</v>
      </c>
      <c r="R662" s="213">
        <f t="shared" si="410"/>
        <v>0</v>
      </c>
      <c r="S662" s="213">
        <f t="shared" si="410"/>
        <v>0</v>
      </c>
      <c r="T662" s="213">
        <f t="shared" si="410"/>
        <v>0</v>
      </c>
      <c r="U662" s="213">
        <f t="shared" si="410"/>
        <v>0</v>
      </c>
      <c r="V662" s="213">
        <f t="shared" si="410"/>
        <v>0</v>
      </c>
      <c r="W662" s="213">
        <f t="shared" si="410"/>
        <v>0</v>
      </c>
      <c r="X662" s="213">
        <f t="shared" si="410"/>
        <v>0</v>
      </c>
      <c r="Y662" s="213">
        <f t="shared" si="410"/>
        <v>0</v>
      </c>
      <c r="Z662" s="213">
        <f t="shared" si="410"/>
        <v>0</v>
      </c>
      <c r="AA662" s="213">
        <f t="shared" si="410"/>
        <v>0</v>
      </c>
      <c r="AB662" s="213">
        <f t="shared" si="410"/>
        <v>0</v>
      </c>
      <c r="AC662" s="213">
        <f t="shared" si="410"/>
        <v>0</v>
      </c>
      <c r="AD662" s="213">
        <f t="shared" si="410"/>
        <v>0</v>
      </c>
      <c r="AE662" s="213">
        <f t="shared" si="410"/>
        <v>0</v>
      </c>
      <c r="AF662" s="213">
        <f t="shared" si="410"/>
        <v>0</v>
      </c>
      <c r="AG662" s="213">
        <f t="shared" si="410"/>
        <v>0</v>
      </c>
      <c r="AH662" s="213">
        <f t="shared" si="410"/>
        <v>0</v>
      </c>
      <c r="AI662" s="213">
        <f t="shared" si="410"/>
        <v>0</v>
      </c>
      <c r="AJ662" s="213">
        <f t="shared" si="410"/>
        <v>0</v>
      </c>
      <c r="AK662" s="213">
        <f t="shared" si="410"/>
        <v>0</v>
      </c>
      <c r="AL662" s="213">
        <f t="shared" si="410"/>
        <v>0</v>
      </c>
      <c r="AM662" s="213">
        <f t="shared" si="410"/>
        <v>0</v>
      </c>
      <c r="AN662" s="213">
        <f t="shared" si="410"/>
        <v>0</v>
      </c>
      <c r="AO662" s="213">
        <f t="shared" si="410"/>
        <v>0</v>
      </c>
      <c r="AP662" s="213">
        <f t="shared" si="410"/>
        <v>0</v>
      </c>
    </row>
    <row r="663" spans="1:42" x14ac:dyDescent="0.2">
      <c r="A663" s="4">
        <f t="shared" si="408"/>
        <v>5</v>
      </c>
      <c r="B663" s="238">
        <f t="shared" si="405"/>
        <v>0</v>
      </c>
      <c r="C663" s="213">
        <f t="shared" ref="C663:AP663" si="411">IF(C$2&gt;analysis_period,0,IF(C$2=equip3_reserve_freq*$A663,equip3_reserve_cost*system_capacity*1000*(1+inflation_rate/100)^B$2,0))</f>
        <v>0</v>
      </c>
      <c r="D663" s="213">
        <f t="shared" si="411"/>
        <v>0</v>
      </c>
      <c r="E663" s="213">
        <f t="shared" si="411"/>
        <v>0</v>
      </c>
      <c r="F663" s="213">
        <f t="shared" si="411"/>
        <v>0</v>
      </c>
      <c r="G663" s="213">
        <f t="shared" si="411"/>
        <v>0</v>
      </c>
      <c r="H663" s="213">
        <f t="shared" si="411"/>
        <v>0</v>
      </c>
      <c r="I663" s="213">
        <f t="shared" si="411"/>
        <v>0</v>
      </c>
      <c r="J663" s="213">
        <f t="shared" si="411"/>
        <v>0</v>
      </c>
      <c r="K663" s="213">
        <f t="shared" si="411"/>
        <v>0</v>
      </c>
      <c r="L663" s="213">
        <f t="shared" si="411"/>
        <v>0</v>
      </c>
      <c r="M663" s="213">
        <f t="shared" si="411"/>
        <v>0</v>
      </c>
      <c r="N663" s="213">
        <f t="shared" si="411"/>
        <v>0</v>
      </c>
      <c r="O663" s="213">
        <f t="shared" si="411"/>
        <v>0</v>
      </c>
      <c r="P663" s="213">
        <f t="shared" si="411"/>
        <v>0</v>
      </c>
      <c r="Q663" s="213">
        <f t="shared" si="411"/>
        <v>0</v>
      </c>
      <c r="R663" s="213">
        <f t="shared" si="411"/>
        <v>0</v>
      </c>
      <c r="S663" s="213">
        <f t="shared" si="411"/>
        <v>0</v>
      </c>
      <c r="T663" s="213">
        <f t="shared" si="411"/>
        <v>0</v>
      </c>
      <c r="U663" s="213">
        <f t="shared" si="411"/>
        <v>0</v>
      </c>
      <c r="V663" s="213">
        <f t="shared" si="411"/>
        <v>0</v>
      </c>
      <c r="W663" s="213">
        <f t="shared" si="411"/>
        <v>0</v>
      </c>
      <c r="X663" s="213">
        <f t="shared" si="411"/>
        <v>0</v>
      </c>
      <c r="Y663" s="213">
        <f t="shared" si="411"/>
        <v>0</v>
      </c>
      <c r="Z663" s="213">
        <f t="shared" si="411"/>
        <v>0</v>
      </c>
      <c r="AA663" s="213">
        <f t="shared" si="411"/>
        <v>0</v>
      </c>
      <c r="AB663" s="213">
        <f t="shared" si="411"/>
        <v>0</v>
      </c>
      <c r="AC663" s="213">
        <f t="shared" si="411"/>
        <v>0</v>
      </c>
      <c r="AD663" s="213">
        <f t="shared" si="411"/>
        <v>0</v>
      </c>
      <c r="AE663" s="213">
        <f t="shared" si="411"/>
        <v>0</v>
      </c>
      <c r="AF663" s="213">
        <f t="shared" si="411"/>
        <v>0</v>
      </c>
      <c r="AG663" s="213">
        <f t="shared" si="411"/>
        <v>0</v>
      </c>
      <c r="AH663" s="213">
        <f t="shared" si="411"/>
        <v>0</v>
      </c>
      <c r="AI663" s="213">
        <f t="shared" si="411"/>
        <v>0</v>
      </c>
      <c r="AJ663" s="213">
        <f t="shared" si="411"/>
        <v>0</v>
      </c>
      <c r="AK663" s="213">
        <f t="shared" si="411"/>
        <v>0</v>
      </c>
      <c r="AL663" s="213">
        <f t="shared" si="411"/>
        <v>0</v>
      </c>
      <c r="AM663" s="213">
        <f t="shared" si="411"/>
        <v>0</v>
      </c>
      <c r="AN663" s="213">
        <f t="shared" si="411"/>
        <v>0</v>
      </c>
      <c r="AO663" s="213">
        <f t="shared" si="411"/>
        <v>0</v>
      </c>
      <c r="AP663" s="213">
        <f t="shared" si="411"/>
        <v>0</v>
      </c>
    </row>
    <row r="664" spans="1:42" x14ac:dyDescent="0.2">
      <c r="A664" s="4">
        <f t="shared" si="408"/>
        <v>6</v>
      </c>
      <c r="B664" s="238">
        <f t="shared" si="405"/>
        <v>0</v>
      </c>
      <c r="C664" s="213">
        <f t="shared" ref="C664:AP664" si="412">IF(C$2&gt;analysis_period,0,IF(C$2=equip3_reserve_freq*$A664,equip3_reserve_cost*system_capacity*1000*(1+inflation_rate/100)^B$2,0))</f>
        <v>0</v>
      </c>
      <c r="D664" s="213">
        <f t="shared" si="412"/>
        <v>0</v>
      </c>
      <c r="E664" s="213">
        <f t="shared" si="412"/>
        <v>0</v>
      </c>
      <c r="F664" s="213">
        <f t="shared" si="412"/>
        <v>0</v>
      </c>
      <c r="G664" s="213">
        <f t="shared" si="412"/>
        <v>0</v>
      </c>
      <c r="H664" s="213">
        <f t="shared" si="412"/>
        <v>0</v>
      </c>
      <c r="I664" s="213">
        <f t="shared" si="412"/>
        <v>0</v>
      </c>
      <c r="J664" s="213">
        <f t="shared" si="412"/>
        <v>0</v>
      </c>
      <c r="K664" s="213">
        <f t="shared" si="412"/>
        <v>0</v>
      </c>
      <c r="L664" s="213">
        <f t="shared" si="412"/>
        <v>0</v>
      </c>
      <c r="M664" s="213">
        <f t="shared" si="412"/>
        <v>0</v>
      </c>
      <c r="N664" s="213">
        <f t="shared" si="412"/>
        <v>0</v>
      </c>
      <c r="O664" s="213">
        <f t="shared" si="412"/>
        <v>0</v>
      </c>
      <c r="P664" s="213">
        <f t="shared" si="412"/>
        <v>0</v>
      </c>
      <c r="Q664" s="213">
        <f t="shared" si="412"/>
        <v>0</v>
      </c>
      <c r="R664" s="213">
        <f t="shared" si="412"/>
        <v>0</v>
      </c>
      <c r="S664" s="213">
        <f t="shared" si="412"/>
        <v>0</v>
      </c>
      <c r="T664" s="213">
        <f t="shared" si="412"/>
        <v>0</v>
      </c>
      <c r="U664" s="213">
        <f t="shared" si="412"/>
        <v>0</v>
      </c>
      <c r="V664" s="213">
        <f t="shared" si="412"/>
        <v>0</v>
      </c>
      <c r="W664" s="213">
        <f t="shared" si="412"/>
        <v>0</v>
      </c>
      <c r="X664" s="213">
        <f t="shared" si="412"/>
        <v>0</v>
      </c>
      <c r="Y664" s="213">
        <f t="shared" si="412"/>
        <v>0</v>
      </c>
      <c r="Z664" s="213">
        <f t="shared" si="412"/>
        <v>0</v>
      </c>
      <c r="AA664" s="213">
        <f t="shared" si="412"/>
        <v>0</v>
      </c>
      <c r="AB664" s="213">
        <f t="shared" si="412"/>
        <v>0</v>
      </c>
      <c r="AC664" s="213">
        <f t="shared" si="412"/>
        <v>0</v>
      </c>
      <c r="AD664" s="213">
        <f t="shared" si="412"/>
        <v>0</v>
      </c>
      <c r="AE664" s="213">
        <f t="shared" si="412"/>
        <v>0</v>
      </c>
      <c r="AF664" s="213">
        <f t="shared" si="412"/>
        <v>0</v>
      </c>
      <c r="AG664" s="213">
        <f t="shared" si="412"/>
        <v>0</v>
      </c>
      <c r="AH664" s="213">
        <f t="shared" si="412"/>
        <v>0</v>
      </c>
      <c r="AI664" s="213">
        <f t="shared" si="412"/>
        <v>0</v>
      </c>
      <c r="AJ664" s="213">
        <f t="shared" si="412"/>
        <v>0</v>
      </c>
      <c r="AK664" s="213">
        <f t="shared" si="412"/>
        <v>0</v>
      </c>
      <c r="AL664" s="213">
        <f t="shared" si="412"/>
        <v>0</v>
      </c>
      <c r="AM664" s="213">
        <f t="shared" si="412"/>
        <v>0</v>
      </c>
      <c r="AN664" s="213">
        <f t="shared" si="412"/>
        <v>0</v>
      </c>
      <c r="AO664" s="213">
        <f t="shared" si="412"/>
        <v>0</v>
      </c>
      <c r="AP664" s="213">
        <f t="shared" si="412"/>
        <v>0</v>
      </c>
    </row>
    <row r="665" spans="1:42" x14ac:dyDescent="0.2">
      <c r="A665" s="4">
        <f t="shared" si="408"/>
        <v>7</v>
      </c>
      <c r="B665" s="238">
        <f t="shared" si="405"/>
        <v>0</v>
      </c>
      <c r="C665" s="213">
        <f t="shared" ref="C665:AP665" si="413">IF(C$2&gt;analysis_period,0,IF(C$2=equip3_reserve_freq*$A665,equip3_reserve_cost*system_capacity*1000*(1+inflation_rate/100)^B$2,0))</f>
        <v>0</v>
      </c>
      <c r="D665" s="213">
        <f t="shared" si="413"/>
        <v>0</v>
      </c>
      <c r="E665" s="213">
        <f t="shared" si="413"/>
        <v>0</v>
      </c>
      <c r="F665" s="213">
        <f t="shared" si="413"/>
        <v>0</v>
      </c>
      <c r="G665" s="213">
        <f t="shared" si="413"/>
        <v>0</v>
      </c>
      <c r="H665" s="213">
        <f t="shared" si="413"/>
        <v>0</v>
      </c>
      <c r="I665" s="213">
        <f t="shared" si="413"/>
        <v>0</v>
      </c>
      <c r="J665" s="213">
        <f t="shared" si="413"/>
        <v>0</v>
      </c>
      <c r="K665" s="213">
        <f t="shared" si="413"/>
        <v>0</v>
      </c>
      <c r="L665" s="213">
        <f t="shared" si="413"/>
        <v>0</v>
      </c>
      <c r="M665" s="213">
        <f t="shared" si="413"/>
        <v>0</v>
      </c>
      <c r="N665" s="213">
        <f t="shared" si="413"/>
        <v>0</v>
      </c>
      <c r="O665" s="213">
        <f t="shared" si="413"/>
        <v>0</v>
      </c>
      <c r="P665" s="213">
        <f t="shared" si="413"/>
        <v>0</v>
      </c>
      <c r="Q665" s="213">
        <f t="shared" si="413"/>
        <v>0</v>
      </c>
      <c r="R665" s="213">
        <f t="shared" si="413"/>
        <v>0</v>
      </c>
      <c r="S665" s="213">
        <f t="shared" si="413"/>
        <v>0</v>
      </c>
      <c r="T665" s="213">
        <f t="shared" si="413"/>
        <v>0</v>
      </c>
      <c r="U665" s="213">
        <f t="shared" si="413"/>
        <v>0</v>
      </c>
      <c r="V665" s="213">
        <f t="shared" si="413"/>
        <v>0</v>
      </c>
      <c r="W665" s="213">
        <f t="shared" si="413"/>
        <v>0</v>
      </c>
      <c r="X665" s="213">
        <f t="shared" si="413"/>
        <v>0</v>
      </c>
      <c r="Y665" s="213">
        <f t="shared" si="413"/>
        <v>0</v>
      </c>
      <c r="Z665" s="213">
        <f t="shared" si="413"/>
        <v>0</v>
      </c>
      <c r="AA665" s="213">
        <f t="shared" si="413"/>
        <v>0</v>
      </c>
      <c r="AB665" s="213">
        <f t="shared" si="413"/>
        <v>0</v>
      </c>
      <c r="AC665" s="213">
        <f t="shared" si="413"/>
        <v>0</v>
      </c>
      <c r="AD665" s="213">
        <f t="shared" si="413"/>
        <v>0</v>
      </c>
      <c r="AE665" s="213">
        <f t="shared" si="413"/>
        <v>0</v>
      </c>
      <c r="AF665" s="213">
        <f t="shared" si="413"/>
        <v>0</v>
      </c>
      <c r="AG665" s="213">
        <f t="shared" si="413"/>
        <v>0</v>
      </c>
      <c r="AH665" s="213">
        <f t="shared" si="413"/>
        <v>0</v>
      </c>
      <c r="AI665" s="213">
        <f t="shared" si="413"/>
        <v>0</v>
      </c>
      <c r="AJ665" s="213">
        <f t="shared" si="413"/>
        <v>0</v>
      </c>
      <c r="AK665" s="213">
        <f t="shared" si="413"/>
        <v>0</v>
      </c>
      <c r="AL665" s="213">
        <f t="shared" si="413"/>
        <v>0</v>
      </c>
      <c r="AM665" s="213">
        <f t="shared" si="413"/>
        <v>0</v>
      </c>
      <c r="AN665" s="213">
        <f t="shared" si="413"/>
        <v>0</v>
      </c>
      <c r="AO665" s="213">
        <f t="shared" si="413"/>
        <v>0</v>
      </c>
      <c r="AP665" s="213">
        <f t="shared" si="413"/>
        <v>0</v>
      </c>
    </row>
    <row r="666" spans="1:42" x14ac:dyDescent="0.2">
      <c r="A666" s="4">
        <f t="shared" si="408"/>
        <v>8</v>
      </c>
      <c r="B666" s="238">
        <f t="shared" si="405"/>
        <v>0</v>
      </c>
      <c r="C666" s="213">
        <f t="shared" ref="C666:AP666" si="414">IF(C$2&gt;analysis_period,0,IF(C$2=equip3_reserve_freq*$A666,equip3_reserve_cost*system_capacity*1000*(1+inflation_rate/100)^B$2,0))</f>
        <v>0</v>
      </c>
      <c r="D666" s="213">
        <f t="shared" si="414"/>
        <v>0</v>
      </c>
      <c r="E666" s="213">
        <f t="shared" si="414"/>
        <v>0</v>
      </c>
      <c r="F666" s="213">
        <f t="shared" si="414"/>
        <v>0</v>
      </c>
      <c r="G666" s="213">
        <f t="shared" si="414"/>
        <v>0</v>
      </c>
      <c r="H666" s="213">
        <f t="shared" si="414"/>
        <v>0</v>
      </c>
      <c r="I666" s="213">
        <f t="shared" si="414"/>
        <v>0</v>
      </c>
      <c r="J666" s="213">
        <f t="shared" si="414"/>
        <v>0</v>
      </c>
      <c r="K666" s="213">
        <f t="shared" si="414"/>
        <v>0</v>
      </c>
      <c r="L666" s="213">
        <f t="shared" si="414"/>
        <v>0</v>
      </c>
      <c r="M666" s="213">
        <f t="shared" si="414"/>
        <v>0</v>
      </c>
      <c r="N666" s="213">
        <f t="shared" si="414"/>
        <v>0</v>
      </c>
      <c r="O666" s="213">
        <f t="shared" si="414"/>
        <v>0</v>
      </c>
      <c r="P666" s="213">
        <f t="shared" si="414"/>
        <v>0</v>
      </c>
      <c r="Q666" s="213">
        <f t="shared" si="414"/>
        <v>0</v>
      </c>
      <c r="R666" s="213">
        <f t="shared" si="414"/>
        <v>0</v>
      </c>
      <c r="S666" s="213">
        <f t="shared" si="414"/>
        <v>0</v>
      </c>
      <c r="T666" s="213">
        <f t="shared" si="414"/>
        <v>0</v>
      </c>
      <c r="U666" s="213">
        <f t="shared" si="414"/>
        <v>0</v>
      </c>
      <c r="V666" s="213">
        <f t="shared" si="414"/>
        <v>0</v>
      </c>
      <c r="W666" s="213">
        <f t="shared" si="414"/>
        <v>0</v>
      </c>
      <c r="X666" s="213">
        <f t="shared" si="414"/>
        <v>0</v>
      </c>
      <c r="Y666" s="213">
        <f t="shared" si="414"/>
        <v>0</v>
      </c>
      <c r="Z666" s="213">
        <f t="shared" si="414"/>
        <v>0</v>
      </c>
      <c r="AA666" s="213">
        <f t="shared" si="414"/>
        <v>0</v>
      </c>
      <c r="AB666" s="213">
        <f t="shared" si="414"/>
        <v>0</v>
      </c>
      <c r="AC666" s="213">
        <f t="shared" si="414"/>
        <v>0</v>
      </c>
      <c r="AD666" s="213">
        <f t="shared" si="414"/>
        <v>0</v>
      </c>
      <c r="AE666" s="213">
        <f t="shared" si="414"/>
        <v>0</v>
      </c>
      <c r="AF666" s="213">
        <f t="shared" si="414"/>
        <v>0</v>
      </c>
      <c r="AG666" s="213">
        <f t="shared" si="414"/>
        <v>0</v>
      </c>
      <c r="AH666" s="213">
        <f t="shared" si="414"/>
        <v>0</v>
      </c>
      <c r="AI666" s="213">
        <f t="shared" si="414"/>
        <v>0</v>
      </c>
      <c r="AJ666" s="213">
        <f t="shared" si="414"/>
        <v>0</v>
      </c>
      <c r="AK666" s="213">
        <f t="shared" si="414"/>
        <v>0</v>
      </c>
      <c r="AL666" s="213">
        <f t="shared" si="414"/>
        <v>0</v>
      </c>
      <c r="AM666" s="213">
        <f t="shared" si="414"/>
        <v>0</v>
      </c>
      <c r="AN666" s="213">
        <f t="shared" si="414"/>
        <v>0</v>
      </c>
      <c r="AO666" s="213">
        <f t="shared" si="414"/>
        <v>0</v>
      </c>
      <c r="AP666" s="213">
        <f t="shared" si="414"/>
        <v>0</v>
      </c>
    </row>
    <row r="667" spans="1:42" x14ac:dyDescent="0.2">
      <c r="A667" s="4">
        <f>A666+1</f>
        <v>9</v>
      </c>
      <c r="B667" s="238">
        <f t="shared" si="405"/>
        <v>0</v>
      </c>
      <c r="C667" s="213">
        <f t="shared" ref="C667:AP667" si="415">IF(C$2&gt;analysis_period,0,IF(C$2=equip3_reserve_freq*$A667,equip3_reserve_cost*system_capacity*1000*(1+inflation_rate/100)^B$2,0))</f>
        <v>0</v>
      </c>
      <c r="D667" s="213">
        <f t="shared" si="415"/>
        <v>0</v>
      </c>
      <c r="E667" s="213">
        <f t="shared" si="415"/>
        <v>0</v>
      </c>
      <c r="F667" s="213">
        <f t="shared" si="415"/>
        <v>0</v>
      </c>
      <c r="G667" s="213">
        <f t="shared" si="415"/>
        <v>0</v>
      </c>
      <c r="H667" s="213">
        <f t="shared" si="415"/>
        <v>0</v>
      </c>
      <c r="I667" s="213">
        <f t="shared" si="415"/>
        <v>0</v>
      </c>
      <c r="J667" s="213">
        <f t="shared" si="415"/>
        <v>0</v>
      </c>
      <c r="K667" s="213">
        <f t="shared" si="415"/>
        <v>0</v>
      </c>
      <c r="L667" s="213">
        <f t="shared" si="415"/>
        <v>0</v>
      </c>
      <c r="M667" s="213">
        <f t="shared" si="415"/>
        <v>0</v>
      </c>
      <c r="N667" s="213">
        <f t="shared" si="415"/>
        <v>0</v>
      </c>
      <c r="O667" s="213">
        <f t="shared" si="415"/>
        <v>0</v>
      </c>
      <c r="P667" s="213">
        <f t="shared" si="415"/>
        <v>0</v>
      </c>
      <c r="Q667" s="213">
        <f t="shared" si="415"/>
        <v>0</v>
      </c>
      <c r="R667" s="213">
        <f t="shared" si="415"/>
        <v>0</v>
      </c>
      <c r="S667" s="213">
        <f t="shared" si="415"/>
        <v>0</v>
      </c>
      <c r="T667" s="213">
        <f t="shared" si="415"/>
        <v>0</v>
      </c>
      <c r="U667" s="213">
        <f t="shared" si="415"/>
        <v>0</v>
      </c>
      <c r="V667" s="213">
        <f t="shared" si="415"/>
        <v>0</v>
      </c>
      <c r="W667" s="213">
        <f t="shared" si="415"/>
        <v>0</v>
      </c>
      <c r="X667" s="213">
        <f t="shared" si="415"/>
        <v>0</v>
      </c>
      <c r="Y667" s="213">
        <f t="shared" si="415"/>
        <v>0</v>
      </c>
      <c r="Z667" s="213">
        <f t="shared" si="415"/>
        <v>0</v>
      </c>
      <c r="AA667" s="213">
        <f t="shared" si="415"/>
        <v>0</v>
      </c>
      <c r="AB667" s="213">
        <f t="shared" si="415"/>
        <v>0</v>
      </c>
      <c r="AC667" s="213">
        <f t="shared" si="415"/>
        <v>0</v>
      </c>
      <c r="AD667" s="213">
        <f t="shared" si="415"/>
        <v>0</v>
      </c>
      <c r="AE667" s="213">
        <f t="shared" si="415"/>
        <v>0</v>
      </c>
      <c r="AF667" s="213">
        <f t="shared" si="415"/>
        <v>0</v>
      </c>
      <c r="AG667" s="213">
        <f t="shared" si="415"/>
        <v>0</v>
      </c>
      <c r="AH667" s="213">
        <f t="shared" si="415"/>
        <v>0</v>
      </c>
      <c r="AI667" s="213">
        <f t="shared" si="415"/>
        <v>0</v>
      </c>
      <c r="AJ667" s="213">
        <f t="shared" si="415"/>
        <v>0</v>
      </c>
      <c r="AK667" s="213">
        <f t="shared" si="415"/>
        <v>0</v>
      </c>
      <c r="AL667" s="213">
        <f t="shared" si="415"/>
        <v>0</v>
      </c>
      <c r="AM667" s="213">
        <f t="shared" si="415"/>
        <v>0</v>
      </c>
      <c r="AN667" s="213">
        <f t="shared" si="415"/>
        <v>0</v>
      </c>
      <c r="AO667" s="213">
        <f t="shared" si="415"/>
        <v>0</v>
      </c>
      <c r="AP667" s="213">
        <f t="shared" si="415"/>
        <v>0</v>
      </c>
    </row>
    <row r="668" spans="1:42" x14ac:dyDescent="0.2">
      <c r="A668" s="4">
        <f t="shared" si="408"/>
        <v>10</v>
      </c>
      <c r="B668" s="238">
        <f t="shared" si="405"/>
        <v>0</v>
      </c>
      <c r="C668" s="213">
        <f t="shared" ref="C668:AP668" si="416">IF(C$2&gt;analysis_period,0,IF(C$2=equip3_reserve_freq*$A668,equip3_reserve_cost*system_capacity*1000*(1+inflation_rate/100)^B$2,0))</f>
        <v>0</v>
      </c>
      <c r="D668" s="213">
        <f t="shared" si="416"/>
        <v>0</v>
      </c>
      <c r="E668" s="213">
        <f t="shared" si="416"/>
        <v>0</v>
      </c>
      <c r="F668" s="213">
        <f t="shared" si="416"/>
        <v>0</v>
      </c>
      <c r="G668" s="213">
        <f t="shared" si="416"/>
        <v>0</v>
      </c>
      <c r="H668" s="213">
        <f t="shared" si="416"/>
        <v>0</v>
      </c>
      <c r="I668" s="213">
        <f t="shared" si="416"/>
        <v>0</v>
      </c>
      <c r="J668" s="213">
        <f t="shared" si="416"/>
        <v>0</v>
      </c>
      <c r="K668" s="213">
        <f t="shared" si="416"/>
        <v>0</v>
      </c>
      <c r="L668" s="213">
        <f t="shared" si="416"/>
        <v>0</v>
      </c>
      <c r="M668" s="213">
        <f t="shared" si="416"/>
        <v>0</v>
      </c>
      <c r="N668" s="213">
        <f t="shared" si="416"/>
        <v>0</v>
      </c>
      <c r="O668" s="213">
        <f t="shared" si="416"/>
        <v>0</v>
      </c>
      <c r="P668" s="213">
        <f t="shared" si="416"/>
        <v>0</v>
      </c>
      <c r="Q668" s="213">
        <f t="shared" si="416"/>
        <v>0</v>
      </c>
      <c r="R668" s="213">
        <f t="shared" si="416"/>
        <v>0</v>
      </c>
      <c r="S668" s="213">
        <f t="shared" si="416"/>
        <v>0</v>
      </c>
      <c r="T668" s="213">
        <f t="shared" si="416"/>
        <v>0</v>
      </c>
      <c r="U668" s="213">
        <f t="shared" si="416"/>
        <v>0</v>
      </c>
      <c r="V668" s="213">
        <f t="shared" si="416"/>
        <v>0</v>
      </c>
      <c r="W668" s="213">
        <f t="shared" si="416"/>
        <v>0</v>
      </c>
      <c r="X668" s="213">
        <f t="shared" si="416"/>
        <v>0</v>
      </c>
      <c r="Y668" s="213">
        <f t="shared" si="416"/>
        <v>0</v>
      </c>
      <c r="Z668" s="213">
        <f t="shared" si="416"/>
        <v>0</v>
      </c>
      <c r="AA668" s="213">
        <f t="shared" si="416"/>
        <v>0</v>
      </c>
      <c r="AB668" s="213">
        <f t="shared" si="416"/>
        <v>0</v>
      </c>
      <c r="AC668" s="213">
        <f t="shared" si="416"/>
        <v>0</v>
      </c>
      <c r="AD668" s="213">
        <f t="shared" si="416"/>
        <v>0</v>
      </c>
      <c r="AE668" s="213">
        <f t="shared" si="416"/>
        <v>0</v>
      </c>
      <c r="AF668" s="213">
        <f t="shared" si="416"/>
        <v>0</v>
      </c>
      <c r="AG668" s="213">
        <f t="shared" si="416"/>
        <v>0</v>
      </c>
      <c r="AH668" s="213">
        <f t="shared" si="416"/>
        <v>0</v>
      </c>
      <c r="AI668" s="213">
        <f t="shared" si="416"/>
        <v>0</v>
      </c>
      <c r="AJ668" s="213">
        <f t="shared" si="416"/>
        <v>0</v>
      </c>
      <c r="AK668" s="213">
        <f t="shared" si="416"/>
        <v>0</v>
      </c>
      <c r="AL668" s="213">
        <f t="shared" si="416"/>
        <v>0</v>
      </c>
      <c r="AM668" s="213">
        <f t="shared" si="416"/>
        <v>0</v>
      </c>
      <c r="AN668" s="213">
        <f t="shared" si="416"/>
        <v>0</v>
      </c>
      <c r="AO668" s="213">
        <f t="shared" si="416"/>
        <v>0</v>
      </c>
      <c r="AP668" s="213">
        <f t="shared" si="416"/>
        <v>0</v>
      </c>
    </row>
    <row r="669" spans="1:42" x14ac:dyDescent="0.2">
      <c r="A669" s="37" t="s">
        <v>13</v>
      </c>
      <c r="B669" s="28"/>
      <c r="C669" s="217">
        <f>SUM(C659:C668)</f>
        <v>0</v>
      </c>
      <c r="D669" s="217">
        <f t="shared" ref="D669:AP669" si="417">SUM(D659:D668)</f>
        <v>0</v>
      </c>
      <c r="E669" s="217">
        <f t="shared" si="417"/>
        <v>0</v>
      </c>
      <c r="F669" s="217">
        <f t="shared" si="417"/>
        <v>0</v>
      </c>
      <c r="G669" s="217">
        <f t="shared" si="417"/>
        <v>0</v>
      </c>
      <c r="H669" s="217">
        <f t="shared" si="417"/>
        <v>0</v>
      </c>
      <c r="I669" s="217">
        <f t="shared" si="417"/>
        <v>0</v>
      </c>
      <c r="J669" s="217">
        <f t="shared" si="417"/>
        <v>0</v>
      </c>
      <c r="K669" s="217">
        <f t="shared" si="417"/>
        <v>0</v>
      </c>
      <c r="L669" s="217">
        <f t="shared" si="417"/>
        <v>0</v>
      </c>
      <c r="M669" s="217">
        <f t="shared" si="417"/>
        <v>0</v>
      </c>
      <c r="N669" s="217">
        <f t="shared" si="417"/>
        <v>0</v>
      </c>
      <c r="O669" s="217">
        <f t="shared" si="417"/>
        <v>0</v>
      </c>
      <c r="P669" s="217">
        <f t="shared" si="417"/>
        <v>0</v>
      </c>
      <c r="Q669" s="217">
        <f t="shared" si="417"/>
        <v>0</v>
      </c>
      <c r="R669" s="217">
        <f t="shared" si="417"/>
        <v>0</v>
      </c>
      <c r="S669" s="217">
        <f t="shared" si="417"/>
        <v>0</v>
      </c>
      <c r="T669" s="217">
        <f t="shared" si="417"/>
        <v>0</v>
      </c>
      <c r="U669" s="217">
        <f t="shared" si="417"/>
        <v>0</v>
      </c>
      <c r="V669" s="217">
        <f t="shared" si="417"/>
        <v>0</v>
      </c>
      <c r="W669" s="217">
        <f t="shared" si="417"/>
        <v>0</v>
      </c>
      <c r="X669" s="217">
        <f t="shared" si="417"/>
        <v>0</v>
      </c>
      <c r="Y669" s="217">
        <f t="shared" si="417"/>
        <v>0</v>
      </c>
      <c r="Z669" s="217">
        <f t="shared" si="417"/>
        <v>0</v>
      </c>
      <c r="AA669" s="217">
        <f t="shared" si="417"/>
        <v>0</v>
      </c>
      <c r="AB669" s="217">
        <f t="shared" si="417"/>
        <v>0</v>
      </c>
      <c r="AC669" s="217">
        <f t="shared" si="417"/>
        <v>0</v>
      </c>
      <c r="AD669" s="217">
        <f t="shared" si="417"/>
        <v>0</v>
      </c>
      <c r="AE669" s="217">
        <f t="shared" si="417"/>
        <v>0</v>
      </c>
      <c r="AF669" s="217">
        <f t="shared" si="417"/>
        <v>0</v>
      </c>
      <c r="AG669" s="217">
        <f t="shared" si="417"/>
        <v>0</v>
      </c>
      <c r="AH669" s="217">
        <f t="shared" si="417"/>
        <v>0</v>
      </c>
      <c r="AI669" s="217">
        <f t="shared" si="417"/>
        <v>0</v>
      </c>
      <c r="AJ669" s="217">
        <f t="shared" si="417"/>
        <v>0</v>
      </c>
      <c r="AK669" s="217">
        <f t="shared" si="417"/>
        <v>0</v>
      </c>
      <c r="AL669" s="217">
        <f t="shared" si="417"/>
        <v>0</v>
      </c>
      <c r="AM669" s="217">
        <f t="shared" si="417"/>
        <v>0</v>
      </c>
      <c r="AN669" s="217">
        <f t="shared" si="417"/>
        <v>0</v>
      </c>
      <c r="AO669" s="217">
        <f t="shared" si="417"/>
        <v>0</v>
      </c>
      <c r="AP669" s="217">
        <f t="shared" si="417"/>
        <v>0</v>
      </c>
    </row>
    <row r="670" spans="1:42" s="122" customFormat="1" x14ac:dyDescent="0.2">
      <c r="A670" s="4" t="s">
        <v>334</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8">SUM(C671:AP671)</f>
        <v>0</v>
      </c>
      <c r="C671" s="213">
        <f t="shared" ref="C671:AP671" si="419">IF(C$2&lt;=equip3_reserve_freq*$A$659,$B$659/(equip3_reserve_freq),0)</f>
        <v>0</v>
      </c>
      <c r="D671" s="213">
        <f t="shared" si="419"/>
        <v>0</v>
      </c>
      <c r="E671" s="213">
        <f t="shared" si="419"/>
        <v>0</v>
      </c>
      <c r="F671" s="213">
        <f t="shared" si="419"/>
        <v>0</v>
      </c>
      <c r="G671" s="213">
        <f t="shared" si="419"/>
        <v>0</v>
      </c>
      <c r="H671" s="213">
        <f t="shared" si="419"/>
        <v>0</v>
      </c>
      <c r="I671" s="213">
        <f t="shared" si="419"/>
        <v>0</v>
      </c>
      <c r="J671" s="213">
        <f t="shared" si="419"/>
        <v>0</v>
      </c>
      <c r="K671" s="213">
        <f t="shared" si="419"/>
        <v>0</v>
      </c>
      <c r="L671" s="213">
        <f t="shared" si="419"/>
        <v>0</v>
      </c>
      <c r="M671" s="213">
        <f t="shared" si="419"/>
        <v>0</v>
      </c>
      <c r="N671" s="213">
        <f t="shared" si="419"/>
        <v>0</v>
      </c>
      <c r="O671" s="213">
        <f t="shared" si="419"/>
        <v>0</v>
      </c>
      <c r="P671" s="213">
        <f t="shared" si="419"/>
        <v>0</v>
      </c>
      <c r="Q671" s="213">
        <f t="shared" si="419"/>
        <v>0</v>
      </c>
      <c r="R671" s="213">
        <f t="shared" si="419"/>
        <v>0</v>
      </c>
      <c r="S671" s="213">
        <f t="shared" si="419"/>
        <v>0</v>
      </c>
      <c r="T671" s="213">
        <f t="shared" si="419"/>
        <v>0</v>
      </c>
      <c r="U671" s="213">
        <f t="shared" si="419"/>
        <v>0</v>
      </c>
      <c r="V671" s="213">
        <f t="shared" si="419"/>
        <v>0</v>
      </c>
      <c r="W671" s="213">
        <f t="shared" si="419"/>
        <v>0</v>
      </c>
      <c r="X671" s="213">
        <f t="shared" si="419"/>
        <v>0</v>
      </c>
      <c r="Y671" s="213">
        <f t="shared" si="419"/>
        <v>0</v>
      </c>
      <c r="Z671" s="213">
        <f t="shared" si="419"/>
        <v>0</v>
      </c>
      <c r="AA671" s="213">
        <f t="shared" si="419"/>
        <v>0</v>
      </c>
      <c r="AB671" s="213">
        <f t="shared" si="419"/>
        <v>0</v>
      </c>
      <c r="AC671" s="213">
        <f t="shared" si="419"/>
        <v>0</v>
      </c>
      <c r="AD671" s="213">
        <f t="shared" si="419"/>
        <v>0</v>
      </c>
      <c r="AE671" s="213">
        <f t="shared" si="419"/>
        <v>0</v>
      </c>
      <c r="AF671" s="213">
        <f t="shared" si="419"/>
        <v>0</v>
      </c>
      <c r="AG671" s="213">
        <f t="shared" si="419"/>
        <v>0</v>
      </c>
      <c r="AH671" s="213">
        <f t="shared" si="419"/>
        <v>0</v>
      </c>
      <c r="AI671" s="213">
        <f t="shared" si="419"/>
        <v>0</v>
      </c>
      <c r="AJ671" s="213">
        <f t="shared" si="419"/>
        <v>0</v>
      </c>
      <c r="AK671" s="213">
        <f t="shared" si="419"/>
        <v>0</v>
      </c>
      <c r="AL671" s="213">
        <f t="shared" si="419"/>
        <v>0</v>
      </c>
      <c r="AM671" s="213">
        <f t="shared" si="419"/>
        <v>0</v>
      </c>
      <c r="AN671" s="213">
        <f t="shared" si="419"/>
        <v>0</v>
      </c>
      <c r="AO671" s="213">
        <f t="shared" si="419"/>
        <v>0</v>
      </c>
      <c r="AP671" s="213">
        <f t="shared" si="419"/>
        <v>0</v>
      </c>
    </row>
    <row r="672" spans="1:42" x14ac:dyDescent="0.2">
      <c r="A672" s="4">
        <f>A671+1</f>
        <v>2</v>
      </c>
      <c r="B672" s="238">
        <f t="shared" si="418"/>
        <v>0</v>
      </c>
      <c r="C672" s="213">
        <f t="shared" ref="C672:AP672" si="420">IF(AND(C$2&gt;equip3_reserve_freq*$A659,C$2&lt;=equip3_reserve_freq*$A660),$B660/(equip3_reserve_freq),0)</f>
        <v>0</v>
      </c>
      <c r="D672" s="213">
        <f t="shared" si="420"/>
        <v>0</v>
      </c>
      <c r="E672" s="213">
        <f t="shared" si="420"/>
        <v>0</v>
      </c>
      <c r="F672" s="213">
        <f t="shared" si="420"/>
        <v>0</v>
      </c>
      <c r="G672" s="213">
        <f t="shared" si="420"/>
        <v>0</v>
      </c>
      <c r="H672" s="213">
        <f t="shared" si="420"/>
        <v>0</v>
      </c>
      <c r="I672" s="213">
        <f t="shared" si="420"/>
        <v>0</v>
      </c>
      <c r="J672" s="213">
        <f t="shared" si="420"/>
        <v>0</v>
      </c>
      <c r="K672" s="213">
        <f t="shared" si="420"/>
        <v>0</v>
      </c>
      <c r="L672" s="213">
        <f t="shared" si="420"/>
        <v>0</v>
      </c>
      <c r="M672" s="213">
        <f t="shared" si="420"/>
        <v>0</v>
      </c>
      <c r="N672" s="213">
        <f t="shared" si="420"/>
        <v>0</v>
      </c>
      <c r="O672" s="213">
        <f t="shared" si="420"/>
        <v>0</v>
      </c>
      <c r="P672" s="213">
        <f t="shared" si="420"/>
        <v>0</v>
      </c>
      <c r="Q672" s="213">
        <f t="shared" si="420"/>
        <v>0</v>
      </c>
      <c r="R672" s="213">
        <f t="shared" si="420"/>
        <v>0</v>
      </c>
      <c r="S672" s="213">
        <f t="shared" si="420"/>
        <v>0</v>
      </c>
      <c r="T672" s="213">
        <f t="shared" si="420"/>
        <v>0</v>
      </c>
      <c r="U672" s="213">
        <f t="shared" si="420"/>
        <v>0</v>
      </c>
      <c r="V672" s="213">
        <f t="shared" si="420"/>
        <v>0</v>
      </c>
      <c r="W672" s="213">
        <f t="shared" si="420"/>
        <v>0</v>
      </c>
      <c r="X672" s="213">
        <f t="shared" si="420"/>
        <v>0</v>
      </c>
      <c r="Y672" s="213">
        <f t="shared" si="420"/>
        <v>0</v>
      </c>
      <c r="Z672" s="213">
        <f t="shared" si="420"/>
        <v>0</v>
      </c>
      <c r="AA672" s="213">
        <f t="shared" si="420"/>
        <v>0</v>
      </c>
      <c r="AB672" s="213">
        <f t="shared" si="420"/>
        <v>0</v>
      </c>
      <c r="AC672" s="213">
        <f t="shared" si="420"/>
        <v>0</v>
      </c>
      <c r="AD672" s="213">
        <f t="shared" si="420"/>
        <v>0</v>
      </c>
      <c r="AE672" s="213">
        <f t="shared" si="420"/>
        <v>0</v>
      </c>
      <c r="AF672" s="213">
        <f t="shared" si="420"/>
        <v>0</v>
      </c>
      <c r="AG672" s="213">
        <f t="shared" si="420"/>
        <v>0</v>
      </c>
      <c r="AH672" s="213">
        <f t="shared" si="420"/>
        <v>0</v>
      </c>
      <c r="AI672" s="213">
        <f t="shared" si="420"/>
        <v>0</v>
      </c>
      <c r="AJ672" s="213">
        <f t="shared" si="420"/>
        <v>0</v>
      </c>
      <c r="AK672" s="213">
        <f t="shared" si="420"/>
        <v>0</v>
      </c>
      <c r="AL672" s="213">
        <f t="shared" si="420"/>
        <v>0</v>
      </c>
      <c r="AM672" s="213">
        <f t="shared" si="420"/>
        <v>0</v>
      </c>
      <c r="AN672" s="213">
        <f t="shared" si="420"/>
        <v>0</v>
      </c>
      <c r="AO672" s="213">
        <f t="shared" si="420"/>
        <v>0</v>
      </c>
      <c r="AP672" s="213">
        <f t="shared" si="420"/>
        <v>0</v>
      </c>
    </row>
    <row r="673" spans="1:42" x14ac:dyDescent="0.2">
      <c r="A673" s="4">
        <f t="shared" ref="A673:A678" si="421">A672+1</f>
        <v>3</v>
      </c>
      <c r="B673" s="238">
        <f t="shared" si="418"/>
        <v>0</v>
      </c>
      <c r="C673" s="213">
        <f t="shared" ref="C673:AP673" si="422">IF(AND(C$2&gt;equip3_reserve_freq*$A660,C$2&lt;=equip3_reserve_freq*$A661),$B661/(equip3_reserve_freq),0)</f>
        <v>0</v>
      </c>
      <c r="D673" s="213">
        <f t="shared" si="422"/>
        <v>0</v>
      </c>
      <c r="E673" s="213">
        <f t="shared" si="422"/>
        <v>0</v>
      </c>
      <c r="F673" s="213">
        <f t="shared" si="422"/>
        <v>0</v>
      </c>
      <c r="G673" s="213">
        <f t="shared" si="422"/>
        <v>0</v>
      </c>
      <c r="H673" s="213">
        <f t="shared" si="422"/>
        <v>0</v>
      </c>
      <c r="I673" s="213">
        <f t="shared" si="422"/>
        <v>0</v>
      </c>
      <c r="J673" s="213">
        <f t="shared" si="422"/>
        <v>0</v>
      </c>
      <c r="K673" s="213">
        <f t="shared" si="422"/>
        <v>0</v>
      </c>
      <c r="L673" s="213">
        <f t="shared" si="422"/>
        <v>0</v>
      </c>
      <c r="M673" s="213">
        <f t="shared" si="422"/>
        <v>0</v>
      </c>
      <c r="N673" s="213">
        <f t="shared" si="422"/>
        <v>0</v>
      </c>
      <c r="O673" s="213">
        <f t="shared" si="422"/>
        <v>0</v>
      </c>
      <c r="P673" s="213">
        <f t="shared" si="422"/>
        <v>0</v>
      </c>
      <c r="Q673" s="213">
        <f t="shared" si="422"/>
        <v>0</v>
      </c>
      <c r="R673" s="213">
        <f t="shared" si="422"/>
        <v>0</v>
      </c>
      <c r="S673" s="213">
        <f t="shared" si="422"/>
        <v>0</v>
      </c>
      <c r="T673" s="213">
        <f t="shared" si="422"/>
        <v>0</v>
      </c>
      <c r="U673" s="213">
        <f t="shared" si="422"/>
        <v>0</v>
      </c>
      <c r="V673" s="213">
        <f t="shared" si="422"/>
        <v>0</v>
      </c>
      <c r="W673" s="213">
        <f t="shared" si="422"/>
        <v>0</v>
      </c>
      <c r="X673" s="213">
        <f t="shared" si="422"/>
        <v>0</v>
      </c>
      <c r="Y673" s="213">
        <f t="shared" si="422"/>
        <v>0</v>
      </c>
      <c r="Z673" s="213">
        <f t="shared" si="422"/>
        <v>0</v>
      </c>
      <c r="AA673" s="213">
        <f t="shared" si="422"/>
        <v>0</v>
      </c>
      <c r="AB673" s="213">
        <f t="shared" si="422"/>
        <v>0</v>
      </c>
      <c r="AC673" s="213">
        <f t="shared" si="422"/>
        <v>0</v>
      </c>
      <c r="AD673" s="213">
        <f t="shared" si="422"/>
        <v>0</v>
      </c>
      <c r="AE673" s="213">
        <f t="shared" si="422"/>
        <v>0</v>
      </c>
      <c r="AF673" s="213">
        <f t="shared" si="422"/>
        <v>0</v>
      </c>
      <c r="AG673" s="213">
        <f t="shared" si="422"/>
        <v>0</v>
      </c>
      <c r="AH673" s="213">
        <f t="shared" si="422"/>
        <v>0</v>
      </c>
      <c r="AI673" s="213">
        <f t="shared" si="422"/>
        <v>0</v>
      </c>
      <c r="AJ673" s="213">
        <f t="shared" si="422"/>
        <v>0</v>
      </c>
      <c r="AK673" s="213">
        <f t="shared" si="422"/>
        <v>0</v>
      </c>
      <c r="AL673" s="213">
        <f t="shared" si="422"/>
        <v>0</v>
      </c>
      <c r="AM673" s="213">
        <f t="shared" si="422"/>
        <v>0</v>
      </c>
      <c r="AN673" s="213">
        <f t="shared" si="422"/>
        <v>0</v>
      </c>
      <c r="AO673" s="213">
        <f t="shared" si="422"/>
        <v>0</v>
      </c>
      <c r="AP673" s="213">
        <f t="shared" si="422"/>
        <v>0</v>
      </c>
    </row>
    <row r="674" spans="1:42" x14ac:dyDescent="0.2">
      <c r="A674" s="4">
        <f t="shared" si="421"/>
        <v>4</v>
      </c>
      <c r="B674" s="238">
        <f t="shared" si="418"/>
        <v>0</v>
      </c>
      <c r="C674" s="213">
        <f t="shared" ref="C674:AP674" si="423">IF(AND(C$2&gt;equip3_reserve_freq*$A661,C$2&lt;=equip3_reserve_freq*$A662),$B662/(equip3_reserve_freq),0)</f>
        <v>0</v>
      </c>
      <c r="D674" s="213">
        <f t="shared" si="423"/>
        <v>0</v>
      </c>
      <c r="E674" s="213">
        <f t="shared" si="423"/>
        <v>0</v>
      </c>
      <c r="F674" s="213">
        <f t="shared" si="423"/>
        <v>0</v>
      </c>
      <c r="G674" s="213">
        <f t="shared" si="423"/>
        <v>0</v>
      </c>
      <c r="H674" s="213">
        <f t="shared" si="423"/>
        <v>0</v>
      </c>
      <c r="I674" s="213">
        <f t="shared" si="423"/>
        <v>0</v>
      </c>
      <c r="J674" s="213">
        <f t="shared" si="423"/>
        <v>0</v>
      </c>
      <c r="K674" s="213">
        <f t="shared" si="423"/>
        <v>0</v>
      </c>
      <c r="L674" s="213">
        <f t="shared" si="423"/>
        <v>0</v>
      </c>
      <c r="M674" s="213">
        <f t="shared" si="423"/>
        <v>0</v>
      </c>
      <c r="N674" s="213">
        <f t="shared" si="423"/>
        <v>0</v>
      </c>
      <c r="O674" s="213">
        <f t="shared" si="423"/>
        <v>0</v>
      </c>
      <c r="P674" s="213">
        <f t="shared" si="423"/>
        <v>0</v>
      </c>
      <c r="Q674" s="213">
        <f t="shared" si="423"/>
        <v>0</v>
      </c>
      <c r="R674" s="213">
        <f t="shared" si="423"/>
        <v>0</v>
      </c>
      <c r="S674" s="213">
        <f t="shared" si="423"/>
        <v>0</v>
      </c>
      <c r="T674" s="213">
        <f t="shared" si="423"/>
        <v>0</v>
      </c>
      <c r="U674" s="213">
        <f t="shared" si="423"/>
        <v>0</v>
      </c>
      <c r="V674" s="213">
        <f t="shared" si="423"/>
        <v>0</v>
      </c>
      <c r="W674" s="213">
        <f t="shared" si="423"/>
        <v>0</v>
      </c>
      <c r="X674" s="213">
        <f t="shared" si="423"/>
        <v>0</v>
      </c>
      <c r="Y674" s="213">
        <f t="shared" si="423"/>
        <v>0</v>
      </c>
      <c r="Z674" s="213">
        <f t="shared" si="423"/>
        <v>0</v>
      </c>
      <c r="AA674" s="213">
        <f t="shared" si="423"/>
        <v>0</v>
      </c>
      <c r="AB674" s="213">
        <f t="shared" si="423"/>
        <v>0</v>
      </c>
      <c r="AC674" s="213">
        <f t="shared" si="423"/>
        <v>0</v>
      </c>
      <c r="AD674" s="213">
        <f t="shared" si="423"/>
        <v>0</v>
      </c>
      <c r="AE674" s="213">
        <f t="shared" si="423"/>
        <v>0</v>
      </c>
      <c r="AF674" s="213">
        <f t="shared" si="423"/>
        <v>0</v>
      </c>
      <c r="AG674" s="213">
        <f t="shared" si="423"/>
        <v>0</v>
      </c>
      <c r="AH674" s="213">
        <f t="shared" si="423"/>
        <v>0</v>
      </c>
      <c r="AI674" s="213">
        <f t="shared" si="423"/>
        <v>0</v>
      </c>
      <c r="AJ674" s="213">
        <f t="shared" si="423"/>
        <v>0</v>
      </c>
      <c r="AK674" s="213">
        <f t="shared" si="423"/>
        <v>0</v>
      </c>
      <c r="AL674" s="213">
        <f t="shared" si="423"/>
        <v>0</v>
      </c>
      <c r="AM674" s="213">
        <f t="shared" si="423"/>
        <v>0</v>
      </c>
      <c r="AN674" s="213">
        <f t="shared" si="423"/>
        <v>0</v>
      </c>
      <c r="AO674" s="213">
        <f t="shared" si="423"/>
        <v>0</v>
      </c>
      <c r="AP674" s="213">
        <f t="shared" si="423"/>
        <v>0</v>
      </c>
    </row>
    <row r="675" spans="1:42" x14ac:dyDescent="0.2">
      <c r="A675" s="4">
        <f t="shared" si="421"/>
        <v>5</v>
      </c>
      <c r="B675" s="238">
        <f t="shared" si="418"/>
        <v>0</v>
      </c>
      <c r="C675" s="213">
        <f t="shared" ref="C675:AP675" si="424">IF(AND(C$2&gt;equip3_reserve_freq*$A662,C$2&lt;=equip3_reserve_freq*$A663),$B663/(equip3_reserve_freq),0)</f>
        <v>0</v>
      </c>
      <c r="D675" s="213">
        <f t="shared" si="424"/>
        <v>0</v>
      </c>
      <c r="E675" s="213">
        <f t="shared" si="424"/>
        <v>0</v>
      </c>
      <c r="F675" s="213">
        <f t="shared" si="424"/>
        <v>0</v>
      </c>
      <c r="G675" s="213">
        <f t="shared" si="424"/>
        <v>0</v>
      </c>
      <c r="H675" s="213">
        <f t="shared" si="424"/>
        <v>0</v>
      </c>
      <c r="I675" s="213">
        <f t="shared" si="424"/>
        <v>0</v>
      </c>
      <c r="J675" s="213">
        <f t="shared" si="424"/>
        <v>0</v>
      </c>
      <c r="K675" s="213">
        <f t="shared" si="424"/>
        <v>0</v>
      </c>
      <c r="L675" s="213">
        <f t="shared" si="424"/>
        <v>0</v>
      </c>
      <c r="M675" s="213">
        <f t="shared" si="424"/>
        <v>0</v>
      </c>
      <c r="N675" s="213">
        <f t="shared" si="424"/>
        <v>0</v>
      </c>
      <c r="O675" s="213">
        <f t="shared" si="424"/>
        <v>0</v>
      </c>
      <c r="P675" s="213">
        <f t="shared" si="424"/>
        <v>0</v>
      </c>
      <c r="Q675" s="213">
        <f t="shared" si="424"/>
        <v>0</v>
      </c>
      <c r="R675" s="213">
        <f t="shared" si="424"/>
        <v>0</v>
      </c>
      <c r="S675" s="213">
        <f t="shared" si="424"/>
        <v>0</v>
      </c>
      <c r="T675" s="213">
        <f t="shared" si="424"/>
        <v>0</v>
      </c>
      <c r="U675" s="213">
        <f t="shared" si="424"/>
        <v>0</v>
      </c>
      <c r="V675" s="213">
        <f t="shared" si="424"/>
        <v>0</v>
      </c>
      <c r="W675" s="213">
        <f t="shared" si="424"/>
        <v>0</v>
      </c>
      <c r="X675" s="213">
        <f t="shared" si="424"/>
        <v>0</v>
      </c>
      <c r="Y675" s="213">
        <f t="shared" si="424"/>
        <v>0</v>
      </c>
      <c r="Z675" s="213">
        <f t="shared" si="424"/>
        <v>0</v>
      </c>
      <c r="AA675" s="213">
        <f t="shared" si="424"/>
        <v>0</v>
      </c>
      <c r="AB675" s="213">
        <f t="shared" si="424"/>
        <v>0</v>
      </c>
      <c r="AC675" s="213">
        <f t="shared" si="424"/>
        <v>0</v>
      </c>
      <c r="AD675" s="213">
        <f t="shared" si="424"/>
        <v>0</v>
      </c>
      <c r="AE675" s="213">
        <f t="shared" si="424"/>
        <v>0</v>
      </c>
      <c r="AF675" s="213">
        <f t="shared" si="424"/>
        <v>0</v>
      </c>
      <c r="AG675" s="213">
        <f t="shared" si="424"/>
        <v>0</v>
      </c>
      <c r="AH675" s="213">
        <f t="shared" si="424"/>
        <v>0</v>
      </c>
      <c r="AI675" s="213">
        <f t="shared" si="424"/>
        <v>0</v>
      </c>
      <c r="AJ675" s="213">
        <f t="shared" si="424"/>
        <v>0</v>
      </c>
      <c r="AK675" s="213">
        <f t="shared" si="424"/>
        <v>0</v>
      </c>
      <c r="AL675" s="213">
        <f t="shared" si="424"/>
        <v>0</v>
      </c>
      <c r="AM675" s="213">
        <f t="shared" si="424"/>
        <v>0</v>
      </c>
      <c r="AN675" s="213">
        <f t="shared" si="424"/>
        <v>0</v>
      </c>
      <c r="AO675" s="213">
        <f t="shared" si="424"/>
        <v>0</v>
      </c>
      <c r="AP675" s="213">
        <f t="shared" si="424"/>
        <v>0</v>
      </c>
    </row>
    <row r="676" spans="1:42" x14ac:dyDescent="0.2">
      <c r="A676" s="4">
        <f t="shared" si="421"/>
        <v>6</v>
      </c>
      <c r="B676" s="238">
        <f t="shared" si="418"/>
        <v>0</v>
      </c>
      <c r="C676" s="213">
        <f t="shared" ref="C676:AP676" si="425">IF(AND(C$2&gt;equip3_reserve_freq*$A663,C$2&lt;=equip3_reserve_freq*$A664),$B664/(equip3_reserve_freq),0)</f>
        <v>0</v>
      </c>
      <c r="D676" s="213">
        <f t="shared" si="425"/>
        <v>0</v>
      </c>
      <c r="E676" s="213">
        <f t="shared" si="425"/>
        <v>0</v>
      </c>
      <c r="F676" s="213">
        <f t="shared" si="425"/>
        <v>0</v>
      </c>
      <c r="G676" s="213">
        <f t="shared" si="425"/>
        <v>0</v>
      </c>
      <c r="H676" s="213">
        <f t="shared" si="425"/>
        <v>0</v>
      </c>
      <c r="I676" s="213">
        <f t="shared" si="425"/>
        <v>0</v>
      </c>
      <c r="J676" s="213">
        <f t="shared" si="425"/>
        <v>0</v>
      </c>
      <c r="K676" s="213">
        <f t="shared" si="425"/>
        <v>0</v>
      </c>
      <c r="L676" s="213">
        <f t="shared" si="425"/>
        <v>0</v>
      </c>
      <c r="M676" s="213">
        <f t="shared" si="425"/>
        <v>0</v>
      </c>
      <c r="N676" s="213">
        <f t="shared" si="425"/>
        <v>0</v>
      </c>
      <c r="O676" s="213">
        <f t="shared" si="425"/>
        <v>0</v>
      </c>
      <c r="P676" s="213">
        <f t="shared" si="425"/>
        <v>0</v>
      </c>
      <c r="Q676" s="213">
        <f t="shared" si="425"/>
        <v>0</v>
      </c>
      <c r="R676" s="213">
        <f t="shared" si="425"/>
        <v>0</v>
      </c>
      <c r="S676" s="213">
        <f t="shared" si="425"/>
        <v>0</v>
      </c>
      <c r="T676" s="213">
        <f t="shared" si="425"/>
        <v>0</v>
      </c>
      <c r="U676" s="213">
        <f t="shared" si="425"/>
        <v>0</v>
      </c>
      <c r="V676" s="213">
        <f t="shared" si="425"/>
        <v>0</v>
      </c>
      <c r="W676" s="213">
        <f t="shared" si="425"/>
        <v>0</v>
      </c>
      <c r="X676" s="213">
        <f t="shared" si="425"/>
        <v>0</v>
      </c>
      <c r="Y676" s="213">
        <f t="shared" si="425"/>
        <v>0</v>
      </c>
      <c r="Z676" s="213">
        <f t="shared" si="425"/>
        <v>0</v>
      </c>
      <c r="AA676" s="213">
        <f t="shared" si="425"/>
        <v>0</v>
      </c>
      <c r="AB676" s="213">
        <f t="shared" si="425"/>
        <v>0</v>
      </c>
      <c r="AC676" s="213">
        <f t="shared" si="425"/>
        <v>0</v>
      </c>
      <c r="AD676" s="213">
        <f t="shared" si="425"/>
        <v>0</v>
      </c>
      <c r="AE676" s="213">
        <f t="shared" si="425"/>
        <v>0</v>
      </c>
      <c r="AF676" s="213">
        <f t="shared" si="425"/>
        <v>0</v>
      </c>
      <c r="AG676" s="213">
        <f t="shared" si="425"/>
        <v>0</v>
      </c>
      <c r="AH676" s="213">
        <f t="shared" si="425"/>
        <v>0</v>
      </c>
      <c r="AI676" s="213">
        <f t="shared" si="425"/>
        <v>0</v>
      </c>
      <c r="AJ676" s="213">
        <f t="shared" si="425"/>
        <v>0</v>
      </c>
      <c r="AK676" s="213">
        <f t="shared" si="425"/>
        <v>0</v>
      </c>
      <c r="AL676" s="213">
        <f t="shared" si="425"/>
        <v>0</v>
      </c>
      <c r="AM676" s="213">
        <f t="shared" si="425"/>
        <v>0</v>
      </c>
      <c r="AN676" s="213">
        <f t="shared" si="425"/>
        <v>0</v>
      </c>
      <c r="AO676" s="213">
        <f t="shared" si="425"/>
        <v>0</v>
      </c>
      <c r="AP676" s="213">
        <f t="shared" si="425"/>
        <v>0</v>
      </c>
    </row>
    <row r="677" spans="1:42" x14ac:dyDescent="0.2">
      <c r="A677" s="4">
        <f t="shared" si="421"/>
        <v>7</v>
      </c>
      <c r="B677" s="238">
        <f t="shared" si="418"/>
        <v>0</v>
      </c>
      <c r="C677" s="213">
        <f t="shared" ref="C677:AP677" si="426">IF(AND(C$2&gt;equip3_reserve_freq*$A664,C$2&lt;=equip3_reserve_freq*$A665),$B665/(equip3_reserve_freq),0)</f>
        <v>0</v>
      </c>
      <c r="D677" s="213">
        <f t="shared" si="426"/>
        <v>0</v>
      </c>
      <c r="E677" s="213">
        <f t="shared" si="426"/>
        <v>0</v>
      </c>
      <c r="F677" s="213">
        <f t="shared" si="426"/>
        <v>0</v>
      </c>
      <c r="G677" s="213">
        <f t="shared" si="426"/>
        <v>0</v>
      </c>
      <c r="H677" s="213">
        <f t="shared" si="426"/>
        <v>0</v>
      </c>
      <c r="I677" s="213">
        <f t="shared" si="426"/>
        <v>0</v>
      </c>
      <c r="J677" s="213">
        <f t="shared" si="426"/>
        <v>0</v>
      </c>
      <c r="K677" s="213">
        <f t="shared" si="426"/>
        <v>0</v>
      </c>
      <c r="L677" s="213">
        <f t="shared" si="426"/>
        <v>0</v>
      </c>
      <c r="M677" s="213">
        <f t="shared" si="426"/>
        <v>0</v>
      </c>
      <c r="N677" s="213">
        <f t="shared" si="426"/>
        <v>0</v>
      </c>
      <c r="O677" s="213">
        <f t="shared" si="426"/>
        <v>0</v>
      </c>
      <c r="P677" s="213">
        <f t="shared" si="426"/>
        <v>0</v>
      </c>
      <c r="Q677" s="213">
        <f t="shared" si="426"/>
        <v>0</v>
      </c>
      <c r="R677" s="213">
        <f t="shared" si="426"/>
        <v>0</v>
      </c>
      <c r="S677" s="213">
        <f t="shared" si="426"/>
        <v>0</v>
      </c>
      <c r="T677" s="213">
        <f t="shared" si="426"/>
        <v>0</v>
      </c>
      <c r="U677" s="213">
        <f t="shared" si="426"/>
        <v>0</v>
      </c>
      <c r="V677" s="213">
        <f t="shared" si="426"/>
        <v>0</v>
      </c>
      <c r="W677" s="213">
        <f t="shared" si="426"/>
        <v>0</v>
      </c>
      <c r="X677" s="213">
        <f t="shared" si="426"/>
        <v>0</v>
      </c>
      <c r="Y677" s="213">
        <f t="shared" si="426"/>
        <v>0</v>
      </c>
      <c r="Z677" s="213">
        <f t="shared" si="426"/>
        <v>0</v>
      </c>
      <c r="AA677" s="213">
        <f t="shared" si="426"/>
        <v>0</v>
      </c>
      <c r="AB677" s="213">
        <f t="shared" si="426"/>
        <v>0</v>
      </c>
      <c r="AC677" s="213">
        <f t="shared" si="426"/>
        <v>0</v>
      </c>
      <c r="AD677" s="213">
        <f t="shared" si="426"/>
        <v>0</v>
      </c>
      <c r="AE677" s="213">
        <f t="shared" si="426"/>
        <v>0</v>
      </c>
      <c r="AF677" s="213">
        <f t="shared" si="426"/>
        <v>0</v>
      </c>
      <c r="AG677" s="213">
        <f t="shared" si="426"/>
        <v>0</v>
      </c>
      <c r="AH677" s="213">
        <f t="shared" si="426"/>
        <v>0</v>
      </c>
      <c r="AI677" s="213">
        <f t="shared" si="426"/>
        <v>0</v>
      </c>
      <c r="AJ677" s="213">
        <f t="shared" si="426"/>
        <v>0</v>
      </c>
      <c r="AK677" s="213">
        <f t="shared" si="426"/>
        <v>0</v>
      </c>
      <c r="AL677" s="213">
        <f t="shared" si="426"/>
        <v>0</v>
      </c>
      <c r="AM677" s="213">
        <f t="shared" si="426"/>
        <v>0</v>
      </c>
      <c r="AN677" s="213">
        <f t="shared" si="426"/>
        <v>0</v>
      </c>
      <c r="AO677" s="213">
        <f t="shared" si="426"/>
        <v>0</v>
      </c>
      <c r="AP677" s="213">
        <f t="shared" si="426"/>
        <v>0</v>
      </c>
    </row>
    <row r="678" spans="1:42" x14ac:dyDescent="0.2">
      <c r="A678" s="4">
        <f t="shared" si="421"/>
        <v>8</v>
      </c>
      <c r="B678" s="238">
        <f t="shared" si="418"/>
        <v>0</v>
      </c>
      <c r="C678" s="213">
        <f t="shared" ref="C678:AP678" si="427">IF(AND(C$2&gt;equip3_reserve_freq*$A665,C$2&lt;=equip3_reserve_freq*$A666),$B666/(equip3_reserve_freq),0)</f>
        <v>0</v>
      </c>
      <c r="D678" s="213">
        <f t="shared" si="427"/>
        <v>0</v>
      </c>
      <c r="E678" s="213">
        <f t="shared" si="427"/>
        <v>0</v>
      </c>
      <c r="F678" s="213">
        <f t="shared" si="427"/>
        <v>0</v>
      </c>
      <c r="G678" s="213">
        <f t="shared" si="427"/>
        <v>0</v>
      </c>
      <c r="H678" s="213">
        <f t="shared" si="427"/>
        <v>0</v>
      </c>
      <c r="I678" s="213">
        <f t="shared" si="427"/>
        <v>0</v>
      </c>
      <c r="J678" s="213">
        <f t="shared" si="427"/>
        <v>0</v>
      </c>
      <c r="K678" s="213">
        <f t="shared" si="427"/>
        <v>0</v>
      </c>
      <c r="L678" s="213">
        <f t="shared" si="427"/>
        <v>0</v>
      </c>
      <c r="M678" s="213">
        <f t="shared" si="427"/>
        <v>0</v>
      </c>
      <c r="N678" s="213">
        <f t="shared" si="427"/>
        <v>0</v>
      </c>
      <c r="O678" s="213">
        <f t="shared" si="427"/>
        <v>0</v>
      </c>
      <c r="P678" s="213">
        <f t="shared" si="427"/>
        <v>0</v>
      </c>
      <c r="Q678" s="213">
        <f t="shared" si="427"/>
        <v>0</v>
      </c>
      <c r="R678" s="213">
        <f t="shared" si="427"/>
        <v>0</v>
      </c>
      <c r="S678" s="213">
        <f t="shared" si="427"/>
        <v>0</v>
      </c>
      <c r="T678" s="213">
        <f t="shared" si="427"/>
        <v>0</v>
      </c>
      <c r="U678" s="213">
        <f t="shared" si="427"/>
        <v>0</v>
      </c>
      <c r="V678" s="213">
        <f t="shared" si="427"/>
        <v>0</v>
      </c>
      <c r="W678" s="213">
        <f t="shared" si="427"/>
        <v>0</v>
      </c>
      <c r="X678" s="213">
        <f t="shared" si="427"/>
        <v>0</v>
      </c>
      <c r="Y678" s="213">
        <f t="shared" si="427"/>
        <v>0</v>
      </c>
      <c r="Z678" s="213">
        <f t="shared" si="427"/>
        <v>0</v>
      </c>
      <c r="AA678" s="213">
        <f t="shared" si="427"/>
        <v>0</v>
      </c>
      <c r="AB678" s="213">
        <f t="shared" si="427"/>
        <v>0</v>
      </c>
      <c r="AC678" s="213">
        <f t="shared" si="427"/>
        <v>0</v>
      </c>
      <c r="AD678" s="213">
        <f t="shared" si="427"/>
        <v>0</v>
      </c>
      <c r="AE678" s="213">
        <f t="shared" si="427"/>
        <v>0</v>
      </c>
      <c r="AF678" s="213">
        <f t="shared" si="427"/>
        <v>0</v>
      </c>
      <c r="AG678" s="213">
        <f t="shared" si="427"/>
        <v>0</v>
      </c>
      <c r="AH678" s="213">
        <f t="shared" si="427"/>
        <v>0</v>
      </c>
      <c r="AI678" s="213">
        <f t="shared" si="427"/>
        <v>0</v>
      </c>
      <c r="AJ678" s="213">
        <f t="shared" si="427"/>
        <v>0</v>
      </c>
      <c r="AK678" s="213">
        <f t="shared" si="427"/>
        <v>0</v>
      </c>
      <c r="AL678" s="213">
        <f t="shared" si="427"/>
        <v>0</v>
      </c>
      <c r="AM678" s="213">
        <f t="shared" si="427"/>
        <v>0</v>
      </c>
      <c r="AN678" s="213">
        <f t="shared" si="427"/>
        <v>0</v>
      </c>
      <c r="AO678" s="213">
        <f t="shared" si="427"/>
        <v>0</v>
      </c>
      <c r="AP678" s="213">
        <f t="shared" si="427"/>
        <v>0</v>
      </c>
    </row>
    <row r="679" spans="1:42" x14ac:dyDescent="0.2">
      <c r="A679" s="4">
        <f>A678+1</f>
        <v>9</v>
      </c>
      <c r="B679" s="238">
        <f t="shared" si="418"/>
        <v>0</v>
      </c>
      <c r="C679" s="213">
        <f t="shared" ref="C679:AP679" si="428">IF(AND(C$2&gt;equip3_reserve_freq*$A666,C$2&lt;=equip3_reserve_freq*$A667),$B667/(equip3_reserve_freq),0)</f>
        <v>0</v>
      </c>
      <c r="D679" s="213">
        <f t="shared" si="428"/>
        <v>0</v>
      </c>
      <c r="E679" s="213">
        <f t="shared" si="428"/>
        <v>0</v>
      </c>
      <c r="F679" s="213">
        <f t="shared" si="428"/>
        <v>0</v>
      </c>
      <c r="G679" s="213">
        <f t="shared" si="428"/>
        <v>0</v>
      </c>
      <c r="H679" s="213">
        <f t="shared" si="428"/>
        <v>0</v>
      </c>
      <c r="I679" s="213">
        <f t="shared" si="428"/>
        <v>0</v>
      </c>
      <c r="J679" s="213">
        <f t="shared" si="428"/>
        <v>0</v>
      </c>
      <c r="K679" s="213">
        <f t="shared" si="428"/>
        <v>0</v>
      </c>
      <c r="L679" s="213">
        <f t="shared" si="428"/>
        <v>0</v>
      </c>
      <c r="M679" s="213">
        <f t="shared" si="428"/>
        <v>0</v>
      </c>
      <c r="N679" s="213">
        <f t="shared" si="428"/>
        <v>0</v>
      </c>
      <c r="O679" s="213">
        <f t="shared" si="428"/>
        <v>0</v>
      </c>
      <c r="P679" s="213">
        <f t="shared" si="428"/>
        <v>0</v>
      </c>
      <c r="Q679" s="213">
        <f t="shared" si="428"/>
        <v>0</v>
      </c>
      <c r="R679" s="213">
        <f t="shared" si="428"/>
        <v>0</v>
      </c>
      <c r="S679" s="213">
        <f t="shared" si="428"/>
        <v>0</v>
      </c>
      <c r="T679" s="213">
        <f t="shared" si="428"/>
        <v>0</v>
      </c>
      <c r="U679" s="213">
        <f t="shared" si="428"/>
        <v>0</v>
      </c>
      <c r="V679" s="213">
        <f t="shared" si="428"/>
        <v>0</v>
      </c>
      <c r="W679" s="213">
        <f t="shared" si="428"/>
        <v>0</v>
      </c>
      <c r="X679" s="213">
        <f t="shared" si="428"/>
        <v>0</v>
      </c>
      <c r="Y679" s="213">
        <f t="shared" si="428"/>
        <v>0</v>
      </c>
      <c r="Z679" s="213">
        <f t="shared" si="428"/>
        <v>0</v>
      </c>
      <c r="AA679" s="213">
        <f t="shared" si="428"/>
        <v>0</v>
      </c>
      <c r="AB679" s="213">
        <f t="shared" si="428"/>
        <v>0</v>
      </c>
      <c r="AC679" s="213">
        <f t="shared" si="428"/>
        <v>0</v>
      </c>
      <c r="AD679" s="213">
        <f t="shared" si="428"/>
        <v>0</v>
      </c>
      <c r="AE679" s="213">
        <f t="shared" si="428"/>
        <v>0</v>
      </c>
      <c r="AF679" s="213">
        <f t="shared" si="428"/>
        <v>0</v>
      </c>
      <c r="AG679" s="213">
        <f t="shared" si="428"/>
        <v>0</v>
      </c>
      <c r="AH679" s="213">
        <f t="shared" si="428"/>
        <v>0</v>
      </c>
      <c r="AI679" s="213">
        <f t="shared" si="428"/>
        <v>0</v>
      </c>
      <c r="AJ679" s="213">
        <f t="shared" si="428"/>
        <v>0</v>
      </c>
      <c r="AK679" s="213">
        <f t="shared" si="428"/>
        <v>0</v>
      </c>
      <c r="AL679" s="213">
        <f t="shared" si="428"/>
        <v>0</v>
      </c>
      <c r="AM679" s="213">
        <f t="shared" si="428"/>
        <v>0</v>
      </c>
      <c r="AN679" s="213">
        <f t="shared" si="428"/>
        <v>0</v>
      </c>
      <c r="AO679" s="213">
        <f t="shared" si="428"/>
        <v>0</v>
      </c>
      <c r="AP679" s="213">
        <f t="shared" si="428"/>
        <v>0</v>
      </c>
    </row>
    <row r="680" spans="1:42" x14ac:dyDescent="0.2">
      <c r="A680" s="4">
        <f t="shared" ref="A680" si="429">A679+1</f>
        <v>10</v>
      </c>
      <c r="B680" s="238">
        <f t="shared" si="418"/>
        <v>0</v>
      </c>
      <c r="C680" s="218">
        <f t="shared" ref="C680:AP680" si="430">IF(AND(C$2&gt;equip3_reserve_freq*$A667,C$2&lt;=equip3_reserve_freq*$A668),$B668/(equip3_reserve_freq),0)</f>
        <v>0</v>
      </c>
      <c r="D680" s="218">
        <f t="shared" si="430"/>
        <v>0</v>
      </c>
      <c r="E680" s="218">
        <f t="shared" si="430"/>
        <v>0</v>
      </c>
      <c r="F680" s="218">
        <f t="shared" si="430"/>
        <v>0</v>
      </c>
      <c r="G680" s="218">
        <f t="shared" si="430"/>
        <v>0</v>
      </c>
      <c r="H680" s="218">
        <f t="shared" si="430"/>
        <v>0</v>
      </c>
      <c r="I680" s="218">
        <f t="shared" si="430"/>
        <v>0</v>
      </c>
      <c r="J680" s="218">
        <f t="shared" si="430"/>
        <v>0</v>
      </c>
      <c r="K680" s="218">
        <f t="shared" si="430"/>
        <v>0</v>
      </c>
      <c r="L680" s="218">
        <f t="shared" si="430"/>
        <v>0</v>
      </c>
      <c r="M680" s="218">
        <f t="shared" si="430"/>
        <v>0</v>
      </c>
      <c r="N680" s="218">
        <f t="shared" si="430"/>
        <v>0</v>
      </c>
      <c r="O680" s="218">
        <f t="shared" si="430"/>
        <v>0</v>
      </c>
      <c r="P680" s="218">
        <f t="shared" si="430"/>
        <v>0</v>
      </c>
      <c r="Q680" s="218">
        <f t="shared" si="430"/>
        <v>0</v>
      </c>
      <c r="R680" s="218">
        <f t="shared" si="430"/>
        <v>0</v>
      </c>
      <c r="S680" s="218">
        <f t="shared" si="430"/>
        <v>0</v>
      </c>
      <c r="T680" s="218">
        <f t="shared" si="430"/>
        <v>0</v>
      </c>
      <c r="U680" s="218">
        <f t="shared" si="430"/>
        <v>0</v>
      </c>
      <c r="V680" s="218">
        <f t="shared" si="430"/>
        <v>0</v>
      </c>
      <c r="W680" s="218">
        <f t="shared" si="430"/>
        <v>0</v>
      </c>
      <c r="X680" s="218">
        <f t="shared" si="430"/>
        <v>0</v>
      </c>
      <c r="Y680" s="218">
        <f t="shared" si="430"/>
        <v>0</v>
      </c>
      <c r="Z680" s="218">
        <f t="shared" si="430"/>
        <v>0</v>
      </c>
      <c r="AA680" s="218">
        <f t="shared" si="430"/>
        <v>0</v>
      </c>
      <c r="AB680" s="218">
        <f t="shared" si="430"/>
        <v>0</v>
      </c>
      <c r="AC680" s="218">
        <f t="shared" si="430"/>
        <v>0</v>
      </c>
      <c r="AD680" s="218">
        <f t="shared" si="430"/>
        <v>0</v>
      </c>
      <c r="AE680" s="218">
        <f t="shared" si="430"/>
        <v>0</v>
      </c>
      <c r="AF680" s="218">
        <f t="shared" si="430"/>
        <v>0</v>
      </c>
      <c r="AG680" s="218">
        <f t="shared" si="430"/>
        <v>0</v>
      </c>
      <c r="AH680" s="218">
        <f t="shared" si="430"/>
        <v>0</v>
      </c>
      <c r="AI680" s="218">
        <f t="shared" si="430"/>
        <v>0</v>
      </c>
      <c r="AJ680" s="218">
        <f t="shared" si="430"/>
        <v>0</v>
      </c>
      <c r="AK680" s="218">
        <f t="shared" si="430"/>
        <v>0</v>
      </c>
      <c r="AL680" s="218">
        <f t="shared" si="430"/>
        <v>0</v>
      </c>
      <c r="AM680" s="218">
        <f t="shared" si="430"/>
        <v>0</v>
      </c>
      <c r="AN680" s="218">
        <f t="shared" si="430"/>
        <v>0</v>
      </c>
      <c r="AO680" s="218">
        <f t="shared" si="430"/>
        <v>0</v>
      </c>
      <c r="AP680" s="218">
        <f t="shared" si="430"/>
        <v>0</v>
      </c>
    </row>
    <row r="681" spans="1:42" x14ac:dyDescent="0.2">
      <c r="A681" s="37" t="s">
        <v>13</v>
      </c>
      <c r="B681" s="28"/>
      <c r="C681" s="217">
        <f>SUM(C671:C680)</f>
        <v>0</v>
      </c>
      <c r="D681" s="217">
        <f t="shared" ref="D681:AP681" si="431">SUM(D671:D680)</f>
        <v>0</v>
      </c>
      <c r="E681" s="217">
        <f t="shared" si="431"/>
        <v>0</v>
      </c>
      <c r="F681" s="217">
        <f t="shared" si="431"/>
        <v>0</v>
      </c>
      <c r="G681" s="217">
        <f t="shared" si="431"/>
        <v>0</v>
      </c>
      <c r="H681" s="217">
        <f t="shared" si="431"/>
        <v>0</v>
      </c>
      <c r="I681" s="217">
        <f t="shared" si="431"/>
        <v>0</v>
      </c>
      <c r="J681" s="217">
        <f t="shared" si="431"/>
        <v>0</v>
      </c>
      <c r="K681" s="217">
        <f t="shared" si="431"/>
        <v>0</v>
      </c>
      <c r="L681" s="217">
        <f t="shared" si="431"/>
        <v>0</v>
      </c>
      <c r="M681" s="217">
        <f t="shared" si="431"/>
        <v>0</v>
      </c>
      <c r="N681" s="217">
        <f t="shared" si="431"/>
        <v>0</v>
      </c>
      <c r="O681" s="217">
        <f t="shared" si="431"/>
        <v>0</v>
      </c>
      <c r="P681" s="217">
        <f t="shared" si="431"/>
        <v>0</v>
      </c>
      <c r="Q681" s="217">
        <f t="shared" si="431"/>
        <v>0</v>
      </c>
      <c r="R681" s="217">
        <f t="shared" si="431"/>
        <v>0</v>
      </c>
      <c r="S681" s="217">
        <f t="shared" si="431"/>
        <v>0</v>
      </c>
      <c r="T681" s="217">
        <f t="shared" si="431"/>
        <v>0</v>
      </c>
      <c r="U681" s="217">
        <f t="shared" si="431"/>
        <v>0</v>
      </c>
      <c r="V681" s="217">
        <f t="shared" si="431"/>
        <v>0</v>
      </c>
      <c r="W681" s="217">
        <f t="shared" si="431"/>
        <v>0</v>
      </c>
      <c r="X681" s="217">
        <f t="shared" si="431"/>
        <v>0</v>
      </c>
      <c r="Y681" s="217">
        <f t="shared" si="431"/>
        <v>0</v>
      </c>
      <c r="Z681" s="217">
        <f t="shared" si="431"/>
        <v>0</v>
      </c>
      <c r="AA681" s="217">
        <f t="shared" si="431"/>
        <v>0</v>
      </c>
      <c r="AB681" s="217">
        <f t="shared" si="431"/>
        <v>0</v>
      </c>
      <c r="AC681" s="217">
        <f t="shared" si="431"/>
        <v>0</v>
      </c>
      <c r="AD681" s="217">
        <f t="shared" si="431"/>
        <v>0</v>
      </c>
      <c r="AE681" s="217">
        <f t="shared" si="431"/>
        <v>0</v>
      </c>
      <c r="AF681" s="217">
        <f t="shared" si="431"/>
        <v>0</v>
      </c>
      <c r="AG681" s="217">
        <f t="shared" si="431"/>
        <v>0</v>
      </c>
      <c r="AH681" s="217">
        <f t="shared" si="431"/>
        <v>0</v>
      </c>
      <c r="AI681" s="217">
        <f t="shared" si="431"/>
        <v>0</v>
      </c>
      <c r="AJ681" s="217">
        <f t="shared" si="431"/>
        <v>0</v>
      </c>
      <c r="AK681" s="217">
        <f t="shared" si="431"/>
        <v>0</v>
      </c>
      <c r="AL681" s="217">
        <f t="shared" si="431"/>
        <v>0</v>
      </c>
      <c r="AM681" s="217">
        <f t="shared" si="431"/>
        <v>0</v>
      </c>
      <c r="AN681" s="217">
        <f t="shared" si="431"/>
        <v>0</v>
      </c>
      <c r="AO681" s="217">
        <f t="shared" si="431"/>
        <v>0</v>
      </c>
      <c r="AP681" s="217">
        <f t="shared" si="431"/>
        <v>0</v>
      </c>
    </row>
    <row r="682" spans="1:42" s="122" customFormat="1" x14ac:dyDescent="0.2">
      <c r="A682" s="4"/>
      <c r="B682" s="203"/>
    </row>
    <row r="683" spans="1:42" s="122" customFormat="1" x14ac:dyDescent="0.2">
      <c r="A683" s="4" t="s">
        <v>335</v>
      </c>
      <c r="B683" s="203"/>
    </row>
    <row r="684" spans="1:42" x14ac:dyDescent="0.2">
      <c r="A684" s="27" t="s">
        <v>336</v>
      </c>
      <c r="B684" s="217">
        <f>B573+B579+B585+B591+B623+B655</f>
        <v>0</v>
      </c>
      <c r="C684" s="217">
        <f t="shared" ref="C684:AP684" si="432">C573+C579+C585+C591+C623+C655</f>
        <v>0</v>
      </c>
      <c r="D684" s="217">
        <f t="shared" si="432"/>
        <v>0</v>
      </c>
      <c r="E684" s="217">
        <f t="shared" si="432"/>
        <v>0</v>
      </c>
      <c r="F684" s="217">
        <f t="shared" si="432"/>
        <v>0</v>
      </c>
      <c r="G684" s="217">
        <f t="shared" si="432"/>
        <v>0</v>
      </c>
      <c r="H684" s="217">
        <f t="shared" si="432"/>
        <v>0</v>
      </c>
      <c r="I684" s="217">
        <f t="shared" si="432"/>
        <v>0</v>
      </c>
      <c r="J684" s="217">
        <f t="shared" si="432"/>
        <v>0</v>
      </c>
      <c r="K684" s="217">
        <f t="shared" si="432"/>
        <v>0</v>
      </c>
      <c r="L684" s="217">
        <f t="shared" si="432"/>
        <v>0</v>
      </c>
      <c r="M684" s="217">
        <f t="shared" si="432"/>
        <v>0</v>
      </c>
      <c r="N684" s="217">
        <f t="shared" si="432"/>
        <v>0</v>
      </c>
      <c r="O684" s="217">
        <f t="shared" si="432"/>
        <v>0</v>
      </c>
      <c r="P684" s="217">
        <f t="shared" si="432"/>
        <v>0</v>
      </c>
      <c r="Q684" s="217">
        <f t="shared" si="432"/>
        <v>0</v>
      </c>
      <c r="R684" s="217">
        <f t="shared" si="432"/>
        <v>0</v>
      </c>
      <c r="S684" s="217">
        <f t="shared" si="432"/>
        <v>0</v>
      </c>
      <c r="T684" s="217">
        <f t="shared" si="432"/>
        <v>0</v>
      </c>
      <c r="U684" s="217">
        <f t="shared" si="432"/>
        <v>0</v>
      </c>
      <c r="V684" s="217">
        <f t="shared" si="432"/>
        <v>0</v>
      </c>
      <c r="W684" s="217">
        <f t="shared" si="432"/>
        <v>0</v>
      </c>
      <c r="X684" s="217">
        <f t="shared" si="432"/>
        <v>0</v>
      </c>
      <c r="Y684" s="217">
        <f t="shared" si="432"/>
        <v>0</v>
      </c>
      <c r="Z684" s="217">
        <f t="shared" si="432"/>
        <v>0</v>
      </c>
      <c r="AA684" s="217">
        <f t="shared" si="432"/>
        <v>0</v>
      </c>
      <c r="AB684" s="217">
        <f t="shared" si="432"/>
        <v>0</v>
      </c>
      <c r="AC684" s="217">
        <f t="shared" si="432"/>
        <v>0</v>
      </c>
      <c r="AD684" s="217">
        <f t="shared" si="432"/>
        <v>0</v>
      </c>
      <c r="AE684" s="217">
        <f t="shared" si="432"/>
        <v>0</v>
      </c>
      <c r="AF684" s="217">
        <f t="shared" si="432"/>
        <v>0</v>
      </c>
      <c r="AG684" s="217">
        <f t="shared" si="432"/>
        <v>0</v>
      </c>
      <c r="AH684" s="217">
        <f t="shared" si="432"/>
        <v>0</v>
      </c>
      <c r="AI684" s="217">
        <f t="shared" si="432"/>
        <v>0</v>
      </c>
      <c r="AJ684" s="217">
        <f t="shared" si="432"/>
        <v>0</v>
      </c>
      <c r="AK684" s="217">
        <f t="shared" si="432"/>
        <v>0</v>
      </c>
      <c r="AL684" s="217">
        <f t="shared" si="432"/>
        <v>0</v>
      </c>
      <c r="AM684" s="217">
        <f t="shared" si="432"/>
        <v>0</v>
      </c>
      <c r="AN684" s="217">
        <f t="shared" si="432"/>
        <v>0</v>
      </c>
      <c r="AO684" s="217">
        <f t="shared" si="432"/>
        <v>0</v>
      </c>
      <c r="AP684" s="217">
        <f t="shared" si="432"/>
        <v>0</v>
      </c>
    </row>
    <row r="685" spans="1:42" x14ac:dyDescent="0.2">
      <c r="A685" s="27" t="s">
        <v>335</v>
      </c>
      <c r="B685" s="213"/>
      <c r="C685" s="217">
        <f t="shared" ref="C685:AP685" si="433">IF(C$2&lt;=analysis_period,B684*reserves_interest/100,0)</f>
        <v>0</v>
      </c>
      <c r="D685" s="217">
        <f t="shared" si="433"/>
        <v>0</v>
      </c>
      <c r="E685" s="217">
        <f t="shared" si="433"/>
        <v>0</v>
      </c>
      <c r="F685" s="217">
        <f t="shared" si="433"/>
        <v>0</v>
      </c>
      <c r="G685" s="217">
        <f t="shared" si="433"/>
        <v>0</v>
      </c>
      <c r="H685" s="217">
        <f t="shared" si="433"/>
        <v>0</v>
      </c>
      <c r="I685" s="217">
        <f t="shared" si="433"/>
        <v>0</v>
      </c>
      <c r="J685" s="217">
        <f t="shared" si="433"/>
        <v>0</v>
      </c>
      <c r="K685" s="217">
        <f t="shared" si="433"/>
        <v>0</v>
      </c>
      <c r="L685" s="217">
        <f t="shared" si="433"/>
        <v>0</v>
      </c>
      <c r="M685" s="217">
        <f t="shared" si="433"/>
        <v>0</v>
      </c>
      <c r="N685" s="217">
        <f t="shared" si="433"/>
        <v>0</v>
      </c>
      <c r="O685" s="217">
        <f t="shared" si="433"/>
        <v>0</v>
      </c>
      <c r="P685" s="217">
        <f t="shared" si="433"/>
        <v>0</v>
      </c>
      <c r="Q685" s="217">
        <f t="shared" si="433"/>
        <v>0</v>
      </c>
      <c r="R685" s="217">
        <f t="shared" si="433"/>
        <v>0</v>
      </c>
      <c r="S685" s="217">
        <f t="shared" si="433"/>
        <v>0</v>
      </c>
      <c r="T685" s="217">
        <f t="shared" si="433"/>
        <v>0</v>
      </c>
      <c r="U685" s="217">
        <f t="shared" si="433"/>
        <v>0</v>
      </c>
      <c r="V685" s="217">
        <f t="shared" si="433"/>
        <v>0</v>
      </c>
      <c r="W685" s="217">
        <f t="shared" si="433"/>
        <v>0</v>
      </c>
      <c r="X685" s="217">
        <f t="shared" si="433"/>
        <v>0</v>
      </c>
      <c r="Y685" s="217">
        <f t="shared" si="433"/>
        <v>0</v>
      </c>
      <c r="Z685" s="217">
        <f t="shared" si="433"/>
        <v>0</v>
      </c>
      <c r="AA685" s="217">
        <f t="shared" si="433"/>
        <v>0</v>
      </c>
      <c r="AB685" s="217">
        <f t="shared" si="433"/>
        <v>0</v>
      </c>
      <c r="AC685" s="217">
        <f t="shared" si="433"/>
        <v>0</v>
      </c>
      <c r="AD685" s="217">
        <f t="shared" si="433"/>
        <v>0</v>
      </c>
      <c r="AE685" s="217">
        <f t="shared" si="433"/>
        <v>0</v>
      </c>
      <c r="AF685" s="217">
        <f t="shared" si="433"/>
        <v>0</v>
      </c>
      <c r="AG685" s="217">
        <f t="shared" si="433"/>
        <v>0</v>
      </c>
      <c r="AH685" s="217">
        <f t="shared" si="433"/>
        <v>0</v>
      </c>
      <c r="AI685" s="217">
        <f t="shared" si="433"/>
        <v>0</v>
      </c>
      <c r="AJ685" s="217">
        <f t="shared" si="433"/>
        <v>0</v>
      </c>
      <c r="AK685" s="217">
        <f t="shared" si="433"/>
        <v>0</v>
      </c>
      <c r="AL685" s="217">
        <f t="shared" si="433"/>
        <v>0</v>
      </c>
      <c r="AM685" s="217">
        <f t="shared" si="433"/>
        <v>0</v>
      </c>
      <c r="AN685" s="217">
        <f t="shared" si="433"/>
        <v>0</v>
      </c>
      <c r="AO685" s="217">
        <f t="shared" si="433"/>
        <v>0</v>
      </c>
      <c r="AP685" s="217">
        <f t="shared" si="433"/>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250</v>
      </c>
      <c r="B1" s="312"/>
      <c r="C1" s="313"/>
      <c r="D1" s="312"/>
      <c r="E1" s="343"/>
      <c r="F1" s="343"/>
      <c r="G1" s="344"/>
    </row>
    <row r="2" spans="1:7" s="1" customFormat="1" ht="12.75" x14ac:dyDescent="0.2">
      <c r="A2" s="2" t="s">
        <v>81</v>
      </c>
      <c r="B2" s="3" t="s">
        <v>47</v>
      </c>
      <c r="C2" s="3" t="s">
        <v>48</v>
      </c>
      <c r="D2" s="3" t="s">
        <v>49</v>
      </c>
      <c r="E2" s="3" t="s">
        <v>50</v>
      </c>
      <c r="F2" s="3" t="s">
        <v>51</v>
      </c>
      <c r="G2" s="345"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196</v>
      </c>
      <c r="B43" s="130"/>
      <c r="C43" s="130"/>
      <c r="D43" s="130"/>
      <c r="E43" s="130"/>
      <c r="F43" s="130"/>
      <c r="G43" s="130"/>
    </row>
    <row r="44" spans="1:7" x14ac:dyDescent="0.25">
      <c r="A44" s="130" t="s">
        <v>99</v>
      </c>
      <c r="B44" s="130"/>
      <c r="C44" s="130"/>
      <c r="D44" s="130"/>
      <c r="E44" s="130"/>
      <c r="F44" s="130"/>
      <c r="G44" s="130"/>
    </row>
    <row r="45" spans="1:7" x14ac:dyDescent="0.25">
      <c r="A45" s="403" t="s">
        <v>367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253</vt:i4>
      </vt:variant>
    </vt:vector>
  </HeadingPairs>
  <TitlesOfParts>
    <vt:vector size="256"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2019-10-08T21:57:23Z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