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Parent_Turtle_RC19ver6.kagoshima_link_main_ver\"/>
    </mc:Choice>
  </mc:AlternateContent>
  <bookViews>
    <workbookView xWindow="0" yWindow="0" windowWidth="15345" windowHeight="4365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O60" i="2" s="1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O89" i="2" s="1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O96" i="2" s="1"/>
  <c r="I96" i="2" s="1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G8" i="3"/>
  <c r="G14" i="3"/>
  <c r="D3" i="3"/>
  <c r="C12" i="3"/>
  <c r="C15" i="3"/>
  <c r="E5" i="3"/>
  <c r="D6" i="3"/>
  <c r="F11" i="3"/>
  <c r="F5" i="3"/>
  <c r="E4" i="3"/>
  <c r="E17" i="3"/>
  <c r="G12" i="3"/>
  <c r="C17" i="3"/>
  <c r="D4" i="3"/>
  <c r="F14" i="3"/>
  <c r="C14" i="3"/>
  <c r="F9" i="3"/>
  <c r="G17" i="3"/>
  <c r="C5" i="3"/>
  <c r="E10" i="3"/>
  <c r="G15" i="3"/>
  <c r="E8" i="3"/>
  <c r="C18" i="3"/>
  <c r="E9" i="3"/>
  <c r="G7" i="3"/>
  <c r="E14" i="3"/>
  <c r="C16" i="3"/>
  <c r="E6" i="3"/>
  <c r="F8" i="3"/>
  <c r="G5" i="3"/>
  <c r="F10" i="3"/>
  <c r="F13" i="3"/>
  <c r="E3" i="3"/>
  <c r="G10" i="3"/>
  <c r="G11" i="3"/>
  <c r="C7" i="3"/>
  <c r="F7" i="3"/>
  <c r="D9" i="3"/>
  <c r="D7" i="3"/>
  <c r="C8" i="3"/>
  <c r="C11" i="3"/>
  <c r="D10" i="3"/>
  <c r="D15" i="3"/>
  <c r="E11" i="3"/>
  <c r="F16" i="3"/>
  <c r="D13" i="3"/>
  <c r="C9" i="3"/>
  <c r="D5" i="3"/>
  <c r="G13" i="3"/>
  <c r="E18" i="3"/>
  <c r="C4" i="3"/>
  <c r="E16" i="3"/>
  <c r="D14" i="3"/>
  <c r="C3" i="3"/>
  <c r="E12" i="3"/>
  <c r="E15" i="3"/>
  <c r="G9" i="3"/>
  <c r="F17" i="3"/>
  <c r="D16" i="3"/>
  <c r="C6" i="3"/>
  <c r="C10" i="3"/>
  <c r="D12" i="3"/>
  <c r="F18" i="3"/>
  <c r="G4" i="3"/>
  <c r="F12" i="3"/>
  <c r="D18" i="3"/>
  <c r="G6" i="3"/>
  <c r="F15" i="3"/>
  <c r="F6" i="3"/>
  <c r="E7" i="3"/>
  <c r="D17" i="3"/>
  <c r="G3" i="3"/>
  <c r="D8" i="3"/>
  <c r="G18" i="3"/>
  <c r="C13" i="3"/>
  <c r="E13" i="3"/>
  <c r="G16" i="3"/>
  <c r="O71" i="2" l="1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60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3" i="3"/>
  <c r="F4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<sst xmlns="http://schemas.openxmlformats.org/spreadsheetml/2006/main" count="423" uniqueCount="246">
  <si>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</si>
  <si>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</si>
  <si>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</si>
  <si>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</si>
  <si>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</si>
  <si>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</si>
  <si>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</si>
  <si>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</si>
  <si>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</si>
  <si>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</si>
  <si>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</si>
  <si>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</si>
  <si>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</si>
  <si>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</si>
  <si>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</si>
  <si>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</si>
  <si>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</si>
  <si>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</si>
  <si>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</si>
  <si>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</si>
  <si>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</si>
  <si>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</si>
  <si>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</si>
  <si>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</si>
  <si>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</si>
  <si>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</si>
  <si>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</si>
  <si>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</si>
  <si>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</si>
  <si>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</si>
  <si>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</si>
  <si>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</si>
  <si>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</si>
  <si>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</si>
  <si>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</si>
  <si>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</si>
  <si>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</si>
  <si>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</si>
  <si>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</si>
  <si>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</si>
  <si>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</si>
  <si>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</si>
  <si>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</si>
  <si>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</si>
  <si>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</si>
  <si>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</si>
  <si>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</si>
  <si>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</si>
  <si>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</si>
  <si>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</si>
  <si>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</si>
  <si>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</si>
  <si>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</si>
  <si>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</si>
  <si>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</si>
  <si>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</si>
  <si>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</si>
  <si>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</si>
  <si>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</si>
  <si>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</si>
  <si>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</si>
  <si>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</si>
  <si>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</si>
  <si>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</si>
  <si>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</si>
  <si>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</si>
  <si>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</si>
  <si>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</si>
  <si>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</si>
  <si>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</si>
  <si>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</si>
  <si>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</si>
  <si>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</si>
  <si>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</si>
  <si>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</si>
  <si>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</si>
  <si>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</si>
  <si>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</si>
  <si>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</si>
  <si>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</si>
  <si>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</si>
  <si>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</si>
  <si>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</si>
  <si>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</si>
  <si>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</si>
  <si>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</si>
  <si>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</si>
  <si>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</si>
  <si>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</si>
  <si>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</si>
  <si>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</si>
  <si>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</si>
  <si>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</si>
  <si>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</si>
  <si>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</si>
  <si>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</si>
  <si>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</si>
  <si>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</si>
  <si>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</si>
  <si>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</si>
  <si>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</si>
  <si>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</si>
  <si>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</si>
  <si>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</si>
  <si>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</si>
  <si>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</si>
  <si>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</si>
  <si>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</si>
  <si>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</si>
  <si>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</si>
  <si>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</si>
  <si>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</si>
  <si>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</si>
  <si>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</si>
  <si>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</si>
  <si>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</si>
  <si>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</si>
  <si>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</si>
  <si>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</si>
  <si>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</si>
  <si>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</si>
  <si>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</si>
  <si>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</si>
  <si>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</si>
  <si>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</si>
  <si>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</si>
  <si>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</si>
  <si>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</si>
  <si>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</si>
  <si>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</si>
  <si>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</si>
  <si>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</si>
  <si>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</si>
  <si>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</si>
  <si>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</si>
  <si>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</si>
  <si>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</si>
  <si>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</si>
  <si>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</si>
  <si>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</si>
  <si>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</si>
  <si>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</si>
  <si>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</si>
  <si>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</si>
  <si>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</si>
  <si>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</si>
  <si>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</si>
  <si>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</si>
  <si>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</si>
  <si>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</si>
  <si>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</si>
  <si>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</si>
  <si>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</si>
  <si>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</si>
  <si>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</si>
  <si>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</si>
  <si>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</si>
  <si>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</si>
  <si>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</si>
  <si>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</si>
  <si>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</si>
  <si>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</si>
  <si>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</si>
  <si>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</si>
  <si>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</si>
  <si>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</si>
  <si>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</si>
  <si>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</si>
  <si>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</si>
  <si>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</si>
  <si>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</si>
  <si>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</si>
  <si>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</si>
  <si>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</si>
  <si>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</si>
  <si>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</si>
  <si>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</si>
  <si>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</si>
  <si>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</si>
  <si>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</si>
  <si>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</si>
  <si>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</si>
  <si>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</si>
  <si>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</si>
  <si>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</si>
  <si>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</si>
  <si>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</si>
  <si>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</si>
  <si>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</si>
  <si>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</si>
  <si>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</si>
  <si>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</si>
  <si>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</si>
  <si>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</si>
  <si>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</si>
  <si>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</si>
  <si>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</si>
  <si>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</si>
  <si>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</si>
  <si>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</si>
  <si>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</si>
  <si>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</si>
  <si>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</si>
  <si>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</si>
  <si>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</si>
  <si>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</si>
  <si>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</si>
  <si>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</si>
  <si>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</si>
  <si>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PB6</t>
    <phoneticPr fontId="1"/>
  </si>
  <si>
    <t>PB5</t>
    <phoneticPr fontId="1"/>
  </si>
  <si>
    <t>PA9</t>
    <phoneticPr fontId="1"/>
  </si>
  <si>
    <t>PA10</t>
    <phoneticPr fontId="1"/>
  </si>
  <si>
    <t>PD5</t>
    <phoneticPr fontId="1"/>
  </si>
  <si>
    <t>PD6</t>
    <phoneticPr fontId="1"/>
  </si>
  <si>
    <t>CAN</t>
    <phoneticPr fontId="1"/>
  </si>
  <si>
    <t>SERIAL0</t>
    <phoneticPr fontId="1"/>
  </si>
  <si>
    <t>SERIAL1</t>
    <phoneticPr fontId="1"/>
  </si>
  <si>
    <t>PA6</t>
    <phoneticPr fontId="1"/>
  </si>
  <si>
    <t>PA7</t>
    <phoneticPr fontId="1"/>
  </si>
  <si>
    <t>PB8</t>
    <phoneticPr fontId="1"/>
  </si>
  <si>
    <t>PB7</t>
    <phoneticPr fontId="1"/>
  </si>
  <si>
    <t>A/D QI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</si>
  <si>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</si>
  <si>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</si>
  <si>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</si>
  <si>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</si>
  <si>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SERIAL2</t>
    <phoneticPr fontId="1"/>
  </si>
  <si>
    <t>ENC</t>
    <phoneticPr fontId="1"/>
  </si>
  <si>
    <t>ENC</t>
    <phoneticPr fontId="1"/>
  </si>
  <si>
    <t>PD12</t>
    <phoneticPr fontId="1"/>
  </si>
  <si>
    <t>PD13</t>
    <phoneticPr fontId="1"/>
  </si>
  <si>
    <t>PA0</t>
    <phoneticPr fontId="1"/>
  </si>
  <si>
    <t>PA1</t>
    <phoneticPr fontId="1"/>
  </si>
  <si>
    <t>PWM QI</t>
    <phoneticPr fontId="1"/>
  </si>
  <si>
    <t>ENC</t>
    <phoneticPr fontId="1"/>
  </si>
  <si>
    <t>PB3</t>
    <phoneticPr fontId="1"/>
  </si>
  <si>
    <t>SERIAL3</t>
    <phoneticPr fontId="1"/>
  </si>
  <si>
    <t>PC6</t>
    <phoneticPr fontId="1"/>
  </si>
  <si>
    <t>PC7</t>
    <phoneticPr fontId="1"/>
  </si>
  <si>
    <t>PC8</t>
    <phoneticPr fontId="1"/>
  </si>
  <si>
    <t>PC9</t>
    <phoneticPr fontId="1"/>
  </si>
  <si>
    <t>PE9</t>
    <phoneticPr fontId="1"/>
  </si>
  <si>
    <t>PE11</t>
    <phoneticPr fontId="1"/>
  </si>
  <si>
    <t>PE13</t>
    <phoneticPr fontId="1"/>
  </si>
  <si>
    <t>PE14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</si>
</sst>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6"/>
      <c r="I3" s="97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98"/>
      <c r="I4" s="99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98"/>
      <c r="I5" s="99"/>
      <c r="J5" s="93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98"/>
      <c r="I6" s="99"/>
      <c r="J6" s="94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98"/>
      <c r="I7" s="99"/>
      <c r="J7" s="94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98"/>
      <c r="I8" s="99"/>
      <c r="J8" s="94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98"/>
      <c r="I9" s="99"/>
      <c r="J9" s="94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98"/>
      <c r="I10" s="99"/>
      <c r="J10" s="94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98"/>
      <c r="I11" s="99"/>
      <c r="J11" s="94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98"/>
      <c r="I12" s="99"/>
      <c r="J12" s="94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98"/>
      <c r="I13" s="99"/>
      <c r="J13" s="94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98"/>
      <c r="I14" s="99"/>
      <c r="J14" s="94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98"/>
      <c r="I15" s="99"/>
      <c r="J15" s="94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98"/>
      <c r="I16" s="99"/>
      <c r="J16" s="94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98"/>
      <c r="I17" s="99"/>
      <c r="J17" s="94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0"/>
      <c r="I18" s="101"/>
      <c r="J18" s="95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71" zoomScaleNormal="71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H49" sqref="H49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31" t="s">
        <v>18</v>
      </c>
      <c r="B1" s="130"/>
      <c r="C1" s="18" t="s">
        <v>19</v>
      </c>
      <c r="D1" s="132" t="s">
        <v>20</v>
      </c>
      <c r="E1" s="132"/>
      <c r="F1" s="132"/>
      <c r="G1" s="19" t="s">
        <v>21</v>
      </c>
      <c r="H1" s="20" t="s">
        <v>22</v>
      </c>
      <c r="I1" s="20" t="s">
        <v>23</v>
      </c>
      <c r="J1" s="19" t="s">
        <v>24</v>
      </c>
      <c r="K1" s="133" t="s">
        <v>25</v>
      </c>
      <c r="L1" s="130"/>
      <c r="M1" s="134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30" t="s">
        <v>29</v>
      </c>
      <c r="T1" s="130"/>
      <c r="U1" s="19" t="s">
        <v>21</v>
      </c>
      <c r="V1" s="19" t="s">
        <v>30</v>
      </c>
    </row>
    <row r="2" spans="1:22" ht="14.25" thickTop="1" x14ac:dyDescent="0.15">
      <c r="A2" s="125" t="s">
        <v>31</v>
      </c>
      <c r="B2" s="122">
        <v>1</v>
      </c>
      <c r="C2" s="22" t="s">
        <v>32</v>
      </c>
      <c r="D2" s="23" t="s">
        <v>33</v>
      </c>
      <c r="E2" s="24" t="s">
        <v>182</v>
      </c>
      <c r="G2" s="129" t="s">
        <v>216</v>
      </c>
      <c r="H2" s="86" t="s">
        <v>211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SERIAL0</v>
      </c>
      <c r="V2" s="1" t="str">
        <f>S2&amp;T2&amp;"_"&amp;C2</f>
        <v>UART1_TX</v>
      </c>
    </row>
    <row r="3" spans="1:22" x14ac:dyDescent="0.15">
      <c r="A3" s="116"/>
      <c r="B3" s="119"/>
      <c r="C3" s="29" t="s">
        <v>35</v>
      </c>
      <c r="D3" s="30" t="s">
        <v>36</v>
      </c>
      <c r="E3" s="31" t="s">
        <v>168</v>
      </c>
      <c r="F3" s="32"/>
      <c r="G3" s="129"/>
      <c r="H3" s="86" t="s">
        <v>212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SERIAL0</v>
      </c>
      <c r="V3" s="1" t="str">
        <f t="shared" ref="V3" si="5">S3&amp;T3&amp;"_"&amp;C3</f>
        <v>UART1_RX</v>
      </c>
    </row>
    <row r="4" spans="1:22" x14ac:dyDescent="0.15">
      <c r="A4" s="116"/>
      <c r="B4" s="122">
        <v>2</v>
      </c>
      <c r="C4" s="34" t="s">
        <v>32</v>
      </c>
      <c r="D4" s="23" t="s">
        <v>39</v>
      </c>
      <c r="E4" s="24" t="s">
        <v>38</v>
      </c>
      <c r="G4" s="120" t="s">
        <v>217</v>
      </c>
      <c r="H4" s="88" t="s">
        <v>213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>PA2</v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SERIAL1</v>
      </c>
      <c r="V4" s="1" t="str">
        <f t="shared" ref="V4:V67" si="16">S4&amp;T4&amp;"_"&amp;C4</f>
        <v>UART2_TX</v>
      </c>
    </row>
    <row r="5" spans="1:22" x14ac:dyDescent="0.15">
      <c r="A5" s="116"/>
      <c r="B5" s="120"/>
      <c r="C5" s="34" t="s">
        <v>35</v>
      </c>
      <c r="D5" s="23" t="s">
        <v>41</v>
      </c>
      <c r="E5" s="24" t="s">
        <v>40</v>
      </c>
      <c r="G5" s="122"/>
      <c r="H5" s="89" t="s">
        <v>214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>PA3</v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SERIAL1</v>
      </c>
      <c r="V5" s="1" t="str">
        <f t="shared" si="16"/>
        <v>UART2_RX</v>
      </c>
    </row>
    <row r="6" spans="1:22" x14ac:dyDescent="0.15">
      <c r="A6" s="116"/>
      <c r="B6" s="119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29" t="s">
        <v>227</v>
      </c>
      <c r="H6" s="86" t="s">
        <v>42</v>
      </c>
      <c r="I6" s="86">
        <f t="shared" si="6"/>
        <v>47</v>
      </c>
      <c r="J6" s="4"/>
      <c r="K6" s="33" t="str">
        <f t="shared" si="7"/>
        <v>PD8</v>
      </c>
      <c r="L6" s="24" t="str">
        <f t="shared" si="8"/>
        <v>PC10</v>
      </c>
      <c r="M6" s="28" t="str">
        <f t="shared" si="9"/>
        <v/>
      </c>
      <c r="O6" s="1" t="str">
        <f t="shared" si="10"/>
        <v/>
      </c>
      <c r="P6" s="1">
        <f>IFERROR(INDEX(ピン配置!$C$3:$I$18,MATCH(VALUE(MID(H6,3,2)),ピン配置!$B$3:$B$18,0),MATCH(MID(H6,2,1),ピン配置!$C$2:$I$2,0)),"")</f>
        <v>47</v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>SERIAL2</v>
      </c>
      <c r="V6" s="1" t="str">
        <f t="shared" si="16"/>
        <v>UART3_TX</v>
      </c>
    </row>
    <row r="7" spans="1:22" x14ac:dyDescent="0.15">
      <c r="A7" s="116"/>
      <c r="B7" s="119"/>
      <c r="C7" s="29" t="s">
        <v>35</v>
      </c>
      <c r="D7" s="30" t="s">
        <v>47</v>
      </c>
      <c r="E7" s="31" t="s">
        <v>46</v>
      </c>
      <c r="F7" s="32" t="s">
        <v>170</v>
      </c>
      <c r="G7" s="129"/>
      <c r="H7" s="86" t="s">
        <v>45</v>
      </c>
      <c r="I7" s="86">
        <f t="shared" si="6"/>
        <v>48</v>
      </c>
      <c r="J7" s="3"/>
      <c r="K7" s="33" t="str">
        <f t="shared" si="7"/>
        <v>PD9</v>
      </c>
      <c r="L7" s="24" t="str">
        <f t="shared" si="8"/>
        <v>PC11</v>
      </c>
      <c r="M7" s="28" t="str">
        <f t="shared" si="9"/>
        <v/>
      </c>
      <c r="O7" s="1" t="str">
        <f t="shared" si="10"/>
        <v/>
      </c>
      <c r="P7" s="1">
        <f>IFERROR(INDEX(ピン配置!$C$3:$I$18,MATCH(VALUE(MID(H7,3,2)),ピン配置!$B$3:$B$18,0),MATCH(MID(H7,2,1),ピン配置!$C$2:$I$2,0)),"")</f>
        <v>48</v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>SERIAL2</v>
      </c>
      <c r="V7" s="1" t="str">
        <f t="shared" si="16"/>
        <v>UART3_RX</v>
      </c>
    </row>
    <row r="8" spans="1:22" x14ac:dyDescent="0.15">
      <c r="A8" s="116"/>
      <c r="B8" s="122">
        <v>4</v>
      </c>
      <c r="C8" s="34" t="s">
        <v>32</v>
      </c>
      <c r="D8" s="23" t="s">
        <v>43</v>
      </c>
      <c r="E8" s="24" t="s">
        <v>48</v>
      </c>
      <c r="G8" s="120"/>
      <c r="H8" s="88"/>
      <c r="I8" s="88" t="str">
        <f>IF(O8="",P8,O8)</f>
        <v/>
      </c>
      <c r="J8" s="4"/>
      <c r="K8" s="33" t="str">
        <f t="shared" si="7"/>
        <v>PC10</v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 t="str">
        <f>IFERROR(INDEX(ピン配置!$C$3:$I$18,MATCH(VALUE(MID(H8,3,2)),ピン配置!$B$3:$B$18,0),MATCH(MID(H8,2,1),ピン配置!$C$2:$I$2,0)),"")</f>
        <v/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/>
      </c>
      <c r="V8" s="1" t="str">
        <f t="shared" si="16"/>
        <v>UART4_TX</v>
      </c>
    </row>
    <row r="9" spans="1:22" x14ac:dyDescent="0.15">
      <c r="A9" s="116"/>
      <c r="B9" s="120"/>
      <c r="C9" s="34" t="s">
        <v>35</v>
      </c>
      <c r="D9" s="23" t="s">
        <v>46</v>
      </c>
      <c r="E9" s="24" t="s">
        <v>49</v>
      </c>
      <c r="G9" s="122"/>
      <c r="H9" s="89"/>
      <c r="I9" s="89" t="str">
        <f t="shared" si="6"/>
        <v/>
      </c>
      <c r="J9" s="3"/>
      <c r="K9" s="33" t="str">
        <f t="shared" si="7"/>
        <v>PC11</v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 t="str">
        <f>IFERROR(INDEX(ピン配置!$C$3:$I$18,MATCH(VALUE(MID(H9,3,2)),ピン配置!$B$3:$B$18,0),MATCH(MID(H9,2,1),ピン配置!$C$2:$I$2,0)),"")</f>
        <v/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/>
      </c>
      <c r="V9" s="1" t="str">
        <f t="shared" si="16"/>
        <v>UART4_RX</v>
      </c>
    </row>
    <row r="10" spans="1:22" x14ac:dyDescent="0.15">
      <c r="A10" s="116"/>
      <c r="B10" s="119">
        <v>5</v>
      </c>
      <c r="C10" s="22" t="s">
        <v>32</v>
      </c>
      <c r="D10" s="36" t="s">
        <v>50</v>
      </c>
      <c r="E10" s="37"/>
      <c r="F10" s="38"/>
      <c r="G10" s="129"/>
      <c r="I10" s="86" t="str">
        <f t="shared" si="6"/>
        <v/>
      </c>
      <c r="J10" s="4"/>
      <c r="K10" s="33" t="str">
        <f t="shared" si="7"/>
        <v>PC12</v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 t="str">
        <f>IFERROR(INDEX(ピン配置!$C$3:$I$18,MATCH(VALUE(MID(H10,3,2)),ピン配置!$B$3:$B$18,0),MATCH(MID(H10,2,1),ピン配置!$C$2:$I$2,0)),"")</f>
        <v/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/>
      </c>
      <c r="V10" s="1" t="str">
        <f t="shared" si="16"/>
        <v>UART5_TX</v>
      </c>
    </row>
    <row r="11" spans="1:22" x14ac:dyDescent="0.15">
      <c r="A11" s="116"/>
      <c r="B11" s="119"/>
      <c r="C11" s="29" t="s">
        <v>35</v>
      </c>
      <c r="D11" s="30" t="s">
        <v>51</v>
      </c>
      <c r="E11" s="31"/>
      <c r="F11" s="32"/>
      <c r="G11" s="129"/>
      <c r="I11" s="86" t="str">
        <f t="shared" si="6"/>
        <v/>
      </c>
      <c r="J11" s="3"/>
      <c r="K11" s="33" t="str">
        <f t="shared" si="7"/>
        <v>PD2</v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 t="str">
        <f>IFERROR(INDEX(ピン配置!$C$3:$I$18,MATCH(VALUE(MID(H11,3,2)),ピン配置!$B$3:$B$18,0),MATCH(MID(H11,2,1),ピン配置!$C$2:$I$2,0)),"")</f>
        <v/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/>
      </c>
      <c r="V11" s="1" t="str">
        <f t="shared" si="16"/>
        <v>UART5_RX</v>
      </c>
    </row>
    <row r="12" spans="1:22" x14ac:dyDescent="0.15">
      <c r="A12" s="116"/>
      <c r="B12" s="122">
        <v>6</v>
      </c>
      <c r="C12" s="34" t="s">
        <v>32</v>
      </c>
      <c r="D12" s="23" t="s">
        <v>52</v>
      </c>
      <c r="G12" s="120" t="s">
        <v>237</v>
      </c>
      <c r="H12" s="88" t="s">
        <v>238</v>
      </c>
      <c r="I12" s="88">
        <f t="shared" si="6"/>
        <v>63</v>
      </c>
      <c r="J12" s="4"/>
      <c r="K12" s="33" t="str">
        <f t="shared" si="7"/>
        <v/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>
        <f>IFERROR(INDEX(ピン配置!$C$3:$I$18,MATCH(VALUE(MID(H12,3,2)),ピン配置!$B$3:$B$18,0),MATCH(MID(H12,2,1),ピン配置!$C$2:$I$2,0)),"")</f>
        <v>63</v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>SERIAL3</v>
      </c>
      <c r="V12" s="1" t="str">
        <f t="shared" si="16"/>
        <v>UART6_TX</v>
      </c>
    </row>
    <row r="13" spans="1:22" x14ac:dyDescent="0.15">
      <c r="A13" s="116"/>
      <c r="B13" s="120"/>
      <c r="C13" s="34" t="s">
        <v>35</v>
      </c>
      <c r="D13" s="23" t="s">
        <v>53</v>
      </c>
      <c r="G13" s="122"/>
      <c r="H13" s="89" t="s">
        <v>239</v>
      </c>
      <c r="I13" s="89">
        <f t="shared" si="6"/>
        <v>64</v>
      </c>
      <c r="J13" s="3"/>
      <c r="K13" s="33" t="str">
        <f t="shared" si="7"/>
        <v/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>
        <f>IFERROR(INDEX(ピン配置!$C$3:$I$18,MATCH(VALUE(MID(H13,3,2)),ピン配置!$B$3:$B$18,0),MATCH(MID(H13,2,1),ピン配置!$C$2:$I$2,0)),"")</f>
        <v>64</v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>SERIAL3</v>
      </c>
      <c r="V13" s="1" t="str">
        <f t="shared" si="16"/>
        <v>UART6_RX</v>
      </c>
    </row>
    <row r="14" spans="1:22" x14ac:dyDescent="0.15">
      <c r="A14" s="116"/>
      <c r="B14" s="119">
        <v>7</v>
      </c>
      <c r="C14" s="34" t="s">
        <v>54</v>
      </c>
      <c r="D14" s="36"/>
      <c r="E14" s="37"/>
      <c r="F14" s="38"/>
      <c r="G14" s="129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16"/>
      <c r="B15" s="119"/>
      <c r="C15" s="34" t="s">
        <v>35</v>
      </c>
      <c r="D15" s="30"/>
      <c r="E15" s="31"/>
      <c r="F15" s="32"/>
      <c r="G15" s="129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16"/>
      <c r="B16" s="122">
        <v>8</v>
      </c>
      <c r="C16" s="22" t="s">
        <v>32</v>
      </c>
      <c r="G16" s="120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26"/>
      <c r="B17" s="127"/>
      <c r="C17" s="39" t="s">
        <v>35</v>
      </c>
      <c r="D17" s="40"/>
      <c r="E17" s="41"/>
      <c r="F17" s="42"/>
      <c r="G17" s="128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25" t="s">
        <v>55</v>
      </c>
      <c r="B18" s="122">
        <v>1</v>
      </c>
      <c r="C18" s="22" t="s">
        <v>32</v>
      </c>
      <c r="D18" s="23" t="s">
        <v>58</v>
      </c>
      <c r="E18" s="24" t="s">
        <v>56</v>
      </c>
      <c r="G18" s="104"/>
      <c r="I18" s="86" t="str">
        <f t="shared" si="6"/>
        <v/>
      </c>
      <c r="J18" s="3"/>
      <c r="K18" s="33" t="str">
        <f t="shared" si="7"/>
        <v>PD1</v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 t="str">
        <f>IFERROR(INDEX(ピン配置!$C$3:$I$18,MATCH(VALUE(MID(H18,3,2)),ピン配置!$B$3:$B$18,0),MATCH(MID(H18,2,1),ピン配置!$C$2:$I$2,0)),"")</f>
        <v/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/>
      </c>
      <c r="V18" s="1" t="str">
        <f t="shared" si="16"/>
        <v>CAN1_TX</v>
      </c>
    </row>
    <row r="19" spans="1:22" x14ac:dyDescent="0.15">
      <c r="A19" s="116"/>
      <c r="B19" s="120"/>
      <c r="C19" s="29" t="s">
        <v>35</v>
      </c>
      <c r="D19" s="23" t="s">
        <v>60</v>
      </c>
      <c r="E19" s="24" t="s">
        <v>59</v>
      </c>
      <c r="G19" s="103"/>
      <c r="I19" s="86" t="str">
        <f t="shared" si="6"/>
        <v/>
      </c>
      <c r="J19" s="3"/>
      <c r="K19" s="33" t="str">
        <f t="shared" si="7"/>
        <v>PD0</v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 t="str">
        <f>IFERROR(INDEX(ピン配置!$C$3:$I$18,MATCH(VALUE(MID(H19,3,2)),ピン配置!$B$3:$B$18,0),MATCH(MID(H19,2,1),ピン配置!$C$2:$I$2,0)),"")</f>
        <v/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/>
      </c>
      <c r="V19" s="1" t="str">
        <f t="shared" si="16"/>
        <v>CAN1_RX</v>
      </c>
    </row>
    <row r="20" spans="1:22" x14ac:dyDescent="0.15">
      <c r="A20" s="116"/>
      <c r="B20" s="119">
        <v>2</v>
      </c>
      <c r="C20" s="34" t="s">
        <v>32</v>
      </c>
      <c r="D20" s="36" t="s">
        <v>34</v>
      </c>
      <c r="E20" s="37" t="s">
        <v>61</v>
      </c>
      <c r="F20" s="38"/>
      <c r="G20" s="120" t="s">
        <v>215</v>
      </c>
      <c r="H20" s="88" t="s">
        <v>209</v>
      </c>
      <c r="I20" s="88">
        <f t="shared" si="6"/>
        <v>92</v>
      </c>
      <c r="J20" s="4"/>
      <c r="K20" s="33" t="str">
        <f t="shared" si="7"/>
        <v/>
      </c>
      <c r="L20" s="24" t="str">
        <f t="shared" si="8"/>
        <v>PB13</v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92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</v>
      </c>
      <c r="V20" s="1" t="str">
        <f t="shared" si="16"/>
        <v>CAN2_TX</v>
      </c>
    </row>
    <row r="21" spans="1:22" ht="14.25" thickBot="1" x14ac:dyDescent="0.2">
      <c r="A21" s="117"/>
      <c r="B21" s="127"/>
      <c r="C21" s="39" t="s">
        <v>62</v>
      </c>
      <c r="D21" s="40" t="s">
        <v>166</v>
      </c>
      <c r="E21" s="41" t="s">
        <v>64</v>
      </c>
      <c r="F21" s="42"/>
      <c r="G21" s="128"/>
      <c r="H21" s="90" t="s">
        <v>210</v>
      </c>
      <c r="I21" s="90">
        <f t="shared" si="6"/>
        <v>91</v>
      </c>
      <c r="J21" s="43"/>
      <c r="K21" s="33" t="str">
        <f t="shared" si="7"/>
        <v/>
      </c>
      <c r="L21" s="24" t="str">
        <f t="shared" si="8"/>
        <v>PB12</v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91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</v>
      </c>
      <c r="V21" s="1" t="str">
        <f t="shared" si="16"/>
        <v>CAN2_RX</v>
      </c>
    </row>
    <row r="22" spans="1:22" x14ac:dyDescent="0.15">
      <c r="A22" s="115" t="s">
        <v>65</v>
      </c>
      <c r="B22" s="118">
        <v>1</v>
      </c>
      <c r="C22" s="34" t="s">
        <v>66</v>
      </c>
      <c r="D22" s="44" t="s">
        <v>34</v>
      </c>
      <c r="E22" s="45" t="s">
        <v>67</v>
      </c>
      <c r="F22" s="46"/>
      <c r="G22" s="104"/>
      <c r="H22" s="86" t="s">
        <v>220</v>
      </c>
      <c r="I22" s="86">
        <f t="shared" si="6"/>
        <v>95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95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/>
      </c>
      <c r="V22" s="1" t="str">
        <f t="shared" si="16"/>
        <v>I2C1_SCL</v>
      </c>
    </row>
    <row r="23" spans="1:22" x14ac:dyDescent="0.15">
      <c r="A23" s="116"/>
      <c r="B23" s="120"/>
      <c r="C23" s="34" t="s">
        <v>68</v>
      </c>
      <c r="D23" s="23" t="s">
        <v>37</v>
      </c>
      <c r="E23" s="24" t="s">
        <v>57</v>
      </c>
      <c r="G23" s="103"/>
      <c r="H23" s="86" t="s">
        <v>221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>PB9</v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/>
      </c>
      <c r="V23" s="1" t="str">
        <f t="shared" si="16"/>
        <v>I2C1_SDA</v>
      </c>
    </row>
    <row r="24" spans="1:22" x14ac:dyDescent="0.15">
      <c r="A24" s="116"/>
      <c r="B24" s="119">
        <v>2</v>
      </c>
      <c r="C24" s="22" t="s">
        <v>69</v>
      </c>
      <c r="D24" s="36" t="s">
        <v>42</v>
      </c>
      <c r="E24" s="37"/>
      <c r="F24" s="38"/>
      <c r="G24" s="120"/>
      <c r="H24" s="88"/>
      <c r="I24" s="88" t="str">
        <f t="shared" si="6"/>
        <v/>
      </c>
      <c r="J24" s="4"/>
      <c r="K24" s="33" t="str">
        <f t="shared" si="7"/>
        <v/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16"/>
      <c r="B25" s="119"/>
      <c r="C25" s="34" t="s">
        <v>70</v>
      </c>
      <c r="D25" s="30" t="s">
        <v>45</v>
      </c>
      <c r="E25" s="31"/>
      <c r="F25" s="32"/>
      <c r="G25" s="122"/>
      <c r="H25" s="89"/>
      <c r="I25" s="89" t="str">
        <f t="shared" si="6"/>
        <v/>
      </c>
      <c r="J25" s="3"/>
      <c r="K25" s="33" t="str">
        <f t="shared" si="7"/>
        <v/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16"/>
      <c r="B26" s="122">
        <v>3</v>
      </c>
      <c r="C26" s="22" t="s">
        <v>69</v>
      </c>
      <c r="D26" s="36" t="s">
        <v>71</v>
      </c>
      <c r="E26" s="37"/>
      <c r="F26" s="38"/>
      <c r="G26" s="102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16"/>
      <c r="B27" s="119"/>
      <c r="C27" s="34" t="s">
        <v>70</v>
      </c>
      <c r="D27" s="30" t="s">
        <v>78</v>
      </c>
      <c r="E27" s="31" t="s">
        <v>78</v>
      </c>
      <c r="F27" s="32"/>
      <c r="G27" s="103"/>
      <c r="I27" s="86" t="str">
        <f t="shared" si="6"/>
        <v/>
      </c>
      <c r="J27" s="3"/>
      <c r="K27" s="33" t="str">
        <f t="shared" si="7"/>
        <v/>
      </c>
      <c r="L27" s="24" t="str">
        <f t="shared" si="8"/>
        <v/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16"/>
      <c r="B28" s="119">
        <v>4</v>
      </c>
      <c r="C28" s="34" t="s">
        <v>69</v>
      </c>
      <c r="G28" s="120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26"/>
      <c r="B29" s="127"/>
      <c r="C29" s="39" t="s">
        <v>70</v>
      </c>
      <c r="D29" s="40"/>
      <c r="E29" s="41"/>
      <c r="F29" s="42"/>
      <c r="G29" s="128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25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16"/>
      <c r="B31" s="119" t="s">
        <v>76</v>
      </c>
      <c r="C31" s="34" t="s">
        <v>77</v>
      </c>
      <c r="D31" s="36"/>
      <c r="E31" s="37"/>
      <c r="F31" s="38"/>
      <c r="G31" s="102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16"/>
      <c r="B32" s="119"/>
      <c r="C32" s="34" t="s">
        <v>79</v>
      </c>
      <c r="D32" s="48"/>
      <c r="E32" s="50"/>
      <c r="G32" s="105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16"/>
      <c r="B33" s="119"/>
      <c r="C33" s="34" t="s">
        <v>80</v>
      </c>
      <c r="D33" s="48"/>
      <c r="E33" s="50"/>
      <c r="G33" s="105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16"/>
      <c r="B34" s="119"/>
      <c r="C34" s="34" t="s">
        <v>81</v>
      </c>
      <c r="D34" s="48"/>
      <c r="E34" s="50"/>
      <c r="G34" s="105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16"/>
      <c r="B35" s="119"/>
      <c r="C35" s="34" t="s">
        <v>82</v>
      </c>
      <c r="D35" s="30"/>
      <c r="E35" s="31"/>
      <c r="F35" s="32"/>
      <c r="G35" s="103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16"/>
      <c r="B36" s="122" t="s">
        <v>83</v>
      </c>
      <c r="C36" s="22" t="s">
        <v>77</v>
      </c>
      <c r="D36" s="48"/>
      <c r="G36" s="102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16"/>
      <c r="B37" s="119"/>
      <c r="C37" s="34" t="s">
        <v>84</v>
      </c>
      <c r="D37" s="48"/>
      <c r="E37" s="50"/>
      <c r="G37" s="105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16"/>
      <c r="B38" s="119"/>
      <c r="C38" s="34" t="s">
        <v>86</v>
      </c>
      <c r="D38" s="48"/>
      <c r="E38" s="50"/>
      <c r="G38" s="105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16"/>
      <c r="B39" s="119"/>
      <c r="C39" s="34" t="s">
        <v>81</v>
      </c>
      <c r="D39" s="48"/>
      <c r="E39" s="50"/>
      <c r="G39" s="105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17"/>
      <c r="B40" s="120"/>
      <c r="C40" s="29" t="s">
        <v>82</v>
      </c>
      <c r="G40" s="121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3" t="s">
        <v>89</v>
      </c>
      <c r="B41" s="118">
        <v>1</v>
      </c>
      <c r="C41" s="52" t="s">
        <v>90</v>
      </c>
      <c r="D41" s="44" t="s">
        <v>71</v>
      </c>
      <c r="E41" s="45"/>
      <c r="F41" s="46" t="s">
        <v>87</v>
      </c>
      <c r="G41" s="104" t="s">
        <v>208</v>
      </c>
      <c r="H41" s="85" t="s">
        <v>242</v>
      </c>
      <c r="I41" s="85">
        <f t="shared" si="6"/>
        <v>40</v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/>
      </c>
      <c r="O41" s="1" t="str">
        <f t="shared" si="10"/>
        <v/>
      </c>
      <c r="P41" s="1">
        <f>IFERROR(INDEX(ピン配置!$C$3:$I$18,MATCH(VALUE(MID(H41,3,2)),ピン配置!$B$3:$B$18,0),MATCH(MID(H41,2,1),ピン配置!$C$2:$I$2,0)),"")</f>
        <v>40</v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4"/>
      <c r="B42" s="122"/>
      <c r="C42" s="54" t="s">
        <v>91</v>
      </c>
      <c r="D42" s="23" t="s">
        <v>92</v>
      </c>
      <c r="E42" s="50" t="s">
        <v>61</v>
      </c>
      <c r="F42" s="25" t="s">
        <v>85</v>
      </c>
      <c r="G42" s="105"/>
      <c r="I42" s="86" t="str">
        <f t="shared" si="6"/>
        <v/>
      </c>
      <c r="J42" s="3"/>
      <c r="K42" s="33" t="str">
        <f t="shared" si="7"/>
        <v/>
      </c>
      <c r="L42" s="24" t="str">
        <f t="shared" si="8"/>
        <v>PB13</v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4"/>
      <c r="B43" s="119"/>
      <c r="C43" s="55" t="s">
        <v>93</v>
      </c>
      <c r="D43" s="23" t="s">
        <v>33</v>
      </c>
      <c r="E43" s="50"/>
      <c r="F43" s="25" t="s">
        <v>94</v>
      </c>
      <c r="G43" s="105"/>
      <c r="H43" s="86" t="s">
        <v>243</v>
      </c>
      <c r="I43" s="86">
        <f t="shared" si="6"/>
        <v>42</v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/>
      </c>
      <c r="O43" s="1" t="str">
        <f t="shared" si="10"/>
        <v/>
      </c>
      <c r="P43" s="1">
        <f>IFERROR(INDEX(ピン配置!$C$3:$I$18,MATCH(VALUE(MID(H43,3,2)),ピン配置!$B$3:$B$18,0),MATCH(MID(H43,2,1),ピン配置!$C$2:$I$2,0)),"")</f>
        <v>42</v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4"/>
      <c r="B44" s="119"/>
      <c r="C44" s="55" t="s">
        <v>95</v>
      </c>
      <c r="D44" s="23" t="s">
        <v>96</v>
      </c>
      <c r="E44" s="24" t="s">
        <v>97</v>
      </c>
      <c r="F44" s="25" t="s">
        <v>88</v>
      </c>
      <c r="G44" s="105"/>
      <c r="I44" s="86" t="str">
        <f t="shared" si="6"/>
        <v/>
      </c>
      <c r="J44" s="3"/>
      <c r="K44" s="33" t="str">
        <f t="shared" si="7"/>
        <v>PB0</v>
      </c>
      <c r="L44" s="24" t="str">
        <f t="shared" si="8"/>
        <v>PB14</v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4"/>
      <c r="B45" s="119"/>
      <c r="C45" s="55" t="s">
        <v>98</v>
      </c>
      <c r="D45" s="23" t="s">
        <v>36</v>
      </c>
      <c r="E45" s="50"/>
      <c r="F45" s="25" t="s">
        <v>99</v>
      </c>
      <c r="G45" s="105"/>
      <c r="H45" s="86" t="s">
        <v>244</v>
      </c>
      <c r="I45" s="86">
        <f t="shared" si="6"/>
        <v>44</v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/>
      </c>
      <c r="O45" s="1" t="str">
        <f t="shared" si="10"/>
        <v/>
      </c>
      <c r="P45" s="1">
        <f>IFERROR(INDEX(ピン配置!$C$3:$I$18,MATCH(VALUE(MID(H45,3,2)),ピン配置!$B$3:$B$18,0),MATCH(MID(H45,2,1),ピン配置!$C$2:$I$2,0)),"")</f>
        <v>44</v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4"/>
      <c r="B46" s="119"/>
      <c r="C46" s="55" t="s">
        <v>100</v>
      </c>
      <c r="D46" s="23" t="s">
        <v>101</v>
      </c>
      <c r="E46" s="24" t="s">
        <v>164</v>
      </c>
      <c r="F46" s="25" t="s">
        <v>103</v>
      </c>
      <c r="G46" s="105"/>
      <c r="I46" s="86" t="str">
        <f t="shared" si="6"/>
        <v/>
      </c>
      <c r="J46" s="3"/>
      <c r="K46" s="33" t="str">
        <f t="shared" si="7"/>
        <v>PB1</v>
      </c>
      <c r="L46" s="24" t="str">
        <f t="shared" si="8"/>
        <v>PB15</v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4"/>
      <c r="B47" s="119"/>
      <c r="C47" s="55" t="s">
        <v>104</v>
      </c>
      <c r="D47" s="30" t="s">
        <v>59</v>
      </c>
      <c r="E47" s="31"/>
      <c r="F47" s="32" t="s">
        <v>165</v>
      </c>
      <c r="G47" s="103"/>
      <c r="H47" s="89" t="s">
        <v>245</v>
      </c>
      <c r="I47" s="89">
        <f t="shared" si="6"/>
        <v>45</v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/>
      </c>
      <c r="O47" s="1" t="str">
        <f t="shared" si="10"/>
        <v/>
      </c>
      <c r="P47" s="1">
        <f>IFERROR(INDEX(ピン配置!$C$3:$I$18,MATCH(VALUE(MID(H47,3,2)),ピン配置!$B$3:$B$18,0),MATCH(MID(H47,2,1),ピン配置!$C$2:$I$2,0)),"")</f>
        <v>45</v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4"/>
      <c r="B48" s="122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02" t="s">
        <v>235</v>
      </c>
      <c r="H48" s="86" t="s">
        <v>106</v>
      </c>
      <c r="I48" s="86">
        <f t="shared" si="6"/>
        <v>77</v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/>
      </c>
      <c r="O48" s="1" t="str">
        <f t="shared" si="10"/>
        <v/>
      </c>
      <c r="P48" s="1">
        <f>IFERROR(INDEX(ピン配置!$C$3:$I$18,MATCH(VALUE(MID(H48,3,2)),ピン配置!$B$3:$B$18,0),MATCH(MID(H48,2,1),ピン配置!$C$2:$I$2,0)),"")</f>
        <v>77</v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>ENC</v>
      </c>
      <c r="V48" s="1" t="str">
        <f t="shared" si="16"/>
        <v>TIM2_CN1</v>
      </c>
    </row>
    <row r="49" spans="1:22" x14ac:dyDescent="0.15">
      <c r="A49" s="124"/>
      <c r="B49" s="119"/>
      <c r="C49" s="55" t="s">
        <v>93</v>
      </c>
      <c r="D49" s="23" t="s">
        <v>160</v>
      </c>
      <c r="E49" s="24" t="s">
        <v>107</v>
      </c>
      <c r="G49" s="105"/>
      <c r="H49" s="86" t="s">
        <v>236</v>
      </c>
      <c r="I49" s="86">
        <f t="shared" si="6"/>
        <v>89</v>
      </c>
      <c r="J49" s="3"/>
      <c r="K49" s="33" t="str">
        <f t="shared" si="7"/>
        <v/>
      </c>
      <c r="L49" s="24" t="str">
        <f t="shared" si="8"/>
        <v/>
      </c>
      <c r="M49" s="28" t="str">
        <f t="shared" si="9"/>
        <v/>
      </c>
      <c r="O49" s="1" t="str">
        <f t="shared" si="10"/>
        <v/>
      </c>
      <c r="P49" s="1">
        <f>IFERROR(INDEX(ピン配置!$C$3:$I$18,MATCH(VALUE(MID(H49,3,2)),ピン配置!$B$3:$B$18,0),MATCH(MID(H49,2,1),ピン配置!$C$2:$I$2,0)),"")</f>
        <v>89</v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>ENC</v>
      </c>
      <c r="V49" s="1" t="str">
        <f t="shared" si="16"/>
        <v>TIM2_CN2</v>
      </c>
    </row>
    <row r="50" spans="1:22" x14ac:dyDescent="0.15">
      <c r="A50" s="124"/>
      <c r="B50" s="119"/>
      <c r="C50" s="55" t="s">
        <v>98</v>
      </c>
      <c r="D50" s="23" t="s">
        <v>38</v>
      </c>
      <c r="E50" s="24" t="s">
        <v>42</v>
      </c>
      <c r="G50" s="105"/>
      <c r="I50" s="86" t="str">
        <f t="shared" si="6"/>
        <v/>
      </c>
      <c r="J50" s="3"/>
      <c r="K50" s="33" t="str">
        <f t="shared" si="7"/>
        <v>PA2</v>
      </c>
      <c r="L50" s="24" t="str">
        <f t="shared" si="8"/>
        <v/>
      </c>
      <c r="M50" s="28" t="str">
        <f t="shared" si="9"/>
        <v/>
      </c>
      <c r="O50" s="1" t="str">
        <f t="shared" si="10"/>
        <v/>
      </c>
      <c r="P50" s="1" t="str">
        <f>IFERROR(INDEX(ピン配置!$C$3:$I$18,MATCH(VALUE(MID(H50,3,2)),ピン配置!$B$3:$B$18,0),MATCH(MID(H50,2,1),ピン配置!$C$2:$I$2,0)),"")</f>
        <v/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>ENC</v>
      </c>
      <c r="V50" s="1" t="str">
        <f t="shared" si="16"/>
        <v>TIM2_CN3</v>
      </c>
    </row>
    <row r="51" spans="1:22" x14ac:dyDescent="0.15">
      <c r="A51" s="124"/>
      <c r="B51" s="120"/>
      <c r="C51" s="56" t="s">
        <v>104</v>
      </c>
      <c r="D51" s="23" t="s">
        <v>40</v>
      </c>
      <c r="E51" s="24" t="s">
        <v>45</v>
      </c>
      <c r="G51" s="103"/>
      <c r="H51" s="89"/>
      <c r="I51" s="89" t="str">
        <f t="shared" si="6"/>
        <v/>
      </c>
      <c r="J51" s="51"/>
      <c r="K51" s="33" t="str">
        <f t="shared" si="7"/>
        <v>PA3</v>
      </c>
      <c r="L51" s="24" t="str">
        <f t="shared" si="8"/>
        <v/>
      </c>
      <c r="M51" s="28" t="str">
        <f t="shared" si="9"/>
        <v/>
      </c>
      <c r="O51" s="1" t="str">
        <f t="shared" si="10"/>
        <v/>
      </c>
      <c r="P51" s="1" t="str">
        <f>IFERROR(INDEX(ピン配置!$C$3:$I$18,MATCH(VALUE(MID(H51,3,2)),ピン配置!$B$3:$B$18,0),MATCH(MID(H51,2,1),ピン配置!$C$2:$I$2,0)),"")</f>
        <v/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>ENC</v>
      </c>
      <c r="V51" s="1" t="str">
        <f t="shared" si="16"/>
        <v>TIM2_CN4</v>
      </c>
    </row>
    <row r="52" spans="1:22" x14ac:dyDescent="0.15">
      <c r="A52" s="124"/>
      <c r="B52" s="119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02" t="s">
        <v>228</v>
      </c>
      <c r="H52" s="86" t="s">
        <v>218</v>
      </c>
      <c r="I52" s="86">
        <f t="shared" si="6"/>
        <v>31</v>
      </c>
      <c r="J52" s="3"/>
      <c r="K52" s="33" t="str">
        <f t="shared" si="7"/>
        <v/>
      </c>
      <c r="L52" s="24" t="str">
        <f t="shared" si="8"/>
        <v>PB4</v>
      </c>
      <c r="M52" s="28" t="str">
        <f t="shared" si="9"/>
        <v/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31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ENC</v>
      </c>
      <c r="V52" s="1" t="str">
        <f t="shared" si="16"/>
        <v>TIM3_CN1</v>
      </c>
    </row>
    <row r="53" spans="1:22" x14ac:dyDescent="0.15">
      <c r="A53" s="124"/>
      <c r="B53" s="119"/>
      <c r="C53" s="55" t="s">
        <v>93</v>
      </c>
      <c r="D53" s="23" t="s">
        <v>92</v>
      </c>
      <c r="E53" s="50" t="s">
        <v>63</v>
      </c>
      <c r="F53" s="25" t="s">
        <v>53</v>
      </c>
      <c r="G53" s="105"/>
      <c r="H53" s="86" t="s">
        <v>219</v>
      </c>
      <c r="I53" s="86">
        <f t="shared" si="6"/>
        <v>32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/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32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ENC</v>
      </c>
      <c r="V53" s="1" t="str">
        <f t="shared" si="16"/>
        <v>TIM3_CN2</v>
      </c>
    </row>
    <row r="54" spans="1:22" x14ac:dyDescent="0.15">
      <c r="A54" s="124"/>
      <c r="B54" s="119"/>
      <c r="C54" s="55" t="s">
        <v>98</v>
      </c>
      <c r="D54" s="23" t="s">
        <v>163</v>
      </c>
      <c r="E54" s="50"/>
      <c r="F54" s="25" t="s">
        <v>112</v>
      </c>
      <c r="G54" s="105"/>
      <c r="I54" s="86" t="str">
        <f t="shared" si="6"/>
        <v/>
      </c>
      <c r="J54" s="3"/>
      <c r="K54" s="33" t="str">
        <f t="shared" si="7"/>
        <v>PB0</v>
      </c>
      <c r="L54" s="24" t="str">
        <f t="shared" si="8"/>
        <v/>
      </c>
      <c r="M54" s="28" t="str">
        <f t="shared" si="9"/>
        <v/>
      </c>
      <c r="O54" s="1" t="str">
        <f t="shared" si="10"/>
        <v/>
      </c>
      <c r="P54" s="1" t="str">
        <f>IFERROR(INDEX(ピン配置!$C$3:$I$18,MATCH(VALUE(MID(H54,3,2)),ピン配置!$B$3:$B$18,0),MATCH(MID(H54,2,1),ピン配置!$C$2:$I$2,0)),"")</f>
        <v/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ENC</v>
      </c>
      <c r="V54" s="1" t="str">
        <f t="shared" si="16"/>
        <v>TIM3_CN3</v>
      </c>
    </row>
    <row r="55" spans="1:22" x14ac:dyDescent="0.15">
      <c r="A55" s="124"/>
      <c r="B55" s="119"/>
      <c r="C55" s="55" t="s">
        <v>104</v>
      </c>
      <c r="D55" s="30" t="s">
        <v>101</v>
      </c>
      <c r="E55" s="31"/>
      <c r="F55" s="32" t="s">
        <v>78</v>
      </c>
      <c r="G55" s="103"/>
      <c r="H55" s="89"/>
      <c r="I55" s="89" t="str">
        <f t="shared" si="6"/>
        <v/>
      </c>
      <c r="J55" s="51"/>
      <c r="K55" s="33" t="str">
        <f t="shared" si="7"/>
        <v>PB1</v>
      </c>
      <c r="L55" s="24" t="str">
        <f t="shared" si="8"/>
        <v/>
      </c>
      <c r="M55" s="28" t="str">
        <f t="shared" si="9"/>
        <v/>
      </c>
      <c r="O55" s="1" t="str">
        <f t="shared" si="10"/>
        <v/>
      </c>
      <c r="P55" s="1" t="str">
        <f>IFERROR(INDEX(ピン配置!$C$3:$I$18,MATCH(VALUE(MID(H55,3,2)),ピン配置!$B$3:$B$18,0),MATCH(MID(H55,2,1),ピン配置!$C$2:$I$2,0)),"")</f>
        <v/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ENC</v>
      </c>
      <c r="V55" s="1" t="str">
        <f t="shared" si="16"/>
        <v>TIM3_CN4</v>
      </c>
    </row>
    <row r="56" spans="1:22" x14ac:dyDescent="0.15">
      <c r="A56" s="124"/>
      <c r="B56" s="122">
        <v>4</v>
      </c>
      <c r="C56" s="54" t="s">
        <v>90</v>
      </c>
      <c r="D56" s="23" t="s">
        <v>34</v>
      </c>
      <c r="E56" s="50" t="s">
        <v>72</v>
      </c>
      <c r="G56" s="102" t="s">
        <v>229</v>
      </c>
      <c r="H56" s="86" t="s">
        <v>230</v>
      </c>
      <c r="I56" s="86">
        <f t="shared" si="6"/>
        <v>59</v>
      </c>
      <c r="J56" s="3"/>
      <c r="K56" s="33" t="str">
        <f t="shared" si="7"/>
        <v/>
      </c>
      <c r="L56" s="24" t="str">
        <f t="shared" si="8"/>
        <v/>
      </c>
      <c r="M56" s="28" t="str">
        <f t="shared" si="9"/>
        <v/>
      </c>
      <c r="O56" s="1" t="str">
        <f t="shared" si="10"/>
        <v/>
      </c>
      <c r="P56" s="1">
        <f>IFERROR(INDEX(ピン配置!$C$3:$I$18,MATCH(VALUE(MID(H56,3,2)),ピン配置!$B$3:$B$18,0),MATCH(MID(H56,2,1),ピン配置!$C$2:$I$2,0)),"")</f>
        <v>59</v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>ENC</v>
      </c>
      <c r="V56" s="1" t="str">
        <f t="shared" si="16"/>
        <v>TIM4_CN1</v>
      </c>
    </row>
    <row r="57" spans="1:22" x14ac:dyDescent="0.15">
      <c r="A57" s="124"/>
      <c r="B57" s="119"/>
      <c r="C57" s="55" t="s">
        <v>93</v>
      </c>
      <c r="D57" s="23" t="s">
        <v>37</v>
      </c>
      <c r="E57" s="50" t="s">
        <v>73</v>
      </c>
      <c r="G57" s="105"/>
      <c r="H57" s="86" t="s">
        <v>231</v>
      </c>
      <c r="I57" s="86">
        <f t="shared" si="6"/>
        <v>60</v>
      </c>
      <c r="J57" s="3"/>
      <c r="K57" s="33" t="str">
        <f t="shared" si="7"/>
        <v/>
      </c>
      <c r="L57" s="24" t="str">
        <f t="shared" si="8"/>
        <v/>
      </c>
      <c r="M57" s="28" t="str">
        <f t="shared" si="9"/>
        <v/>
      </c>
      <c r="O57" s="1" t="str">
        <f t="shared" si="10"/>
        <v/>
      </c>
      <c r="P57" s="1">
        <f>IFERROR(INDEX(ピン配置!$C$3:$I$18,MATCH(VALUE(MID(H57,3,2)),ピン配置!$B$3:$B$18,0),MATCH(MID(H57,2,1),ピン配置!$C$2:$I$2,0)),"")</f>
        <v>60</v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>ENC</v>
      </c>
      <c r="V57" s="1" t="str">
        <f t="shared" si="16"/>
        <v>TIM4_CN2</v>
      </c>
    </row>
    <row r="58" spans="1:22" x14ac:dyDescent="0.15">
      <c r="A58" s="124"/>
      <c r="B58" s="119"/>
      <c r="C58" s="55" t="s">
        <v>98</v>
      </c>
      <c r="D58" s="23" t="s">
        <v>162</v>
      </c>
      <c r="E58" s="50" t="s">
        <v>110</v>
      </c>
      <c r="G58" s="105"/>
      <c r="I58" s="86" t="str">
        <f t="shared" si="6"/>
        <v/>
      </c>
      <c r="J58" s="3"/>
      <c r="K58" s="33" t="str">
        <f t="shared" si="7"/>
        <v/>
      </c>
      <c r="L58" s="24" t="str">
        <f t="shared" si="8"/>
        <v>PD14</v>
      </c>
      <c r="M58" s="28" t="str">
        <f t="shared" si="9"/>
        <v/>
      </c>
      <c r="O58" s="1" t="str">
        <f t="shared" si="10"/>
        <v/>
      </c>
      <c r="P58" s="1" t="str">
        <f>IFERROR(INDEX(ピン配置!$C$3:$I$18,MATCH(VALUE(MID(H58,3,2)),ピン配置!$B$3:$B$18,0),MATCH(MID(H58,2,1),ピン配置!$C$2:$I$2,0)),"")</f>
        <v/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>ENC</v>
      </c>
      <c r="V58" s="1" t="str">
        <f t="shared" si="16"/>
        <v>TIM4_CN3</v>
      </c>
    </row>
    <row r="59" spans="1:22" x14ac:dyDescent="0.15">
      <c r="A59" s="124"/>
      <c r="B59" s="120"/>
      <c r="C59" s="56" t="s">
        <v>104</v>
      </c>
      <c r="D59" s="23" t="s">
        <v>57</v>
      </c>
      <c r="E59" s="50" t="s">
        <v>111</v>
      </c>
      <c r="G59" s="103"/>
      <c r="H59" s="89"/>
      <c r="I59" s="89" t="str">
        <f t="shared" si="6"/>
        <v/>
      </c>
      <c r="J59" s="51"/>
      <c r="K59" s="33" t="str">
        <f t="shared" si="7"/>
        <v>PB9</v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 t="str">
        <f>IFERROR(INDEX(ピン配置!$C$3:$I$18,MATCH(VALUE(MID(H59,3,2)),ピン配置!$B$3:$B$18,0),MATCH(MID(H59,2,1),ピン配置!$C$2:$I$2,0)),"")</f>
        <v/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>ENC</v>
      </c>
      <c r="V59" s="1" t="str">
        <f t="shared" si="16"/>
        <v>TIM4_CN4</v>
      </c>
    </row>
    <row r="60" spans="1:22" x14ac:dyDescent="0.15">
      <c r="A60" s="124"/>
      <c r="B60" s="119">
        <v>5</v>
      </c>
      <c r="C60" s="55" t="s">
        <v>90</v>
      </c>
      <c r="D60" s="36" t="s">
        <v>48</v>
      </c>
      <c r="E60" s="37"/>
      <c r="F60" s="38"/>
      <c r="G60" s="102" t="s">
        <v>229</v>
      </c>
      <c r="H60" s="86" t="s">
        <v>232</v>
      </c>
      <c r="I60" s="86">
        <f t="shared" si="6"/>
        <v>23</v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>
        <f>IFERROR(INDEX(ピン配置!$C$3:$I$18,MATCH(VALUE(MID(H60,3,2)),ピン配置!$B$3:$B$18,0),MATCH(MID(H60,2,1),ピン配置!$C$2:$I$2,0)),"")</f>
        <v>23</v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>ENC</v>
      </c>
      <c r="V60" s="1" t="str">
        <f t="shared" si="16"/>
        <v>TIM5_CN1</v>
      </c>
    </row>
    <row r="61" spans="1:22" x14ac:dyDescent="0.15">
      <c r="A61" s="124"/>
      <c r="B61" s="119"/>
      <c r="C61" s="55" t="s">
        <v>93</v>
      </c>
      <c r="D61" s="23" t="s">
        <v>49</v>
      </c>
      <c r="G61" s="105"/>
      <c r="H61" s="86" t="s">
        <v>233</v>
      </c>
      <c r="I61" s="86">
        <f t="shared" si="6"/>
        <v>24</v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>
        <f>IFERROR(INDEX(ピン配置!$C$3:$I$18,MATCH(VALUE(MID(H61,3,2)),ピン配置!$B$3:$B$18,0),MATCH(MID(H61,2,1),ピン配置!$C$2:$I$2,0)),"")</f>
        <v>24</v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>ENC</v>
      </c>
      <c r="V61" s="1" t="str">
        <f t="shared" si="16"/>
        <v>TIM5_CN2</v>
      </c>
    </row>
    <row r="62" spans="1:22" x14ac:dyDescent="0.15">
      <c r="A62" s="124"/>
      <c r="B62" s="119"/>
      <c r="C62" s="55" t="s">
        <v>98</v>
      </c>
      <c r="D62" s="23" t="s">
        <v>38</v>
      </c>
      <c r="G62" s="105"/>
      <c r="I62" s="86" t="str">
        <f t="shared" si="6"/>
        <v/>
      </c>
      <c r="J62" s="3"/>
      <c r="K62" s="33" t="str">
        <f t="shared" si="7"/>
        <v>PA2</v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>ENC</v>
      </c>
      <c r="V62" s="1" t="str">
        <f t="shared" si="16"/>
        <v>TIM5_CN3</v>
      </c>
    </row>
    <row r="63" spans="1:22" x14ac:dyDescent="0.15">
      <c r="A63" s="124"/>
      <c r="B63" s="119"/>
      <c r="C63" s="55" t="s">
        <v>104</v>
      </c>
      <c r="D63" s="30" t="s">
        <v>161</v>
      </c>
      <c r="E63" s="31"/>
      <c r="F63" s="32"/>
      <c r="G63" s="103"/>
      <c r="H63" s="89"/>
      <c r="I63" s="89" t="str">
        <f t="shared" si="6"/>
        <v/>
      </c>
      <c r="J63" s="51"/>
      <c r="K63" s="33" t="str">
        <f t="shared" si="7"/>
        <v>PA3</v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>ENC</v>
      </c>
      <c r="V63" s="1" t="str">
        <f t="shared" si="16"/>
        <v>TIM5_CN4</v>
      </c>
    </row>
    <row r="64" spans="1:22" x14ac:dyDescent="0.15">
      <c r="A64" s="124"/>
      <c r="B64" s="122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4"/>
      <c r="B65" s="119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4"/>
      <c r="B66" s="119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4"/>
      <c r="B67" s="120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4"/>
      <c r="B68" s="119">
        <v>8</v>
      </c>
      <c r="C68" s="55" t="s">
        <v>90</v>
      </c>
      <c r="D68" s="36" t="s">
        <v>52</v>
      </c>
      <c r="E68" s="37"/>
      <c r="F68" s="38"/>
      <c r="G68" s="102" t="s">
        <v>234</v>
      </c>
      <c r="I68" s="86" t="str">
        <f t="shared" ref="I68:I131" si="17">IF(O68="",P68,O68)</f>
        <v/>
      </c>
      <c r="J68" s="3"/>
      <c r="K68" s="33" t="str">
        <f t="shared" ref="K68:K131" si="18">IF(D68="","",IF(COUNTIF($H:$H,D68)=0,D68,""))</f>
        <v/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 t="str">
        <f>IFERROR(INDEX(ピン配置!$C$3:$I$18,MATCH(VALUE(MID(H68,3,2)),ピン配置!$B$3:$B$18,0),MATCH(MID(H68,2,1),ピン配置!$C$2:$I$2,0)),"")</f>
        <v/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>PWM QI</v>
      </c>
      <c r="V68" s="1" t="str">
        <f t="shared" ref="V68:V131" si="27">S68&amp;T68&amp;"_"&amp;C68</f>
        <v>TIM8_CN1</v>
      </c>
    </row>
    <row r="69" spans="1:22" x14ac:dyDescent="0.15">
      <c r="A69" s="124"/>
      <c r="B69" s="122"/>
      <c r="C69" s="54" t="s">
        <v>91</v>
      </c>
      <c r="D69" s="23" t="s">
        <v>105</v>
      </c>
      <c r="E69" s="24" t="s">
        <v>92</v>
      </c>
      <c r="G69" s="105"/>
      <c r="I69" s="86" t="str">
        <f t="shared" si="17"/>
        <v/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 t="str">
        <f>IFERROR(INDEX(ピン配置!$C$3:$I$18,MATCH(VALUE(MID(H69,3,2)),ピン配置!$B$3:$B$18,0),MATCH(MID(H69,2,1),ピン配置!$C$2:$I$2,0)),"")</f>
        <v/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>PWM QI</v>
      </c>
      <c r="V69" s="1" t="str">
        <f t="shared" si="27"/>
        <v>TIM8_CN1N</v>
      </c>
    </row>
    <row r="70" spans="1:22" x14ac:dyDescent="0.15">
      <c r="A70" s="124"/>
      <c r="B70" s="119"/>
      <c r="C70" s="55" t="s">
        <v>93</v>
      </c>
      <c r="D70" s="23" t="s">
        <v>53</v>
      </c>
      <c r="G70" s="105"/>
      <c r="I70" s="86" t="str">
        <f t="shared" si="17"/>
        <v/>
      </c>
      <c r="J70" s="3"/>
      <c r="K70" s="33" t="str">
        <f t="shared" si="18"/>
        <v/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 t="str">
        <f>IFERROR(INDEX(ピン配置!$C$3:$I$18,MATCH(VALUE(MID(H70,3,2)),ピン配置!$B$3:$B$18,0),MATCH(MID(H70,2,1),ピン配置!$C$2:$I$2,0)),"")</f>
        <v/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>PWM QI</v>
      </c>
      <c r="V70" s="1" t="str">
        <f t="shared" si="27"/>
        <v>TIM8_CN2</v>
      </c>
    </row>
    <row r="71" spans="1:22" x14ac:dyDescent="0.15">
      <c r="A71" s="124"/>
      <c r="B71" s="119"/>
      <c r="C71" s="55" t="s">
        <v>95</v>
      </c>
      <c r="D71" s="23" t="s">
        <v>96</v>
      </c>
      <c r="E71" s="24" t="s">
        <v>97</v>
      </c>
      <c r="G71" s="105"/>
      <c r="I71" s="86" t="str">
        <f t="shared" si="17"/>
        <v/>
      </c>
      <c r="J71" s="3"/>
      <c r="K71" s="33" t="str">
        <f t="shared" si="18"/>
        <v>PB0</v>
      </c>
      <c r="L71" s="24" t="str">
        <f t="shared" si="19"/>
        <v>PB14</v>
      </c>
      <c r="M71" s="28" t="str">
        <f t="shared" si="20"/>
        <v/>
      </c>
      <c r="O71" s="1" t="str">
        <f t="shared" si="21"/>
        <v/>
      </c>
      <c r="P71" s="1" t="str">
        <f>IFERROR(INDEX(ピン配置!$C$3:$I$18,MATCH(VALUE(MID(H71,3,2)),ピン配置!$B$3:$B$18,0),MATCH(MID(H71,2,1),ピン配置!$C$2:$I$2,0)),"")</f>
        <v/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>PWM QI</v>
      </c>
      <c r="V71" s="1" t="str">
        <f t="shared" si="27"/>
        <v>TIM8_CN2N</v>
      </c>
    </row>
    <row r="72" spans="1:22" x14ac:dyDescent="0.15">
      <c r="A72" s="124"/>
      <c r="B72" s="119"/>
      <c r="C72" s="55" t="s">
        <v>98</v>
      </c>
      <c r="D72" s="23" t="s">
        <v>112</v>
      </c>
      <c r="G72" s="105"/>
      <c r="H72" s="86" t="s">
        <v>240</v>
      </c>
      <c r="I72" s="86">
        <f t="shared" si="17"/>
        <v>65</v>
      </c>
      <c r="J72" s="3"/>
      <c r="K72" s="33" t="str">
        <f t="shared" si="18"/>
        <v/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>
        <f>IFERROR(INDEX(ピン配置!$C$3:$I$18,MATCH(VALUE(MID(H72,3,2)),ピン配置!$B$3:$B$18,0),MATCH(MID(H72,2,1),ピン配置!$C$2:$I$2,0)),"")</f>
        <v>65</v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>PWM QI</v>
      </c>
      <c r="V72" s="1" t="str">
        <f t="shared" si="27"/>
        <v>TIM8_CN3</v>
      </c>
    </row>
    <row r="73" spans="1:22" x14ac:dyDescent="0.15">
      <c r="A73" s="124"/>
      <c r="B73" s="119"/>
      <c r="C73" s="55" t="s">
        <v>100</v>
      </c>
      <c r="D73" s="23" t="s">
        <v>101</v>
      </c>
      <c r="E73" s="24" t="s">
        <v>102</v>
      </c>
      <c r="G73" s="105"/>
      <c r="I73" s="86" t="str">
        <f t="shared" si="17"/>
        <v/>
      </c>
      <c r="J73" s="3"/>
      <c r="K73" s="33" t="str">
        <f t="shared" si="18"/>
        <v>PB1</v>
      </c>
      <c r="L73" s="24" t="str">
        <f t="shared" si="19"/>
        <v>PB15</v>
      </c>
      <c r="M73" s="28" t="str">
        <f t="shared" si="20"/>
        <v/>
      </c>
      <c r="O73" s="1" t="str">
        <f t="shared" si="21"/>
        <v/>
      </c>
      <c r="P73" s="1" t="str">
        <f>IFERROR(INDEX(ピン配置!$C$3:$I$18,MATCH(VALUE(MID(H73,3,2)),ピン配置!$B$3:$B$18,0),MATCH(MID(H73,2,1),ピン配置!$C$2:$I$2,0)),"")</f>
        <v/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>PWM QI</v>
      </c>
      <c r="V73" s="1" t="str">
        <f t="shared" si="27"/>
        <v>TIM8_CN3N</v>
      </c>
    </row>
    <row r="74" spans="1:22" x14ac:dyDescent="0.15">
      <c r="A74" s="124"/>
      <c r="B74" s="119"/>
      <c r="C74" s="55" t="s">
        <v>104</v>
      </c>
      <c r="D74" s="30" t="s">
        <v>78</v>
      </c>
      <c r="E74" s="31"/>
      <c r="F74" s="32"/>
      <c r="G74" s="103"/>
      <c r="H74" s="89" t="s">
        <v>241</v>
      </c>
      <c r="I74" s="89">
        <f t="shared" si="17"/>
        <v>66</v>
      </c>
      <c r="J74" s="51"/>
      <c r="K74" s="33" t="str">
        <f t="shared" si="18"/>
        <v/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>
        <f>IFERROR(INDEX(ピン配置!$C$3:$I$18,MATCH(VALUE(MID(H74,3,2)),ピン配置!$B$3:$B$18,0),MATCH(MID(H74,2,1),ピン配置!$C$2:$I$2,0)),"")</f>
        <v>66</v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>PWM QI</v>
      </c>
      <c r="V74" s="1" t="str">
        <f t="shared" si="27"/>
        <v>TIM8_CN4</v>
      </c>
    </row>
    <row r="75" spans="1:22" x14ac:dyDescent="0.15">
      <c r="A75" s="124"/>
      <c r="B75" s="120">
        <v>9</v>
      </c>
      <c r="C75" s="55" t="s">
        <v>90</v>
      </c>
      <c r="D75" s="36" t="s">
        <v>38</v>
      </c>
      <c r="E75" s="37" t="s">
        <v>113</v>
      </c>
      <c r="F75" s="38"/>
      <c r="G75" s="102"/>
      <c r="I75" s="86" t="str">
        <f t="shared" si="17"/>
        <v/>
      </c>
      <c r="J75" s="3"/>
      <c r="K75" s="33" t="str">
        <f t="shared" si="18"/>
        <v>PA2</v>
      </c>
      <c r="L75" s="24" t="str">
        <f t="shared" si="19"/>
        <v>PE5</v>
      </c>
      <c r="M75" s="28" t="str">
        <f t="shared" si="20"/>
        <v/>
      </c>
      <c r="O75" s="1" t="str">
        <f t="shared" si="21"/>
        <v/>
      </c>
      <c r="P75" s="1" t="str">
        <f>IFERROR(INDEX(ピン配置!$C$3:$I$18,MATCH(VALUE(MID(H75,3,2)),ピン配置!$B$3:$B$18,0),MATCH(MID(H75,2,1),ピン配置!$C$2:$I$2,0)),"")</f>
        <v/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/>
      </c>
      <c r="V75" s="1" t="str">
        <f t="shared" si="27"/>
        <v>TIM9_CN1</v>
      </c>
    </row>
    <row r="76" spans="1:22" x14ac:dyDescent="0.15">
      <c r="A76" s="124"/>
      <c r="B76" s="122"/>
      <c r="C76" s="55" t="s">
        <v>93</v>
      </c>
      <c r="D76" s="30" t="s">
        <v>40</v>
      </c>
      <c r="E76" s="31" t="s">
        <v>114</v>
      </c>
      <c r="F76" s="32"/>
      <c r="G76" s="103"/>
      <c r="H76" s="89"/>
      <c r="I76" s="89" t="str">
        <f t="shared" si="17"/>
        <v/>
      </c>
      <c r="J76" s="51"/>
      <c r="K76" s="33" t="str">
        <f t="shared" si="18"/>
        <v>PA3</v>
      </c>
      <c r="L76" s="24" t="str">
        <f t="shared" si="19"/>
        <v>PE6</v>
      </c>
      <c r="M76" s="28" t="str">
        <f t="shared" si="20"/>
        <v/>
      </c>
      <c r="O76" s="1" t="str">
        <f t="shared" si="21"/>
        <v/>
      </c>
      <c r="P76" s="1" t="str">
        <f>IFERROR(INDEX(ピン配置!$C$3:$I$18,MATCH(VALUE(MID(H76,3,2)),ピン配置!$B$3:$B$18,0),MATCH(MID(H76,2,1),ピン配置!$C$2:$I$2,0)),"")</f>
        <v/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/>
      </c>
      <c r="V76" s="1" t="str">
        <f t="shared" si="27"/>
        <v>TIM9_CN2</v>
      </c>
    </row>
    <row r="77" spans="1:22" x14ac:dyDescent="0.15">
      <c r="A77" s="124"/>
      <c r="B77" s="57">
        <v>10</v>
      </c>
      <c r="C77" s="55" t="s">
        <v>90</v>
      </c>
      <c r="D77" s="30" t="s">
        <v>67</v>
      </c>
      <c r="E77" s="31"/>
      <c r="F77" s="32"/>
      <c r="G77" s="31"/>
      <c r="H77" s="89"/>
      <c r="I77" s="89" t="str">
        <f t="shared" si="17"/>
        <v/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 t="str">
        <f>IFERROR(INDEX(ピン配置!$C$3:$I$18,MATCH(VALUE(MID(H77,3,2)),ピン配置!$B$3:$B$18,0),MATCH(MID(H77,2,1),ピン配置!$C$2:$I$2,0)),"")</f>
        <v/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/>
      </c>
      <c r="V77" s="1" t="str">
        <f t="shared" si="27"/>
        <v>TIM10_CN1</v>
      </c>
    </row>
    <row r="78" spans="1:22" x14ac:dyDescent="0.15">
      <c r="A78" s="124"/>
      <c r="B78" s="37">
        <v>11</v>
      </c>
      <c r="C78" s="56" t="s">
        <v>167</v>
      </c>
      <c r="D78" s="30" t="s">
        <v>57</v>
      </c>
      <c r="E78" s="31"/>
      <c r="G78" s="24"/>
      <c r="I78" s="86" t="str">
        <f t="shared" si="17"/>
        <v/>
      </c>
      <c r="J78" s="3"/>
      <c r="K78" s="33" t="str">
        <f t="shared" si="18"/>
        <v>PB9</v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 t="str">
        <f>IFERROR(INDEX(ピン配置!$C$3:$I$18,MATCH(VALUE(MID(H78,3,2)),ピン配置!$B$3:$B$18,0),MATCH(MID(H78,2,1),ピン配置!$C$2:$I$2,0)),"")</f>
        <v/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/>
      </c>
      <c r="V78" s="1" t="str">
        <f t="shared" si="27"/>
        <v>TIM11_CN1</v>
      </c>
    </row>
    <row r="79" spans="1:22" x14ac:dyDescent="0.15">
      <c r="A79" s="124"/>
      <c r="B79" s="113">
        <v>12</v>
      </c>
      <c r="C79" s="56" t="s">
        <v>90</v>
      </c>
      <c r="D79" s="23" t="s">
        <v>97</v>
      </c>
      <c r="F79" s="38"/>
      <c r="G79" s="37"/>
      <c r="H79" s="88"/>
      <c r="I79" s="88" t="str">
        <f t="shared" si="17"/>
        <v/>
      </c>
      <c r="J79" s="81"/>
      <c r="K79" s="33" t="str">
        <f t="shared" si="18"/>
        <v>PB14</v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 t="str">
        <f>IFERROR(INDEX(ピン配置!$C$3:$I$18,MATCH(VALUE(MID(H79,3,2)),ピン配置!$B$3:$B$18,0),MATCH(MID(H79,2,1),ピン配置!$C$2:$I$2,0)),"")</f>
        <v/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/>
      </c>
      <c r="V79" s="1" t="str">
        <f t="shared" si="27"/>
        <v>TIM12_CN1</v>
      </c>
    </row>
    <row r="80" spans="1:22" x14ac:dyDescent="0.15">
      <c r="A80" s="124"/>
      <c r="B80" s="114"/>
      <c r="C80" s="56" t="s">
        <v>93</v>
      </c>
      <c r="D80" s="30" t="s">
        <v>102</v>
      </c>
      <c r="E80" s="31"/>
      <c r="F80" s="32"/>
      <c r="G80" s="31"/>
      <c r="H80" s="89"/>
      <c r="I80" s="89" t="str">
        <f t="shared" si="17"/>
        <v/>
      </c>
      <c r="J80" s="82"/>
      <c r="K80" s="33" t="str">
        <f t="shared" si="18"/>
        <v>PB15</v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 t="str">
        <f>IFERROR(INDEX(ピン配置!$C$3:$I$18,MATCH(VALUE(MID(H80,3,2)),ピン配置!$B$3:$B$18,0),MATCH(MID(H80,2,1),ピン配置!$C$2:$I$2,0)),"")</f>
        <v/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/>
      </c>
      <c r="V80" s="1" t="str">
        <f t="shared" si="27"/>
        <v>TIM12_CN2</v>
      </c>
    </row>
    <row r="81" spans="1:22" x14ac:dyDescent="0.15">
      <c r="A81" s="124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/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4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15" t="s">
        <v>115</v>
      </c>
      <c r="B83" s="118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16"/>
      <c r="B84" s="119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16"/>
      <c r="B85" s="119"/>
      <c r="C85" s="55" t="s">
        <v>118</v>
      </c>
      <c r="D85" s="23" t="s">
        <v>189</v>
      </c>
      <c r="G85" s="24"/>
      <c r="I85" s="86" t="str">
        <f t="shared" si="17"/>
        <v/>
      </c>
      <c r="J85" s="3"/>
      <c r="K85" s="33" t="str">
        <f t="shared" si="18"/>
        <v>RA2</v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 t="str">
        <f>IFERROR(INDEX(ピン配置!$C$3:$I$18,MATCH(VALUE(MID(H85,3,2)),ピン配置!$B$3:$B$18,0),MATCH(MID(H85,2,1),ピン配置!$C$2:$I$2,0)),"")</f>
        <v/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16"/>
      <c r="B86" s="119"/>
      <c r="C86" s="55" t="s">
        <v>119</v>
      </c>
      <c r="D86" s="23" t="s">
        <v>190</v>
      </c>
      <c r="G86" s="24"/>
      <c r="I86" s="86" t="str">
        <f t="shared" si="17"/>
        <v/>
      </c>
      <c r="J86" s="3"/>
      <c r="K86" s="33" t="str">
        <f t="shared" si="18"/>
        <v>RA3</v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 t="str">
        <f>IFERROR(INDEX(ピン配置!$C$3:$I$18,MATCH(VALUE(MID(H86,3,2)),ピン配置!$B$3:$B$18,0),MATCH(MID(H86,2,1),ピン配置!$C$2:$I$2,0)),"")</f>
        <v/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16"/>
      <c r="B87" s="119"/>
      <c r="C87" s="55" t="s">
        <v>120</v>
      </c>
      <c r="D87" s="23" t="s">
        <v>191</v>
      </c>
      <c r="G87" s="24"/>
      <c r="I87" s="86" t="str">
        <f t="shared" si="17"/>
        <v/>
      </c>
      <c r="J87" s="3"/>
      <c r="K87" s="33" t="str">
        <f t="shared" si="18"/>
        <v>RA4</v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 t="str">
        <f>IFERROR(INDEX(ピン配置!$C$3:$I$18,MATCH(VALUE(MID(H87,3,2)),ピン配置!$B$3:$B$18,0),MATCH(MID(H87,2,1),ピン配置!$C$2:$I$2,0)),"")</f>
        <v/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16"/>
      <c r="B88" s="119"/>
      <c r="C88" s="55" t="s">
        <v>121</v>
      </c>
      <c r="D88" s="23" t="s">
        <v>192</v>
      </c>
      <c r="G88" s="24"/>
      <c r="I88" s="86" t="str">
        <f t="shared" si="17"/>
        <v/>
      </c>
      <c r="J88" s="3"/>
      <c r="K88" s="33" t="str">
        <f t="shared" si="18"/>
        <v>RA5</v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 t="str">
        <f>IFERROR(INDEX(ピン配置!$C$3:$I$18,MATCH(VALUE(MID(H88,3,2)),ピン配置!$B$3:$B$18,0),MATCH(MID(H88,2,1),ピン配置!$C$2:$I$2,0)),"")</f>
        <v/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16"/>
      <c r="B89" s="119"/>
      <c r="C89" s="55" t="s">
        <v>122</v>
      </c>
      <c r="D89" s="23" t="s">
        <v>193</v>
      </c>
      <c r="G89" s="24"/>
      <c r="I89" s="86" t="str">
        <f t="shared" si="17"/>
        <v/>
      </c>
      <c r="J89" s="3"/>
      <c r="K89" s="33" t="str">
        <f t="shared" si="18"/>
        <v>RA6</v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 t="str">
        <f>IFERROR(INDEX(ピン配置!$C$3:$I$18,MATCH(VALUE(MID(H89,3,2)),ピン配置!$B$3:$B$18,0),MATCH(MID(H89,2,1),ピン配置!$C$2:$I$2,0)),"")</f>
        <v/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16"/>
      <c r="B90" s="119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16"/>
      <c r="B91" s="119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>PB0</v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16"/>
      <c r="B92" s="119"/>
      <c r="C92" s="55" t="s">
        <v>125</v>
      </c>
      <c r="D92" s="23" t="s">
        <v>198</v>
      </c>
      <c r="G92" s="24"/>
      <c r="I92" s="86" t="str">
        <f t="shared" si="17"/>
        <v/>
      </c>
      <c r="J92" s="3"/>
      <c r="K92" s="33" t="str">
        <f t="shared" si="18"/>
        <v>PB1</v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 t="str">
        <f>IFERROR(INDEX(ピン配置!$C$3:$I$18,MATCH(VALUE(MID(H92,3,2)),ピン配置!$B$3:$B$18,0),MATCH(MID(H92,2,1),ピン配置!$C$2:$I$2,0)),"")</f>
        <v/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16"/>
      <c r="B93" s="119"/>
      <c r="C93" s="55" t="s">
        <v>126</v>
      </c>
      <c r="D93" s="23" t="s">
        <v>183</v>
      </c>
      <c r="G93" s="105" t="s">
        <v>222</v>
      </c>
      <c r="H93" s="86" t="s">
        <v>223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16"/>
      <c r="B94" s="119"/>
      <c r="C94" s="55" t="s">
        <v>127</v>
      </c>
      <c r="D94" s="23" t="s">
        <v>184</v>
      </c>
      <c r="G94" s="105"/>
      <c r="H94" s="86" t="s">
        <v>224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16"/>
      <c r="B95" s="119"/>
      <c r="C95" s="55" t="s">
        <v>128</v>
      </c>
      <c r="D95" s="23" t="s">
        <v>185</v>
      </c>
      <c r="G95" s="105"/>
      <c r="H95" s="86" t="s">
        <v>225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16"/>
      <c r="B96" s="119"/>
      <c r="C96" s="55" t="s">
        <v>129</v>
      </c>
      <c r="D96" s="23" t="s">
        <v>186</v>
      </c>
      <c r="G96" s="105"/>
      <c r="H96" s="86" t="s">
        <v>226</v>
      </c>
      <c r="I96" s="86">
        <f t="shared" si="17"/>
        <v>18</v>
      </c>
      <c r="J96" s="3"/>
      <c r="K96" s="33" t="str">
        <f t="shared" si="18"/>
        <v/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>
        <f>IFERROR(INDEX(ピン配置!$C$3:$I$18,MATCH(VALUE(MID(H96,3,2)),ピン配置!$B$3:$B$18,0),MATCH(MID(H96,2,1),ピン配置!$C$2:$I$2,0)),"")</f>
        <v>18</v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16"/>
      <c r="B97" s="119"/>
      <c r="C97" s="55" t="s">
        <v>130</v>
      </c>
      <c r="D97" s="23" t="s">
        <v>195</v>
      </c>
      <c r="G97" s="91"/>
      <c r="I97" s="86" t="str">
        <f t="shared" si="17"/>
        <v/>
      </c>
      <c r="J97" s="3"/>
      <c r="K97" s="33" t="str">
        <f t="shared" si="18"/>
        <v>PC4</v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 t="str">
        <f>IFERROR(INDEX(ピン配置!$C$3:$I$18,MATCH(VALUE(MID(H97,3,2)),ピン配置!$B$3:$B$18,0),MATCH(MID(H97,2,1),ピン配置!$C$2:$I$2,0)),"")</f>
        <v/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16"/>
      <c r="B98" s="120"/>
      <c r="C98" s="55" t="s">
        <v>131</v>
      </c>
      <c r="D98" s="23" t="s">
        <v>196</v>
      </c>
      <c r="G98" s="92"/>
      <c r="H98" s="89"/>
      <c r="I98" s="89" t="str">
        <f t="shared" si="17"/>
        <v/>
      </c>
      <c r="J98" s="51"/>
      <c r="K98" s="33" t="str">
        <f t="shared" si="18"/>
        <v>PC5</v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 t="str">
        <f>IFERROR(INDEX(ピン配置!$C$3:$I$18,MATCH(VALUE(MID(H98,3,2)),ピン配置!$B$3:$B$18,0),MATCH(MID(H98,2,1),ピン配置!$C$2:$I$2,0)),"")</f>
        <v/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16"/>
      <c r="B99" s="119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16"/>
      <c r="B100" s="119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16"/>
      <c r="B101" s="119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>RA2</v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16"/>
      <c r="B102" s="119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>RA3</v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16"/>
      <c r="B103" s="119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>RA4</v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16"/>
      <c r="B104" s="119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>RA5</v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16"/>
      <c r="B105" s="119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>RA6</v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16"/>
      <c r="B106" s="119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16"/>
      <c r="B107" s="119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>PB0</v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16"/>
      <c r="B108" s="119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>PB1</v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16"/>
      <c r="B109" s="119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16"/>
      <c r="B110" s="119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16"/>
      <c r="B111" s="119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16"/>
      <c r="B112" s="119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/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16"/>
      <c r="B113" s="119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>PC4</v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16"/>
      <c r="B114" s="119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>PC5</v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16"/>
      <c r="B115" s="122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16"/>
      <c r="B116" s="119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16"/>
      <c r="B117" s="119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>RA2</v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16"/>
      <c r="B118" s="119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>RA3</v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16"/>
      <c r="B119" s="119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16"/>
      <c r="B120" s="119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16"/>
      <c r="B121" s="119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16"/>
      <c r="B122" s="119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16"/>
      <c r="B123" s="119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16"/>
      <c r="B124" s="119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16"/>
      <c r="B125" s="119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16"/>
      <c r="B126" s="119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16"/>
      <c r="B127" s="119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16"/>
      <c r="B128" s="119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/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16"/>
      <c r="B129" s="119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17"/>
      <c r="B130" s="120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15" t="s">
        <v>134</v>
      </c>
      <c r="B131" s="118">
        <v>1</v>
      </c>
      <c r="C131" s="52" t="s">
        <v>135</v>
      </c>
      <c r="D131" s="44" t="s">
        <v>173</v>
      </c>
      <c r="E131" s="45"/>
      <c r="F131" s="46"/>
      <c r="G131" s="104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16"/>
      <c r="B132" s="119"/>
      <c r="C132" s="55" t="s">
        <v>137</v>
      </c>
      <c r="D132" s="23" t="s">
        <v>174</v>
      </c>
      <c r="G132" s="105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/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16"/>
      <c r="B133" s="119"/>
      <c r="C133" s="55" t="s">
        <v>138</v>
      </c>
      <c r="D133" s="23" t="s">
        <v>175</v>
      </c>
      <c r="G133" s="105"/>
      <c r="I133" s="86" t="str">
        <f t="shared" si="28"/>
        <v/>
      </c>
      <c r="J133" s="3"/>
      <c r="K133" s="33" t="str">
        <f t="shared" si="29"/>
        <v>PC10</v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16"/>
      <c r="B134" s="119"/>
      <c r="C134" s="55" t="s">
        <v>139</v>
      </c>
      <c r="D134" s="23" t="s">
        <v>176</v>
      </c>
      <c r="G134" s="105"/>
      <c r="I134" s="86" t="str">
        <f t="shared" si="28"/>
        <v/>
      </c>
      <c r="J134" s="3"/>
      <c r="K134" s="33" t="str">
        <f t="shared" si="29"/>
        <v>PC11</v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16"/>
      <c r="B135" s="119"/>
      <c r="C135" s="55" t="s">
        <v>140</v>
      </c>
      <c r="D135" s="23" t="s">
        <v>171</v>
      </c>
      <c r="G135" s="105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16"/>
      <c r="B136" s="119"/>
      <c r="C136" s="55" t="s">
        <v>141</v>
      </c>
      <c r="D136" s="23" t="s">
        <v>172</v>
      </c>
      <c r="G136" s="105"/>
      <c r="I136" s="86" t="str">
        <f t="shared" si="28"/>
        <v/>
      </c>
      <c r="J136" s="3"/>
      <c r="K136" s="33" t="str">
        <f t="shared" si="29"/>
        <v>PB9</v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16"/>
      <c r="B137" s="119"/>
      <c r="C137" s="55" t="s">
        <v>142</v>
      </c>
      <c r="D137" s="23" t="s">
        <v>179</v>
      </c>
      <c r="G137" s="105"/>
      <c r="I137" s="86" t="str">
        <f t="shared" si="28"/>
        <v/>
      </c>
      <c r="J137" s="3"/>
      <c r="K137" s="33" t="str">
        <f t="shared" si="29"/>
        <v/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16"/>
      <c r="B138" s="119"/>
      <c r="C138" s="55" t="s">
        <v>143</v>
      </c>
      <c r="D138" s="23" t="s">
        <v>180</v>
      </c>
      <c r="G138" s="105"/>
      <c r="I138" s="86" t="str">
        <f t="shared" si="28"/>
        <v/>
      </c>
      <c r="J138" s="3"/>
      <c r="K138" s="33" t="str">
        <f t="shared" si="29"/>
        <v/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16"/>
      <c r="B139" s="119"/>
      <c r="C139" s="55" t="s">
        <v>178</v>
      </c>
      <c r="D139" s="23" t="s">
        <v>177</v>
      </c>
      <c r="G139" s="105"/>
      <c r="I139" s="86" t="str">
        <f t="shared" si="28"/>
        <v/>
      </c>
      <c r="J139" s="3"/>
      <c r="K139" s="33" t="str">
        <f t="shared" si="29"/>
        <v>PC12</v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17"/>
      <c r="B140" s="120"/>
      <c r="C140" s="56" t="s">
        <v>144</v>
      </c>
      <c r="D140" s="23" t="s">
        <v>181</v>
      </c>
      <c r="G140" s="121"/>
      <c r="I140" s="86" t="str">
        <f t="shared" si="28"/>
        <v/>
      </c>
      <c r="J140" s="3"/>
      <c r="K140" s="33" t="str">
        <f t="shared" si="29"/>
        <v>PD2</v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15" t="s">
        <v>145</v>
      </c>
      <c r="B141" s="118" t="s">
        <v>146</v>
      </c>
      <c r="C141" s="52" t="s">
        <v>147</v>
      </c>
      <c r="D141" s="44" t="s">
        <v>56</v>
      </c>
      <c r="E141" s="45"/>
      <c r="F141" s="46"/>
      <c r="G141" s="104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16"/>
      <c r="B142" s="119"/>
      <c r="C142" s="55" t="s">
        <v>149</v>
      </c>
      <c r="D142" s="23" t="s">
        <v>59</v>
      </c>
      <c r="G142" s="105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16"/>
      <c r="B143" s="119"/>
      <c r="C143" s="55" t="s">
        <v>199</v>
      </c>
      <c r="D143" s="23" t="s">
        <v>200</v>
      </c>
      <c r="E143" s="26"/>
      <c r="G143" s="105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16"/>
      <c r="B144" s="119"/>
      <c r="C144" s="55" t="s">
        <v>201</v>
      </c>
      <c r="D144" s="30" t="s">
        <v>33</v>
      </c>
      <c r="E144" s="31"/>
      <c r="F144" s="32"/>
      <c r="G144" s="103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16"/>
      <c r="B145" s="122" t="s">
        <v>150</v>
      </c>
      <c r="C145" s="54" t="s">
        <v>147</v>
      </c>
      <c r="D145" s="23" t="s">
        <v>102</v>
      </c>
      <c r="G145" s="102" t="s">
        <v>151</v>
      </c>
      <c r="I145" s="86" t="str">
        <f t="shared" si="28"/>
        <v/>
      </c>
      <c r="J145" s="3"/>
      <c r="K145" s="33" t="str">
        <f t="shared" si="29"/>
        <v>PB15</v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16"/>
      <c r="B146" s="119"/>
      <c r="C146" s="55" t="s">
        <v>149</v>
      </c>
      <c r="D146" s="23" t="s">
        <v>97</v>
      </c>
      <c r="G146" s="105"/>
      <c r="I146" s="86" t="str">
        <f t="shared" si="28"/>
        <v/>
      </c>
      <c r="J146" s="3"/>
      <c r="K146" s="33" t="str">
        <f t="shared" si="29"/>
        <v>PB14</v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17"/>
      <c r="B147" s="120"/>
      <c r="C147" s="56" t="s">
        <v>199</v>
      </c>
      <c r="D147" s="23" t="s">
        <v>202</v>
      </c>
      <c r="E147" s="26"/>
      <c r="G147" s="105"/>
      <c r="I147" s="86" t="str">
        <f t="shared" si="28"/>
        <v/>
      </c>
      <c r="J147" s="3"/>
      <c r="K147" s="33" t="str">
        <f t="shared" si="29"/>
        <v>PB12</v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17"/>
      <c r="B148" s="120"/>
      <c r="C148" s="56" t="s">
        <v>201</v>
      </c>
      <c r="D148" s="23" t="s">
        <v>102</v>
      </c>
      <c r="G148" s="121"/>
      <c r="I148" s="86" t="str">
        <f t="shared" si="28"/>
        <v/>
      </c>
      <c r="J148" s="3"/>
      <c r="K148" s="33" t="str">
        <f t="shared" si="29"/>
        <v>PB15</v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06" t="s">
        <v>152</v>
      </c>
      <c r="B149" s="109" t="s">
        <v>153</v>
      </c>
      <c r="C149" s="60" t="s">
        <v>154</v>
      </c>
      <c r="D149" s="44" t="s">
        <v>203</v>
      </c>
      <c r="E149" s="45"/>
      <c r="F149" s="46"/>
      <c r="G149" s="104" t="s">
        <v>155</v>
      </c>
      <c r="H149" s="85"/>
      <c r="I149" s="85" t="str">
        <f t="shared" si="28"/>
        <v/>
      </c>
      <c r="J149" s="53"/>
      <c r="K149" s="33" t="str">
        <f t="shared" si="29"/>
        <v/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07"/>
      <c r="B150" s="110"/>
      <c r="C150" s="61" t="s">
        <v>156</v>
      </c>
      <c r="D150" s="48" t="s">
        <v>204</v>
      </c>
      <c r="G150" s="105"/>
      <c r="I150" s="86" t="str">
        <f t="shared" si="28"/>
        <v/>
      </c>
      <c r="J150" s="3"/>
      <c r="K150" s="33" t="str">
        <f t="shared" si="29"/>
        <v/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07"/>
      <c r="B151" s="110"/>
      <c r="C151" s="61" t="s">
        <v>157</v>
      </c>
      <c r="D151" s="48" t="s">
        <v>205</v>
      </c>
      <c r="G151" s="105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07"/>
      <c r="B152" s="110"/>
      <c r="C152" s="61" t="s">
        <v>158</v>
      </c>
      <c r="D152" s="48" t="s">
        <v>206</v>
      </c>
      <c r="G152" s="105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08"/>
      <c r="B153" s="111"/>
      <c r="C153" s="62" t="s">
        <v>159</v>
      </c>
      <c r="D153" s="63" t="s">
        <v>207</v>
      </c>
      <c r="E153" s="64"/>
      <c r="F153" s="65"/>
      <c r="G153" s="112"/>
      <c r="H153" s="87"/>
      <c r="I153" s="87" t="str">
        <f t="shared" si="28"/>
        <v/>
      </c>
      <c r="J153" s="66"/>
      <c r="K153" s="33" t="str">
        <f t="shared" si="29"/>
        <v>PB4</v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3"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  <mergeCell ref="G10:G11"/>
    <mergeCell ref="B14:B15"/>
    <mergeCell ref="G14:G15"/>
    <mergeCell ref="B16:B17"/>
    <mergeCell ref="G16:G17"/>
    <mergeCell ref="A18:A21"/>
    <mergeCell ref="B18:B19"/>
    <mergeCell ref="G18:G19"/>
    <mergeCell ref="B20:B21"/>
    <mergeCell ref="G20:G21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30:A40"/>
    <mergeCell ref="B31:B35"/>
    <mergeCell ref="G31:G35"/>
    <mergeCell ref="B36:B40"/>
    <mergeCell ref="G36:G40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93:G96"/>
    <mergeCell ref="G75:G76"/>
    <mergeCell ref="G41:G47"/>
    <mergeCell ref="G52:G55"/>
    <mergeCell ref="G60:G63"/>
    <mergeCell ref="G56:G59"/>
    <mergeCell ref="G68:G74"/>
    <mergeCell ref="G48:G5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TIM5_CN1</v>
      </c>
      <c r="D3" s="35" t="str">
        <f ca="1">IFERROR(INDIRECT("使用ポート!V"&amp;MATCH("P"&amp;D$2&amp;$B3,使用ポート!$H:$H,0)),"")</f>
        <v/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/>
      </c>
      <c r="G3" s="35" t="str">
        <f ca="1">IFERROR(INDIRECT("使用ポート!V"&amp;MATCH("P"&amp;G$2&amp;$B3,使用ポート!$H:$H,0)),"")</f>
        <v/>
      </c>
      <c r="H3" s="135"/>
      <c r="I3" s="136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TIM5_CN2</v>
      </c>
      <c r="D4" s="74" t="str">
        <f ca="1">IFERROR(INDIRECT("使用ポート!V"&amp;MATCH("P"&amp;D$2&amp;$B4,使用ポート!$H:$H,0)),"")</f>
        <v/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/>
      </c>
      <c r="G4" s="74" t="str">
        <f ca="1">IFERROR(INDIRECT("使用ポート!V"&amp;MATCH("P"&amp;G$2&amp;$B4,使用ポート!$H:$H,0)),"")</f>
        <v/>
      </c>
      <c r="H4" s="98"/>
      <c r="I4" s="137"/>
    </row>
    <row r="5" spans="2:9" x14ac:dyDescent="0.15">
      <c r="B5" s="73">
        <v>2</v>
      </c>
      <c r="C5" s="2" t="str">
        <f ca="1">IFERROR(INDIRECT("使用ポート!V"&amp;MATCH("P"&amp;C$2&amp;$B5,使用ポート!$H:$H,0)),"")</f>
        <v/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/>
      </c>
      <c r="G5" s="74" t="str">
        <f ca="1">IFERROR(INDIRECT("使用ポート!V"&amp;MATCH("P"&amp;G$2&amp;$B5,使用ポート!$H:$H,0)),"")</f>
        <v/>
      </c>
      <c r="H5" s="98"/>
      <c r="I5" s="137"/>
    </row>
    <row r="6" spans="2:9" x14ac:dyDescent="0.15">
      <c r="B6" s="73">
        <v>3</v>
      </c>
      <c r="C6" s="2" t="str">
        <f ca="1">IFERROR(INDIRECT("使用ポート!V"&amp;MATCH("P"&amp;C$2&amp;$B6,使用ポート!$H:$H,0)),"")</f>
        <v/>
      </c>
      <c r="D6" s="74" t="str">
        <f ca="1">IFERROR(INDIRECT("使用ポート!V"&amp;MATCH("P"&amp;D$2&amp;$B6,使用ポート!$H:$H,0)),"")</f>
        <v>TIM2_CN2</v>
      </c>
      <c r="E6" s="74" t="str">
        <f ca="1">IFERROR(INDIRECT("使用ポート!V"&amp;MATCH("P"&amp;E$2&amp;$B6,使用ポート!$H:$H,0)),"")</f>
        <v>AD1_IN13</v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98"/>
      <c r="I6" s="137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/>
      </c>
      <c r="E7" s="74" t="str">
        <f ca="1">IFERROR(INDIRECT("使用ポート!V"&amp;MATCH("P"&amp;E$2&amp;$B7,使用ポート!$H:$H,0)),"")</f>
        <v/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98"/>
      <c r="I7" s="137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CAN2_RX</v>
      </c>
      <c r="E8" s="74" t="str">
        <f ca="1">IFERROR(INDIRECT("使用ポート!V"&amp;MATCH("P"&amp;E$2&amp;$B8,使用ポート!$H:$H,0)),"")</f>
        <v/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/>
      </c>
      <c r="H8" s="98"/>
      <c r="I8" s="137"/>
    </row>
    <row r="9" spans="2:9" x14ac:dyDescent="0.15">
      <c r="B9" s="73">
        <v>6</v>
      </c>
      <c r="C9" s="2" t="str">
        <f ca="1">IFERROR(INDIRECT("使用ポート!V"&amp;MATCH("P"&amp;C$2&amp;$B9,使用ポート!$H:$H,0)),"")</f>
        <v>TIM3_CN1</v>
      </c>
      <c r="D9" s="74" t="str">
        <f ca="1">IFERROR(INDIRECT("使用ポート!V"&amp;MATCH("P"&amp;D$2&amp;$B9,使用ポート!$H:$H,0)),"")</f>
        <v>CAN2_TX</v>
      </c>
      <c r="E9" s="74" t="str">
        <f ca="1">IFERROR(INDIRECT("使用ポート!V"&amp;MATCH("P"&amp;E$2&amp;$B9,使用ポート!$H:$H,0)),"")</f>
        <v>UART6_TX</v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/>
      </c>
      <c r="H9" s="98"/>
      <c r="I9" s="137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TIM3_CN2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>UART6_RX</v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98"/>
      <c r="I10" s="137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I2C1_SCL</v>
      </c>
      <c r="E11" s="74" t="str">
        <f ca="1">IFERROR(INDIRECT("使用ポート!V"&amp;MATCH("P"&amp;E$2&amp;$B11,使用ポート!$H:$H,0)),"")</f>
        <v>TIM8_CN3</v>
      </c>
      <c r="F11" s="74" t="str">
        <f ca="1">IFERROR(INDIRECT("使用ポート!V"&amp;MATCH("P"&amp;F$2&amp;$B11,使用ポート!$H:$H,0)),"")</f>
        <v/>
      </c>
      <c r="G11" s="74" t="str">
        <f ca="1">IFERROR(INDIRECT("使用ポート!V"&amp;MATCH("P"&amp;G$2&amp;$B11,使用ポート!$H:$H,0)),"")</f>
        <v/>
      </c>
      <c r="H11" s="98"/>
      <c r="I11" s="137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/>
      </c>
      <c r="E12" s="74" t="str">
        <f ca="1">IFERROR(INDIRECT("使用ポート!V"&amp;MATCH("P"&amp;E$2&amp;$B12,使用ポート!$H:$H,0)),"")</f>
        <v>TIM8_CN4</v>
      </c>
      <c r="F12" s="74" t="str">
        <f ca="1">IFERROR(INDIRECT("使用ポート!V"&amp;MATCH("P"&amp;F$2&amp;$B12,使用ポート!$H:$H,0)),"")</f>
        <v/>
      </c>
      <c r="G12" s="74" t="str">
        <f ca="1">IFERROR(INDIRECT("使用ポート!V"&amp;MATCH("P"&amp;G$2&amp;$B12,使用ポート!$H:$H,0)),"")</f>
        <v>TIM1_CN1</v>
      </c>
      <c r="H12" s="98"/>
      <c r="I12" s="137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>UART3_TX</v>
      </c>
      <c r="E13" s="74" t="str">
        <f ca="1">IFERROR(INDIRECT("使用ポート!V"&amp;MATCH("P"&amp;E$2&amp;$B13,使用ポート!$H:$H,0)),"")</f>
        <v/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98"/>
      <c r="I13" s="137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>UART3_RX</v>
      </c>
      <c r="E14" s="74" t="str">
        <f ca="1">IFERROR(INDIRECT("使用ポート!V"&amp;MATCH("P"&amp;E$2&amp;$B14,使用ポート!$H:$H,0)),"")</f>
        <v/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>TIM1_CN2</v>
      </c>
      <c r="H14" s="98"/>
      <c r="I14" s="137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/>
      </c>
      <c r="E15" s="74" t="str">
        <f ca="1">IFERROR(INDIRECT("使用ポート!V"&amp;MATCH("P"&amp;E$2&amp;$B15,使用ポート!$H:$H,0)),"")</f>
        <v/>
      </c>
      <c r="F15" s="74" t="str">
        <f ca="1">IFERROR(INDIRECT("使用ポート!V"&amp;MATCH("P"&amp;F$2&amp;$B15,使用ポート!$H:$H,0)),"")</f>
        <v>TIM4_CN1</v>
      </c>
      <c r="G15" s="74" t="str">
        <f ca="1">IFERROR(INDIRECT("使用ポート!V"&amp;MATCH("P"&amp;G$2&amp;$B15,使用ポート!$H:$H,0)),"")</f>
        <v/>
      </c>
      <c r="H15" s="98"/>
      <c r="I15" s="137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/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>TIM4_CN2</v>
      </c>
      <c r="G16" s="74" t="str">
        <f ca="1">IFERROR(INDIRECT("使用ポート!V"&amp;MATCH("P"&amp;G$2&amp;$B16,使用ポート!$H:$H,0)),"")</f>
        <v>TIM1_CN3</v>
      </c>
      <c r="H16" s="98"/>
      <c r="I16" s="137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/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/>
      </c>
      <c r="G17" s="74" t="str">
        <f ca="1">IFERROR(INDIRECT("使用ポート!V"&amp;MATCH("P"&amp;G$2&amp;$B17,使用ポート!$H:$H,0)),"")</f>
        <v>TIM1_CN4</v>
      </c>
      <c r="H17" s="98"/>
      <c r="I17" s="137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>TIM2_CN1</v>
      </c>
      <c r="D18" s="77" t="str">
        <f ca="1">IFERROR(INDIRECT("使用ポート!V"&amp;MATCH("P"&amp;D$2&amp;$B18,使用ポート!$H:$H,0)),"")</f>
        <v/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38"/>
      <c r="I18" s="139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2019-01-30T11:34:54Z</dcterms:modified>
</cp:coreProperties>
</file>