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zuta\Desktop\RC19_Circuit\Parent_Turtle_RC19ver5.1.1kran_main_ver\"/>
    </mc:Choice>
  </mc:AlternateContent>
  <bookViews>
    <workbookView xWindow="0" yWindow="0" windowWidth="17025" windowHeight="5085" firstSheet="1" activeTab="1"/>
  </bookViews>
  <sheets>
    <sheet name="ピン配置" sheetId="1" r:id="rId1"/>
    <sheet name="使用ポート" sheetId="2" r:id="rId2"/>
    <sheet name="Sheet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2" i="2"/>
  <c r="K4" i="2"/>
  <c r="L4" i="2"/>
  <c r="M4" i="2"/>
  <c r="Q4" i="2"/>
  <c r="R4" i="2"/>
  <c r="T4" i="2"/>
  <c r="U4" i="2"/>
  <c r="U5" i="2" s="1"/>
  <c r="K5" i="2"/>
  <c r="L5" i="2"/>
  <c r="M5" i="2"/>
  <c r="Q5" i="2"/>
  <c r="R5" i="2"/>
  <c r="K6" i="2"/>
  <c r="L6" i="2"/>
  <c r="M6" i="2"/>
  <c r="Q6" i="2"/>
  <c r="R6" i="2"/>
  <c r="T6" i="2"/>
  <c r="U6" i="2"/>
  <c r="U7" i="2" s="1"/>
  <c r="K7" i="2"/>
  <c r="L7" i="2"/>
  <c r="M7" i="2"/>
  <c r="Q7" i="2"/>
  <c r="R7" i="2"/>
  <c r="K8" i="2"/>
  <c r="L8" i="2"/>
  <c r="M8" i="2"/>
  <c r="Q8" i="2"/>
  <c r="R8" i="2"/>
  <c r="T8" i="2"/>
  <c r="U8" i="2"/>
  <c r="U9" i="2" s="1"/>
  <c r="K9" i="2"/>
  <c r="L9" i="2"/>
  <c r="M9" i="2"/>
  <c r="Q9" i="2"/>
  <c r="R9" i="2"/>
  <c r="K10" i="2"/>
  <c r="L10" i="2"/>
  <c r="M10" i="2"/>
  <c r="Q10" i="2"/>
  <c r="R10" i="2"/>
  <c r="T10" i="2"/>
  <c r="U10" i="2"/>
  <c r="U11" i="2" s="1"/>
  <c r="K11" i="2"/>
  <c r="L11" i="2"/>
  <c r="M11" i="2"/>
  <c r="Q11" i="2"/>
  <c r="R11" i="2"/>
  <c r="K12" i="2"/>
  <c r="L12" i="2"/>
  <c r="M12" i="2"/>
  <c r="Q12" i="2"/>
  <c r="R12" i="2"/>
  <c r="T12" i="2"/>
  <c r="U12" i="2"/>
  <c r="U13" i="2" s="1"/>
  <c r="K13" i="2"/>
  <c r="L13" i="2"/>
  <c r="M13" i="2"/>
  <c r="Q13" i="2"/>
  <c r="R13" i="2"/>
  <c r="K14" i="2"/>
  <c r="L14" i="2"/>
  <c r="M14" i="2"/>
  <c r="Q14" i="2"/>
  <c r="R14" i="2"/>
  <c r="T14" i="2"/>
  <c r="U14" i="2"/>
  <c r="U15" i="2" s="1"/>
  <c r="K15" i="2"/>
  <c r="L15" i="2"/>
  <c r="M15" i="2"/>
  <c r="Q15" i="2"/>
  <c r="R15" i="2"/>
  <c r="K16" i="2"/>
  <c r="L16" i="2"/>
  <c r="M16" i="2"/>
  <c r="Q16" i="2"/>
  <c r="O16" i="2" s="1"/>
  <c r="R16" i="2"/>
  <c r="T16" i="2"/>
  <c r="U16" i="2"/>
  <c r="U17" i="2" s="1"/>
  <c r="K17" i="2"/>
  <c r="L17" i="2"/>
  <c r="M17" i="2"/>
  <c r="Q17" i="2"/>
  <c r="R17" i="2"/>
  <c r="K18" i="2"/>
  <c r="L18" i="2"/>
  <c r="M18" i="2"/>
  <c r="Q18" i="2"/>
  <c r="R18" i="2"/>
  <c r="S18" i="2"/>
  <c r="T18" i="2"/>
  <c r="U18" i="2"/>
  <c r="U19" i="2" s="1"/>
  <c r="K19" i="2"/>
  <c r="L19" i="2"/>
  <c r="M19" i="2"/>
  <c r="Q19" i="2"/>
  <c r="R19" i="2"/>
  <c r="S19" i="2"/>
  <c r="K20" i="2"/>
  <c r="L20" i="2"/>
  <c r="M20" i="2"/>
  <c r="Q20" i="2"/>
  <c r="R20" i="2"/>
  <c r="S20" i="2"/>
  <c r="T20" i="2"/>
  <c r="U20" i="2"/>
  <c r="U21" i="2" s="1"/>
  <c r="K21" i="2"/>
  <c r="L21" i="2"/>
  <c r="M21" i="2"/>
  <c r="Q21" i="2"/>
  <c r="R21" i="2"/>
  <c r="S21" i="2"/>
  <c r="K22" i="2"/>
  <c r="L22" i="2"/>
  <c r="M22" i="2"/>
  <c r="Q22" i="2"/>
  <c r="R22" i="2"/>
  <c r="S22" i="2"/>
  <c r="T22" i="2"/>
  <c r="U22" i="2"/>
  <c r="U23" i="2" s="1"/>
  <c r="K23" i="2"/>
  <c r="L23" i="2"/>
  <c r="M23" i="2"/>
  <c r="Q23" i="2"/>
  <c r="R23" i="2"/>
  <c r="S23" i="2"/>
  <c r="S24" i="2" s="1"/>
  <c r="S25" i="2" s="1"/>
  <c r="S26" i="2" s="1"/>
  <c r="S27" i="2" s="1"/>
  <c r="S28" i="2" s="1"/>
  <c r="S29" i="2" s="1"/>
  <c r="K24" i="2"/>
  <c r="L24" i="2"/>
  <c r="M24" i="2"/>
  <c r="Q24" i="2"/>
  <c r="O24" i="2" s="1"/>
  <c r="R24" i="2"/>
  <c r="T24" i="2"/>
  <c r="U24" i="2"/>
  <c r="U25" i="2" s="1"/>
  <c r="K25" i="2"/>
  <c r="L25" i="2"/>
  <c r="M25" i="2"/>
  <c r="Q25" i="2"/>
  <c r="R25" i="2"/>
  <c r="K26" i="2"/>
  <c r="L26" i="2"/>
  <c r="M26" i="2"/>
  <c r="Q26" i="2"/>
  <c r="R26" i="2"/>
  <c r="T26" i="2"/>
  <c r="U26" i="2"/>
  <c r="U27" i="2" s="1"/>
  <c r="K27" i="2"/>
  <c r="L27" i="2"/>
  <c r="M27" i="2"/>
  <c r="Q27" i="2"/>
  <c r="R27" i="2"/>
  <c r="K28" i="2"/>
  <c r="L28" i="2"/>
  <c r="M28" i="2"/>
  <c r="Q28" i="2"/>
  <c r="R28" i="2"/>
  <c r="T28" i="2"/>
  <c r="U28" i="2"/>
  <c r="U29" i="2" s="1"/>
  <c r="K29" i="2"/>
  <c r="L29" i="2"/>
  <c r="M29" i="2"/>
  <c r="Q29" i="2"/>
  <c r="R29" i="2"/>
  <c r="K30" i="2"/>
  <c r="L30" i="2"/>
  <c r="M30" i="2"/>
  <c r="Q30" i="2"/>
  <c r="R30" i="2"/>
  <c r="S30" i="2"/>
  <c r="T30" i="2"/>
  <c r="U30" i="2"/>
  <c r="K31" i="2"/>
  <c r="L31" i="2"/>
  <c r="M31" i="2"/>
  <c r="Q31" i="2"/>
  <c r="R31" i="2"/>
  <c r="S31" i="2"/>
  <c r="S32" i="2" s="1"/>
  <c r="S33" i="2" s="1"/>
  <c r="S34" i="2" s="1"/>
  <c r="S35" i="2" s="1"/>
  <c r="S36" i="2" s="1"/>
  <c r="S37" i="2" s="1"/>
  <c r="S38" i="2" s="1"/>
  <c r="S39" i="2" s="1"/>
  <c r="S40" i="2" s="1"/>
  <c r="T31" i="2"/>
  <c r="T32" i="2" s="1"/>
  <c r="U31" i="2"/>
  <c r="U32" i="2" s="1"/>
  <c r="U33" i="2" s="1"/>
  <c r="U34" i="2" s="1"/>
  <c r="U35" i="2" s="1"/>
  <c r="K32" i="2"/>
  <c r="L32" i="2"/>
  <c r="M32" i="2"/>
  <c r="Q32" i="2"/>
  <c r="O32" i="2" s="1"/>
  <c r="R32" i="2"/>
  <c r="K33" i="2"/>
  <c r="L33" i="2"/>
  <c r="M33" i="2"/>
  <c r="Q33" i="2"/>
  <c r="R33" i="2"/>
  <c r="K34" i="2"/>
  <c r="L34" i="2"/>
  <c r="M34" i="2"/>
  <c r="Q34" i="2"/>
  <c r="R34" i="2"/>
  <c r="K35" i="2"/>
  <c r="L35" i="2"/>
  <c r="M35" i="2"/>
  <c r="Q35" i="2"/>
  <c r="R35" i="2"/>
  <c r="K36" i="2"/>
  <c r="L36" i="2"/>
  <c r="M36" i="2"/>
  <c r="Q36" i="2"/>
  <c r="O36" i="2" s="1"/>
  <c r="R36" i="2"/>
  <c r="T36" i="2"/>
  <c r="U36" i="2"/>
  <c r="U37" i="2" s="1"/>
  <c r="U38" i="2" s="1"/>
  <c r="U39" i="2" s="1"/>
  <c r="U40" i="2" s="1"/>
  <c r="K37" i="2"/>
  <c r="L37" i="2"/>
  <c r="M37" i="2"/>
  <c r="Q37" i="2"/>
  <c r="R37" i="2"/>
  <c r="K38" i="2"/>
  <c r="L38" i="2"/>
  <c r="M38" i="2"/>
  <c r="Q38" i="2"/>
  <c r="R38" i="2"/>
  <c r="K39" i="2"/>
  <c r="L39" i="2"/>
  <c r="M39" i="2"/>
  <c r="Q39" i="2"/>
  <c r="R39" i="2"/>
  <c r="K40" i="2"/>
  <c r="L40" i="2"/>
  <c r="M40" i="2"/>
  <c r="Q40" i="2"/>
  <c r="R40" i="2"/>
  <c r="K41" i="2"/>
  <c r="L41" i="2"/>
  <c r="M41" i="2"/>
  <c r="Q41" i="2"/>
  <c r="R41" i="2"/>
  <c r="S41" i="2"/>
  <c r="V41" i="2" s="1"/>
  <c r="T41" i="2"/>
  <c r="T42" i="2" s="1"/>
  <c r="U41" i="2"/>
  <c r="U42" i="2" s="1"/>
  <c r="U43" i="2" s="1"/>
  <c r="U44" i="2" s="1"/>
  <c r="U45" i="2" s="1"/>
  <c r="U46" i="2" s="1"/>
  <c r="U47" i="2" s="1"/>
  <c r="K42" i="2"/>
  <c r="L42" i="2"/>
  <c r="M42" i="2"/>
  <c r="Q42" i="2"/>
  <c r="R42" i="2"/>
  <c r="S42" i="2"/>
  <c r="S43" i="2" s="1"/>
  <c r="S44" i="2" s="1"/>
  <c r="S45" i="2" s="1"/>
  <c r="S46" i="2" s="1"/>
  <c r="S47" i="2" s="1"/>
  <c r="K43" i="2"/>
  <c r="L43" i="2"/>
  <c r="M43" i="2"/>
  <c r="Q43" i="2"/>
  <c r="R43" i="2"/>
  <c r="K44" i="2"/>
  <c r="L44" i="2"/>
  <c r="M44" i="2"/>
  <c r="Q44" i="2"/>
  <c r="R44" i="2"/>
  <c r="K45" i="2"/>
  <c r="L45" i="2"/>
  <c r="M45" i="2"/>
  <c r="Q45" i="2"/>
  <c r="R45" i="2"/>
  <c r="K46" i="2"/>
  <c r="L46" i="2"/>
  <c r="M46" i="2"/>
  <c r="Q46" i="2"/>
  <c r="R46" i="2"/>
  <c r="K47" i="2"/>
  <c r="L47" i="2"/>
  <c r="M47" i="2"/>
  <c r="Q47" i="2"/>
  <c r="R47" i="2"/>
  <c r="K48" i="2"/>
  <c r="L48" i="2"/>
  <c r="M48" i="2"/>
  <c r="Q48" i="2"/>
  <c r="R48" i="2"/>
  <c r="T48" i="2"/>
  <c r="T49" i="2" s="1"/>
  <c r="T50" i="2" s="1"/>
  <c r="T51" i="2" s="1"/>
  <c r="U48" i="2"/>
  <c r="U49" i="2" s="1"/>
  <c r="U50" i="2" s="1"/>
  <c r="U51" i="2" s="1"/>
  <c r="K49" i="2"/>
  <c r="L49" i="2"/>
  <c r="M49" i="2"/>
  <c r="Q49" i="2"/>
  <c r="R49" i="2"/>
  <c r="K50" i="2"/>
  <c r="L50" i="2"/>
  <c r="M50" i="2"/>
  <c r="Q50" i="2"/>
  <c r="R50" i="2"/>
  <c r="K51" i="2"/>
  <c r="L51" i="2"/>
  <c r="M51" i="2"/>
  <c r="Q51" i="2"/>
  <c r="R51" i="2"/>
  <c r="K52" i="2"/>
  <c r="L52" i="2"/>
  <c r="M52" i="2"/>
  <c r="Q52" i="2"/>
  <c r="R52" i="2"/>
  <c r="T52" i="2"/>
  <c r="T53" i="2" s="1"/>
  <c r="T54" i="2" s="1"/>
  <c r="T55" i="2" s="1"/>
  <c r="U52" i="2"/>
  <c r="U53" i="2" s="1"/>
  <c r="U54" i="2" s="1"/>
  <c r="U55" i="2" s="1"/>
  <c r="K53" i="2"/>
  <c r="L53" i="2"/>
  <c r="M53" i="2"/>
  <c r="Q53" i="2"/>
  <c r="R53" i="2"/>
  <c r="K54" i="2"/>
  <c r="L54" i="2"/>
  <c r="M54" i="2"/>
  <c r="Q54" i="2"/>
  <c r="R54" i="2"/>
  <c r="K55" i="2"/>
  <c r="L55" i="2"/>
  <c r="M55" i="2"/>
  <c r="Q55" i="2"/>
  <c r="R55" i="2"/>
  <c r="K56" i="2"/>
  <c r="L56" i="2"/>
  <c r="M56" i="2"/>
  <c r="Q56" i="2"/>
  <c r="R56" i="2"/>
  <c r="T56" i="2"/>
  <c r="T57" i="2" s="1"/>
  <c r="T58" i="2" s="1"/>
  <c r="T59" i="2" s="1"/>
  <c r="U56" i="2"/>
  <c r="U57" i="2" s="1"/>
  <c r="U58" i="2" s="1"/>
  <c r="U59" i="2" s="1"/>
  <c r="K57" i="2"/>
  <c r="L57" i="2"/>
  <c r="M57" i="2"/>
  <c r="Q57" i="2"/>
  <c r="R57" i="2"/>
  <c r="K58" i="2"/>
  <c r="L58" i="2"/>
  <c r="M58" i="2"/>
  <c r="Q58" i="2"/>
  <c r="R58" i="2"/>
  <c r="K59" i="2"/>
  <c r="L59" i="2"/>
  <c r="M59" i="2"/>
  <c r="Q59" i="2"/>
  <c r="R59" i="2"/>
  <c r="K60" i="2"/>
  <c r="L60" i="2"/>
  <c r="M60" i="2"/>
  <c r="Q60" i="2"/>
  <c r="O60" i="2" s="1"/>
  <c r="R60" i="2"/>
  <c r="T60" i="2"/>
  <c r="T61" i="2" s="1"/>
  <c r="T62" i="2" s="1"/>
  <c r="T63" i="2" s="1"/>
  <c r="U60" i="2"/>
  <c r="U61" i="2" s="1"/>
  <c r="U62" i="2" s="1"/>
  <c r="U63" i="2" s="1"/>
  <c r="K61" i="2"/>
  <c r="L61" i="2"/>
  <c r="M61" i="2"/>
  <c r="Q61" i="2"/>
  <c r="R61" i="2"/>
  <c r="K62" i="2"/>
  <c r="L62" i="2"/>
  <c r="M62" i="2"/>
  <c r="Q62" i="2"/>
  <c r="O62" i="2" s="1"/>
  <c r="I62" i="2" s="1"/>
  <c r="R62" i="2"/>
  <c r="K63" i="2"/>
  <c r="L63" i="2"/>
  <c r="M63" i="2"/>
  <c r="Q63" i="2"/>
  <c r="R63" i="2"/>
  <c r="K64" i="2"/>
  <c r="L64" i="2"/>
  <c r="M64" i="2"/>
  <c r="Q64" i="2"/>
  <c r="R64" i="2"/>
  <c r="T64" i="2"/>
  <c r="T65" i="2" s="1"/>
  <c r="T66" i="2" s="1"/>
  <c r="T67" i="2" s="1"/>
  <c r="U64" i="2"/>
  <c r="U65" i="2" s="1"/>
  <c r="U66" i="2" s="1"/>
  <c r="U67" i="2" s="1"/>
  <c r="K65" i="2"/>
  <c r="L65" i="2"/>
  <c r="M65" i="2"/>
  <c r="Q65" i="2"/>
  <c r="R65" i="2"/>
  <c r="K66" i="2"/>
  <c r="L66" i="2"/>
  <c r="M66" i="2"/>
  <c r="Q66" i="2"/>
  <c r="R66" i="2"/>
  <c r="K67" i="2"/>
  <c r="L67" i="2"/>
  <c r="M67" i="2"/>
  <c r="Q67" i="2"/>
  <c r="O67" i="2" s="1"/>
  <c r="I67" i="2" s="1"/>
  <c r="R67" i="2"/>
  <c r="K68" i="2"/>
  <c r="L68" i="2"/>
  <c r="M68" i="2"/>
  <c r="Q68" i="2"/>
  <c r="R68" i="2"/>
  <c r="T68" i="2"/>
  <c r="T69" i="2" s="1"/>
  <c r="T70" i="2" s="1"/>
  <c r="T71" i="2" s="1"/>
  <c r="T72" i="2" s="1"/>
  <c r="T73" i="2" s="1"/>
  <c r="T74" i="2" s="1"/>
  <c r="U68" i="2"/>
  <c r="U69" i="2" s="1"/>
  <c r="U70" i="2" s="1"/>
  <c r="U71" i="2" s="1"/>
  <c r="U72" i="2" s="1"/>
  <c r="U73" i="2" s="1"/>
  <c r="U74" i="2" s="1"/>
  <c r="K69" i="2"/>
  <c r="L69" i="2"/>
  <c r="M69" i="2"/>
  <c r="Q69" i="2"/>
  <c r="R69" i="2"/>
  <c r="K70" i="2"/>
  <c r="L70" i="2"/>
  <c r="M70" i="2"/>
  <c r="Q70" i="2"/>
  <c r="R70" i="2"/>
  <c r="K71" i="2"/>
  <c r="L71" i="2"/>
  <c r="M71" i="2"/>
  <c r="Q71" i="2"/>
  <c r="R71" i="2"/>
  <c r="K72" i="2"/>
  <c r="L72" i="2"/>
  <c r="M72" i="2"/>
  <c r="Q72" i="2"/>
  <c r="R72" i="2"/>
  <c r="K73" i="2"/>
  <c r="L73" i="2"/>
  <c r="M73" i="2"/>
  <c r="Q73" i="2"/>
  <c r="R73" i="2"/>
  <c r="K74" i="2"/>
  <c r="L74" i="2"/>
  <c r="M74" i="2"/>
  <c r="Q74" i="2"/>
  <c r="R74" i="2"/>
  <c r="K75" i="2"/>
  <c r="L75" i="2"/>
  <c r="M75" i="2"/>
  <c r="Q75" i="2"/>
  <c r="R75" i="2"/>
  <c r="T75" i="2"/>
  <c r="U75" i="2"/>
  <c r="U76" i="2" s="1"/>
  <c r="K76" i="2"/>
  <c r="L76" i="2"/>
  <c r="M76" i="2"/>
  <c r="Q76" i="2"/>
  <c r="R76" i="2"/>
  <c r="T76" i="2"/>
  <c r="K77" i="2"/>
  <c r="L77" i="2"/>
  <c r="M77" i="2"/>
  <c r="Q77" i="2"/>
  <c r="R77" i="2"/>
  <c r="T77" i="2"/>
  <c r="U77" i="2"/>
  <c r="K78" i="2"/>
  <c r="L78" i="2"/>
  <c r="M78" i="2"/>
  <c r="Q78" i="2"/>
  <c r="R78" i="2"/>
  <c r="T78" i="2"/>
  <c r="U78" i="2"/>
  <c r="K79" i="2"/>
  <c r="L79" i="2"/>
  <c r="M79" i="2"/>
  <c r="Q79" i="2"/>
  <c r="O79" i="2" s="1"/>
  <c r="I79" i="2" s="1"/>
  <c r="R79" i="2"/>
  <c r="T79" i="2"/>
  <c r="U79" i="2"/>
  <c r="U80" i="2" s="1"/>
  <c r="K80" i="2"/>
  <c r="L80" i="2"/>
  <c r="M80" i="2"/>
  <c r="Q80" i="2"/>
  <c r="R80" i="2"/>
  <c r="T80" i="2"/>
  <c r="K81" i="2"/>
  <c r="L81" i="2"/>
  <c r="M81" i="2"/>
  <c r="Q81" i="2"/>
  <c r="R81" i="2"/>
  <c r="T81" i="2"/>
  <c r="U81" i="2"/>
  <c r="K82" i="2"/>
  <c r="L82" i="2"/>
  <c r="M82" i="2"/>
  <c r="Q82" i="2"/>
  <c r="O82" i="2" s="1"/>
  <c r="I82" i="2" s="1"/>
  <c r="R82" i="2"/>
  <c r="T82" i="2"/>
  <c r="U82" i="2"/>
  <c r="K83" i="2"/>
  <c r="L83" i="2"/>
  <c r="M83" i="2"/>
  <c r="Q83" i="2"/>
  <c r="O83" i="2" s="1"/>
  <c r="I83" i="2" s="1"/>
  <c r="R83" i="2"/>
  <c r="S83" i="2"/>
  <c r="T83" i="2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U83" i="2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K84" i="2"/>
  <c r="L84" i="2"/>
  <c r="M84" i="2"/>
  <c r="Q84" i="2"/>
  <c r="O84" i="2" s="1"/>
  <c r="R84" i="2"/>
  <c r="K85" i="2"/>
  <c r="L85" i="2"/>
  <c r="M85" i="2"/>
  <c r="Q85" i="2"/>
  <c r="R85" i="2"/>
  <c r="K86" i="2"/>
  <c r="L86" i="2"/>
  <c r="M86" i="2"/>
  <c r="Q86" i="2"/>
  <c r="R86" i="2"/>
  <c r="K87" i="2"/>
  <c r="L87" i="2"/>
  <c r="M87" i="2"/>
  <c r="Q87" i="2"/>
  <c r="O87" i="2" s="1"/>
  <c r="I87" i="2" s="1"/>
  <c r="R87" i="2"/>
  <c r="K88" i="2"/>
  <c r="L88" i="2"/>
  <c r="M88" i="2"/>
  <c r="Q88" i="2"/>
  <c r="R88" i="2"/>
  <c r="K89" i="2"/>
  <c r="L89" i="2"/>
  <c r="M89" i="2"/>
  <c r="Q89" i="2"/>
  <c r="O89" i="2" s="1"/>
  <c r="R89" i="2"/>
  <c r="K90" i="2"/>
  <c r="L90" i="2"/>
  <c r="M90" i="2"/>
  <c r="Q90" i="2"/>
  <c r="R90" i="2"/>
  <c r="K91" i="2"/>
  <c r="L91" i="2"/>
  <c r="M91" i="2"/>
  <c r="Q91" i="2"/>
  <c r="R91" i="2"/>
  <c r="K92" i="2"/>
  <c r="L92" i="2"/>
  <c r="M92" i="2"/>
  <c r="Q92" i="2"/>
  <c r="O92" i="2" s="1"/>
  <c r="I92" i="2" s="1"/>
  <c r="R92" i="2"/>
  <c r="K93" i="2"/>
  <c r="L93" i="2"/>
  <c r="M93" i="2"/>
  <c r="Q93" i="2"/>
  <c r="R93" i="2"/>
  <c r="K94" i="2"/>
  <c r="L94" i="2"/>
  <c r="M94" i="2"/>
  <c r="Q94" i="2"/>
  <c r="R94" i="2"/>
  <c r="K95" i="2"/>
  <c r="L95" i="2"/>
  <c r="M95" i="2"/>
  <c r="Q95" i="2"/>
  <c r="R95" i="2"/>
  <c r="K96" i="2"/>
  <c r="L96" i="2"/>
  <c r="M96" i="2"/>
  <c r="Q96" i="2"/>
  <c r="O96" i="2" s="1"/>
  <c r="I96" i="2" s="1"/>
  <c r="R96" i="2"/>
  <c r="K97" i="2"/>
  <c r="L97" i="2"/>
  <c r="M97" i="2"/>
  <c r="Q97" i="2"/>
  <c r="R97" i="2"/>
  <c r="K98" i="2"/>
  <c r="L98" i="2"/>
  <c r="M98" i="2"/>
  <c r="Q98" i="2"/>
  <c r="R98" i="2"/>
  <c r="K99" i="2"/>
  <c r="L99" i="2"/>
  <c r="M99" i="2"/>
  <c r="Q99" i="2"/>
  <c r="R99" i="2"/>
  <c r="T99" i="2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U99" i="2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K100" i="2"/>
  <c r="L100" i="2"/>
  <c r="M100" i="2"/>
  <c r="Q100" i="2"/>
  <c r="R100" i="2"/>
  <c r="K101" i="2"/>
  <c r="L101" i="2"/>
  <c r="M101" i="2"/>
  <c r="Q101" i="2"/>
  <c r="O101" i="2" s="1"/>
  <c r="R101" i="2"/>
  <c r="K102" i="2"/>
  <c r="L102" i="2"/>
  <c r="M102" i="2"/>
  <c r="Q102" i="2"/>
  <c r="R102" i="2"/>
  <c r="K103" i="2"/>
  <c r="L103" i="2"/>
  <c r="M103" i="2"/>
  <c r="Q103" i="2"/>
  <c r="R103" i="2"/>
  <c r="K104" i="2"/>
  <c r="L104" i="2"/>
  <c r="M104" i="2"/>
  <c r="Q104" i="2"/>
  <c r="O104" i="2" s="1"/>
  <c r="R104" i="2"/>
  <c r="K105" i="2"/>
  <c r="L105" i="2"/>
  <c r="M105" i="2"/>
  <c r="Q105" i="2"/>
  <c r="R105" i="2"/>
  <c r="K106" i="2"/>
  <c r="L106" i="2"/>
  <c r="M106" i="2"/>
  <c r="Q106" i="2"/>
  <c r="R106" i="2"/>
  <c r="K107" i="2"/>
  <c r="L107" i="2"/>
  <c r="M107" i="2"/>
  <c r="Q107" i="2"/>
  <c r="R107" i="2"/>
  <c r="K108" i="2"/>
  <c r="L108" i="2"/>
  <c r="M108" i="2"/>
  <c r="Q108" i="2"/>
  <c r="R108" i="2"/>
  <c r="K109" i="2"/>
  <c r="L109" i="2"/>
  <c r="M109" i="2"/>
  <c r="Q109" i="2"/>
  <c r="R109" i="2"/>
  <c r="K110" i="2"/>
  <c r="L110" i="2"/>
  <c r="M110" i="2"/>
  <c r="Q110" i="2"/>
  <c r="R110" i="2"/>
  <c r="K111" i="2"/>
  <c r="L111" i="2"/>
  <c r="M111" i="2"/>
  <c r="Q111" i="2"/>
  <c r="R111" i="2"/>
  <c r="K112" i="2"/>
  <c r="L112" i="2"/>
  <c r="M112" i="2"/>
  <c r="Q112" i="2"/>
  <c r="O112" i="2" s="1"/>
  <c r="R112" i="2"/>
  <c r="K113" i="2"/>
  <c r="L113" i="2"/>
  <c r="M113" i="2"/>
  <c r="Q113" i="2"/>
  <c r="R113" i="2"/>
  <c r="K114" i="2"/>
  <c r="L114" i="2"/>
  <c r="M114" i="2"/>
  <c r="Q114" i="2"/>
  <c r="R114" i="2"/>
  <c r="K115" i="2"/>
  <c r="L115" i="2"/>
  <c r="M115" i="2"/>
  <c r="Q115" i="2"/>
  <c r="R115" i="2"/>
  <c r="T115" i="2"/>
  <c r="U115" i="2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K116" i="2"/>
  <c r="L116" i="2"/>
  <c r="M116" i="2"/>
  <c r="Q116" i="2"/>
  <c r="R116" i="2"/>
  <c r="T116" i="2"/>
  <c r="K117" i="2"/>
  <c r="L117" i="2"/>
  <c r="M117" i="2"/>
  <c r="Q117" i="2"/>
  <c r="R117" i="2"/>
  <c r="T117" i="2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K118" i="2"/>
  <c r="L118" i="2"/>
  <c r="M118" i="2"/>
  <c r="Q118" i="2"/>
  <c r="R118" i="2"/>
  <c r="K119" i="2"/>
  <c r="L119" i="2"/>
  <c r="M119" i="2"/>
  <c r="Q119" i="2"/>
  <c r="R119" i="2"/>
  <c r="K120" i="2"/>
  <c r="L120" i="2"/>
  <c r="M120" i="2"/>
  <c r="Q120" i="2"/>
  <c r="R120" i="2"/>
  <c r="K121" i="2"/>
  <c r="L121" i="2"/>
  <c r="M121" i="2"/>
  <c r="Q121" i="2"/>
  <c r="R121" i="2"/>
  <c r="K122" i="2"/>
  <c r="L122" i="2"/>
  <c r="M122" i="2"/>
  <c r="Q122" i="2"/>
  <c r="R122" i="2"/>
  <c r="K123" i="2"/>
  <c r="L123" i="2"/>
  <c r="M123" i="2"/>
  <c r="Q123" i="2"/>
  <c r="R123" i="2"/>
  <c r="K124" i="2"/>
  <c r="L124" i="2"/>
  <c r="M124" i="2"/>
  <c r="Q124" i="2"/>
  <c r="R124" i="2"/>
  <c r="K125" i="2"/>
  <c r="L125" i="2"/>
  <c r="M125" i="2"/>
  <c r="Q125" i="2"/>
  <c r="R125" i="2"/>
  <c r="K126" i="2"/>
  <c r="L126" i="2"/>
  <c r="M126" i="2"/>
  <c r="Q126" i="2"/>
  <c r="R126" i="2"/>
  <c r="K127" i="2"/>
  <c r="L127" i="2"/>
  <c r="M127" i="2"/>
  <c r="Q127" i="2"/>
  <c r="R127" i="2"/>
  <c r="K128" i="2"/>
  <c r="L128" i="2"/>
  <c r="M128" i="2"/>
  <c r="Q128" i="2"/>
  <c r="R128" i="2"/>
  <c r="K129" i="2"/>
  <c r="L129" i="2"/>
  <c r="M129" i="2"/>
  <c r="Q129" i="2"/>
  <c r="R129" i="2"/>
  <c r="K130" i="2"/>
  <c r="L130" i="2"/>
  <c r="M130" i="2"/>
  <c r="Q130" i="2"/>
  <c r="R130" i="2"/>
  <c r="K131" i="2"/>
  <c r="L131" i="2"/>
  <c r="M131" i="2"/>
  <c r="Q131" i="2"/>
  <c r="R131" i="2"/>
  <c r="S131" i="2"/>
  <c r="T131" i="2"/>
  <c r="V131" i="2" s="1"/>
  <c r="U131" i="2"/>
  <c r="U132" i="2" s="1"/>
  <c r="U133" i="2" s="1"/>
  <c r="U134" i="2" s="1"/>
  <c r="U135" i="2" s="1"/>
  <c r="U136" i="2" s="1"/>
  <c r="U137" i="2" s="1"/>
  <c r="U138" i="2" s="1"/>
  <c r="U139" i="2" s="1"/>
  <c r="U140" i="2" s="1"/>
  <c r="K132" i="2"/>
  <c r="L132" i="2"/>
  <c r="M132" i="2"/>
  <c r="Q132" i="2"/>
  <c r="O132" i="2" s="1"/>
  <c r="R132" i="2"/>
  <c r="S132" i="2"/>
  <c r="V132" i="2" s="1"/>
  <c r="T132" i="2"/>
  <c r="T133" i="2" s="1"/>
  <c r="T134" i="2" s="1"/>
  <c r="T135" i="2" s="1"/>
  <c r="T136" i="2" s="1"/>
  <c r="T137" i="2" s="1"/>
  <c r="T138" i="2" s="1"/>
  <c r="T139" i="2" s="1"/>
  <c r="T140" i="2" s="1"/>
  <c r="K133" i="2"/>
  <c r="L133" i="2"/>
  <c r="M133" i="2"/>
  <c r="Q133" i="2"/>
  <c r="R133" i="2"/>
  <c r="S133" i="2"/>
  <c r="S134" i="2" s="1"/>
  <c r="K134" i="2"/>
  <c r="L134" i="2"/>
  <c r="M134" i="2"/>
  <c r="Q134" i="2"/>
  <c r="R134" i="2"/>
  <c r="K135" i="2"/>
  <c r="L135" i="2"/>
  <c r="M135" i="2"/>
  <c r="Q135" i="2"/>
  <c r="R135" i="2"/>
  <c r="K136" i="2"/>
  <c r="L136" i="2"/>
  <c r="M136" i="2"/>
  <c r="Q136" i="2"/>
  <c r="O136" i="2" s="1"/>
  <c r="R136" i="2"/>
  <c r="K137" i="2"/>
  <c r="L137" i="2"/>
  <c r="M137" i="2"/>
  <c r="Q137" i="2"/>
  <c r="R137" i="2"/>
  <c r="K138" i="2"/>
  <c r="L138" i="2"/>
  <c r="M138" i="2"/>
  <c r="Q138" i="2"/>
  <c r="R138" i="2"/>
  <c r="K139" i="2"/>
  <c r="L139" i="2"/>
  <c r="M139" i="2"/>
  <c r="Q139" i="2"/>
  <c r="R139" i="2"/>
  <c r="K140" i="2"/>
  <c r="L140" i="2"/>
  <c r="M140" i="2"/>
  <c r="Q140" i="2"/>
  <c r="O140" i="2" s="1"/>
  <c r="R140" i="2"/>
  <c r="K141" i="2"/>
  <c r="L141" i="2"/>
  <c r="M141" i="2"/>
  <c r="Q141" i="2"/>
  <c r="R141" i="2"/>
  <c r="S141" i="2"/>
  <c r="S142" i="2" s="1"/>
  <c r="T141" i="2"/>
  <c r="T142" i="2" s="1"/>
  <c r="T143" i="2" s="1"/>
  <c r="T144" i="2" s="1"/>
  <c r="U141" i="2"/>
  <c r="U142" i="2" s="1"/>
  <c r="U143" i="2" s="1"/>
  <c r="U144" i="2" s="1"/>
  <c r="K142" i="2"/>
  <c r="L142" i="2"/>
  <c r="M142" i="2"/>
  <c r="Q142" i="2"/>
  <c r="R142" i="2"/>
  <c r="K143" i="2"/>
  <c r="L143" i="2"/>
  <c r="M143" i="2"/>
  <c r="Q143" i="2"/>
  <c r="R143" i="2"/>
  <c r="K144" i="2"/>
  <c r="L144" i="2"/>
  <c r="M144" i="2"/>
  <c r="Q144" i="2"/>
  <c r="O144" i="2" s="1"/>
  <c r="R144" i="2"/>
  <c r="K145" i="2"/>
  <c r="L145" i="2"/>
  <c r="M145" i="2"/>
  <c r="Q145" i="2"/>
  <c r="R145" i="2"/>
  <c r="T145" i="2"/>
  <c r="T146" i="2" s="1"/>
  <c r="T147" i="2" s="1"/>
  <c r="T148" i="2" s="1"/>
  <c r="U145" i="2"/>
  <c r="U146" i="2" s="1"/>
  <c r="U147" i="2" s="1"/>
  <c r="U148" i="2" s="1"/>
  <c r="K146" i="2"/>
  <c r="L146" i="2"/>
  <c r="M146" i="2"/>
  <c r="Q146" i="2"/>
  <c r="R146" i="2"/>
  <c r="K147" i="2"/>
  <c r="L147" i="2"/>
  <c r="M147" i="2"/>
  <c r="Q147" i="2"/>
  <c r="R147" i="2"/>
  <c r="K148" i="2"/>
  <c r="L148" i="2"/>
  <c r="M148" i="2"/>
  <c r="Q148" i="2"/>
  <c r="R148" i="2"/>
  <c r="K149" i="2"/>
  <c r="L149" i="2"/>
  <c r="M149" i="2"/>
  <c r="Q149" i="2"/>
  <c r="R149" i="2"/>
  <c r="S149" i="2"/>
  <c r="V149" i="2" s="1"/>
  <c r="T149" i="2"/>
  <c r="T150" i="2" s="1"/>
  <c r="T151" i="2" s="1"/>
  <c r="T152" i="2" s="1"/>
  <c r="T153" i="2" s="1"/>
  <c r="U149" i="2"/>
  <c r="U150" i="2" s="1"/>
  <c r="U151" i="2" s="1"/>
  <c r="U152" i="2" s="1"/>
  <c r="U153" i="2" s="1"/>
  <c r="K150" i="2"/>
  <c r="L150" i="2"/>
  <c r="M150" i="2"/>
  <c r="Q150" i="2"/>
  <c r="R150" i="2"/>
  <c r="S150" i="2"/>
  <c r="S151" i="2" s="1"/>
  <c r="K151" i="2"/>
  <c r="L151" i="2"/>
  <c r="M151" i="2"/>
  <c r="Q151" i="2"/>
  <c r="R151" i="2"/>
  <c r="K152" i="2"/>
  <c r="L152" i="2"/>
  <c r="M152" i="2"/>
  <c r="Q152" i="2"/>
  <c r="O152" i="2" s="1"/>
  <c r="R152" i="2"/>
  <c r="K153" i="2"/>
  <c r="L153" i="2"/>
  <c r="M153" i="2"/>
  <c r="Q153" i="2"/>
  <c r="R153" i="2"/>
  <c r="D11" i="3"/>
  <c r="E5" i="3"/>
  <c r="D13" i="3"/>
  <c r="F7" i="3"/>
  <c r="E16" i="3"/>
  <c r="F15" i="3"/>
  <c r="D6" i="3"/>
  <c r="C9" i="3"/>
  <c r="D9" i="3"/>
  <c r="D14" i="3"/>
  <c r="F6" i="3"/>
  <c r="C14" i="3"/>
  <c r="F10" i="3"/>
  <c r="D8" i="3"/>
  <c r="D12" i="3"/>
  <c r="C15" i="3"/>
  <c r="E10" i="3"/>
  <c r="C7" i="3"/>
  <c r="C4" i="3"/>
  <c r="G15" i="3"/>
  <c r="E12" i="3"/>
  <c r="G17" i="3"/>
  <c r="D3" i="3"/>
  <c r="E9" i="3"/>
  <c r="C16" i="3"/>
  <c r="D15" i="3"/>
  <c r="F9" i="3"/>
  <c r="G18" i="3"/>
  <c r="C12" i="3"/>
  <c r="E4" i="3"/>
  <c r="G7" i="3"/>
  <c r="C11" i="3"/>
  <c r="E15" i="3"/>
  <c r="E8" i="3"/>
  <c r="E17" i="3"/>
  <c r="E14" i="3"/>
  <c r="D10" i="3"/>
  <c r="G9" i="3"/>
  <c r="C18" i="3"/>
  <c r="E7" i="3"/>
  <c r="G11" i="3"/>
  <c r="E18" i="3"/>
  <c r="D18" i="3"/>
  <c r="F5" i="3"/>
  <c r="G13" i="3"/>
  <c r="C8" i="3"/>
  <c r="G16" i="3"/>
  <c r="E3" i="3"/>
  <c r="C5" i="3"/>
  <c r="G12" i="3"/>
  <c r="F17" i="3"/>
  <c r="F18" i="3"/>
  <c r="G8" i="3"/>
  <c r="D4" i="3"/>
  <c r="F8" i="3"/>
  <c r="F16" i="3"/>
  <c r="C6" i="3"/>
  <c r="G6" i="3"/>
  <c r="F14" i="3"/>
  <c r="G5" i="3"/>
  <c r="G3" i="3"/>
  <c r="C10" i="3"/>
  <c r="F11" i="3"/>
  <c r="D5" i="3"/>
  <c r="D7" i="3"/>
  <c r="C3" i="3"/>
  <c r="D17" i="3"/>
  <c r="C17" i="3"/>
  <c r="E6" i="3"/>
  <c r="E11" i="3"/>
  <c r="D16" i="3"/>
  <c r="C13" i="3"/>
  <c r="G4" i="3"/>
  <c r="G10" i="3"/>
  <c r="F12" i="3"/>
  <c r="E13" i="3"/>
  <c r="F13" i="3"/>
  <c r="G14" i="3"/>
  <c r="O71" i="2" l="1"/>
  <c r="I71" i="2" s="1"/>
  <c r="O75" i="2"/>
  <c r="I75" i="2" s="1"/>
  <c r="O78" i="2"/>
  <c r="I78" i="2" s="1"/>
  <c r="O47" i="2"/>
  <c r="O8" i="2"/>
  <c r="I8" i="2" s="1"/>
  <c r="S143" i="2"/>
  <c r="V142" i="2"/>
  <c r="S152" i="2"/>
  <c r="V151" i="2"/>
  <c r="V134" i="2"/>
  <c r="S135" i="2"/>
  <c r="O146" i="2"/>
  <c r="I146" i="2" s="1"/>
  <c r="O138" i="2"/>
  <c r="I138" i="2" s="1"/>
  <c r="O114" i="2"/>
  <c r="I114" i="2" s="1"/>
  <c r="O110" i="2"/>
  <c r="I110" i="2" s="1"/>
  <c r="O106" i="2"/>
  <c r="I106" i="2" s="1"/>
  <c r="O102" i="2"/>
  <c r="I102" i="2" s="1"/>
  <c r="O98" i="2"/>
  <c r="I98" i="2" s="1"/>
  <c r="O94" i="2"/>
  <c r="I94" i="2" s="1"/>
  <c r="O90" i="2"/>
  <c r="I90" i="2" s="1"/>
  <c r="O88" i="2"/>
  <c r="I88" i="2" s="1"/>
  <c r="O85" i="2"/>
  <c r="I85" i="2" s="1"/>
  <c r="O80" i="2"/>
  <c r="I80" i="2" s="1"/>
  <c r="O76" i="2"/>
  <c r="I76" i="2" s="1"/>
  <c r="O61" i="2"/>
  <c r="O46" i="2"/>
  <c r="I46" i="2" s="1"/>
  <c r="O44" i="2"/>
  <c r="I44" i="2" s="1"/>
  <c r="O40" i="2"/>
  <c r="I40" i="2" s="1"/>
  <c r="O38" i="2"/>
  <c r="I38" i="2" s="1"/>
  <c r="V31" i="2"/>
  <c r="O28" i="2"/>
  <c r="I28" i="2" s="1"/>
  <c r="O20" i="2"/>
  <c r="I20" i="2" s="1"/>
  <c r="O12" i="2"/>
  <c r="I12" i="2" s="1"/>
  <c r="V150" i="2"/>
  <c r="O142" i="2"/>
  <c r="I142" i="2" s="1"/>
  <c r="V141" i="2"/>
  <c r="O134" i="2"/>
  <c r="I134" i="2" s="1"/>
  <c r="V133" i="2"/>
  <c r="O81" i="2"/>
  <c r="I81" i="2" s="1"/>
  <c r="O77" i="2"/>
  <c r="I77" i="2" s="1"/>
  <c r="O73" i="2"/>
  <c r="I73" i="2" s="1"/>
  <c r="O66" i="2"/>
  <c r="I66" i="2" s="1"/>
  <c r="O42" i="2"/>
  <c r="I42" i="2" s="1"/>
  <c r="O30" i="2"/>
  <c r="I30" i="2" s="1"/>
  <c r="O22" i="2"/>
  <c r="I22" i="2" s="1"/>
  <c r="O14" i="2"/>
  <c r="I14" i="2" s="1"/>
  <c r="O6" i="2"/>
  <c r="I6" i="2" s="1"/>
  <c r="V30" i="2"/>
  <c r="O147" i="2"/>
  <c r="I147" i="2" s="1"/>
  <c r="O145" i="2"/>
  <c r="I145" i="2" s="1"/>
  <c r="O143" i="2"/>
  <c r="I143" i="2" s="1"/>
  <c r="O141" i="2"/>
  <c r="I141" i="2" s="1"/>
  <c r="O139" i="2"/>
  <c r="I139" i="2" s="1"/>
  <c r="O137" i="2"/>
  <c r="I137" i="2" s="1"/>
  <c r="O135" i="2"/>
  <c r="I135" i="2" s="1"/>
  <c r="O133" i="2"/>
  <c r="I133" i="2" s="1"/>
  <c r="O129" i="2"/>
  <c r="I129" i="2" s="1"/>
  <c r="O127" i="2"/>
  <c r="I127" i="2" s="1"/>
  <c r="O125" i="2"/>
  <c r="I125" i="2" s="1"/>
  <c r="O124" i="2"/>
  <c r="I124" i="2" s="1"/>
  <c r="O122" i="2"/>
  <c r="I122" i="2" s="1"/>
  <c r="O120" i="2"/>
  <c r="I120" i="2" s="1"/>
  <c r="O118" i="2"/>
  <c r="I118" i="2" s="1"/>
  <c r="O113" i="2"/>
  <c r="I113" i="2" s="1"/>
  <c r="O109" i="2"/>
  <c r="I109" i="2" s="1"/>
  <c r="O105" i="2"/>
  <c r="I105" i="2" s="1"/>
  <c r="O103" i="2"/>
  <c r="I103" i="2" s="1"/>
  <c r="O86" i="2"/>
  <c r="I86" i="2" s="1"/>
  <c r="O69" i="2"/>
  <c r="I69" i="2" s="1"/>
  <c r="O68" i="2"/>
  <c r="I68" i="2" s="1"/>
  <c r="O63" i="2"/>
  <c r="I63" i="2" s="1"/>
  <c r="O58" i="2"/>
  <c r="I58" i="2" s="1"/>
  <c r="O57" i="2"/>
  <c r="I57" i="2" s="1"/>
  <c r="O56" i="2"/>
  <c r="I56" i="2" s="1"/>
  <c r="O55" i="2"/>
  <c r="I55" i="2" s="1"/>
  <c r="O54" i="2"/>
  <c r="I54" i="2" s="1"/>
  <c r="O53" i="2"/>
  <c r="I53" i="2" s="1"/>
  <c r="O52" i="2"/>
  <c r="I52" i="2" s="1"/>
  <c r="O51" i="2"/>
  <c r="I51" i="2" s="1"/>
  <c r="O50" i="2"/>
  <c r="I50" i="2" s="1"/>
  <c r="O49" i="2"/>
  <c r="I49" i="2" s="1"/>
  <c r="O48" i="2"/>
  <c r="I48" i="2" s="1"/>
  <c r="O34" i="2"/>
  <c r="I34" i="2" s="1"/>
  <c r="O26" i="2"/>
  <c r="I26" i="2" s="1"/>
  <c r="O18" i="2"/>
  <c r="I18" i="2" s="1"/>
  <c r="O10" i="2"/>
  <c r="I10" i="2" s="1"/>
  <c r="O131" i="2"/>
  <c r="I131" i="2" s="1"/>
  <c r="O130" i="2"/>
  <c r="I130" i="2" s="1"/>
  <c r="O128" i="2"/>
  <c r="I128" i="2" s="1"/>
  <c r="O126" i="2"/>
  <c r="I126" i="2" s="1"/>
  <c r="O123" i="2"/>
  <c r="I123" i="2" s="1"/>
  <c r="O121" i="2"/>
  <c r="I121" i="2" s="1"/>
  <c r="O119" i="2"/>
  <c r="I119" i="2" s="1"/>
  <c r="O117" i="2"/>
  <c r="I117" i="2" s="1"/>
  <c r="O116" i="2"/>
  <c r="I116" i="2" s="1"/>
  <c r="O115" i="2"/>
  <c r="I115" i="2" s="1"/>
  <c r="O100" i="2"/>
  <c r="I100" i="2" s="1"/>
  <c r="O99" i="2"/>
  <c r="I99" i="2" s="1"/>
  <c r="O97" i="2"/>
  <c r="I97" i="2" s="1"/>
  <c r="O95" i="2"/>
  <c r="I95" i="2" s="1"/>
  <c r="O93" i="2"/>
  <c r="I93" i="2" s="1"/>
  <c r="O91" i="2"/>
  <c r="I91" i="2" s="1"/>
  <c r="O74" i="2"/>
  <c r="I74" i="2" s="1"/>
  <c r="O72" i="2"/>
  <c r="I72" i="2" s="1"/>
  <c r="O70" i="2"/>
  <c r="I70" i="2" s="1"/>
  <c r="O65" i="2"/>
  <c r="I65" i="2" s="1"/>
  <c r="O64" i="2"/>
  <c r="I64" i="2" s="1"/>
  <c r="O59" i="2"/>
  <c r="I59" i="2" s="1"/>
  <c r="O153" i="2"/>
  <c r="I153" i="2" s="1"/>
  <c r="O151" i="2"/>
  <c r="I151" i="2" s="1"/>
  <c r="O149" i="2"/>
  <c r="I149" i="2" s="1"/>
  <c r="I152" i="2"/>
  <c r="I140" i="2"/>
  <c r="I136" i="2"/>
  <c r="I132" i="2"/>
  <c r="I112" i="2"/>
  <c r="I104" i="2"/>
  <c r="I89" i="2"/>
  <c r="I60" i="2"/>
  <c r="I47" i="2"/>
  <c r="I144" i="2"/>
  <c r="O150" i="2"/>
  <c r="I150" i="2" s="1"/>
  <c r="O148" i="2"/>
  <c r="I148" i="2" s="1"/>
  <c r="O108" i="2"/>
  <c r="I108" i="2" s="1"/>
  <c r="O111" i="2"/>
  <c r="I111" i="2" s="1"/>
  <c r="O107" i="2"/>
  <c r="I107" i="2" s="1"/>
  <c r="V83" i="2"/>
  <c r="S84" i="2"/>
  <c r="S48" i="2"/>
  <c r="I101" i="2"/>
  <c r="I84" i="2"/>
  <c r="V28" i="2"/>
  <c r="T29" i="2"/>
  <c r="V29" i="2" s="1"/>
  <c r="V24" i="2"/>
  <c r="T25" i="2"/>
  <c r="V25" i="2" s="1"/>
  <c r="V20" i="2"/>
  <c r="T21" i="2"/>
  <c r="V21" i="2" s="1"/>
  <c r="T17" i="2"/>
  <c r="T13" i="2"/>
  <c r="T9" i="2"/>
  <c r="T5" i="2"/>
  <c r="V26" i="2"/>
  <c r="T27" i="2"/>
  <c r="V27" i="2" s="1"/>
  <c r="V22" i="2"/>
  <c r="T23" i="2"/>
  <c r="V23" i="2" s="1"/>
  <c r="V18" i="2"/>
  <c r="T19" i="2"/>
  <c r="V19" i="2" s="1"/>
  <c r="T15" i="2"/>
  <c r="T11" i="2"/>
  <c r="T7" i="2"/>
  <c r="V42" i="2"/>
  <c r="T43" i="2"/>
  <c r="V36" i="2"/>
  <c r="T37" i="2"/>
  <c r="V32" i="2"/>
  <c r="T33" i="2"/>
  <c r="O45" i="2"/>
  <c r="I45" i="2" s="1"/>
  <c r="O43" i="2"/>
  <c r="I43" i="2" s="1"/>
  <c r="O41" i="2"/>
  <c r="I41" i="2" s="1"/>
  <c r="O39" i="2"/>
  <c r="I39" i="2" s="1"/>
  <c r="O37" i="2"/>
  <c r="I37" i="2" s="1"/>
  <c r="O35" i="2"/>
  <c r="I35" i="2" s="1"/>
  <c r="O33" i="2"/>
  <c r="I33" i="2" s="1"/>
  <c r="O31" i="2"/>
  <c r="I31" i="2" s="1"/>
  <c r="O29" i="2"/>
  <c r="I29" i="2" s="1"/>
  <c r="O27" i="2"/>
  <c r="I27" i="2" s="1"/>
  <c r="O25" i="2"/>
  <c r="I25" i="2" s="1"/>
  <c r="O23" i="2"/>
  <c r="I23" i="2" s="1"/>
  <c r="O21" i="2"/>
  <c r="I21" i="2" s="1"/>
  <c r="O19" i="2"/>
  <c r="I19" i="2" s="1"/>
  <c r="O17" i="2"/>
  <c r="I17" i="2" s="1"/>
  <c r="O15" i="2"/>
  <c r="I15" i="2" s="1"/>
  <c r="O13" i="2"/>
  <c r="I13" i="2" s="1"/>
  <c r="O11" i="2"/>
  <c r="I11" i="2" s="1"/>
  <c r="O9" i="2"/>
  <c r="I9" i="2" s="1"/>
  <c r="O7" i="2"/>
  <c r="I7" i="2" s="1"/>
  <c r="O5" i="2"/>
  <c r="I5" i="2" s="1"/>
  <c r="I36" i="2"/>
  <c r="I32" i="2"/>
  <c r="I24" i="2"/>
  <c r="I16" i="2"/>
  <c r="O4" i="2"/>
  <c r="I4" i="2" s="1"/>
  <c r="R3" i="2"/>
  <c r="Q3" i="2"/>
  <c r="M3" i="2"/>
  <c r="L3" i="2"/>
  <c r="K3" i="2"/>
  <c r="U2" i="2"/>
  <c r="U3" i="2" s="1"/>
  <c r="T2" i="2"/>
  <c r="T3" i="2" s="1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R2" i="2"/>
  <c r="Q2" i="2"/>
  <c r="M2" i="2"/>
  <c r="L2" i="2"/>
  <c r="K2" i="2"/>
  <c r="F3" i="3"/>
  <c r="F4" i="3"/>
  <c r="V4" i="2" l="1"/>
  <c r="V12" i="2"/>
  <c r="V11" i="2"/>
  <c r="V9" i="2"/>
  <c r="V17" i="2"/>
  <c r="V152" i="2"/>
  <c r="S153" i="2"/>
  <c r="V153" i="2" s="1"/>
  <c r="V14" i="2"/>
  <c r="V10" i="2"/>
  <c r="V8" i="2"/>
  <c r="V16" i="2"/>
  <c r="V135" i="2"/>
  <c r="S136" i="2"/>
  <c r="V6" i="2"/>
  <c r="V7" i="2"/>
  <c r="V15" i="2"/>
  <c r="V5" i="2"/>
  <c r="V13" i="2"/>
  <c r="V143" i="2"/>
  <c r="S144" i="2"/>
  <c r="V48" i="2"/>
  <c r="S49" i="2"/>
  <c r="V33" i="2"/>
  <c r="T34" i="2"/>
  <c r="V43" i="2"/>
  <c r="T44" i="2"/>
  <c r="V84" i="2"/>
  <c r="S85" i="2"/>
  <c r="V37" i="2"/>
  <c r="T38" i="2"/>
  <c r="O3" i="2"/>
  <c r="I3" i="2" s="1"/>
  <c r="O2" i="2"/>
  <c r="I2" i="2" s="1"/>
  <c r="V3" i="2"/>
  <c r="V2" i="2"/>
  <c r="S145" i="2" l="1"/>
  <c r="V144" i="2"/>
  <c r="S137" i="2"/>
  <c r="V136" i="2"/>
  <c r="V85" i="2"/>
  <c r="S86" i="2"/>
  <c r="V34" i="2"/>
  <c r="T35" i="2"/>
  <c r="V35" i="2" s="1"/>
  <c r="V38" i="2"/>
  <c r="T39" i="2"/>
  <c r="V44" i="2"/>
  <c r="T45" i="2"/>
  <c r="V49" i="2"/>
  <c r="S50" i="2"/>
  <c r="S138" i="2" l="1"/>
  <c r="V137" i="2"/>
  <c r="S146" i="2"/>
  <c r="V145" i="2"/>
  <c r="T46" i="2"/>
  <c r="V45" i="2"/>
  <c r="V50" i="2"/>
  <c r="S51" i="2"/>
  <c r="V39" i="2"/>
  <c r="T40" i="2"/>
  <c r="V40" i="2" s="1"/>
  <c r="V86" i="2"/>
  <c r="S87" i="2"/>
  <c r="S147" i="2" l="1"/>
  <c r="V146" i="2"/>
  <c r="S139" i="2"/>
  <c r="V138" i="2"/>
  <c r="T47" i="2"/>
  <c r="V47" i="2" s="1"/>
  <c r="V46" i="2"/>
  <c r="V87" i="2"/>
  <c r="S88" i="2"/>
  <c r="V51" i="2"/>
  <c r="S52" i="2"/>
  <c r="V139" i="2" l="1"/>
  <c r="S140" i="2"/>
  <c r="V140" i="2" s="1"/>
  <c r="V147" i="2"/>
  <c r="S148" i="2"/>
  <c r="V148" i="2" s="1"/>
  <c r="V88" i="2"/>
  <c r="S89" i="2"/>
  <c r="V52" i="2"/>
  <c r="S53" i="2"/>
  <c r="V53" i="2" l="1"/>
  <c r="S54" i="2"/>
  <c r="V89" i="2"/>
  <c r="S90" i="2"/>
  <c r="V90" i="2" l="1"/>
  <c r="S91" i="2"/>
  <c r="V54" i="2"/>
  <c r="S55" i="2"/>
  <c r="V55" i="2" l="1"/>
  <c r="S56" i="2"/>
  <c r="V91" i="2"/>
  <c r="S92" i="2"/>
  <c r="V92" i="2" l="1"/>
  <c r="S93" i="2"/>
  <c r="V56" i="2"/>
  <c r="S57" i="2"/>
  <c r="V57" i="2" l="1"/>
  <c r="S58" i="2"/>
  <c r="V93" i="2"/>
  <c r="S94" i="2"/>
  <c r="V94" i="2" l="1"/>
  <c r="S95" i="2"/>
  <c r="V58" i="2"/>
  <c r="S59" i="2"/>
  <c r="V59" i="2" l="1"/>
  <c r="S60" i="2"/>
  <c r="V95" i="2"/>
  <c r="S96" i="2"/>
  <c r="V96" i="2" l="1"/>
  <c r="S97" i="2"/>
  <c r="V60" i="2"/>
  <c r="S61" i="2"/>
  <c r="V61" i="2" l="1"/>
  <c r="S62" i="2"/>
  <c r="V97" i="2"/>
  <c r="S98" i="2"/>
  <c r="V98" i="2" l="1"/>
  <c r="S99" i="2"/>
  <c r="V62" i="2"/>
  <c r="S63" i="2"/>
  <c r="V63" i="2" l="1"/>
  <c r="S64" i="2"/>
  <c r="V99" i="2"/>
  <c r="S100" i="2"/>
  <c r="V100" i="2" l="1"/>
  <c r="S101" i="2"/>
  <c r="V64" i="2"/>
  <c r="S65" i="2"/>
  <c r="V65" i="2" l="1"/>
  <c r="S66" i="2"/>
  <c r="V101" i="2"/>
  <c r="S102" i="2"/>
  <c r="V102" i="2" l="1"/>
  <c r="S103" i="2"/>
  <c r="V66" i="2"/>
  <c r="S67" i="2"/>
  <c r="V67" i="2" l="1"/>
  <c r="S68" i="2"/>
  <c r="V103" i="2"/>
  <c r="S104" i="2"/>
  <c r="V104" i="2" l="1"/>
  <c r="S105" i="2"/>
  <c r="V68" i="2"/>
  <c r="S69" i="2"/>
  <c r="V69" i="2" l="1"/>
  <c r="S70" i="2"/>
  <c r="S106" i="2"/>
  <c r="V105" i="2"/>
  <c r="S107" i="2" l="1"/>
  <c r="V106" i="2"/>
  <c r="V70" i="2"/>
  <c r="S71" i="2"/>
  <c r="S108" i="2" l="1"/>
  <c r="V107" i="2"/>
  <c r="V71" i="2"/>
  <c r="S72" i="2"/>
  <c r="S109" i="2" l="1"/>
  <c r="V108" i="2"/>
  <c r="V72" i="2"/>
  <c r="S73" i="2"/>
  <c r="S110" i="2" l="1"/>
  <c r="V109" i="2"/>
  <c r="V73" i="2"/>
  <c r="S74" i="2"/>
  <c r="S111" i="2" l="1"/>
  <c r="V110" i="2"/>
  <c r="V74" i="2"/>
  <c r="S75" i="2"/>
  <c r="V111" i="2" l="1"/>
  <c r="S112" i="2"/>
  <c r="V75" i="2"/>
  <c r="S76" i="2"/>
  <c r="V76" i="2" l="1"/>
  <c r="S77" i="2"/>
  <c r="V112" i="2"/>
  <c r="S113" i="2"/>
  <c r="V113" i="2" l="1"/>
  <c r="S114" i="2"/>
  <c r="V77" i="2"/>
  <c r="S78" i="2"/>
  <c r="V78" i="2" l="1"/>
  <c r="S79" i="2"/>
  <c r="V114" i="2"/>
  <c r="S115" i="2"/>
  <c r="V115" i="2" l="1"/>
  <c r="S116" i="2"/>
  <c r="V79" i="2"/>
  <c r="S80" i="2"/>
  <c r="V80" i="2" l="1"/>
  <c r="S81" i="2"/>
  <c r="V116" i="2"/>
  <c r="S117" i="2"/>
  <c r="V117" i="2" l="1"/>
  <c r="S118" i="2"/>
  <c r="V81" i="2"/>
  <c r="S82" i="2"/>
  <c r="V82" i="2" s="1"/>
  <c r="V118" i="2" l="1"/>
  <c r="S119" i="2"/>
  <c r="V119" i="2" l="1"/>
  <c r="S120" i="2"/>
  <c r="V120" i="2" l="1"/>
  <c r="S121" i="2"/>
  <c r="V121" i="2" l="1"/>
  <c r="S122" i="2"/>
  <c r="V122" i="2" l="1"/>
  <c r="S123" i="2"/>
  <c r="V123" i="2" l="1"/>
  <c r="S124" i="2"/>
  <c r="V124" i="2" l="1"/>
  <c r="S125" i="2"/>
  <c r="V125" i="2" l="1"/>
  <c r="S126" i="2"/>
  <c r="V126" i="2" l="1"/>
  <c r="S127" i="2"/>
  <c r="V127" i="2" l="1"/>
  <c r="S128" i="2"/>
  <c r="V128" i="2" l="1"/>
  <c r="S129" i="2"/>
  <c r="V129" i="2" l="1"/>
  <c r="S130" i="2"/>
  <c r="V130" i="2" s="1"/>
</calcChain>
</file>

<file path=xl/sharedStrings.xml><?xml version="1.0" encoding="utf-8"?>
<sst xmlns="http://schemas.openxmlformats.org/spreadsheetml/2006/main" count="416" uniqueCount="240">
  <si>
    <t>VSS_A</t>
    <phoneticPr fontId="1"/>
  </si>
  <si>
    <t>VDD_A</t>
    <phoneticPr fontId="1"/>
  </si>
  <si>
    <t>VSS</t>
    <phoneticPr fontId="1"/>
  </si>
  <si>
    <t>VDD</t>
    <phoneticPr fontId="1"/>
  </si>
  <si>
    <t>BOOT0</t>
    <phoneticPr fontId="1"/>
  </si>
  <si>
    <t>VCAP_2</t>
    <phoneticPr fontId="1"/>
  </si>
  <si>
    <t>VCAP_1</t>
    <phoneticPr fontId="1"/>
  </si>
  <si>
    <t>VREF+</t>
    <phoneticPr fontId="1"/>
  </si>
  <si>
    <t>NRST</t>
    <phoneticPr fontId="1"/>
  </si>
  <si>
    <t>VBAT</t>
    <phoneticPr fontId="1"/>
  </si>
  <si>
    <t>H</t>
    <phoneticPr fontId="1"/>
  </si>
  <si>
    <t>G</t>
    <phoneticPr fontId="1"/>
  </si>
  <si>
    <t>F</t>
    <phoneticPr fontId="1"/>
  </si>
  <si>
    <t>E</t>
    <phoneticPr fontId="1"/>
  </si>
  <si>
    <t>D</t>
    <phoneticPr fontId="1"/>
  </si>
  <si>
    <t>C</t>
    <phoneticPr fontId="1"/>
  </si>
  <si>
    <t>B</t>
    <phoneticPr fontId="1"/>
  </si>
  <si>
    <t>A</t>
    <phoneticPr fontId="1"/>
  </si>
  <si>
    <t>モジュール</t>
    <phoneticPr fontId="1"/>
  </si>
  <si>
    <t>機能</t>
    <rPh sb="0" eb="2">
      <t>キノウ</t>
    </rPh>
    <phoneticPr fontId="1"/>
  </si>
  <si>
    <t>使用可能ピン</t>
    <rPh sb="0" eb="2">
      <t>シヨウ</t>
    </rPh>
    <rPh sb="2" eb="4">
      <t>カノウ</t>
    </rPh>
    <phoneticPr fontId="1"/>
  </si>
  <si>
    <t>使用場所</t>
    <rPh sb="0" eb="2">
      <t>シヨウ</t>
    </rPh>
    <rPh sb="2" eb="4">
      <t>バショ</t>
    </rPh>
    <phoneticPr fontId="1"/>
  </si>
  <si>
    <t>使用ピン</t>
    <rPh sb="0" eb="2">
      <t>シヨウ</t>
    </rPh>
    <phoneticPr fontId="1"/>
  </si>
  <si>
    <t>ピン番号</t>
    <rPh sb="2" eb="4">
      <t>バンゴウ</t>
    </rPh>
    <phoneticPr fontId="1"/>
  </si>
  <si>
    <t>その他</t>
    <rPh sb="2" eb="3">
      <t>タ</t>
    </rPh>
    <phoneticPr fontId="1"/>
  </si>
  <si>
    <t>ヒント</t>
    <phoneticPr fontId="1"/>
  </si>
  <si>
    <t>結果</t>
    <rPh sb="0" eb="2">
      <t>ケッカ</t>
    </rPh>
    <phoneticPr fontId="1"/>
  </si>
  <si>
    <t>重複あり</t>
    <rPh sb="0" eb="2">
      <t>ジュウフク</t>
    </rPh>
    <phoneticPr fontId="1"/>
  </si>
  <si>
    <t>使用不可</t>
    <rPh sb="0" eb="2">
      <t>シヨウ</t>
    </rPh>
    <rPh sb="2" eb="4">
      <t>フカ</t>
    </rPh>
    <phoneticPr fontId="1"/>
  </si>
  <si>
    <t>モジュール</t>
    <phoneticPr fontId="1"/>
  </si>
  <si>
    <t>合成</t>
    <rPh sb="0" eb="2">
      <t>ゴウセイ</t>
    </rPh>
    <phoneticPr fontId="1"/>
  </si>
  <si>
    <t>UART</t>
    <phoneticPr fontId="1"/>
  </si>
  <si>
    <t>TX</t>
    <phoneticPr fontId="1"/>
  </si>
  <si>
    <t>PA9</t>
    <phoneticPr fontId="1"/>
  </si>
  <si>
    <t>PB6</t>
    <phoneticPr fontId="1"/>
  </si>
  <si>
    <t>RX</t>
    <phoneticPr fontId="1"/>
  </si>
  <si>
    <t>PA10</t>
    <phoneticPr fontId="1"/>
  </si>
  <si>
    <t>PB7</t>
    <phoneticPr fontId="1"/>
  </si>
  <si>
    <t>PA2</t>
    <phoneticPr fontId="1"/>
  </si>
  <si>
    <t>PD5</t>
    <phoneticPr fontId="1"/>
  </si>
  <si>
    <t>PA3</t>
    <phoneticPr fontId="1"/>
  </si>
  <si>
    <t>PD6</t>
    <phoneticPr fontId="1"/>
  </si>
  <si>
    <t>PB10</t>
    <phoneticPr fontId="1"/>
  </si>
  <si>
    <t>PC10</t>
    <phoneticPr fontId="1"/>
  </si>
  <si>
    <t>PD8</t>
    <phoneticPr fontId="1"/>
  </si>
  <si>
    <t>PB11</t>
    <phoneticPr fontId="1"/>
  </si>
  <si>
    <t>PC11</t>
    <phoneticPr fontId="1"/>
  </si>
  <si>
    <t>PD9</t>
    <phoneticPr fontId="1"/>
  </si>
  <si>
    <t>PA0</t>
    <phoneticPr fontId="1"/>
  </si>
  <si>
    <t>PA1</t>
    <phoneticPr fontId="1"/>
  </si>
  <si>
    <t>PC12</t>
    <phoneticPr fontId="1"/>
  </si>
  <si>
    <t>PD2</t>
    <phoneticPr fontId="1"/>
  </si>
  <si>
    <t>PC6</t>
    <phoneticPr fontId="1"/>
  </si>
  <si>
    <t>PC7</t>
    <phoneticPr fontId="1"/>
  </si>
  <si>
    <t>TX</t>
    <phoneticPr fontId="1"/>
  </si>
  <si>
    <t>CAN</t>
    <phoneticPr fontId="1"/>
  </si>
  <si>
    <t>PA12</t>
    <phoneticPr fontId="1"/>
  </si>
  <si>
    <t>PB9</t>
    <phoneticPr fontId="1"/>
  </si>
  <si>
    <t>PD1</t>
    <phoneticPr fontId="1"/>
  </si>
  <si>
    <t>PA11</t>
    <phoneticPr fontId="1"/>
  </si>
  <si>
    <t>PD0</t>
    <phoneticPr fontId="1"/>
  </si>
  <si>
    <t>PB13</t>
    <phoneticPr fontId="1"/>
  </si>
  <si>
    <t>RX</t>
    <phoneticPr fontId="1"/>
  </si>
  <si>
    <t>PB5</t>
    <phoneticPr fontId="1"/>
  </si>
  <si>
    <t>PB12</t>
    <phoneticPr fontId="1"/>
  </si>
  <si>
    <t>I2C</t>
    <phoneticPr fontId="1"/>
  </si>
  <si>
    <t>SCL</t>
    <phoneticPr fontId="1"/>
  </si>
  <si>
    <t>PB8</t>
    <phoneticPr fontId="1"/>
  </si>
  <si>
    <t>SDA</t>
    <phoneticPr fontId="1"/>
  </si>
  <si>
    <t>SCL</t>
    <phoneticPr fontId="1"/>
  </si>
  <si>
    <t>SDA</t>
    <phoneticPr fontId="1"/>
  </si>
  <si>
    <t>PA8</t>
    <phoneticPr fontId="1"/>
  </si>
  <si>
    <t>PD12</t>
    <phoneticPr fontId="1"/>
  </si>
  <si>
    <t>PD13</t>
    <phoneticPr fontId="1"/>
  </si>
  <si>
    <t>QSPI</t>
    <phoneticPr fontId="1"/>
  </si>
  <si>
    <t>SCK</t>
    <phoneticPr fontId="1"/>
  </si>
  <si>
    <t>B1</t>
    <phoneticPr fontId="1"/>
  </si>
  <si>
    <t>IO0</t>
    <phoneticPr fontId="1"/>
  </si>
  <si>
    <t>PC9</t>
    <phoneticPr fontId="1"/>
  </si>
  <si>
    <t>IO1</t>
    <phoneticPr fontId="1"/>
  </si>
  <si>
    <t>IO2</t>
    <phoneticPr fontId="1"/>
  </si>
  <si>
    <t>IO3</t>
    <phoneticPr fontId="1"/>
  </si>
  <si>
    <t>NCS</t>
    <phoneticPr fontId="1"/>
  </si>
  <si>
    <t>B2</t>
    <phoneticPr fontId="1"/>
  </si>
  <si>
    <t>IO1</t>
    <phoneticPr fontId="1"/>
  </si>
  <si>
    <t>PE8</t>
    <phoneticPr fontId="1"/>
  </si>
  <si>
    <t>IO2</t>
    <phoneticPr fontId="1"/>
  </si>
  <si>
    <t>PE9</t>
    <phoneticPr fontId="1"/>
  </si>
  <si>
    <t>PE10</t>
    <phoneticPr fontId="1"/>
  </si>
  <si>
    <t>TIM</t>
    <phoneticPr fontId="1"/>
  </si>
  <si>
    <t>CN1</t>
    <phoneticPr fontId="1"/>
  </si>
  <si>
    <t>CN1N</t>
    <phoneticPr fontId="1"/>
  </si>
  <si>
    <t>PA7</t>
    <phoneticPr fontId="1"/>
  </si>
  <si>
    <t>CN2</t>
    <phoneticPr fontId="1"/>
  </si>
  <si>
    <t>PE11</t>
    <phoneticPr fontId="1"/>
  </si>
  <si>
    <t>CN2N</t>
    <phoneticPr fontId="1"/>
  </si>
  <si>
    <t>PB0</t>
    <phoneticPr fontId="1"/>
  </si>
  <si>
    <t>PB14</t>
    <phoneticPr fontId="1"/>
  </si>
  <si>
    <t>CN3</t>
    <phoneticPr fontId="1"/>
  </si>
  <si>
    <t>PE13</t>
    <phoneticPr fontId="1"/>
  </si>
  <si>
    <t>CN3N</t>
    <phoneticPr fontId="1"/>
  </si>
  <si>
    <t>PB1</t>
    <phoneticPr fontId="1"/>
  </si>
  <si>
    <t>PB15</t>
    <phoneticPr fontId="1"/>
  </si>
  <si>
    <t>PE12</t>
    <phoneticPr fontId="1"/>
  </si>
  <si>
    <t>CN4</t>
    <phoneticPr fontId="1"/>
  </si>
  <si>
    <t>PA5</t>
    <phoneticPr fontId="1"/>
  </si>
  <si>
    <t>PA15</t>
    <phoneticPr fontId="1"/>
  </si>
  <si>
    <t>PB3</t>
    <phoneticPr fontId="1"/>
  </si>
  <si>
    <t>PA6</t>
    <phoneticPr fontId="1"/>
  </si>
  <si>
    <t>PB4</t>
    <phoneticPr fontId="1"/>
  </si>
  <si>
    <t>PD14</t>
    <phoneticPr fontId="1"/>
  </si>
  <si>
    <t>PD15</t>
    <phoneticPr fontId="1"/>
  </si>
  <si>
    <t>PC8</t>
    <phoneticPr fontId="1"/>
  </si>
  <si>
    <t>PE5</t>
    <phoneticPr fontId="1"/>
  </si>
  <si>
    <t>PE6</t>
    <phoneticPr fontId="1"/>
  </si>
  <si>
    <t>AD</t>
    <phoneticPr fontId="1"/>
  </si>
  <si>
    <t>IN0</t>
    <phoneticPr fontId="1"/>
  </si>
  <si>
    <t>IN1</t>
    <phoneticPr fontId="1"/>
  </si>
  <si>
    <t>IN2</t>
  </si>
  <si>
    <t>IN3</t>
  </si>
  <si>
    <t>IN4</t>
  </si>
  <si>
    <t>IN5</t>
  </si>
  <si>
    <t>IN6</t>
  </si>
  <si>
    <t>IN7</t>
  </si>
  <si>
    <t>IN8</t>
  </si>
  <si>
    <t>IN9</t>
  </si>
  <si>
    <t>IN10</t>
  </si>
  <si>
    <t>IN11</t>
  </si>
  <si>
    <t>IN12</t>
  </si>
  <si>
    <t>IN13</t>
  </si>
  <si>
    <t>IN14</t>
  </si>
  <si>
    <t>IN15</t>
  </si>
  <si>
    <t>IN1</t>
  </si>
  <si>
    <t>IN15</t>
    <phoneticPr fontId="1"/>
  </si>
  <si>
    <t>SD</t>
    <phoneticPr fontId="1"/>
  </si>
  <si>
    <t>D0</t>
    <phoneticPr fontId="1"/>
  </si>
  <si>
    <t>SDカード</t>
    <phoneticPr fontId="1"/>
  </si>
  <si>
    <t>D1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</si>
  <si>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</si>
  <si>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</si>
  <si>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</si>
  <si>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</si>
  <si>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D6</t>
    <phoneticPr fontId="1"/>
  </si>
  <si>
    <t>D7</t>
    <phoneticPr fontId="1"/>
  </si>
  <si>
    <t>CMD</t>
    <phoneticPr fontId="1"/>
  </si>
  <si>
    <t>USB</t>
    <phoneticPr fontId="1"/>
  </si>
  <si>
    <t>FS</t>
    <phoneticPr fontId="1"/>
  </si>
  <si>
    <t>DP</t>
    <phoneticPr fontId="1"/>
  </si>
  <si>
    <t>USB1</t>
    <phoneticPr fontId="1"/>
  </si>
  <si>
    <t>DM</t>
    <phoneticPr fontId="1"/>
  </si>
  <si>
    <t>HS</t>
    <phoneticPr fontId="1"/>
  </si>
  <si>
    <t>USB2</t>
    <phoneticPr fontId="1"/>
  </si>
  <si>
    <t>WRITE</t>
    <phoneticPr fontId="1"/>
  </si>
  <si>
    <t>-</t>
    <phoneticPr fontId="1"/>
  </si>
  <si>
    <t>TDO</t>
    <phoneticPr fontId="1"/>
  </si>
  <si>
    <t>ST-Link</t>
    <phoneticPr fontId="1"/>
  </si>
  <si>
    <t>TDI</t>
    <phoneticPr fontId="1"/>
  </si>
  <si>
    <t>SWIO</t>
    <phoneticPr fontId="1"/>
  </si>
  <si>
    <t>SWCLK</t>
    <phoneticPr fontId="1"/>
  </si>
  <si>
    <t>nRESET</t>
    <phoneticPr fontId="1"/>
  </si>
  <si>
    <t>PA1</t>
    <phoneticPr fontId="1"/>
  </si>
  <si>
    <t>PA3</t>
    <phoneticPr fontId="1"/>
  </si>
  <si>
    <t>PB8</t>
    <phoneticPr fontId="1"/>
  </si>
  <si>
    <t>PB0</t>
    <phoneticPr fontId="1"/>
  </si>
  <si>
    <t>PB15</t>
    <phoneticPr fontId="1"/>
  </si>
  <si>
    <t>PE14</t>
    <phoneticPr fontId="1"/>
  </si>
  <si>
    <t>PB5</t>
    <phoneticPr fontId="1"/>
  </si>
  <si>
    <t>CN1</t>
    <phoneticPr fontId="1"/>
  </si>
  <si>
    <t>PB7</t>
    <phoneticPr fontId="1"/>
  </si>
  <si>
    <t>PB10</t>
    <phoneticPr fontId="1"/>
  </si>
  <si>
    <t>PB11</t>
    <phoneticPr fontId="1"/>
  </si>
  <si>
    <t>PB8</t>
    <phoneticPr fontId="1"/>
  </si>
  <si>
    <t>PB9</t>
    <phoneticPr fontId="1"/>
  </si>
  <si>
    <t>PV8</t>
    <phoneticPr fontId="1"/>
  </si>
  <si>
    <t>PC9</t>
    <phoneticPr fontId="1"/>
  </si>
  <si>
    <t>PC10</t>
    <phoneticPr fontId="1"/>
  </si>
  <si>
    <t>PC11</t>
    <phoneticPr fontId="1"/>
  </si>
  <si>
    <t>PC12</t>
    <phoneticPr fontId="1"/>
  </si>
  <si>
    <t>CK</t>
    <phoneticPr fontId="1"/>
  </si>
  <si>
    <t>PC6</t>
    <phoneticPr fontId="1"/>
  </si>
  <si>
    <t>PC7</t>
    <phoneticPr fontId="1"/>
  </si>
  <si>
    <t>PD2</t>
    <phoneticPr fontId="1"/>
  </si>
  <si>
    <t>PB6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</si>
  <si>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</si>
  <si>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</si>
  <si>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</si>
  <si>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</si>
  <si>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RA0</t>
    <phoneticPr fontId="1"/>
  </si>
  <si>
    <t>RA1</t>
  </si>
  <si>
    <t>RA2</t>
  </si>
  <si>
    <t>RA3</t>
  </si>
  <si>
    <t>RA4</t>
  </si>
  <si>
    <t>RA5</t>
  </si>
  <si>
    <t>RA6</t>
  </si>
  <si>
    <t>RA7</t>
  </si>
  <si>
    <t>PC4</t>
  </si>
  <si>
    <t>PC5</t>
  </si>
  <si>
    <t>PB0</t>
    <phoneticPr fontId="1"/>
  </si>
  <si>
    <t>PB1</t>
    <phoneticPr fontId="1"/>
  </si>
  <si>
    <t>ID</t>
    <phoneticPr fontId="1"/>
  </si>
  <si>
    <t>PA10</t>
    <phoneticPr fontId="1"/>
  </si>
  <si>
    <t>VBUS</t>
    <phoneticPr fontId="1"/>
  </si>
  <si>
    <t>PB12</t>
    <phoneticPr fontId="1"/>
  </si>
  <si>
    <t>PB3</t>
  </si>
  <si>
    <t>PA15</t>
  </si>
  <si>
    <t>PA13</t>
  </si>
  <si>
    <t>PA14</t>
  </si>
  <si>
    <t>PB4</t>
  </si>
  <si>
    <t>PWM QI</t>
    <phoneticPr fontId="1"/>
  </si>
  <si>
    <t>PB6</t>
    <phoneticPr fontId="1"/>
  </si>
  <si>
    <t>PB5</t>
    <phoneticPr fontId="1"/>
  </si>
  <si>
    <t>PA9</t>
    <phoneticPr fontId="1"/>
  </si>
  <si>
    <t>PA10</t>
    <phoneticPr fontId="1"/>
  </si>
  <si>
    <t>PD5</t>
    <phoneticPr fontId="1"/>
  </si>
  <si>
    <t>PD6</t>
    <phoneticPr fontId="1"/>
  </si>
  <si>
    <t>CAN</t>
    <phoneticPr fontId="1"/>
  </si>
  <si>
    <t>SERIAL0</t>
    <phoneticPr fontId="1"/>
  </si>
  <si>
    <t>SERIAL1</t>
    <phoneticPr fontId="1"/>
  </si>
  <si>
    <t>PB8</t>
    <phoneticPr fontId="1"/>
  </si>
  <si>
    <t>PB7</t>
    <phoneticPr fontId="1"/>
  </si>
  <si>
    <t>A/D QI</t>
    <phoneticPr fontId="1"/>
  </si>
  <si>
    <t>PC0</t>
    <phoneticPr fontId="1"/>
  </si>
  <si>
    <t>PC1</t>
    <phoneticPr fontId="1"/>
  </si>
  <si>
    <t>PC2</t>
    <phoneticPr fontId="1"/>
  </si>
  <si>
    <t>PC3</t>
    <phoneticPr fontId="1"/>
  </si>
  <si>
    <t>SERIAL2</t>
    <phoneticPr fontId="1"/>
  </si>
  <si>
    <t>ENC</t>
    <phoneticPr fontId="1"/>
  </si>
  <si>
    <t>PD12</t>
    <phoneticPr fontId="1"/>
  </si>
  <si>
    <t>PD13</t>
    <phoneticPr fontId="1"/>
  </si>
  <si>
    <t>PWM QI</t>
    <phoneticPr fontId="1"/>
  </si>
  <si>
    <t>ENC</t>
    <phoneticPr fontId="1"/>
  </si>
  <si>
    <t>PB3</t>
    <phoneticPr fontId="1"/>
  </si>
  <si>
    <t>PA15</t>
    <phoneticPr fontId="1"/>
  </si>
  <si>
    <t>SERIAL</t>
    <phoneticPr fontId="1"/>
  </si>
  <si>
    <t>PA0</t>
    <phoneticPr fontId="1"/>
  </si>
  <si>
    <t>PA1</t>
    <phoneticPr fontId="1"/>
  </si>
  <si>
    <t>PA6</t>
    <phoneticPr fontId="1"/>
  </si>
  <si>
    <t>PA7</t>
    <phoneticPr fontId="1"/>
  </si>
  <si>
    <t>PE9</t>
    <phoneticPr fontId="1"/>
  </si>
  <si>
    <t>PE11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</si>
</sst>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 diagonalDown="1">
      <left style="thin">
        <color auto="1"/>
      </left>
      <right style="medium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medium">
        <color auto="1"/>
      </right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 diagonalDown="1"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 style="thin">
        <color auto="1"/>
      </diagonal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 style="thin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medium">
        <color auto="1"/>
      </bottom>
      <diagonal style="thin">
        <color auto="1"/>
      </diagonal>
    </border>
    <border diagonalDown="1">
      <left/>
      <right style="thin">
        <color auto="1"/>
      </right>
      <top/>
      <bottom style="medium">
        <color auto="1"/>
      </bottom>
      <diagonal style="thin">
        <color auto="1"/>
      </diagonal>
    </border>
    <border diagonalDown="1">
      <left style="thin">
        <color auto="1"/>
      </left>
      <right/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 style="double">
        <color auto="1"/>
      </top>
      <bottom/>
      <diagonal style="thin">
        <color auto="1"/>
      </diagonal>
    </border>
    <border diagonalDown="1">
      <left/>
      <right style="thick">
        <color auto="1"/>
      </right>
      <top/>
      <bottom/>
      <diagonal style="thin">
        <color auto="1"/>
      </diagonal>
    </border>
    <border diagonalDown="1">
      <left style="thin">
        <color auto="1"/>
      </left>
      <right/>
      <top/>
      <bottom style="thick">
        <color auto="1"/>
      </bottom>
      <diagonal style="thin">
        <color auto="1"/>
      </diagonal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0" borderId="64" xfId="0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2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5" xfId="0" applyBorder="1">
      <alignment vertical="center"/>
    </xf>
    <xf numFmtId="0" fontId="0" fillId="0" borderId="66" xfId="0" applyBorder="1">
      <alignment vertical="center"/>
    </xf>
    <xf numFmtId="0" fontId="0" fillId="0" borderId="78" xfId="0" applyBorder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82" xfId="0" applyBorder="1">
      <alignment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>
      <alignment vertical="center"/>
    </xf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0" xfId="0" applyBorder="1">
      <alignment vertical="center"/>
    </xf>
    <xf numFmtId="0" fontId="0" fillId="0" borderId="36" xfId="0" applyBorder="1">
      <alignment vertical="center"/>
    </xf>
    <xf numFmtId="0" fontId="0" fillId="0" borderId="88" xfId="0" applyBorder="1">
      <alignment vertical="center"/>
    </xf>
    <xf numFmtId="0" fontId="0" fillId="0" borderId="89" xfId="0" applyBorder="1">
      <alignment vertical="center"/>
    </xf>
    <xf numFmtId="0" fontId="0" fillId="0" borderId="90" xfId="0" applyBorder="1" applyAlignment="1">
      <alignment horizontal="center" vertical="center"/>
    </xf>
    <xf numFmtId="0" fontId="0" fillId="0" borderId="87" xfId="0" applyBorder="1">
      <alignment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zoomScale="115" zoomScaleNormal="115" workbookViewId="0">
      <selection activeCell="I19" sqref="I19"/>
    </sheetView>
  </sheetViews>
  <sheetFormatPr defaultRowHeight="13.5" x14ac:dyDescent="0.15"/>
  <cols>
    <col min="2" max="2" width="9" style="1"/>
  </cols>
  <sheetData>
    <row r="1" spans="2:10" ht="14.25" thickBot="1" x14ac:dyDescent="0.2"/>
    <row r="2" spans="2:10" s="1" customFormat="1" x14ac:dyDescent="0.15">
      <c r="B2" s="17"/>
      <c r="C2" s="16" t="s">
        <v>17</v>
      </c>
      <c r="D2" s="16" t="s">
        <v>16</v>
      </c>
      <c r="E2" s="16" t="s">
        <v>15</v>
      </c>
      <c r="F2" s="16" t="s">
        <v>14</v>
      </c>
      <c r="G2" s="16" t="s">
        <v>13</v>
      </c>
      <c r="H2" s="16" t="s">
        <v>12</v>
      </c>
      <c r="I2" s="16" t="s">
        <v>11</v>
      </c>
      <c r="J2" s="15" t="s">
        <v>10</v>
      </c>
    </row>
    <row r="3" spans="2:10" x14ac:dyDescent="0.15">
      <c r="B3" s="12">
        <v>0</v>
      </c>
      <c r="C3" s="11">
        <v>23</v>
      </c>
      <c r="D3" s="11">
        <v>35</v>
      </c>
      <c r="E3" s="11">
        <v>15</v>
      </c>
      <c r="F3" s="11">
        <v>81</v>
      </c>
      <c r="G3" s="11">
        <v>97</v>
      </c>
      <c r="H3" s="96"/>
      <c r="I3" s="97"/>
      <c r="J3" s="14">
        <v>12</v>
      </c>
    </row>
    <row r="4" spans="2:10" x14ac:dyDescent="0.15">
      <c r="B4" s="12">
        <v>1</v>
      </c>
      <c r="C4" s="11">
        <v>24</v>
      </c>
      <c r="D4" s="11">
        <v>36</v>
      </c>
      <c r="E4" s="11">
        <v>16</v>
      </c>
      <c r="F4" s="11">
        <v>82</v>
      </c>
      <c r="G4" s="11">
        <v>98</v>
      </c>
      <c r="H4" s="98"/>
      <c r="I4" s="99"/>
      <c r="J4" s="13">
        <v>13</v>
      </c>
    </row>
    <row r="5" spans="2:10" x14ac:dyDescent="0.15">
      <c r="B5" s="12">
        <v>2</v>
      </c>
      <c r="C5" s="11">
        <v>25</v>
      </c>
      <c r="D5" s="11">
        <v>37</v>
      </c>
      <c r="E5" s="11">
        <v>17</v>
      </c>
      <c r="F5" s="11">
        <v>83</v>
      </c>
      <c r="G5" s="11">
        <v>1</v>
      </c>
      <c r="H5" s="98"/>
      <c r="I5" s="99"/>
      <c r="J5" s="93"/>
    </row>
    <row r="6" spans="2:10" x14ac:dyDescent="0.15">
      <c r="B6" s="12">
        <v>3</v>
      </c>
      <c r="C6" s="11">
        <v>26</v>
      </c>
      <c r="D6" s="11">
        <v>89</v>
      </c>
      <c r="E6" s="11">
        <v>18</v>
      </c>
      <c r="F6" s="11">
        <v>84</v>
      </c>
      <c r="G6" s="11">
        <v>2</v>
      </c>
      <c r="H6" s="98"/>
      <c r="I6" s="99"/>
      <c r="J6" s="94"/>
    </row>
    <row r="7" spans="2:10" x14ac:dyDescent="0.15">
      <c r="B7" s="12">
        <v>4</v>
      </c>
      <c r="C7" s="11">
        <v>29</v>
      </c>
      <c r="D7" s="11">
        <v>90</v>
      </c>
      <c r="E7" s="11">
        <v>33</v>
      </c>
      <c r="F7" s="11">
        <v>85</v>
      </c>
      <c r="G7" s="11">
        <v>3</v>
      </c>
      <c r="H7" s="98"/>
      <c r="I7" s="99"/>
      <c r="J7" s="94"/>
    </row>
    <row r="8" spans="2:10" x14ac:dyDescent="0.15">
      <c r="B8" s="12">
        <v>5</v>
      </c>
      <c r="C8" s="11">
        <v>30</v>
      </c>
      <c r="D8" s="11">
        <v>91</v>
      </c>
      <c r="E8" s="11">
        <v>34</v>
      </c>
      <c r="F8" s="11">
        <v>86</v>
      </c>
      <c r="G8" s="11">
        <v>4</v>
      </c>
      <c r="H8" s="98"/>
      <c r="I8" s="99"/>
      <c r="J8" s="94"/>
    </row>
    <row r="9" spans="2:10" x14ac:dyDescent="0.15">
      <c r="B9" s="12">
        <v>6</v>
      </c>
      <c r="C9" s="11">
        <v>31</v>
      </c>
      <c r="D9" s="11">
        <v>92</v>
      </c>
      <c r="E9" s="11">
        <v>63</v>
      </c>
      <c r="F9" s="11">
        <v>87</v>
      </c>
      <c r="G9" s="11">
        <v>5</v>
      </c>
      <c r="H9" s="98"/>
      <c r="I9" s="99"/>
      <c r="J9" s="94"/>
    </row>
    <row r="10" spans="2:10" x14ac:dyDescent="0.15">
      <c r="B10" s="12">
        <v>7</v>
      </c>
      <c r="C10" s="11">
        <v>32</v>
      </c>
      <c r="D10" s="11">
        <v>93</v>
      </c>
      <c r="E10" s="11">
        <v>64</v>
      </c>
      <c r="F10" s="11">
        <v>88</v>
      </c>
      <c r="G10" s="11">
        <v>38</v>
      </c>
      <c r="H10" s="98"/>
      <c r="I10" s="99"/>
      <c r="J10" s="94"/>
    </row>
    <row r="11" spans="2:10" x14ac:dyDescent="0.15">
      <c r="B11" s="12">
        <v>8</v>
      </c>
      <c r="C11" s="11">
        <v>67</v>
      </c>
      <c r="D11" s="11">
        <v>95</v>
      </c>
      <c r="E11" s="11">
        <v>65</v>
      </c>
      <c r="F11" s="11">
        <v>55</v>
      </c>
      <c r="G11" s="11">
        <v>39</v>
      </c>
      <c r="H11" s="98"/>
      <c r="I11" s="99"/>
      <c r="J11" s="94"/>
    </row>
    <row r="12" spans="2:10" x14ac:dyDescent="0.15">
      <c r="B12" s="12">
        <v>9</v>
      </c>
      <c r="C12" s="11">
        <v>68</v>
      </c>
      <c r="D12" s="11">
        <v>96</v>
      </c>
      <c r="E12" s="11">
        <v>66</v>
      </c>
      <c r="F12" s="11">
        <v>56</v>
      </c>
      <c r="G12" s="11">
        <v>40</v>
      </c>
      <c r="H12" s="98"/>
      <c r="I12" s="99"/>
      <c r="J12" s="94"/>
    </row>
    <row r="13" spans="2:10" x14ac:dyDescent="0.15">
      <c r="B13" s="12">
        <v>10</v>
      </c>
      <c r="C13" s="11">
        <v>69</v>
      </c>
      <c r="D13" s="11">
        <v>47</v>
      </c>
      <c r="E13" s="11">
        <v>78</v>
      </c>
      <c r="F13" s="11">
        <v>57</v>
      </c>
      <c r="G13" s="11">
        <v>41</v>
      </c>
      <c r="H13" s="98"/>
      <c r="I13" s="99"/>
      <c r="J13" s="94"/>
    </row>
    <row r="14" spans="2:10" x14ac:dyDescent="0.15">
      <c r="B14" s="12">
        <v>11</v>
      </c>
      <c r="C14" s="11">
        <v>70</v>
      </c>
      <c r="D14" s="11">
        <v>48</v>
      </c>
      <c r="E14" s="11">
        <v>79</v>
      </c>
      <c r="F14" s="11">
        <v>58</v>
      </c>
      <c r="G14" s="11">
        <v>42</v>
      </c>
      <c r="H14" s="98"/>
      <c r="I14" s="99"/>
      <c r="J14" s="94"/>
    </row>
    <row r="15" spans="2:10" x14ac:dyDescent="0.15">
      <c r="B15" s="12">
        <v>12</v>
      </c>
      <c r="C15" s="11">
        <v>71</v>
      </c>
      <c r="D15" s="11">
        <v>51</v>
      </c>
      <c r="E15" s="11">
        <v>80</v>
      </c>
      <c r="F15" s="11">
        <v>59</v>
      </c>
      <c r="G15" s="11">
        <v>43</v>
      </c>
      <c r="H15" s="98"/>
      <c r="I15" s="99"/>
      <c r="J15" s="94"/>
    </row>
    <row r="16" spans="2:10" x14ac:dyDescent="0.15">
      <c r="B16" s="12">
        <v>13</v>
      </c>
      <c r="C16" s="11">
        <v>72</v>
      </c>
      <c r="D16" s="11">
        <v>52</v>
      </c>
      <c r="E16" s="11">
        <v>7</v>
      </c>
      <c r="F16" s="11">
        <v>60</v>
      </c>
      <c r="G16" s="11">
        <v>44</v>
      </c>
      <c r="H16" s="98"/>
      <c r="I16" s="99"/>
      <c r="J16" s="94"/>
    </row>
    <row r="17" spans="2:10" x14ac:dyDescent="0.15">
      <c r="B17" s="12">
        <v>14</v>
      </c>
      <c r="C17" s="11">
        <v>76</v>
      </c>
      <c r="D17" s="11">
        <v>53</v>
      </c>
      <c r="E17" s="11">
        <v>8</v>
      </c>
      <c r="F17" s="11">
        <v>61</v>
      </c>
      <c r="G17" s="11">
        <v>45</v>
      </c>
      <c r="H17" s="98"/>
      <c r="I17" s="99"/>
      <c r="J17" s="94"/>
    </row>
    <row r="18" spans="2:10" ht="14.25" thickBot="1" x14ac:dyDescent="0.2">
      <c r="B18" s="10">
        <v>15</v>
      </c>
      <c r="C18" s="9">
        <v>77</v>
      </c>
      <c r="D18" s="9">
        <v>54</v>
      </c>
      <c r="E18" s="9">
        <v>9</v>
      </c>
      <c r="F18" s="9">
        <v>62</v>
      </c>
      <c r="G18" s="9">
        <v>46</v>
      </c>
      <c r="H18" s="100"/>
      <c r="I18" s="101"/>
      <c r="J18" s="95"/>
    </row>
    <row r="19" spans="2:10" ht="14.25" thickBot="1" x14ac:dyDescent="0.2"/>
    <row r="20" spans="2:10" x14ac:dyDescent="0.15">
      <c r="B20" s="8" t="s">
        <v>9</v>
      </c>
      <c r="C20" s="7">
        <v>6</v>
      </c>
    </row>
    <row r="21" spans="2:10" x14ac:dyDescent="0.15">
      <c r="B21" s="6" t="s">
        <v>8</v>
      </c>
      <c r="C21" s="5">
        <v>14</v>
      </c>
    </row>
    <row r="22" spans="2:10" x14ac:dyDescent="0.15">
      <c r="B22" s="6" t="s">
        <v>7</v>
      </c>
      <c r="C22" s="5">
        <v>21</v>
      </c>
    </row>
    <row r="23" spans="2:10" x14ac:dyDescent="0.15">
      <c r="B23" s="6" t="s">
        <v>6</v>
      </c>
      <c r="C23" s="5">
        <v>49</v>
      </c>
    </row>
    <row r="24" spans="2:10" x14ac:dyDescent="0.15">
      <c r="B24" s="6" t="s">
        <v>5</v>
      </c>
      <c r="C24" s="5">
        <v>73</v>
      </c>
    </row>
    <row r="25" spans="2:10" x14ac:dyDescent="0.15">
      <c r="B25" s="6" t="s">
        <v>4</v>
      </c>
      <c r="C25" s="5">
        <v>94</v>
      </c>
    </row>
    <row r="27" spans="2:10" x14ac:dyDescent="0.15">
      <c r="B27" s="78" t="s">
        <v>3</v>
      </c>
      <c r="C27">
        <v>11</v>
      </c>
      <c r="D27">
        <v>19</v>
      </c>
      <c r="E27">
        <v>28</v>
      </c>
      <c r="F27">
        <v>50</v>
      </c>
      <c r="G27">
        <v>75</v>
      </c>
      <c r="H27">
        <v>100</v>
      </c>
    </row>
    <row r="28" spans="2:10" x14ac:dyDescent="0.15">
      <c r="B28" s="78" t="s">
        <v>2</v>
      </c>
      <c r="C28" s="4">
        <v>10</v>
      </c>
      <c r="D28" s="4"/>
      <c r="E28" s="4">
        <v>27</v>
      </c>
      <c r="F28" s="4"/>
      <c r="G28" s="4">
        <v>74</v>
      </c>
      <c r="H28" s="4">
        <v>99</v>
      </c>
    </row>
    <row r="29" spans="2:10" x14ac:dyDescent="0.15">
      <c r="B29" s="2" t="s">
        <v>1</v>
      </c>
      <c r="C29" s="79">
        <v>22</v>
      </c>
    </row>
    <row r="30" spans="2:10" x14ac:dyDescent="0.15">
      <c r="B30" s="2" t="s">
        <v>0</v>
      </c>
      <c r="C30" s="80">
        <v>20</v>
      </c>
    </row>
  </sheetData>
  <mergeCells count="2">
    <mergeCell ref="J5:J18"/>
    <mergeCell ref="H3:I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4"/>
  <sheetViews>
    <sheetView tabSelected="1" zoomScaleNormal="100" workbookViewId="0">
      <pane xSplit="3" ySplit="1" topLeftCell="D26" activePane="bottomRight" state="frozen"/>
      <selection pane="topRight" activeCell="D1" sqref="D1"/>
      <selection pane="bottomLeft" activeCell="A2" sqref="A2"/>
      <selection pane="bottomRight" activeCell="H44" sqref="H44"/>
    </sheetView>
  </sheetViews>
  <sheetFormatPr defaultRowHeight="13.5" x14ac:dyDescent="0.15"/>
  <cols>
    <col min="1" max="1" width="6.25" style="67" bestFit="1" customWidth="1"/>
    <col min="2" max="2" width="3.875" bestFit="1" customWidth="1"/>
    <col min="3" max="3" width="6.625" style="59" customWidth="1"/>
    <col min="4" max="4" width="6.625" style="23" customWidth="1"/>
    <col min="5" max="5" width="6.625" style="24" customWidth="1"/>
    <col min="6" max="6" width="6.625" style="25" customWidth="1"/>
    <col min="7" max="7" width="19" style="1" customWidth="1"/>
    <col min="8" max="8" width="9" style="86"/>
    <col min="9" max="9" width="13" style="86" bestFit="1" customWidth="1"/>
    <col min="10" max="10" width="33.875" customWidth="1"/>
    <col min="11" max="11" width="15.125" style="33" bestFit="1" customWidth="1"/>
    <col min="12" max="12" width="15.125" style="24" customWidth="1"/>
    <col min="13" max="13" width="15.125" style="28" customWidth="1"/>
    <col min="15" max="16" width="9" style="1"/>
    <col min="18" max="20" width="9" style="1"/>
    <col min="21" max="21" width="9" style="1" bestFit="1" customWidth="1"/>
    <col min="22" max="22" width="9" style="1"/>
  </cols>
  <sheetData>
    <row r="1" spans="1:22" s="19" customFormat="1" ht="15" thickTop="1" thickBot="1" x14ac:dyDescent="0.2">
      <c r="A1" s="131" t="s">
        <v>18</v>
      </c>
      <c r="B1" s="130"/>
      <c r="C1" s="18" t="s">
        <v>19</v>
      </c>
      <c r="D1" s="132" t="s">
        <v>20</v>
      </c>
      <c r="E1" s="132"/>
      <c r="F1" s="132"/>
      <c r="G1" s="19" t="s">
        <v>21</v>
      </c>
      <c r="H1" s="20" t="s">
        <v>22</v>
      </c>
      <c r="I1" s="20" t="s">
        <v>23</v>
      </c>
      <c r="J1" s="19" t="s">
        <v>24</v>
      </c>
      <c r="K1" s="133" t="s">
        <v>25</v>
      </c>
      <c r="L1" s="130"/>
      <c r="M1" s="134"/>
      <c r="N1" s="21"/>
      <c r="O1" s="21" t="s">
        <v>26</v>
      </c>
      <c r="P1" s="19" t="s">
        <v>23</v>
      </c>
      <c r="Q1" s="19" t="s">
        <v>27</v>
      </c>
      <c r="R1" s="19" t="s">
        <v>28</v>
      </c>
      <c r="S1" s="130" t="s">
        <v>29</v>
      </c>
      <c r="T1" s="130"/>
      <c r="U1" s="19" t="s">
        <v>21</v>
      </c>
      <c r="V1" s="19" t="s">
        <v>30</v>
      </c>
    </row>
    <row r="2" spans="1:22" ht="14.25" thickTop="1" x14ac:dyDescent="0.15">
      <c r="A2" s="125" t="s">
        <v>31</v>
      </c>
      <c r="B2" s="122">
        <v>1</v>
      </c>
      <c r="C2" s="22" t="s">
        <v>32</v>
      </c>
      <c r="D2" s="23" t="s">
        <v>33</v>
      </c>
      <c r="E2" s="24" t="s">
        <v>182</v>
      </c>
      <c r="G2" s="129" t="s">
        <v>216</v>
      </c>
      <c r="H2" s="86" t="s">
        <v>211</v>
      </c>
      <c r="I2" s="86">
        <f>IF(O2="",P2,O2)</f>
        <v>68</v>
      </c>
      <c r="J2" s="27"/>
      <c r="K2" s="24" t="str">
        <f t="shared" ref="K2:M3" si="0">IF(D2="","",IF(COUNTIF($H:$H,D2)=0,D2,""))</f>
        <v/>
      </c>
      <c r="L2" s="24" t="str">
        <f t="shared" si="0"/>
        <v/>
      </c>
      <c r="M2" s="28" t="str">
        <f t="shared" si="0"/>
        <v/>
      </c>
      <c r="O2" s="1" t="str">
        <f>IF(Q2,$Q$1,"")&amp;IF(R2=1,$R$1,"")</f>
        <v/>
      </c>
      <c r="P2" s="1">
        <f>IFERROR(INDEX(ピン配置!$C$3:$I$18,MATCH(VALUE(MID(H2,3,2)),ピン配置!$B$3:$B$18,0),MATCH(MID(H2,2,1),ピン配置!$C$2:$I$2,0)),"")</f>
        <v>68</v>
      </c>
      <c r="Q2" s="1">
        <f>IF(COUNTIF(H:H,H2)&gt;1,1,0)</f>
        <v>0</v>
      </c>
      <c r="R2" s="1">
        <f>IF(H2="",0,IF(COUNTIF(D2:F2,H2)=1,0,1))</f>
        <v>0</v>
      </c>
      <c r="S2" s="1" t="str">
        <f>A2</f>
        <v>UART</v>
      </c>
      <c r="T2" s="1">
        <f>B2</f>
        <v>1</v>
      </c>
      <c r="U2" s="1" t="str">
        <f>IF(G2="","",G2)</f>
        <v>SERIAL0</v>
      </c>
      <c r="V2" s="1" t="str">
        <f>S2&amp;T2&amp;"_"&amp;C2</f>
        <v>UART1_TX</v>
      </c>
    </row>
    <row r="3" spans="1:22" x14ac:dyDescent="0.15">
      <c r="A3" s="116"/>
      <c r="B3" s="119"/>
      <c r="C3" s="29" t="s">
        <v>35</v>
      </c>
      <c r="D3" s="30" t="s">
        <v>36</v>
      </c>
      <c r="E3" s="31" t="s">
        <v>168</v>
      </c>
      <c r="F3" s="32"/>
      <c r="G3" s="129"/>
      <c r="H3" s="86" t="s">
        <v>212</v>
      </c>
      <c r="I3" s="86">
        <f>IF(O3="",P3,O3)</f>
        <v>69</v>
      </c>
      <c r="J3" s="3"/>
      <c r="K3" s="33" t="str">
        <f t="shared" si="0"/>
        <v/>
      </c>
      <c r="L3" s="24" t="str">
        <f t="shared" si="0"/>
        <v/>
      </c>
      <c r="M3" s="28" t="str">
        <f t="shared" si="0"/>
        <v/>
      </c>
      <c r="O3" s="1" t="str">
        <f>IF(Q3,$Q$1,"")&amp;IF(R3=1,$R$1,"")</f>
        <v/>
      </c>
      <c r="P3" s="1">
        <f>IFERROR(INDEX(ピン配置!$C$3:$I$18,MATCH(VALUE(MID(H3,3,2)),ピン配置!$B$3:$B$18,0),MATCH(MID(H3,2,1),ピン配置!$C$2:$I$2,0)),"")</f>
        <v>69</v>
      </c>
      <c r="Q3" s="1">
        <f>IF(COUNTIF(H:H,H3)&gt;1,1,0)</f>
        <v>0</v>
      </c>
      <c r="R3" s="1">
        <f>IF(H3="",0,IF(COUNTIF(D3:F3,H3)=1,0,1))</f>
        <v>0</v>
      </c>
      <c r="S3" s="1" t="str">
        <f>IF(A3=0,S2,A3)</f>
        <v>UART</v>
      </c>
      <c r="T3" s="1">
        <f>IF(B3=0,T2,B3)</f>
        <v>1</v>
      </c>
      <c r="U3" s="1" t="str">
        <f>IF(B3=0,U2,IF(G3="","",G3))</f>
        <v>SERIAL0</v>
      </c>
      <c r="V3" s="1" t="str">
        <f>S3&amp;T3&amp;"_"&amp;C3</f>
        <v>UART1_RX</v>
      </c>
    </row>
    <row r="4" spans="1:22" x14ac:dyDescent="0.15">
      <c r="A4" s="116"/>
      <c r="B4" s="122">
        <v>2</v>
      </c>
      <c r="C4" s="34" t="s">
        <v>32</v>
      </c>
      <c r="D4" s="23" t="s">
        <v>39</v>
      </c>
      <c r="E4" s="24" t="s">
        <v>38</v>
      </c>
      <c r="G4" s="120" t="s">
        <v>217</v>
      </c>
      <c r="H4" s="88" t="s">
        <v>213</v>
      </c>
      <c r="I4" s="88">
        <f t="shared" ref="I4:I67" si="1">IF(O4="",P4,O4)</f>
        <v>86</v>
      </c>
      <c r="J4" s="4"/>
      <c r="K4" s="33" t="str">
        <f t="shared" ref="K4:K67" si="2">IF(D4="","",IF(COUNTIF($H:$H,D4)=0,D4,""))</f>
        <v/>
      </c>
      <c r="L4" s="24" t="str">
        <f t="shared" ref="L4:L67" si="3">IF(E4="","",IF(COUNTIF($H:$H,E4)=0,E4,""))</f>
        <v>PA2</v>
      </c>
      <c r="M4" s="28" t="str">
        <f t="shared" ref="M4:M67" si="4">IF(F4="","",IF(COUNTIF($H:$H,F4)=0,F4,""))</f>
        <v/>
      </c>
      <c r="O4" s="1" t="str">
        <f t="shared" ref="O4:O67" si="5">IF(Q4,$Q$1,"")&amp;IF(R4=1,$R$1,"")</f>
        <v/>
      </c>
      <c r="P4" s="1">
        <f>IFERROR(INDEX(ピン配置!$C$3:$I$18,MATCH(VALUE(MID(H4,3,2)),ピン配置!$B$3:$B$18,0),MATCH(MID(H4,2,1),ピン配置!$C$2:$I$2,0)),"")</f>
        <v>86</v>
      </c>
      <c r="Q4" s="1">
        <f t="shared" ref="Q4:Q67" si="6">IF(COUNTIF(H:H,H4)&gt;1,1,0)</f>
        <v>0</v>
      </c>
      <c r="R4" s="1">
        <f t="shared" ref="R4:R67" si="7">IF(H4="",0,IF(COUNTIF(D4:F4,H4)=1,0,1))</f>
        <v>0</v>
      </c>
      <c r="S4" s="1" t="str">
        <f t="shared" ref="S4:S67" si="8">IF(A4=0,S3,A4)</f>
        <v>UART</v>
      </c>
      <c r="T4" s="1">
        <f t="shared" ref="T4:T67" si="9">IF(B4=0,T3,B4)</f>
        <v>2</v>
      </c>
      <c r="U4" s="1" t="str">
        <f t="shared" ref="U4:U67" si="10">IF(B4=0,U3,IF(G4="","",G4))</f>
        <v>SERIAL1</v>
      </c>
      <c r="V4" s="1" t="str">
        <f t="shared" ref="V4:V67" si="11">S4&amp;T4&amp;"_"&amp;C4</f>
        <v>UART2_TX</v>
      </c>
    </row>
    <row r="5" spans="1:22" x14ac:dyDescent="0.15">
      <c r="A5" s="116"/>
      <c r="B5" s="120"/>
      <c r="C5" s="34" t="s">
        <v>35</v>
      </c>
      <c r="D5" s="23" t="s">
        <v>41</v>
      </c>
      <c r="E5" s="24" t="s">
        <v>40</v>
      </c>
      <c r="G5" s="122"/>
      <c r="H5" s="89" t="s">
        <v>214</v>
      </c>
      <c r="I5" s="89">
        <f t="shared" si="1"/>
        <v>87</v>
      </c>
      <c r="J5" s="3"/>
      <c r="K5" s="33" t="str">
        <f t="shared" si="2"/>
        <v/>
      </c>
      <c r="L5" s="24" t="str">
        <f t="shared" si="3"/>
        <v>PA3</v>
      </c>
      <c r="M5" s="28" t="str">
        <f t="shared" si="4"/>
        <v/>
      </c>
      <c r="O5" s="1" t="str">
        <f t="shared" si="5"/>
        <v/>
      </c>
      <c r="P5" s="1">
        <f>IFERROR(INDEX(ピン配置!$C$3:$I$18,MATCH(VALUE(MID(H5,3,2)),ピン配置!$B$3:$B$18,0),MATCH(MID(H5,2,1),ピン配置!$C$2:$I$2,0)),"")</f>
        <v>87</v>
      </c>
      <c r="Q5" s="1">
        <f t="shared" si="6"/>
        <v>0</v>
      </c>
      <c r="R5" s="1">
        <f t="shared" si="7"/>
        <v>0</v>
      </c>
      <c r="S5" s="1" t="str">
        <f t="shared" si="8"/>
        <v>UART</v>
      </c>
      <c r="T5" s="1">
        <f t="shared" si="9"/>
        <v>2</v>
      </c>
      <c r="U5" s="1" t="str">
        <f t="shared" si="10"/>
        <v>SERIAL1</v>
      </c>
      <c r="V5" s="1" t="str">
        <f t="shared" si="11"/>
        <v>UART2_RX</v>
      </c>
    </row>
    <row r="6" spans="1:22" x14ac:dyDescent="0.15">
      <c r="A6" s="116"/>
      <c r="B6" s="119">
        <v>3</v>
      </c>
      <c r="C6" s="22" t="s">
        <v>32</v>
      </c>
      <c r="D6" s="36" t="s">
        <v>44</v>
      </c>
      <c r="E6" s="37" t="s">
        <v>43</v>
      </c>
      <c r="F6" s="38" t="s">
        <v>169</v>
      </c>
      <c r="G6" s="129" t="s">
        <v>225</v>
      </c>
      <c r="H6" s="86" t="s">
        <v>42</v>
      </c>
      <c r="I6" s="86">
        <f t="shared" si="1"/>
        <v>47</v>
      </c>
      <c r="J6" s="4"/>
      <c r="K6" s="33" t="str">
        <f t="shared" si="2"/>
        <v>PD8</v>
      </c>
      <c r="L6" s="24" t="str">
        <f t="shared" si="3"/>
        <v>PC10</v>
      </c>
      <c r="M6" s="28" t="str">
        <f t="shared" si="4"/>
        <v/>
      </c>
      <c r="O6" s="1" t="str">
        <f t="shared" si="5"/>
        <v/>
      </c>
      <c r="P6" s="1">
        <f>IFERROR(INDEX(ピン配置!$C$3:$I$18,MATCH(VALUE(MID(H6,3,2)),ピン配置!$B$3:$B$18,0),MATCH(MID(H6,2,1),ピン配置!$C$2:$I$2,0)),"")</f>
        <v>47</v>
      </c>
      <c r="Q6" s="1">
        <f t="shared" si="6"/>
        <v>0</v>
      </c>
      <c r="R6" s="1">
        <f t="shared" si="7"/>
        <v>0</v>
      </c>
      <c r="S6" s="1" t="str">
        <f t="shared" si="8"/>
        <v>UART</v>
      </c>
      <c r="T6" s="1">
        <f t="shared" si="9"/>
        <v>3</v>
      </c>
      <c r="U6" s="1" t="str">
        <f t="shared" si="10"/>
        <v>SERIAL2</v>
      </c>
      <c r="V6" s="1" t="str">
        <f t="shared" si="11"/>
        <v>UART3_TX</v>
      </c>
    </row>
    <row r="7" spans="1:22" x14ac:dyDescent="0.15">
      <c r="A7" s="116"/>
      <c r="B7" s="119"/>
      <c r="C7" s="29" t="s">
        <v>35</v>
      </c>
      <c r="D7" s="30" t="s">
        <v>47</v>
      </c>
      <c r="E7" s="31" t="s">
        <v>46</v>
      </c>
      <c r="F7" s="32" t="s">
        <v>170</v>
      </c>
      <c r="G7" s="129"/>
      <c r="H7" s="86" t="s">
        <v>45</v>
      </c>
      <c r="I7" s="86">
        <f t="shared" si="1"/>
        <v>48</v>
      </c>
      <c r="J7" s="3"/>
      <c r="K7" s="33" t="str">
        <f t="shared" si="2"/>
        <v>PD9</v>
      </c>
      <c r="L7" s="24" t="str">
        <f t="shared" si="3"/>
        <v>PC11</v>
      </c>
      <c r="M7" s="28" t="str">
        <f t="shared" si="4"/>
        <v/>
      </c>
      <c r="O7" s="1" t="str">
        <f t="shared" si="5"/>
        <v/>
      </c>
      <c r="P7" s="1">
        <f>IFERROR(INDEX(ピン配置!$C$3:$I$18,MATCH(VALUE(MID(H7,3,2)),ピン配置!$B$3:$B$18,0),MATCH(MID(H7,2,1),ピン配置!$C$2:$I$2,0)),"")</f>
        <v>48</v>
      </c>
      <c r="Q7" s="1">
        <f t="shared" si="6"/>
        <v>0</v>
      </c>
      <c r="R7" s="1">
        <f t="shared" si="7"/>
        <v>0</v>
      </c>
      <c r="S7" s="1" t="str">
        <f t="shared" si="8"/>
        <v>UART</v>
      </c>
      <c r="T7" s="1">
        <f t="shared" si="9"/>
        <v>3</v>
      </c>
      <c r="U7" s="1" t="str">
        <f t="shared" si="10"/>
        <v>SERIAL2</v>
      </c>
      <c r="V7" s="1" t="str">
        <f t="shared" si="11"/>
        <v>UART3_RX</v>
      </c>
    </row>
    <row r="8" spans="1:22" x14ac:dyDescent="0.15">
      <c r="A8" s="116"/>
      <c r="B8" s="122">
        <v>4</v>
      </c>
      <c r="C8" s="34" t="s">
        <v>32</v>
      </c>
      <c r="D8" s="23" t="s">
        <v>43</v>
      </c>
      <c r="E8" s="24" t="s">
        <v>48</v>
      </c>
      <c r="G8" s="120" t="s">
        <v>233</v>
      </c>
      <c r="H8" s="88" t="s">
        <v>234</v>
      </c>
      <c r="I8" s="88">
        <f>IF(O8="",P8,O8)</f>
        <v>23</v>
      </c>
      <c r="J8" s="4"/>
      <c r="K8" s="33" t="str">
        <f t="shared" si="2"/>
        <v>PC10</v>
      </c>
      <c r="L8" s="24" t="str">
        <f t="shared" si="3"/>
        <v/>
      </c>
      <c r="M8" s="28" t="str">
        <f t="shared" si="4"/>
        <v/>
      </c>
      <c r="O8" s="1" t="str">
        <f t="shared" si="5"/>
        <v/>
      </c>
      <c r="P8" s="1">
        <f>IFERROR(INDEX(ピン配置!$C$3:$I$18,MATCH(VALUE(MID(H8,3,2)),ピン配置!$B$3:$B$18,0),MATCH(MID(H8,2,1),ピン配置!$C$2:$I$2,0)),"")</f>
        <v>23</v>
      </c>
      <c r="Q8" s="1">
        <f t="shared" si="6"/>
        <v>0</v>
      </c>
      <c r="R8" s="1">
        <f t="shared" si="7"/>
        <v>0</v>
      </c>
      <c r="S8" s="1" t="str">
        <f t="shared" si="8"/>
        <v>UART</v>
      </c>
      <c r="T8" s="1">
        <f t="shared" si="9"/>
        <v>4</v>
      </c>
      <c r="U8" s="1" t="str">
        <f t="shared" si="10"/>
        <v>SERIAL</v>
      </c>
      <c r="V8" s="1" t="str">
        <f t="shared" si="11"/>
        <v>UART4_TX</v>
      </c>
    </row>
    <row r="9" spans="1:22" x14ac:dyDescent="0.15">
      <c r="A9" s="116"/>
      <c r="B9" s="120"/>
      <c r="C9" s="34" t="s">
        <v>35</v>
      </c>
      <c r="D9" s="23" t="s">
        <v>46</v>
      </c>
      <c r="E9" s="24" t="s">
        <v>49</v>
      </c>
      <c r="G9" s="122"/>
      <c r="H9" s="89" t="s">
        <v>235</v>
      </c>
      <c r="I9" s="89">
        <f t="shared" si="1"/>
        <v>24</v>
      </c>
      <c r="J9" s="3"/>
      <c r="K9" s="33" t="str">
        <f t="shared" si="2"/>
        <v>PC11</v>
      </c>
      <c r="L9" s="24" t="str">
        <f t="shared" si="3"/>
        <v/>
      </c>
      <c r="M9" s="28" t="str">
        <f t="shared" si="4"/>
        <v/>
      </c>
      <c r="O9" s="1" t="str">
        <f t="shared" si="5"/>
        <v/>
      </c>
      <c r="P9" s="1">
        <f>IFERROR(INDEX(ピン配置!$C$3:$I$18,MATCH(VALUE(MID(H9,3,2)),ピン配置!$B$3:$B$18,0),MATCH(MID(H9,2,1),ピン配置!$C$2:$I$2,0)),"")</f>
        <v>24</v>
      </c>
      <c r="Q9" s="1">
        <f t="shared" si="6"/>
        <v>0</v>
      </c>
      <c r="R9" s="1">
        <f t="shared" si="7"/>
        <v>0</v>
      </c>
      <c r="S9" s="1" t="str">
        <f t="shared" si="8"/>
        <v>UART</v>
      </c>
      <c r="T9" s="1">
        <f t="shared" si="9"/>
        <v>4</v>
      </c>
      <c r="U9" s="1" t="str">
        <f t="shared" si="10"/>
        <v>SERIAL</v>
      </c>
      <c r="V9" s="1" t="str">
        <f t="shared" si="11"/>
        <v>UART4_RX</v>
      </c>
    </row>
    <row r="10" spans="1:22" x14ac:dyDescent="0.15">
      <c r="A10" s="116"/>
      <c r="B10" s="119">
        <v>5</v>
      </c>
      <c r="C10" s="22" t="s">
        <v>32</v>
      </c>
      <c r="D10" s="36" t="s">
        <v>50</v>
      </c>
      <c r="E10" s="37"/>
      <c r="F10" s="38"/>
      <c r="G10" s="129"/>
      <c r="I10" s="86" t="str">
        <f t="shared" si="1"/>
        <v/>
      </c>
      <c r="J10" s="4"/>
      <c r="K10" s="33" t="str">
        <f t="shared" si="2"/>
        <v>PC12</v>
      </c>
      <c r="L10" s="24" t="str">
        <f t="shared" si="3"/>
        <v/>
      </c>
      <c r="M10" s="28" t="str">
        <f t="shared" si="4"/>
        <v/>
      </c>
      <c r="O10" s="1" t="str">
        <f t="shared" si="5"/>
        <v/>
      </c>
      <c r="P10" s="1" t="str">
        <f>IFERROR(INDEX(ピン配置!$C$3:$I$18,MATCH(VALUE(MID(H10,3,2)),ピン配置!$B$3:$B$18,0),MATCH(MID(H10,2,1),ピン配置!$C$2:$I$2,0)),"")</f>
        <v/>
      </c>
      <c r="Q10" s="1">
        <f t="shared" si="6"/>
        <v>0</v>
      </c>
      <c r="R10" s="1">
        <f t="shared" si="7"/>
        <v>0</v>
      </c>
      <c r="S10" s="1" t="str">
        <f t="shared" si="8"/>
        <v>UART</v>
      </c>
      <c r="T10" s="1">
        <f t="shared" si="9"/>
        <v>5</v>
      </c>
      <c r="U10" s="1" t="str">
        <f t="shared" si="10"/>
        <v/>
      </c>
      <c r="V10" s="1" t="str">
        <f t="shared" si="11"/>
        <v>UART5_TX</v>
      </c>
    </row>
    <row r="11" spans="1:22" x14ac:dyDescent="0.15">
      <c r="A11" s="116"/>
      <c r="B11" s="119"/>
      <c r="C11" s="29" t="s">
        <v>35</v>
      </c>
      <c r="D11" s="30" t="s">
        <v>51</v>
      </c>
      <c r="E11" s="31"/>
      <c r="F11" s="32"/>
      <c r="G11" s="129"/>
      <c r="I11" s="86" t="str">
        <f t="shared" si="1"/>
        <v/>
      </c>
      <c r="J11" s="3"/>
      <c r="K11" s="33" t="str">
        <f t="shared" si="2"/>
        <v>PD2</v>
      </c>
      <c r="L11" s="24" t="str">
        <f t="shared" si="3"/>
        <v/>
      </c>
      <c r="M11" s="28" t="str">
        <f t="shared" si="4"/>
        <v/>
      </c>
      <c r="O11" s="1" t="str">
        <f t="shared" si="5"/>
        <v/>
      </c>
      <c r="P11" s="1" t="str">
        <f>IFERROR(INDEX(ピン配置!$C$3:$I$18,MATCH(VALUE(MID(H11,3,2)),ピン配置!$B$3:$B$18,0),MATCH(MID(H11,2,1),ピン配置!$C$2:$I$2,0)),"")</f>
        <v/>
      </c>
      <c r="Q11" s="1">
        <f t="shared" si="6"/>
        <v>0</v>
      </c>
      <c r="R11" s="1">
        <f t="shared" si="7"/>
        <v>0</v>
      </c>
      <c r="S11" s="1" t="str">
        <f t="shared" si="8"/>
        <v>UART</v>
      </c>
      <c r="T11" s="1">
        <f t="shared" si="9"/>
        <v>5</v>
      </c>
      <c r="U11" s="1" t="str">
        <f t="shared" si="10"/>
        <v/>
      </c>
      <c r="V11" s="1" t="str">
        <f t="shared" si="11"/>
        <v>UART5_RX</v>
      </c>
    </row>
    <row r="12" spans="1:22" x14ac:dyDescent="0.15">
      <c r="A12" s="116"/>
      <c r="B12" s="122">
        <v>6</v>
      </c>
      <c r="C12" s="34" t="s">
        <v>32</v>
      </c>
      <c r="D12" s="23" t="s">
        <v>52</v>
      </c>
      <c r="G12" s="120"/>
      <c r="H12" s="88"/>
      <c r="I12" s="88" t="str">
        <f t="shared" si="1"/>
        <v/>
      </c>
      <c r="J12" s="4"/>
      <c r="K12" s="33" t="str">
        <f t="shared" si="2"/>
        <v>PC6</v>
      </c>
      <c r="L12" s="24" t="str">
        <f t="shared" si="3"/>
        <v/>
      </c>
      <c r="M12" s="28" t="str">
        <f t="shared" si="4"/>
        <v/>
      </c>
      <c r="O12" s="1" t="str">
        <f t="shared" si="5"/>
        <v/>
      </c>
      <c r="P12" s="1" t="str">
        <f>IFERROR(INDEX(ピン配置!$C$3:$I$18,MATCH(VALUE(MID(H12,3,2)),ピン配置!$B$3:$B$18,0),MATCH(MID(H12,2,1),ピン配置!$C$2:$I$2,0)),"")</f>
        <v/>
      </c>
      <c r="Q12" s="1">
        <f t="shared" si="6"/>
        <v>0</v>
      </c>
      <c r="R12" s="1">
        <f t="shared" si="7"/>
        <v>0</v>
      </c>
      <c r="S12" s="1" t="str">
        <f t="shared" si="8"/>
        <v>UART</v>
      </c>
      <c r="T12" s="1">
        <f t="shared" si="9"/>
        <v>6</v>
      </c>
      <c r="U12" s="1" t="str">
        <f t="shared" si="10"/>
        <v/>
      </c>
      <c r="V12" s="1" t="str">
        <f t="shared" si="11"/>
        <v>UART6_TX</v>
      </c>
    </row>
    <row r="13" spans="1:22" x14ac:dyDescent="0.15">
      <c r="A13" s="116"/>
      <c r="B13" s="120"/>
      <c r="C13" s="34" t="s">
        <v>35</v>
      </c>
      <c r="D13" s="23" t="s">
        <v>53</v>
      </c>
      <c r="G13" s="122"/>
      <c r="H13" s="89"/>
      <c r="I13" s="89" t="str">
        <f t="shared" si="1"/>
        <v/>
      </c>
      <c r="J13" s="3"/>
      <c r="K13" s="33" t="str">
        <f t="shared" si="2"/>
        <v>PC7</v>
      </c>
      <c r="L13" s="24" t="str">
        <f t="shared" si="3"/>
        <v/>
      </c>
      <c r="M13" s="28" t="str">
        <f t="shared" si="4"/>
        <v/>
      </c>
      <c r="O13" s="1" t="str">
        <f t="shared" si="5"/>
        <v/>
      </c>
      <c r="P13" s="1" t="str">
        <f>IFERROR(INDEX(ピン配置!$C$3:$I$18,MATCH(VALUE(MID(H13,3,2)),ピン配置!$B$3:$B$18,0),MATCH(MID(H13,2,1),ピン配置!$C$2:$I$2,0)),"")</f>
        <v/>
      </c>
      <c r="Q13" s="1">
        <f t="shared" si="6"/>
        <v>0</v>
      </c>
      <c r="R13" s="1">
        <f t="shared" si="7"/>
        <v>0</v>
      </c>
      <c r="S13" s="1" t="str">
        <f t="shared" si="8"/>
        <v>UART</v>
      </c>
      <c r="T13" s="1">
        <f t="shared" si="9"/>
        <v>6</v>
      </c>
      <c r="U13" s="1" t="str">
        <f t="shared" si="10"/>
        <v/>
      </c>
      <c r="V13" s="1" t="str">
        <f t="shared" si="11"/>
        <v>UART6_RX</v>
      </c>
    </row>
    <row r="14" spans="1:22" x14ac:dyDescent="0.15">
      <c r="A14" s="116"/>
      <c r="B14" s="119">
        <v>7</v>
      </c>
      <c r="C14" s="34" t="s">
        <v>54</v>
      </c>
      <c r="D14" s="36"/>
      <c r="E14" s="37"/>
      <c r="F14" s="38"/>
      <c r="G14" s="129"/>
      <c r="I14" s="86" t="str">
        <f t="shared" si="1"/>
        <v/>
      </c>
      <c r="J14" s="4"/>
      <c r="K14" s="33" t="str">
        <f t="shared" si="2"/>
        <v/>
      </c>
      <c r="L14" s="24" t="str">
        <f t="shared" si="3"/>
        <v/>
      </c>
      <c r="M14" s="28" t="str">
        <f t="shared" si="4"/>
        <v/>
      </c>
      <c r="O14" s="1" t="str">
        <f t="shared" si="5"/>
        <v/>
      </c>
      <c r="P14" s="1" t="str">
        <f>IFERROR(INDEX(ピン配置!$C$3:$I$18,MATCH(VALUE(MID(H14,3,2)),ピン配置!$B$3:$B$18,0),MATCH(MID(H14,2,1),ピン配置!$C$2:$I$2,0)),"")</f>
        <v/>
      </c>
      <c r="Q14" s="1">
        <f t="shared" si="6"/>
        <v>0</v>
      </c>
      <c r="R14" s="1">
        <f t="shared" si="7"/>
        <v>0</v>
      </c>
      <c r="S14" s="1" t="str">
        <f t="shared" si="8"/>
        <v>UART</v>
      </c>
      <c r="T14" s="1">
        <f t="shared" si="9"/>
        <v>7</v>
      </c>
      <c r="U14" s="1" t="str">
        <f t="shared" si="10"/>
        <v/>
      </c>
      <c r="V14" s="1" t="str">
        <f t="shared" si="11"/>
        <v>UART7_TX</v>
      </c>
    </row>
    <row r="15" spans="1:22" x14ac:dyDescent="0.15">
      <c r="A15" s="116"/>
      <c r="B15" s="119"/>
      <c r="C15" s="34" t="s">
        <v>35</v>
      </c>
      <c r="D15" s="30"/>
      <c r="E15" s="31"/>
      <c r="F15" s="32"/>
      <c r="G15" s="129"/>
      <c r="I15" s="86" t="str">
        <f t="shared" si="1"/>
        <v/>
      </c>
      <c r="J15" s="3"/>
      <c r="K15" s="33" t="str">
        <f t="shared" si="2"/>
        <v/>
      </c>
      <c r="L15" s="24" t="str">
        <f t="shared" si="3"/>
        <v/>
      </c>
      <c r="M15" s="28" t="str">
        <f t="shared" si="4"/>
        <v/>
      </c>
      <c r="O15" s="1" t="str">
        <f t="shared" si="5"/>
        <v/>
      </c>
      <c r="P15" s="1" t="str">
        <f>IFERROR(INDEX(ピン配置!$C$3:$I$18,MATCH(VALUE(MID(H15,3,2)),ピン配置!$B$3:$B$18,0),MATCH(MID(H15,2,1),ピン配置!$C$2:$I$2,0)),"")</f>
        <v/>
      </c>
      <c r="Q15" s="1">
        <f t="shared" si="6"/>
        <v>0</v>
      </c>
      <c r="R15" s="1">
        <f t="shared" si="7"/>
        <v>0</v>
      </c>
      <c r="S15" s="1" t="str">
        <f t="shared" si="8"/>
        <v>UART</v>
      </c>
      <c r="T15" s="1">
        <f t="shared" si="9"/>
        <v>7</v>
      </c>
      <c r="U15" s="1" t="str">
        <f t="shared" si="10"/>
        <v/>
      </c>
      <c r="V15" s="1" t="str">
        <f t="shared" si="11"/>
        <v>UART7_RX</v>
      </c>
    </row>
    <row r="16" spans="1:22" x14ac:dyDescent="0.15">
      <c r="A16" s="116"/>
      <c r="B16" s="122">
        <v>8</v>
      </c>
      <c r="C16" s="22" t="s">
        <v>32</v>
      </c>
      <c r="G16" s="120"/>
      <c r="H16" s="88"/>
      <c r="I16" s="88" t="str">
        <f t="shared" si="1"/>
        <v/>
      </c>
      <c r="J16" s="4"/>
      <c r="K16" s="33" t="str">
        <f t="shared" si="2"/>
        <v/>
      </c>
      <c r="L16" s="24" t="str">
        <f t="shared" si="3"/>
        <v/>
      </c>
      <c r="M16" s="28" t="str">
        <f t="shared" si="4"/>
        <v/>
      </c>
      <c r="O16" s="1" t="str">
        <f t="shared" si="5"/>
        <v/>
      </c>
      <c r="P16" s="1" t="str">
        <f>IFERROR(INDEX(ピン配置!$C$3:$I$18,MATCH(VALUE(MID(H16,3,2)),ピン配置!$B$3:$B$18,0),MATCH(MID(H16,2,1),ピン配置!$C$2:$I$2,0)),"")</f>
        <v/>
      </c>
      <c r="Q16" s="1">
        <f t="shared" si="6"/>
        <v>0</v>
      </c>
      <c r="R16" s="1">
        <f t="shared" si="7"/>
        <v>0</v>
      </c>
      <c r="S16" s="1" t="str">
        <f t="shared" si="8"/>
        <v>UART</v>
      </c>
      <c r="T16" s="1">
        <f t="shared" si="9"/>
        <v>8</v>
      </c>
      <c r="U16" s="1" t="str">
        <f t="shared" si="10"/>
        <v/>
      </c>
      <c r="V16" s="1" t="str">
        <f t="shared" si="11"/>
        <v>UART8_TX</v>
      </c>
    </row>
    <row r="17" spans="1:22" ht="14.25" thickBot="1" x14ac:dyDescent="0.2">
      <c r="A17" s="126"/>
      <c r="B17" s="127"/>
      <c r="C17" s="39" t="s">
        <v>35</v>
      </c>
      <c r="D17" s="40"/>
      <c r="E17" s="41"/>
      <c r="F17" s="42"/>
      <c r="G17" s="128"/>
      <c r="H17" s="90"/>
      <c r="I17" s="90" t="str">
        <f t="shared" si="1"/>
        <v/>
      </c>
      <c r="J17" s="43"/>
      <c r="K17" s="33" t="str">
        <f t="shared" si="2"/>
        <v/>
      </c>
      <c r="L17" s="24" t="str">
        <f t="shared" si="3"/>
        <v/>
      </c>
      <c r="M17" s="28" t="str">
        <f t="shared" si="4"/>
        <v/>
      </c>
      <c r="O17" s="1" t="str">
        <f t="shared" si="5"/>
        <v/>
      </c>
      <c r="P17" s="1" t="str">
        <f>IFERROR(INDEX(ピン配置!$C$3:$I$18,MATCH(VALUE(MID(H17,3,2)),ピン配置!$B$3:$B$18,0),MATCH(MID(H17,2,1),ピン配置!$C$2:$I$2,0)),"")</f>
        <v/>
      </c>
      <c r="Q17" s="1">
        <f t="shared" si="6"/>
        <v>0</v>
      </c>
      <c r="R17" s="1">
        <f t="shared" si="7"/>
        <v>0</v>
      </c>
      <c r="S17" s="1" t="str">
        <f t="shared" si="8"/>
        <v>UART</v>
      </c>
      <c r="T17" s="1">
        <f t="shared" si="9"/>
        <v>8</v>
      </c>
      <c r="U17" s="1" t="str">
        <f t="shared" si="10"/>
        <v/>
      </c>
      <c r="V17" s="1" t="str">
        <f t="shared" si="11"/>
        <v>UART8_RX</v>
      </c>
    </row>
    <row r="18" spans="1:22" x14ac:dyDescent="0.15">
      <c r="A18" s="125" t="s">
        <v>55</v>
      </c>
      <c r="B18" s="122">
        <v>1</v>
      </c>
      <c r="C18" s="22" t="s">
        <v>32</v>
      </c>
      <c r="D18" s="23" t="s">
        <v>58</v>
      </c>
      <c r="E18" s="24" t="s">
        <v>56</v>
      </c>
      <c r="G18" s="104"/>
      <c r="I18" s="86" t="str">
        <f t="shared" si="1"/>
        <v/>
      </c>
      <c r="J18" s="3"/>
      <c r="K18" s="33" t="str">
        <f t="shared" si="2"/>
        <v>PD1</v>
      </c>
      <c r="L18" s="24" t="str">
        <f t="shared" si="3"/>
        <v>PA12</v>
      </c>
      <c r="M18" s="28" t="str">
        <f t="shared" si="4"/>
        <v/>
      </c>
      <c r="O18" s="1" t="str">
        <f t="shared" si="5"/>
        <v/>
      </c>
      <c r="P18" s="1" t="str">
        <f>IFERROR(INDEX(ピン配置!$C$3:$I$18,MATCH(VALUE(MID(H18,3,2)),ピン配置!$B$3:$B$18,0),MATCH(MID(H18,2,1),ピン配置!$C$2:$I$2,0)),"")</f>
        <v/>
      </c>
      <c r="Q18" s="1">
        <f t="shared" si="6"/>
        <v>0</v>
      </c>
      <c r="R18" s="1">
        <f t="shared" si="7"/>
        <v>0</v>
      </c>
      <c r="S18" s="1" t="str">
        <f t="shared" si="8"/>
        <v>CAN</v>
      </c>
      <c r="T18" s="1">
        <f t="shared" si="9"/>
        <v>1</v>
      </c>
      <c r="U18" s="1" t="str">
        <f t="shared" si="10"/>
        <v/>
      </c>
      <c r="V18" s="1" t="str">
        <f t="shared" si="11"/>
        <v>CAN1_TX</v>
      </c>
    </row>
    <row r="19" spans="1:22" x14ac:dyDescent="0.15">
      <c r="A19" s="116"/>
      <c r="B19" s="120"/>
      <c r="C19" s="29" t="s">
        <v>35</v>
      </c>
      <c r="D19" s="23" t="s">
        <v>60</v>
      </c>
      <c r="E19" s="24" t="s">
        <v>59</v>
      </c>
      <c r="G19" s="103"/>
      <c r="I19" s="86" t="str">
        <f t="shared" si="1"/>
        <v/>
      </c>
      <c r="J19" s="3"/>
      <c r="K19" s="33" t="str">
        <f t="shared" si="2"/>
        <v>PD0</v>
      </c>
      <c r="L19" s="24" t="str">
        <f t="shared" si="3"/>
        <v>PA11</v>
      </c>
      <c r="M19" s="28" t="str">
        <f t="shared" si="4"/>
        <v/>
      </c>
      <c r="O19" s="1" t="str">
        <f t="shared" si="5"/>
        <v/>
      </c>
      <c r="P19" s="1" t="str">
        <f>IFERROR(INDEX(ピン配置!$C$3:$I$18,MATCH(VALUE(MID(H19,3,2)),ピン配置!$B$3:$B$18,0),MATCH(MID(H19,2,1),ピン配置!$C$2:$I$2,0)),"")</f>
        <v/>
      </c>
      <c r="Q19" s="1">
        <f t="shared" si="6"/>
        <v>0</v>
      </c>
      <c r="R19" s="1">
        <f t="shared" si="7"/>
        <v>0</v>
      </c>
      <c r="S19" s="1" t="str">
        <f t="shared" si="8"/>
        <v>CAN</v>
      </c>
      <c r="T19" s="1">
        <f t="shared" si="9"/>
        <v>1</v>
      </c>
      <c r="U19" s="1" t="str">
        <f t="shared" si="10"/>
        <v/>
      </c>
      <c r="V19" s="1" t="str">
        <f t="shared" si="11"/>
        <v>CAN1_RX</v>
      </c>
    </row>
    <row r="20" spans="1:22" x14ac:dyDescent="0.15">
      <c r="A20" s="116"/>
      <c r="B20" s="119">
        <v>2</v>
      </c>
      <c r="C20" s="34" t="s">
        <v>32</v>
      </c>
      <c r="D20" s="36" t="s">
        <v>34</v>
      </c>
      <c r="E20" s="37" t="s">
        <v>61</v>
      </c>
      <c r="F20" s="38"/>
      <c r="G20" s="120" t="s">
        <v>215</v>
      </c>
      <c r="H20" s="88" t="s">
        <v>209</v>
      </c>
      <c r="I20" s="88">
        <f t="shared" si="1"/>
        <v>92</v>
      </c>
      <c r="J20" s="4"/>
      <c r="K20" s="33" t="str">
        <f t="shared" si="2"/>
        <v/>
      </c>
      <c r="L20" s="24" t="str">
        <f t="shared" si="3"/>
        <v>PB13</v>
      </c>
      <c r="M20" s="28" t="str">
        <f t="shared" si="4"/>
        <v/>
      </c>
      <c r="O20" s="1" t="str">
        <f t="shared" si="5"/>
        <v/>
      </c>
      <c r="P20" s="1">
        <f>IFERROR(INDEX(ピン配置!$C$3:$I$18,MATCH(VALUE(MID(H20,3,2)),ピン配置!$B$3:$B$18,0),MATCH(MID(H20,2,1),ピン配置!$C$2:$I$2,0)),"")</f>
        <v>92</v>
      </c>
      <c r="Q20" s="1">
        <f t="shared" si="6"/>
        <v>0</v>
      </c>
      <c r="R20" s="1">
        <f t="shared" si="7"/>
        <v>0</v>
      </c>
      <c r="S20" s="1" t="str">
        <f t="shared" si="8"/>
        <v>CAN</v>
      </c>
      <c r="T20" s="1">
        <f t="shared" si="9"/>
        <v>2</v>
      </c>
      <c r="U20" s="1" t="str">
        <f t="shared" si="10"/>
        <v>CAN</v>
      </c>
      <c r="V20" s="1" t="str">
        <f t="shared" si="11"/>
        <v>CAN2_TX</v>
      </c>
    </row>
    <row r="21" spans="1:22" ht="14.25" thickBot="1" x14ac:dyDescent="0.2">
      <c r="A21" s="117"/>
      <c r="B21" s="127"/>
      <c r="C21" s="39" t="s">
        <v>62</v>
      </c>
      <c r="D21" s="40" t="s">
        <v>166</v>
      </c>
      <c r="E21" s="41" t="s">
        <v>64</v>
      </c>
      <c r="F21" s="42"/>
      <c r="G21" s="128"/>
      <c r="H21" s="90" t="s">
        <v>210</v>
      </c>
      <c r="I21" s="90">
        <f t="shared" si="1"/>
        <v>91</v>
      </c>
      <c r="J21" s="43"/>
      <c r="K21" s="33" t="str">
        <f t="shared" si="2"/>
        <v/>
      </c>
      <c r="L21" s="24" t="str">
        <f t="shared" si="3"/>
        <v>PB12</v>
      </c>
      <c r="M21" s="28" t="str">
        <f t="shared" si="4"/>
        <v/>
      </c>
      <c r="O21" s="1" t="str">
        <f t="shared" si="5"/>
        <v/>
      </c>
      <c r="P21" s="1">
        <f>IFERROR(INDEX(ピン配置!$C$3:$I$18,MATCH(VALUE(MID(H21,3,2)),ピン配置!$B$3:$B$18,0),MATCH(MID(H21,2,1),ピン配置!$C$2:$I$2,0)),"")</f>
        <v>91</v>
      </c>
      <c r="Q21" s="1">
        <f t="shared" si="6"/>
        <v>0</v>
      </c>
      <c r="R21" s="1">
        <f t="shared" si="7"/>
        <v>0</v>
      </c>
      <c r="S21" s="1" t="str">
        <f t="shared" si="8"/>
        <v>CAN</v>
      </c>
      <c r="T21" s="1">
        <f t="shared" si="9"/>
        <v>2</v>
      </c>
      <c r="U21" s="1" t="str">
        <f t="shared" si="10"/>
        <v>CAN</v>
      </c>
      <c r="V21" s="1" t="str">
        <f t="shared" si="11"/>
        <v>CAN2_RX</v>
      </c>
    </row>
    <row r="22" spans="1:22" x14ac:dyDescent="0.15">
      <c r="A22" s="115" t="s">
        <v>65</v>
      </c>
      <c r="B22" s="118">
        <v>1</v>
      </c>
      <c r="C22" s="34" t="s">
        <v>66</v>
      </c>
      <c r="D22" s="44" t="s">
        <v>34</v>
      </c>
      <c r="E22" s="45" t="s">
        <v>67</v>
      </c>
      <c r="F22" s="46"/>
      <c r="G22" s="104"/>
      <c r="H22" s="86" t="s">
        <v>218</v>
      </c>
      <c r="I22" s="86">
        <f t="shared" si="1"/>
        <v>95</v>
      </c>
      <c r="J22" s="3"/>
      <c r="K22" s="33" t="str">
        <f t="shared" si="2"/>
        <v/>
      </c>
      <c r="L22" s="24" t="str">
        <f t="shared" si="3"/>
        <v/>
      </c>
      <c r="M22" s="28" t="str">
        <f t="shared" si="4"/>
        <v/>
      </c>
      <c r="O22" s="1" t="str">
        <f t="shared" si="5"/>
        <v/>
      </c>
      <c r="P22" s="1">
        <f>IFERROR(INDEX(ピン配置!$C$3:$I$18,MATCH(VALUE(MID(H22,3,2)),ピン配置!$B$3:$B$18,0),MATCH(MID(H22,2,1),ピン配置!$C$2:$I$2,0)),"")</f>
        <v>95</v>
      </c>
      <c r="Q22" s="1">
        <f t="shared" si="6"/>
        <v>0</v>
      </c>
      <c r="R22" s="1">
        <f t="shared" si="7"/>
        <v>0</v>
      </c>
      <c r="S22" s="1" t="str">
        <f t="shared" si="8"/>
        <v>I2C</v>
      </c>
      <c r="T22" s="1">
        <f t="shared" si="9"/>
        <v>1</v>
      </c>
      <c r="U22" s="1" t="str">
        <f t="shared" si="10"/>
        <v/>
      </c>
      <c r="V22" s="1" t="str">
        <f t="shared" si="11"/>
        <v>I2C1_SCL</v>
      </c>
    </row>
    <row r="23" spans="1:22" x14ac:dyDescent="0.15">
      <c r="A23" s="116"/>
      <c r="B23" s="120"/>
      <c r="C23" s="34" t="s">
        <v>68</v>
      </c>
      <c r="D23" s="23" t="s">
        <v>37</v>
      </c>
      <c r="E23" s="24" t="s">
        <v>57</v>
      </c>
      <c r="G23" s="103"/>
      <c r="H23" s="86" t="s">
        <v>219</v>
      </c>
      <c r="I23" s="86">
        <f t="shared" si="1"/>
        <v>93</v>
      </c>
      <c r="J23" s="3"/>
      <c r="K23" s="33" t="str">
        <f t="shared" si="2"/>
        <v/>
      </c>
      <c r="L23" s="24" t="str">
        <f t="shared" si="3"/>
        <v>PB9</v>
      </c>
      <c r="M23" s="28" t="str">
        <f t="shared" si="4"/>
        <v/>
      </c>
      <c r="O23" s="1" t="str">
        <f t="shared" si="5"/>
        <v/>
      </c>
      <c r="P23" s="1">
        <f>IFERROR(INDEX(ピン配置!$C$3:$I$18,MATCH(VALUE(MID(H23,3,2)),ピン配置!$B$3:$B$18,0),MATCH(MID(H23,2,1),ピン配置!$C$2:$I$2,0)),"")</f>
        <v>93</v>
      </c>
      <c r="Q23" s="1">
        <f t="shared" si="6"/>
        <v>0</v>
      </c>
      <c r="R23" s="1">
        <f t="shared" si="7"/>
        <v>0</v>
      </c>
      <c r="S23" s="1" t="str">
        <f t="shared" si="8"/>
        <v>I2C</v>
      </c>
      <c r="T23" s="1">
        <f t="shared" si="9"/>
        <v>1</v>
      </c>
      <c r="U23" s="1" t="str">
        <f t="shared" si="10"/>
        <v/>
      </c>
      <c r="V23" s="1" t="str">
        <f t="shared" si="11"/>
        <v>I2C1_SDA</v>
      </c>
    </row>
    <row r="24" spans="1:22" x14ac:dyDescent="0.15">
      <c r="A24" s="116"/>
      <c r="B24" s="119">
        <v>2</v>
      </c>
      <c r="C24" s="22" t="s">
        <v>69</v>
      </c>
      <c r="D24" s="36" t="s">
        <v>42</v>
      </c>
      <c r="E24" s="37"/>
      <c r="F24" s="38"/>
      <c r="G24" s="120"/>
      <c r="H24" s="88"/>
      <c r="I24" s="88" t="str">
        <f t="shared" si="1"/>
        <v/>
      </c>
      <c r="J24" s="4"/>
      <c r="K24" s="33" t="str">
        <f t="shared" si="2"/>
        <v/>
      </c>
      <c r="L24" s="24" t="str">
        <f t="shared" si="3"/>
        <v/>
      </c>
      <c r="M24" s="28" t="str">
        <f t="shared" si="4"/>
        <v/>
      </c>
      <c r="O24" s="1" t="str">
        <f t="shared" si="5"/>
        <v/>
      </c>
      <c r="P24" s="1" t="str">
        <f>IFERROR(INDEX(ピン配置!$C$3:$I$18,MATCH(VALUE(MID(H24,3,2)),ピン配置!$B$3:$B$18,0),MATCH(MID(H24,2,1),ピン配置!$C$2:$I$2,0)),"")</f>
        <v/>
      </c>
      <c r="Q24" s="1">
        <f t="shared" si="6"/>
        <v>0</v>
      </c>
      <c r="R24" s="1">
        <f t="shared" si="7"/>
        <v>0</v>
      </c>
      <c r="S24" s="1" t="str">
        <f t="shared" si="8"/>
        <v>I2C</v>
      </c>
      <c r="T24" s="1">
        <f t="shared" si="9"/>
        <v>2</v>
      </c>
      <c r="U24" s="1" t="str">
        <f t="shared" si="10"/>
        <v/>
      </c>
      <c r="V24" s="1" t="str">
        <f t="shared" si="11"/>
        <v>I2C2_SCL</v>
      </c>
    </row>
    <row r="25" spans="1:22" x14ac:dyDescent="0.15">
      <c r="A25" s="116"/>
      <c r="B25" s="119"/>
      <c r="C25" s="34" t="s">
        <v>70</v>
      </c>
      <c r="D25" s="30" t="s">
        <v>45</v>
      </c>
      <c r="E25" s="31"/>
      <c r="F25" s="32"/>
      <c r="G25" s="122"/>
      <c r="H25" s="89"/>
      <c r="I25" s="89" t="str">
        <f t="shared" si="1"/>
        <v/>
      </c>
      <c r="J25" s="3"/>
      <c r="K25" s="33" t="str">
        <f t="shared" si="2"/>
        <v/>
      </c>
      <c r="L25" s="24" t="str">
        <f t="shared" si="3"/>
        <v/>
      </c>
      <c r="M25" s="28" t="str">
        <f t="shared" si="4"/>
        <v/>
      </c>
      <c r="O25" s="1" t="str">
        <f t="shared" si="5"/>
        <v/>
      </c>
      <c r="P25" s="1" t="str">
        <f>IFERROR(INDEX(ピン配置!$C$3:$I$18,MATCH(VALUE(MID(H25,3,2)),ピン配置!$B$3:$B$18,0),MATCH(MID(H25,2,1),ピン配置!$C$2:$I$2,0)),"")</f>
        <v/>
      </c>
      <c r="Q25" s="1">
        <f t="shared" si="6"/>
        <v>0</v>
      </c>
      <c r="R25" s="1">
        <f t="shared" si="7"/>
        <v>0</v>
      </c>
      <c r="S25" s="1" t="str">
        <f t="shared" si="8"/>
        <v>I2C</v>
      </c>
      <c r="T25" s="1">
        <f t="shared" si="9"/>
        <v>2</v>
      </c>
      <c r="U25" s="1" t="str">
        <f t="shared" si="10"/>
        <v/>
      </c>
      <c r="V25" s="1" t="str">
        <f t="shared" si="11"/>
        <v>I2C2_SDA</v>
      </c>
    </row>
    <row r="26" spans="1:22" x14ac:dyDescent="0.15">
      <c r="A26" s="116"/>
      <c r="B26" s="122">
        <v>3</v>
      </c>
      <c r="C26" s="22" t="s">
        <v>69</v>
      </c>
      <c r="D26" s="36" t="s">
        <v>71</v>
      </c>
      <c r="E26" s="37"/>
      <c r="F26" s="38"/>
      <c r="G26" s="102"/>
      <c r="I26" s="86" t="str">
        <f t="shared" si="1"/>
        <v/>
      </c>
      <c r="J26" s="4"/>
      <c r="K26" s="33" t="str">
        <f t="shared" si="2"/>
        <v>PA8</v>
      </c>
      <c r="L26" s="24" t="str">
        <f t="shared" si="3"/>
        <v/>
      </c>
      <c r="M26" s="28" t="str">
        <f t="shared" si="4"/>
        <v/>
      </c>
      <c r="O26" s="1" t="str">
        <f t="shared" si="5"/>
        <v/>
      </c>
      <c r="P26" s="1" t="str">
        <f>IFERROR(INDEX(ピン配置!$C$3:$I$18,MATCH(VALUE(MID(H26,3,2)),ピン配置!$B$3:$B$18,0),MATCH(MID(H26,2,1),ピン配置!$C$2:$I$2,0)),"")</f>
        <v/>
      </c>
      <c r="Q26" s="1">
        <f t="shared" si="6"/>
        <v>0</v>
      </c>
      <c r="R26" s="1">
        <f t="shared" si="7"/>
        <v>0</v>
      </c>
      <c r="S26" s="1" t="str">
        <f t="shared" si="8"/>
        <v>I2C</v>
      </c>
      <c r="T26" s="1">
        <f t="shared" si="9"/>
        <v>3</v>
      </c>
      <c r="U26" s="1" t="str">
        <f t="shared" si="10"/>
        <v/>
      </c>
      <c r="V26" s="1" t="str">
        <f t="shared" si="11"/>
        <v>I2C3_SCL</v>
      </c>
    </row>
    <row r="27" spans="1:22" x14ac:dyDescent="0.15">
      <c r="A27" s="116"/>
      <c r="B27" s="119"/>
      <c r="C27" s="34" t="s">
        <v>70</v>
      </c>
      <c r="D27" s="30" t="s">
        <v>78</v>
      </c>
      <c r="E27" s="31" t="s">
        <v>78</v>
      </c>
      <c r="F27" s="32"/>
      <c r="G27" s="103"/>
      <c r="I27" s="86" t="str">
        <f t="shared" si="1"/>
        <v/>
      </c>
      <c r="J27" s="3"/>
      <c r="K27" s="33" t="str">
        <f t="shared" si="2"/>
        <v>PC9</v>
      </c>
      <c r="L27" s="24" t="str">
        <f t="shared" si="3"/>
        <v>PC9</v>
      </c>
      <c r="M27" s="28" t="str">
        <f t="shared" si="4"/>
        <v/>
      </c>
      <c r="O27" s="1" t="str">
        <f t="shared" si="5"/>
        <v/>
      </c>
      <c r="P27" s="1" t="str">
        <f>IFERROR(INDEX(ピン配置!$C$3:$I$18,MATCH(VALUE(MID(H27,3,2)),ピン配置!$B$3:$B$18,0),MATCH(MID(H27,2,1),ピン配置!$C$2:$I$2,0)),"")</f>
        <v/>
      </c>
      <c r="Q27" s="1">
        <f t="shared" si="6"/>
        <v>0</v>
      </c>
      <c r="R27" s="1">
        <f t="shared" si="7"/>
        <v>0</v>
      </c>
      <c r="S27" s="1" t="str">
        <f t="shared" si="8"/>
        <v>I2C</v>
      </c>
      <c r="T27" s="1">
        <f t="shared" si="9"/>
        <v>3</v>
      </c>
      <c r="U27" s="1" t="str">
        <f t="shared" si="10"/>
        <v/>
      </c>
      <c r="V27" s="1" t="str">
        <f t="shared" si="11"/>
        <v>I2C3_SDA</v>
      </c>
    </row>
    <row r="28" spans="1:22" x14ac:dyDescent="0.15">
      <c r="A28" s="116"/>
      <c r="B28" s="119">
        <v>4</v>
      </c>
      <c r="C28" s="34" t="s">
        <v>69</v>
      </c>
      <c r="G28" s="120"/>
      <c r="H28" s="88"/>
      <c r="I28" s="88" t="str">
        <f t="shared" si="1"/>
        <v/>
      </c>
      <c r="J28" s="4"/>
      <c r="K28" s="33" t="str">
        <f t="shared" si="2"/>
        <v/>
      </c>
      <c r="L28" s="24" t="str">
        <f t="shared" si="3"/>
        <v/>
      </c>
      <c r="M28" s="28" t="str">
        <f t="shared" si="4"/>
        <v/>
      </c>
      <c r="O28" s="1" t="str">
        <f t="shared" si="5"/>
        <v/>
      </c>
      <c r="P28" s="1" t="str">
        <f>IFERROR(INDEX(ピン配置!$C$3:$I$18,MATCH(VALUE(MID(H28,3,2)),ピン配置!$B$3:$B$18,0),MATCH(MID(H28,2,1),ピン配置!$C$2:$I$2,0)),"")</f>
        <v/>
      </c>
      <c r="Q28" s="1">
        <f t="shared" si="6"/>
        <v>0</v>
      </c>
      <c r="R28" s="1">
        <f t="shared" si="7"/>
        <v>0</v>
      </c>
      <c r="S28" s="1" t="str">
        <f t="shared" si="8"/>
        <v>I2C</v>
      </c>
      <c r="T28" s="1">
        <f t="shared" si="9"/>
        <v>4</v>
      </c>
      <c r="U28" s="1" t="str">
        <f t="shared" si="10"/>
        <v/>
      </c>
      <c r="V28" s="1" t="str">
        <f t="shared" si="11"/>
        <v>I2C4_SCL</v>
      </c>
    </row>
    <row r="29" spans="1:22" ht="14.25" thickBot="1" x14ac:dyDescent="0.2">
      <c r="A29" s="126"/>
      <c r="B29" s="127"/>
      <c r="C29" s="39" t="s">
        <v>70</v>
      </c>
      <c r="D29" s="40"/>
      <c r="E29" s="41"/>
      <c r="F29" s="42"/>
      <c r="G29" s="128"/>
      <c r="H29" s="90"/>
      <c r="I29" s="90" t="str">
        <f t="shared" si="1"/>
        <v/>
      </c>
      <c r="J29" s="43"/>
      <c r="K29" s="33" t="str">
        <f t="shared" si="2"/>
        <v/>
      </c>
      <c r="L29" s="24" t="str">
        <f t="shared" si="3"/>
        <v/>
      </c>
      <c r="M29" s="28" t="str">
        <f t="shared" si="4"/>
        <v/>
      </c>
      <c r="O29" s="1" t="str">
        <f t="shared" si="5"/>
        <v/>
      </c>
      <c r="P29" s="1" t="str">
        <f>IFERROR(INDEX(ピン配置!$C$3:$I$18,MATCH(VALUE(MID(H29,3,2)),ピン配置!$B$3:$B$18,0),MATCH(MID(H29,2,1),ピン配置!$C$2:$I$2,0)),"")</f>
        <v/>
      </c>
      <c r="Q29" s="1">
        <f t="shared" si="6"/>
        <v>0</v>
      </c>
      <c r="R29" s="1">
        <f t="shared" si="7"/>
        <v>0</v>
      </c>
      <c r="S29" s="1" t="str">
        <f t="shared" si="8"/>
        <v>I2C</v>
      </c>
      <c r="T29" s="1">
        <f t="shared" si="9"/>
        <v>4</v>
      </c>
      <c r="U29" s="1" t="str">
        <f t="shared" si="10"/>
        <v/>
      </c>
      <c r="V29" s="1" t="str">
        <f t="shared" si="11"/>
        <v>I2C4_SDA</v>
      </c>
    </row>
    <row r="30" spans="1:22" x14ac:dyDescent="0.15">
      <c r="A30" s="125" t="s">
        <v>74</v>
      </c>
      <c r="B30" s="47" t="s">
        <v>75</v>
      </c>
      <c r="C30" s="47" t="s">
        <v>75</v>
      </c>
      <c r="D30" s="48"/>
      <c r="G30" s="49"/>
      <c r="I30" s="86" t="str">
        <f t="shared" si="1"/>
        <v/>
      </c>
      <c r="J30" s="3"/>
      <c r="K30" s="33" t="str">
        <f t="shared" si="2"/>
        <v/>
      </c>
      <c r="L30" s="24" t="str">
        <f t="shared" si="3"/>
        <v/>
      </c>
      <c r="M30" s="28" t="str">
        <f t="shared" si="4"/>
        <v/>
      </c>
      <c r="O30" s="1" t="str">
        <f t="shared" si="5"/>
        <v/>
      </c>
      <c r="P30" s="1" t="str">
        <f>IFERROR(INDEX(ピン配置!$C$3:$I$18,MATCH(VALUE(MID(H30,3,2)),ピン配置!$B$3:$B$18,0),MATCH(MID(H30,2,1),ピン配置!$C$2:$I$2,0)),"")</f>
        <v/>
      </c>
      <c r="Q30" s="1">
        <f t="shared" si="6"/>
        <v>0</v>
      </c>
      <c r="R30" s="1">
        <f t="shared" si="7"/>
        <v>0</v>
      </c>
      <c r="S30" s="1" t="str">
        <f t="shared" si="8"/>
        <v>QSPI</v>
      </c>
      <c r="T30" s="1" t="str">
        <f t="shared" si="9"/>
        <v>SCK</v>
      </c>
      <c r="U30" s="1" t="str">
        <f t="shared" si="10"/>
        <v/>
      </c>
      <c r="V30" s="1" t="str">
        <f t="shared" si="11"/>
        <v>QSPISCK_SCK</v>
      </c>
    </row>
    <row r="31" spans="1:22" x14ac:dyDescent="0.15">
      <c r="A31" s="116"/>
      <c r="B31" s="119" t="s">
        <v>76</v>
      </c>
      <c r="C31" s="34" t="s">
        <v>77</v>
      </c>
      <c r="D31" s="36"/>
      <c r="E31" s="37"/>
      <c r="F31" s="38"/>
      <c r="G31" s="102"/>
      <c r="H31" s="88"/>
      <c r="I31" s="88" t="str">
        <f t="shared" si="1"/>
        <v/>
      </c>
      <c r="J31" s="4"/>
      <c r="K31" s="33" t="str">
        <f t="shared" si="2"/>
        <v/>
      </c>
      <c r="L31" s="24" t="str">
        <f t="shared" si="3"/>
        <v/>
      </c>
      <c r="M31" s="28" t="str">
        <f t="shared" si="4"/>
        <v/>
      </c>
      <c r="O31" s="1" t="str">
        <f t="shared" si="5"/>
        <v/>
      </c>
      <c r="P31" s="1" t="str">
        <f>IFERROR(INDEX(ピン配置!$C$3:$I$18,MATCH(VALUE(MID(H31,3,2)),ピン配置!$B$3:$B$18,0),MATCH(MID(H31,2,1),ピン配置!$C$2:$I$2,0)),"")</f>
        <v/>
      </c>
      <c r="Q31" s="1">
        <f t="shared" si="6"/>
        <v>0</v>
      </c>
      <c r="R31" s="1">
        <f t="shared" si="7"/>
        <v>0</v>
      </c>
      <c r="S31" s="1" t="str">
        <f t="shared" si="8"/>
        <v>QSPI</v>
      </c>
      <c r="T31" s="1" t="str">
        <f t="shared" si="9"/>
        <v>B1</v>
      </c>
      <c r="U31" s="1" t="str">
        <f t="shared" si="10"/>
        <v/>
      </c>
      <c r="V31" s="1" t="str">
        <f t="shared" si="11"/>
        <v>QSPIB1_IO0</v>
      </c>
    </row>
    <row r="32" spans="1:22" x14ac:dyDescent="0.15">
      <c r="A32" s="116"/>
      <c r="B32" s="119"/>
      <c r="C32" s="34" t="s">
        <v>79</v>
      </c>
      <c r="D32" s="48"/>
      <c r="E32" s="50"/>
      <c r="G32" s="105"/>
      <c r="I32" s="86" t="str">
        <f t="shared" si="1"/>
        <v/>
      </c>
      <c r="J32" s="3"/>
      <c r="K32" s="33" t="str">
        <f t="shared" si="2"/>
        <v/>
      </c>
      <c r="L32" s="24" t="str">
        <f t="shared" si="3"/>
        <v/>
      </c>
      <c r="M32" s="28" t="str">
        <f t="shared" si="4"/>
        <v/>
      </c>
      <c r="O32" s="1" t="str">
        <f t="shared" si="5"/>
        <v/>
      </c>
      <c r="P32" s="1" t="str">
        <f>IFERROR(INDEX(ピン配置!$C$3:$I$18,MATCH(VALUE(MID(H32,3,2)),ピン配置!$B$3:$B$18,0),MATCH(MID(H32,2,1),ピン配置!$C$2:$I$2,0)),"")</f>
        <v/>
      </c>
      <c r="Q32" s="1">
        <f t="shared" si="6"/>
        <v>0</v>
      </c>
      <c r="R32" s="1">
        <f t="shared" si="7"/>
        <v>0</v>
      </c>
      <c r="S32" s="1" t="str">
        <f t="shared" si="8"/>
        <v>QSPI</v>
      </c>
      <c r="T32" s="1" t="str">
        <f t="shared" si="9"/>
        <v>B1</v>
      </c>
      <c r="U32" s="1" t="str">
        <f t="shared" si="10"/>
        <v/>
      </c>
      <c r="V32" s="1" t="str">
        <f t="shared" si="11"/>
        <v>QSPIB1_IO1</v>
      </c>
    </row>
    <row r="33" spans="1:22" x14ac:dyDescent="0.15">
      <c r="A33" s="116"/>
      <c r="B33" s="119"/>
      <c r="C33" s="34" t="s">
        <v>80</v>
      </c>
      <c r="D33" s="48"/>
      <c r="E33" s="50"/>
      <c r="G33" s="105"/>
      <c r="I33" s="86" t="str">
        <f t="shared" si="1"/>
        <v/>
      </c>
      <c r="J33" s="3"/>
      <c r="K33" s="33" t="str">
        <f t="shared" si="2"/>
        <v/>
      </c>
      <c r="L33" s="24" t="str">
        <f t="shared" si="3"/>
        <v/>
      </c>
      <c r="M33" s="28" t="str">
        <f t="shared" si="4"/>
        <v/>
      </c>
      <c r="O33" s="1" t="str">
        <f t="shared" si="5"/>
        <v/>
      </c>
      <c r="P33" s="1" t="str">
        <f>IFERROR(INDEX(ピン配置!$C$3:$I$18,MATCH(VALUE(MID(H33,3,2)),ピン配置!$B$3:$B$18,0),MATCH(MID(H33,2,1),ピン配置!$C$2:$I$2,0)),"")</f>
        <v/>
      </c>
      <c r="Q33" s="1">
        <f t="shared" si="6"/>
        <v>0</v>
      </c>
      <c r="R33" s="1">
        <f t="shared" si="7"/>
        <v>0</v>
      </c>
      <c r="S33" s="1" t="str">
        <f t="shared" si="8"/>
        <v>QSPI</v>
      </c>
      <c r="T33" s="1" t="str">
        <f t="shared" si="9"/>
        <v>B1</v>
      </c>
      <c r="U33" s="1" t="str">
        <f t="shared" si="10"/>
        <v/>
      </c>
      <c r="V33" s="1" t="str">
        <f t="shared" si="11"/>
        <v>QSPIB1_IO2</v>
      </c>
    </row>
    <row r="34" spans="1:22" x14ac:dyDescent="0.15">
      <c r="A34" s="116"/>
      <c r="B34" s="119"/>
      <c r="C34" s="34" t="s">
        <v>81</v>
      </c>
      <c r="D34" s="48"/>
      <c r="E34" s="50"/>
      <c r="G34" s="105"/>
      <c r="I34" s="86" t="str">
        <f t="shared" si="1"/>
        <v/>
      </c>
      <c r="J34" s="3"/>
      <c r="K34" s="33" t="str">
        <f t="shared" si="2"/>
        <v/>
      </c>
      <c r="L34" s="24" t="str">
        <f t="shared" si="3"/>
        <v/>
      </c>
      <c r="M34" s="28" t="str">
        <f t="shared" si="4"/>
        <v/>
      </c>
      <c r="O34" s="1" t="str">
        <f t="shared" si="5"/>
        <v/>
      </c>
      <c r="P34" s="1" t="str">
        <f>IFERROR(INDEX(ピン配置!$C$3:$I$18,MATCH(VALUE(MID(H34,3,2)),ピン配置!$B$3:$B$18,0),MATCH(MID(H34,2,1),ピン配置!$C$2:$I$2,0)),"")</f>
        <v/>
      </c>
      <c r="Q34" s="1">
        <f t="shared" si="6"/>
        <v>0</v>
      </c>
      <c r="R34" s="1">
        <f t="shared" si="7"/>
        <v>0</v>
      </c>
      <c r="S34" s="1" t="str">
        <f t="shared" si="8"/>
        <v>QSPI</v>
      </c>
      <c r="T34" s="1" t="str">
        <f t="shared" si="9"/>
        <v>B1</v>
      </c>
      <c r="U34" s="1" t="str">
        <f t="shared" si="10"/>
        <v/>
      </c>
      <c r="V34" s="1" t="str">
        <f t="shared" si="11"/>
        <v>QSPIB1_IO3</v>
      </c>
    </row>
    <row r="35" spans="1:22" x14ac:dyDescent="0.15">
      <c r="A35" s="116"/>
      <c r="B35" s="119"/>
      <c r="C35" s="34" t="s">
        <v>82</v>
      </c>
      <c r="D35" s="30"/>
      <c r="E35" s="31"/>
      <c r="F35" s="32"/>
      <c r="G35" s="103"/>
      <c r="H35" s="89"/>
      <c r="I35" s="89" t="str">
        <f t="shared" si="1"/>
        <v/>
      </c>
      <c r="J35" s="51"/>
      <c r="K35" s="33" t="str">
        <f t="shared" si="2"/>
        <v/>
      </c>
      <c r="L35" s="24" t="str">
        <f t="shared" si="3"/>
        <v/>
      </c>
      <c r="M35" s="28" t="str">
        <f t="shared" si="4"/>
        <v/>
      </c>
      <c r="O35" s="1" t="str">
        <f t="shared" si="5"/>
        <v/>
      </c>
      <c r="P35" s="1" t="str">
        <f>IFERROR(INDEX(ピン配置!$C$3:$I$18,MATCH(VALUE(MID(H35,3,2)),ピン配置!$B$3:$B$18,0),MATCH(MID(H35,2,1),ピン配置!$C$2:$I$2,0)),"")</f>
        <v/>
      </c>
      <c r="Q35" s="1">
        <f t="shared" si="6"/>
        <v>0</v>
      </c>
      <c r="R35" s="1">
        <f t="shared" si="7"/>
        <v>0</v>
      </c>
      <c r="S35" s="1" t="str">
        <f t="shared" si="8"/>
        <v>QSPI</v>
      </c>
      <c r="T35" s="1" t="str">
        <f t="shared" si="9"/>
        <v>B1</v>
      </c>
      <c r="U35" s="1" t="str">
        <f t="shared" si="10"/>
        <v/>
      </c>
      <c r="V35" s="1" t="str">
        <f t="shared" si="11"/>
        <v>QSPIB1_NCS</v>
      </c>
    </row>
    <row r="36" spans="1:22" x14ac:dyDescent="0.15">
      <c r="A36" s="116"/>
      <c r="B36" s="122" t="s">
        <v>83</v>
      </c>
      <c r="C36" s="22" t="s">
        <v>77</v>
      </c>
      <c r="D36" s="48"/>
      <c r="G36" s="102"/>
      <c r="I36" s="86" t="str">
        <f t="shared" si="1"/>
        <v/>
      </c>
      <c r="J36" s="3"/>
      <c r="K36" s="33" t="str">
        <f t="shared" si="2"/>
        <v/>
      </c>
      <c r="L36" s="24" t="str">
        <f t="shared" si="3"/>
        <v/>
      </c>
      <c r="M36" s="28" t="str">
        <f t="shared" si="4"/>
        <v/>
      </c>
      <c r="O36" s="1" t="str">
        <f t="shared" si="5"/>
        <v/>
      </c>
      <c r="P36" s="1" t="str">
        <f>IFERROR(INDEX(ピン配置!$C$3:$I$18,MATCH(VALUE(MID(H36,3,2)),ピン配置!$B$3:$B$18,0),MATCH(MID(H36,2,1),ピン配置!$C$2:$I$2,0)),"")</f>
        <v/>
      </c>
      <c r="Q36" s="1">
        <f t="shared" si="6"/>
        <v>0</v>
      </c>
      <c r="R36" s="1">
        <f t="shared" si="7"/>
        <v>0</v>
      </c>
      <c r="S36" s="1" t="str">
        <f t="shared" si="8"/>
        <v>QSPI</v>
      </c>
      <c r="T36" s="1" t="str">
        <f t="shared" si="9"/>
        <v>B2</v>
      </c>
      <c r="U36" s="1" t="str">
        <f t="shared" si="10"/>
        <v/>
      </c>
      <c r="V36" s="1" t="str">
        <f t="shared" si="11"/>
        <v>QSPIB2_IO0</v>
      </c>
    </row>
    <row r="37" spans="1:22" x14ac:dyDescent="0.15">
      <c r="A37" s="116"/>
      <c r="B37" s="119"/>
      <c r="C37" s="34" t="s">
        <v>84</v>
      </c>
      <c r="D37" s="48"/>
      <c r="E37" s="50"/>
      <c r="G37" s="105"/>
      <c r="I37" s="86" t="str">
        <f t="shared" si="1"/>
        <v/>
      </c>
      <c r="J37" s="3"/>
      <c r="K37" s="33" t="str">
        <f t="shared" si="2"/>
        <v/>
      </c>
      <c r="L37" s="24" t="str">
        <f t="shared" si="3"/>
        <v/>
      </c>
      <c r="M37" s="28" t="str">
        <f t="shared" si="4"/>
        <v/>
      </c>
      <c r="O37" s="1" t="str">
        <f t="shared" si="5"/>
        <v/>
      </c>
      <c r="P37" s="1" t="str">
        <f>IFERROR(INDEX(ピン配置!$C$3:$I$18,MATCH(VALUE(MID(H37,3,2)),ピン配置!$B$3:$B$18,0),MATCH(MID(H37,2,1),ピン配置!$C$2:$I$2,0)),"")</f>
        <v/>
      </c>
      <c r="Q37" s="1">
        <f t="shared" si="6"/>
        <v>0</v>
      </c>
      <c r="R37" s="1">
        <f t="shared" si="7"/>
        <v>0</v>
      </c>
      <c r="S37" s="1" t="str">
        <f t="shared" si="8"/>
        <v>QSPI</v>
      </c>
      <c r="T37" s="1" t="str">
        <f t="shared" si="9"/>
        <v>B2</v>
      </c>
      <c r="U37" s="1" t="str">
        <f t="shared" si="10"/>
        <v/>
      </c>
      <c r="V37" s="1" t="str">
        <f t="shared" si="11"/>
        <v>QSPIB2_IO1</v>
      </c>
    </row>
    <row r="38" spans="1:22" x14ac:dyDescent="0.15">
      <c r="A38" s="116"/>
      <c r="B38" s="119"/>
      <c r="C38" s="34" t="s">
        <v>86</v>
      </c>
      <c r="D38" s="48"/>
      <c r="E38" s="50"/>
      <c r="G38" s="105"/>
      <c r="I38" s="86" t="str">
        <f t="shared" si="1"/>
        <v/>
      </c>
      <c r="J38" s="3"/>
      <c r="K38" s="33" t="str">
        <f t="shared" si="2"/>
        <v/>
      </c>
      <c r="L38" s="24" t="str">
        <f t="shared" si="3"/>
        <v/>
      </c>
      <c r="M38" s="28" t="str">
        <f t="shared" si="4"/>
        <v/>
      </c>
      <c r="O38" s="1" t="str">
        <f t="shared" si="5"/>
        <v/>
      </c>
      <c r="P38" s="1" t="str">
        <f>IFERROR(INDEX(ピン配置!$C$3:$I$18,MATCH(VALUE(MID(H38,3,2)),ピン配置!$B$3:$B$18,0),MATCH(MID(H38,2,1),ピン配置!$C$2:$I$2,0)),"")</f>
        <v/>
      </c>
      <c r="Q38" s="1">
        <f t="shared" si="6"/>
        <v>0</v>
      </c>
      <c r="R38" s="1">
        <f t="shared" si="7"/>
        <v>0</v>
      </c>
      <c r="S38" s="1" t="str">
        <f t="shared" si="8"/>
        <v>QSPI</v>
      </c>
      <c r="T38" s="1" t="str">
        <f t="shared" si="9"/>
        <v>B2</v>
      </c>
      <c r="U38" s="1" t="str">
        <f t="shared" si="10"/>
        <v/>
      </c>
      <c r="V38" s="1" t="str">
        <f t="shared" si="11"/>
        <v>QSPIB2_IO2</v>
      </c>
    </row>
    <row r="39" spans="1:22" x14ac:dyDescent="0.15">
      <c r="A39" s="116"/>
      <c r="B39" s="119"/>
      <c r="C39" s="34" t="s">
        <v>81</v>
      </c>
      <c r="D39" s="48"/>
      <c r="E39" s="50"/>
      <c r="G39" s="105"/>
      <c r="I39" s="86" t="str">
        <f t="shared" si="1"/>
        <v/>
      </c>
      <c r="J39" s="3"/>
      <c r="K39" s="33" t="str">
        <f t="shared" si="2"/>
        <v/>
      </c>
      <c r="L39" s="24" t="str">
        <f t="shared" si="3"/>
        <v/>
      </c>
      <c r="M39" s="28" t="str">
        <f t="shared" si="4"/>
        <v/>
      </c>
      <c r="O39" s="1" t="str">
        <f t="shared" si="5"/>
        <v/>
      </c>
      <c r="P39" s="1" t="str">
        <f>IFERROR(INDEX(ピン配置!$C$3:$I$18,MATCH(VALUE(MID(H39,3,2)),ピン配置!$B$3:$B$18,0),MATCH(MID(H39,2,1),ピン配置!$C$2:$I$2,0)),"")</f>
        <v/>
      </c>
      <c r="Q39" s="1">
        <f t="shared" si="6"/>
        <v>0</v>
      </c>
      <c r="R39" s="1">
        <f t="shared" si="7"/>
        <v>0</v>
      </c>
      <c r="S39" s="1" t="str">
        <f t="shared" si="8"/>
        <v>QSPI</v>
      </c>
      <c r="T39" s="1" t="str">
        <f t="shared" si="9"/>
        <v>B2</v>
      </c>
      <c r="U39" s="1" t="str">
        <f t="shared" si="10"/>
        <v/>
      </c>
      <c r="V39" s="1" t="str">
        <f t="shared" si="11"/>
        <v>QSPIB2_IO3</v>
      </c>
    </row>
    <row r="40" spans="1:22" ht="14.25" thickBot="1" x14ac:dyDescent="0.2">
      <c r="A40" s="117"/>
      <c r="B40" s="120"/>
      <c r="C40" s="29" t="s">
        <v>82</v>
      </c>
      <c r="G40" s="121"/>
      <c r="I40" s="86" t="str">
        <f t="shared" si="1"/>
        <v/>
      </c>
      <c r="J40" s="3"/>
      <c r="K40" s="33" t="str">
        <f t="shared" si="2"/>
        <v/>
      </c>
      <c r="L40" s="24" t="str">
        <f t="shared" si="3"/>
        <v/>
      </c>
      <c r="M40" s="28" t="str">
        <f t="shared" si="4"/>
        <v/>
      </c>
      <c r="O40" s="1" t="str">
        <f t="shared" si="5"/>
        <v/>
      </c>
      <c r="P40" s="1" t="str">
        <f>IFERROR(INDEX(ピン配置!$C$3:$I$18,MATCH(VALUE(MID(H40,3,2)),ピン配置!$B$3:$B$18,0),MATCH(MID(H40,2,1),ピン配置!$C$2:$I$2,0)),"")</f>
        <v/>
      </c>
      <c r="Q40" s="1">
        <f t="shared" si="6"/>
        <v>0</v>
      </c>
      <c r="R40" s="1">
        <f t="shared" si="7"/>
        <v>0</v>
      </c>
      <c r="S40" s="1" t="str">
        <f t="shared" si="8"/>
        <v>QSPI</v>
      </c>
      <c r="T40" s="1" t="str">
        <f t="shared" si="9"/>
        <v>B2</v>
      </c>
      <c r="U40" s="1" t="str">
        <f t="shared" si="10"/>
        <v/>
      </c>
      <c r="V40" s="1" t="str">
        <f t="shared" si="11"/>
        <v>QSPIB2_NCS</v>
      </c>
    </row>
    <row r="41" spans="1:22" x14ac:dyDescent="0.15">
      <c r="A41" s="123" t="s">
        <v>89</v>
      </c>
      <c r="B41" s="118">
        <v>1</v>
      </c>
      <c r="C41" s="52" t="s">
        <v>90</v>
      </c>
      <c r="D41" s="44" t="s">
        <v>71</v>
      </c>
      <c r="E41" s="45"/>
      <c r="F41" s="46" t="s">
        <v>87</v>
      </c>
      <c r="G41" s="104" t="s">
        <v>208</v>
      </c>
      <c r="H41" s="85" t="s">
        <v>238</v>
      </c>
      <c r="I41" s="85">
        <f t="shared" si="1"/>
        <v>40</v>
      </c>
      <c r="J41" s="53"/>
      <c r="K41" s="33" t="str">
        <f t="shared" si="2"/>
        <v>PA8</v>
      </c>
      <c r="L41" s="24" t="str">
        <f t="shared" si="3"/>
        <v/>
      </c>
      <c r="M41" s="28" t="str">
        <f t="shared" si="4"/>
        <v/>
      </c>
      <c r="O41" s="1" t="str">
        <f t="shared" si="5"/>
        <v/>
      </c>
      <c r="P41" s="1">
        <f>IFERROR(INDEX(ピン配置!$C$3:$I$18,MATCH(VALUE(MID(H41,3,2)),ピン配置!$B$3:$B$18,0),MATCH(MID(H41,2,1),ピン配置!$C$2:$I$2,0)),"")</f>
        <v>40</v>
      </c>
      <c r="Q41" s="1">
        <f t="shared" si="6"/>
        <v>0</v>
      </c>
      <c r="R41" s="1">
        <f t="shared" si="7"/>
        <v>0</v>
      </c>
      <c r="S41" s="1" t="str">
        <f t="shared" si="8"/>
        <v>TIM</v>
      </c>
      <c r="T41" s="1">
        <f t="shared" si="9"/>
        <v>1</v>
      </c>
      <c r="U41" s="1" t="str">
        <f t="shared" si="10"/>
        <v>PWM QI</v>
      </c>
      <c r="V41" s="1" t="str">
        <f t="shared" si="11"/>
        <v>TIM1_CN1</v>
      </c>
    </row>
    <row r="42" spans="1:22" x14ac:dyDescent="0.15">
      <c r="A42" s="124"/>
      <c r="B42" s="122"/>
      <c r="C42" s="54" t="s">
        <v>91</v>
      </c>
      <c r="D42" s="23" t="s">
        <v>92</v>
      </c>
      <c r="E42" s="50" t="s">
        <v>61</v>
      </c>
      <c r="F42" s="25" t="s">
        <v>85</v>
      </c>
      <c r="G42" s="105"/>
      <c r="I42" s="86" t="str">
        <f t="shared" si="1"/>
        <v/>
      </c>
      <c r="J42" s="3"/>
      <c r="K42" s="33" t="str">
        <f t="shared" si="2"/>
        <v/>
      </c>
      <c r="L42" s="24" t="str">
        <f t="shared" si="3"/>
        <v>PB13</v>
      </c>
      <c r="M42" s="28" t="str">
        <f t="shared" si="4"/>
        <v>PE8</v>
      </c>
      <c r="O42" s="1" t="str">
        <f t="shared" si="5"/>
        <v/>
      </c>
      <c r="P42" s="1" t="str">
        <f>IFERROR(INDEX(ピン配置!$C$3:$I$18,MATCH(VALUE(MID(H42,3,2)),ピン配置!$B$3:$B$18,0),MATCH(MID(H42,2,1),ピン配置!$C$2:$I$2,0)),"")</f>
        <v/>
      </c>
      <c r="Q42" s="1">
        <f t="shared" si="6"/>
        <v>0</v>
      </c>
      <c r="R42" s="1">
        <f t="shared" si="7"/>
        <v>0</v>
      </c>
      <c r="S42" s="1" t="str">
        <f t="shared" si="8"/>
        <v>TIM</v>
      </c>
      <c r="T42" s="1">
        <f t="shared" si="9"/>
        <v>1</v>
      </c>
      <c r="U42" s="1" t="str">
        <f t="shared" si="10"/>
        <v>PWM QI</v>
      </c>
      <c r="V42" s="1" t="str">
        <f t="shared" si="11"/>
        <v>TIM1_CN1N</v>
      </c>
    </row>
    <row r="43" spans="1:22" x14ac:dyDescent="0.15">
      <c r="A43" s="124"/>
      <c r="B43" s="119"/>
      <c r="C43" s="55" t="s">
        <v>93</v>
      </c>
      <c r="D43" s="23" t="s">
        <v>33</v>
      </c>
      <c r="E43" s="50"/>
      <c r="F43" s="25" t="s">
        <v>94</v>
      </c>
      <c r="G43" s="105"/>
      <c r="H43" s="86" t="s">
        <v>239</v>
      </c>
      <c r="I43" s="86">
        <f t="shared" si="1"/>
        <v>42</v>
      </c>
      <c r="J43" s="3"/>
      <c r="K43" s="33" t="str">
        <f t="shared" si="2"/>
        <v/>
      </c>
      <c r="L43" s="24" t="str">
        <f t="shared" si="3"/>
        <v/>
      </c>
      <c r="M43" s="28" t="str">
        <f t="shared" si="4"/>
        <v/>
      </c>
      <c r="O43" s="1" t="str">
        <f t="shared" si="5"/>
        <v/>
      </c>
      <c r="P43" s="1">
        <f>IFERROR(INDEX(ピン配置!$C$3:$I$18,MATCH(VALUE(MID(H43,3,2)),ピン配置!$B$3:$B$18,0),MATCH(MID(H43,2,1),ピン配置!$C$2:$I$2,0)),"")</f>
        <v>42</v>
      </c>
      <c r="Q43" s="1">
        <f t="shared" si="6"/>
        <v>0</v>
      </c>
      <c r="R43" s="1">
        <f t="shared" si="7"/>
        <v>0</v>
      </c>
      <c r="S43" s="1" t="str">
        <f t="shared" si="8"/>
        <v>TIM</v>
      </c>
      <c r="T43" s="1">
        <f t="shared" si="9"/>
        <v>1</v>
      </c>
      <c r="U43" s="1" t="str">
        <f t="shared" si="10"/>
        <v>PWM QI</v>
      </c>
      <c r="V43" s="1" t="str">
        <f t="shared" si="11"/>
        <v>TIM1_CN2</v>
      </c>
    </row>
    <row r="44" spans="1:22" x14ac:dyDescent="0.15">
      <c r="A44" s="124"/>
      <c r="B44" s="119"/>
      <c r="C44" s="55" t="s">
        <v>95</v>
      </c>
      <c r="D44" s="23" t="s">
        <v>96</v>
      </c>
      <c r="E44" s="24" t="s">
        <v>97</v>
      </c>
      <c r="F44" s="25" t="s">
        <v>88</v>
      </c>
      <c r="G44" s="105"/>
      <c r="I44" s="86" t="str">
        <f t="shared" si="1"/>
        <v/>
      </c>
      <c r="J44" s="3"/>
      <c r="K44" s="33" t="str">
        <f t="shared" si="2"/>
        <v>PB0</v>
      </c>
      <c r="L44" s="24" t="str">
        <f t="shared" si="3"/>
        <v>PB14</v>
      </c>
      <c r="M44" s="28" t="str">
        <f t="shared" si="4"/>
        <v>PE10</v>
      </c>
      <c r="O44" s="1" t="str">
        <f t="shared" si="5"/>
        <v/>
      </c>
      <c r="P44" s="1" t="str">
        <f>IFERROR(INDEX(ピン配置!$C$3:$I$18,MATCH(VALUE(MID(H44,3,2)),ピン配置!$B$3:$B$18,0),MATCH(MID(H44,2,1),ピン配置!$C$2:$I$2,0)),"")</f>
        <v/>
      </c>
      <c r="Q44" s="1">
        <f t="shared" si="6"/>
        <v>0</v>
      </c>
      <c r="R44" s="1">
        <f t="shared" si="7"/>
        <v>0</v>
      </c>
      <c r="S44" s="1" t="str">
        <f t="shared" si="8"/>
        <v>TIM</v>
      </c>
      <c r="T44" s="1">
        <f t="shared" si="9"/>
        <v>1</v>
      </c>
      <c r="U44" s="1" t="str">
        <f t="shared" si="10"/>
        <v>PWM QI</v>
      </c>
      <c r="V44" s="1" t="str">
        <f t="shared" si="11"/>
        <v>TIM1_CN2N</v>
      </c>
    </row>
    <row r="45" spans="1:22" x14ac:dyDescent="0.15">
      <c r="A45" s="124"/>
      <c r="B45" s="119"/>
      <c r="C45" s="55" t="s">
        <v>98</v>
      </c>
      <c r="D45" s="23" t="s">
        <v>36</v>
      </c>
      <c r="E45" s="50"/>
      <c r="F45" s="25" t="s">
        <v>99</v>
      </c>
      <c r="G45" s="105"/>
      <c r="I45" s="86" t="str">
        <f t="shared" si="1"/>
        <v/>
      </c>
      <c r="J45" s="3"/>
      <c r="K45" s="33" t="str">
        <f t="shared" si="2"/>
        <v/>
      </c>
      <c r="L45" s="24" t="str">
        <f t="shared" si="3"/>
        <v/>
      </c>
      <c r="M45" s="28" t="str">
        <f t="shared" si="4"/>
        <v>PE13</v>
      </c>
      <c r="O45" s="1" t="str">
        <f t="shared" si="5"/>
        <v/>
      </c>
      <c r="P45" s="1" t="str">
        <f>IFERROR(INDEX(ピン配置!$C$3:$I$18,MATCH(VALUE(MID(H45,3,2)),ピン配置!$B$3:$B$18,0),MATCH(MID(H45,2,1),ピン配置!$C$2:$I$2,0)),"")</f>
        <v/>
      </c>
      <c r="Q45" s="1">
        <f t="shared" si="6"/>
        <v>0</v>
      </c>
      <c r="R45" s="1">
        <f t="shared" si="7"/>
        <v>0</v>
      </c>
      <c r="S45" s="1" t="str">
        <f t="shared" si="8"/>
        <v>TIM</v>
      </c>
      <c r="T45" s="1">
        <f t="shared" si="9"/>
        <v>1</v>
      </c>
      <c r="U45" s="1" t="str">
        <f t="shared" si="10"/>
        <v>PWM QI</v>
      </c>
      <c r="V45" s="1" t="str">
        <f t="shared" si="11"/>
        <v>TIM1_CN3</v>
      </c>
    </row>
    <row r="46" spans="1:22" x14ac:dyDescent="0.15">
      <c r="A46" s="124"/>
      <c r="B46" s="119"/>
      <c r="C46" s="55" t="s">
        <v>100</v>
      </c>
      <c r="D46" s="23" t="s">
        <v>101</v>
      </c>
      <c r="E46" s="24" t="s">
        <v>164</v>
      </c>
      <c r="F46" s="25" t="s">
        <v>103</v>
      </c>
      <c r="G46" s="105"/>
      <c r="I46" s="86" t="str">
        <f t="shared" si="1"/>
        <v/>
      </c>
      <c r="J46" s="3"/>
      <c r="K46" s="33" t="str">
        <f t="shared" si="2"/>
        <v>PB1</v>
      </c>
      <c r="L46" s="24" t="str">
        <f t="shared" si="3"/>
        <v>PB15</v>
      </c>
      <c r="M46" s="28" t="str">
        <f t="shared" si="4"/>
        <v>PE12</v>
      </c>
      <c r="O46" s="1" t="str">
        <f t="shared" si="5"/>
        <v/>
      </c>
      <c r="P46" s="1" t="str">
        <f>IFERROR(INDEX(ピン配置!$C$3:$I$18,MATCH(VALUE(MID(H46,3,2)),ピン配置!$B$3:$B$18,0),MATCH(MID(H46,2,1),ピン配置!$C$2:$I$2,0)),"")</f>
        <v/>
      </c>
      <c r="Q46" s="1">
        <f t="shared" si="6"/>
        <v>0</v>
      </c>
      <c r="R46" s="1">
        <f t="shared" si="7"/>
        <v>0</v>
      </c>
      <c r="S46" s="1" t="str">
        <f t="shared" si="8"/>
        <v>TIM</v>
      </c>
      <c r="T46" s="1">
        <f t="shared" si="9"/>
        <v>1</v>
      </c>
      <c r="U46" s="1" t="str">
        <f t="shared" si="10"/>
        <v>PWM QI</v>
      </c>
      <c r="V46" s="1" t="str">
        <f t="shared" si="11"/>
        <v>TIM1_CN3N</v>
      </c>
    </row>
    <row r="47" spans="1:22" x14ac:dyDescent="0.15">
      <c r="A47" s="124"/>
      <c r="B47" s="119"/>
      <c r="C47" s="55" t="s">
        <v>104</v>
      </c>
      <c r="D47" s="30" t="s">
        <v>59</v>
      </c>
      <c r="E47" s="31"/>
      <c r="F47" s="32" t="s">
        <v>165</v>
      </c>
      <c r="G47" s="103"/>
      <c r="H47" s="89"/>
      <c r="I47" s="89" t="str">
        <f t="shared" si="1"/>
        <v/>
      </c>
      <c r="J47" s="51"/>
      <c r="K47" s="33" t="str">
        <f t="shared" si="2"/>
        <v>PA11</v>
      </c>
      <c r="L47" s="24" t="str">
        <f t="shared" si="3"/>
        <v/>
      </c>
      <c r="M47" s="28" t="str">
        <f t="shared" si="4"/>
        <v>PE14</v>
      </c>
      <c r="O47" s="1" t="str">
        <f t="shared" si="5"/>
        <v/>
      </c>
      <c r="P47" s="1" t="str">
        <f>IFERROR(INDEX(ピン配置!$C$3:$I$18,MATCH(VALUE(MID(H47,3,2)),ピン配置!$B$3:$B$18,0),MATCH(MID(H47,2,1),ピン配置!$C$2:$I$2,0)),"")</f>
        <v/>
      </c>
      <c r="Q47" s="1">
        <f t="shared" si="6"/>
        <v>0</v>
      </c>
      <c r="R47" s="1">
        <f t="shared" si="7"/>
        <v>0</v>
      </c>
      <c r="S47" s="1" t="str">
        <f t="shared" si="8"/>
        <v>TIM</v>
      </c>
      <c r="T47" s="1">
        <f t="shared" si="9"/>
        <v>1</v>
      </c>
      <c r="U47" s="1" t="str">
        <f t="shared" si="10"/>
        <v>PWM QI</v>
      </c>
      <c r="V47" s="1" t="str">
        <f t="shared" si="11"/>
        <v>TIM1_CN4</v>
      </c>
    </row>
    <row r="48" spans="1:22" x14ac:dyDescent="0.15">
      <c r="A48" s="124"/>
      <c r="B48" s="122">
        <v>2</v>
      </c>
      <c r="C48" s="54" t="s">
        <v>90</v>
      </c>
      <c r="D48" s="23" t="s">
        <v>48</v>
      </c>
      <c r="E48" s="24" t="s">
        <v>105</v>
      </c>
      <c r="F48" s="25" t="s">
        <v>106</v>
      </c>
      <c r="G48" s="102" t="s">
        <v>230</v>
      </c>
      <c r="H48" s="86" t="s">
        <v>232</v>
      </c>
      <c r="I48" s="86">
        <f t="shared" si="1"/>
        <v>77</v>
      </c>
      <c r="J48" s="3"/>
      <c r="K48" s="33" t="str">
        <f t="shared" si="2"/>
        <v/>
      </c>
      <c r="L48" s="24" t="str">
        <f t="shared" si="3"/>
        <v>PA5</v>
      </c>
      <c r="M48" s="28" t="str">
        <f t="shared" si="4"/>
        <v/>
      </c>
      <c r="O48" s="1" t="str">
        <f t="shared" si="5"/>
        <v/>
      </c>
      <c r="P48" s="1">
        <f>IFERROR(INDEX(ピン配置!$C$3:$I$18,MATCH(VALUE(MID(H48,3,2)),ピン配置!$B$3:$B$18,0),MATCH(MID(H48,2,1),ピン配置!$C$2:$I$2,0)),"")</f>
        <v>77</v>
      </c>
      <c r="Q48" s="1">
        <f t="shared" si="6"/>
        <v>0</v>
      </c>
      <c r="R48" s="1">
        <f t="shared" si="7"/>
        <v>0</v>
      </c>
      <c r="S48" s="1" t="str">
        <f t="shared" si="8"/>
        <v>TIM</v>
      </c>
      <c r="T48" s="1">
        <f t="shared" si="9"/>
        <v>2</v>
      </c>
      <c r="U48" s="1" t="str">
        <f t="shared" si="10"/>
        <v>ENC</v>
      </c>
      <c r="V48" s="1" t="str">
        <f t="shared" si="11"/>
        <v>TIM2_CN1</v>
      </c>
    </row>
    <row r="49" spans="1:22" x14ac:dyDescent="0.15">
      <c r="A49" s="124"/>
      <c r="B49" s="119"/>
      <c r="C49" s="55" t="s">
        <v>93</v>
      </c>
      <c r="D49" s="23" t="s">
        <v>160</v>
      </c>
      <c r="E49" s="24" t="s">
        <v>107</v>
      </c>
      <c r="G49" s="105"/>
      <c r="H49" s="86" t="s">
        <v>231</v>
      </c>
      <c r="I49" s="86">
        <f t="shared" si="1"/>
        <v>89</v>
      </c>
      <c r="J49" s="3"/>
      <c r="K49" s="33" t="str">
        <f t="shared" si="2"/>
        <v/>
      </c>
      <c r="L49" s="24" t="str">
        <f t="shared" si="3"/>
        <v/>
      </c>
      <c r="M49" s="28" t="str">
        <f t="shared" si="4"/>
        <v/>
      </c>
      <c r="O49" s="1" t="str">
        <f t="shared" si="5"/>
        <v/>
      </c>
      <c r="P49" s="1">
        <f>IFERROR(INDEX(ピン配置!$C$3:$I$18,MATCH(VALUE(MID(H49,3,2)),ピン配置!$B$3:$B$18,0),MATCH(MID(H49,2,1),ピン配置!$C$2:$I$2,0)),"")</f>
        <v>89</v>
      </c>
      <c r="Q49" s="1">
        <f t="shared" si="6"/>
        <v>0</v>
      </c>
      <c r="R49" s="1">
        <f t="shared" si="7"/>
        <v>0</v>
      </c>
      <c r="S49" s="1" t="str">
        <f t="shared" si="8"/>
        <v>TIM</v>
      </c>
      <c r="T49" s="1">
        <f t="shared" si="9"/>
        <v>2</v>
      </c>
      <c r="U49" s="1" t="str">
        <f t="shared" si="10"/>
        <v>ENC</v>
      </c>
      <c r="V49" s="1" t="str">
        <f t="shared" si="11"/>
        <v>TIM2_CN2</v>
      </c>
    </row>
    <row r="50" spans="1:22" x14ac:dyDescent="0.15">
      <c r="A50" s="124"/>
      <c r="B50" s="119"/>
      <c r="C50" s="55" t="s">
        <v>98</v>
      </c>
      <c r="D50" s="23" t="s">
        <v>38</v>
      </c>
      <c r="E50" s="24" t="s">
        <v>42</v>
      </c>
      <c r="G50" s="105"/>
      <c r="I50" s="86" t="str">
        <f t="shared" si="1"/>
        <v/>
      </c>
      <c r="J50" s="3"/>
      <c r="K50" s="33" t="str">
        <f t="shared" si="2"/>
        <v>PA2</v>
      </c>
      <c r="L50" s="24" t="str">
        <f t="shared" si="3"/>
        <v/>
      </c>
      <c r="M50" s="28" t="str">
        <f t="shared" si="4"/>
        <v/>
      </c>
      <c r="O50" s="1" t="str">
        <f t="shared" si="5"/>
        <v/>
      </c>
      <c r="P50" s="1" t="str">
        <f>IFERROR(INDEX(ピン配置!$C$3:$I$18,MATCH(VALUE(MID(H50,3,2)),ピン配置!$B$3:$B$18,0),MATCH(MID(H50,2,1),ピン配置!$C$2:$I$2,0)),"")</f>
        <v/>
      </c>
      <c r="Q50" s="1">
        <f t="shared" si="6"/>
        <v>0</v>
      </c>
      <c r="R50" s="1">
        <f t="shared" si="7"/>
        <v>0</v>
      </c>
      <c r="S50" s="1" t="str">
        <f t="shared" si="8"/>
        <v>TIM</v>
      </c>
      <c r="T50" s="1">
        <f t="shared" si="9"/>
        <v>2</v>
      </c>
      <c r="U50" s="1" t="str">
        <f t="shared" si="10"/>
        <v>ENC</v>
      </c>
      <c r="V50" s="1" t="str">
        <f t="shared" si="11"/>
        <v>TIM2_CN3</v>
      </c>
    </row>
    <row r="51" spans="1:22" x14ac:dyDescent="0.15">
      <c r="A51" s="124"/>
      <c r="B51" s="120"/>
      <c r="C51" s="56" t="s">
        <v>104</v>
      </c>
      <c r="D51" s="23" t="s">
        <v>40</v>
      </c>
      <c r="E51" s="24" t="s">
        <v>45</v>
      </c>
      <c r="G51" s="103"/>
      <c r="H51" s="89"/>
      <c r="I51" s="89" t="str">
        <f t="shared" si="1"/>
        <v/>
      </c>
      <c r="J51" s="51"/>
      <c r="K51" s="33" t="str">
        <f t="shared" si="2"/>
        <v>PA3</v>
      </c>
      <c r="L51" s="24" t="str">
        <f t="shared" si="3"/>
        <v/>
      </c>
      <c r="M51" s="28" t="str">
        <f t="shared" si="4"/>
        <v/>
      </c>
      <c r="O51" s="1" t="str">
        <f t="shared" si="5"/>
        <v/>
      </c>
      <c r="P51" s="1" t="str">
        <f>IFERROR(INDEX(ピン配置!$C$3:$I$18,MATCH(VALUE(MID(H51,3,2)),ピン配置!$B$3:$B$18,0),MATCH(MID(H51,2,1),ピン配置!$C$2:$I$2,0)),"")</f>
        <v/>
      </c>
      <c r="Q51" s="1">
        <f t="shared" si="6"/>
        <v>0</v>
      </c>
      <c r="R51" s="1">
        <f t="shared" si="7"/>
        <v>0</v>
      </c>
      <c r="S51" s="1" t="str">
        <f t="shared" si="8"/>
        <v>TIM</v>
      </c>
      <c r="T51" s="1">
        <f t="shared" si="9"/>
        <v>2</v>
      </c>
      <c r="U51" s="1" t="str">
        <f t="shared" si="10"/>
        <v>ENC</v>
      </c>
      <c r="V51" s="1" t="str">
        <f t="shared" si="11"/>
        <v>TIM2_CN4</v>
      </c>
    </row>
    <row r="52" spans="1:22" x14ac:dyDescent="0.15">
      <c r="A52" s="124"/>
      <c r="B52" s="119">
        <v>3</v>
      </c>
      <c r="C52" s="55" t="s">
        <v>90</v>
      </c>
      <c r="D52" s="36" t="s">
        <v>108</v>
      </c>
      <c r="E52" s="37" t="s">
        <v>109</v>
      </c>
      <c r="F52" s="38" t="s">
        <v>52</v>
      </c>
      <c r="G52" s="102" t="s">
        <v>208</v>
      </c>
      <c r="H52" s="86" t="s">
        <v>236</v>
      </c>
      <c r="I52" s="86">
        <f t="shared" si="1"/>
        <v>31</v>
      </c>
      <c r="J52" s="3"/>
      <c r="K52" s="33" t="str">
        <f t="shared" si="2"/>
        <v/>
      </c>
      <c r="L52" s="24" t="str">
        <f t="shared" si="3"/>
        <v>PB4</v>
      </c>
      <c r="M52" s="28" t="str">
        <f t="shared" si="4"/>
        <v>PC6</v>
      </c>
      <c r="O52" s="1" t="str">
        <f t="shared" si="5"/>
        <v/>
      </c>
      <c r="P52" s="1">
        <f>IFERROR(INDEX(ピン配置!$C$3:$I$18,MATCH(VALUE(MID(H52,3,2)),ピン配置!$B$3:$B$18,0),MATCH(MID(H52,2,1),ピン配置!$C$2:$I$2,0)),"")</f>
        <v>31</v>
      </c>
      <c r="Q52" s="1">
        <f t="shared" si="6"/>
        <v>0</v>
      </c>
      <c r="R52" s="1">
        <f t="shared" si="7"/>
        <v>0</v>
      </c>
      <c r="S52" s="1" t="str">
        <f t="shared" si="8"/>
        <v>TIM</v>
      </c>
      <c r="T52" s="1">
        <f t="shared" si="9"/>
        <v>3</v>
      </c>
      <c r="U52" s="1" t="str">
        <f t="shared" si="10"/>
        <v>PWM QI</v>
      </c>
      <c r="V52" s="1" t="str">
        <f t="shared" si="11"/>
        <v>TIM3_CN1</v>
      </c>
    </row>
    <row r="53" spans="1:22" x14ac:dyDescent="0.15">
      <c r="A53" s="124"/>
      <c r="B53" s="119"/>
      <c r="C53" s="55" t="s">
        <v>93</v>
      </c>
      <c r="D53" s="23" t="s">
        <v>92</v>
      </c>
      <c r="E53" s="50" t="s">
        <v>63</v>
      </c>
      <c r="F53" s="25" t="s">
        <v>53</v>
      </c>
      <c r="G53" s="105"/>
      <c r="H53" s="86" t="s">
        <v>237</v>
      </c>
      <c r="I53" s="86">
        <f t="shared" si="1"/>
        <v>32</v>
      </c>
      <c r="J53" s="3"/>
      <c r="K53" s="33" t="str">
        <f t="shared" si="2"/>
        <v/>
      </c>
      <c r="L53" s="24" t="str">
        <f t="shared" si="3"/>
        <v/>
      </c>
      <c r="M53" s="28" t="str">
        <f t="shared" si="4"/>
        <v>PC7</v>
      </c>
      <c r="O53" s="1" t="str">
        <f t="shared" si="5"/>
        <v/>
      </c>
      <c r="P53" s="1">
        <f>IFERROR(INDEX(ピン配置!$C$3:$I$18,MATCH(VALUE(MID(H53,3,2)),ピン配置!$B$3:$B$18,0),MATCH(MID(H53,2,1),ピン配置!$C$2:$I$2,0)),"")</f>
        <v>32</v>
      </c>
      <c r="Q53" s="1">
        <f t="shared" si="6"/>
        <v>0</v>
      </c>
      <c r="R53" s="1">
        <f t="shared" si="7"/>
        <v>0</v>
      </c>
      <c r="S53" s="1" t="str">
        <f t="shared" si="8"/>
        <v>TIM</v>
      </c>
      <c r="T53" s="1">
        <f t="shared" si="9"/>
        <v>3</v>
      </c>
      <c r="U53" s="1" t="str">
        <f t="shared" si="10"/>
        <v>PWM QI</v>
      </c>
      <c r="V53" s="1" t="str">
        <f t="shared" si="11"/>
        <v>TIM3_CN2</v>
      </c>
    </row>
    <row r="54" spans="1:22" x14ac:dyDescent="0.15">
      <c r="A54" s="124"/>
      <c r="B54" s="119"/>
      <c r="C54" s="55" t="s">
        <v>98</v>
      </c>
      <c r="D54" s="23" t="s">
        <v>163</v>
      </c>
      <c r="E54" s="50"/>
      <c r="F54" s="25" t="s">
        <v>112</v>
      </c>
      <c r="G54" s="105"/>
      <c r="I54" s="86" t="str">
        <f t="shared" si="1"/>
        <v/>
      </c>
      <c r="J54" s="3"/>
      <c r="K54" s="33" t="str">
        <f t="shared" si="2"/>
        <v>PB0</v>
      </c>
      <c r="L54" s="24" t="str">
        <f t="shared" si="3"/>
        <v/>
      </c>
      <c r="M54" s="28" t="str">
        <f t="shared" si="4"/>
        <v>PC8</v>
      </c>
      <c r="O54" s="1" t="str">
        <f t="shared" si="5"/>
        <v/>
      </c>
      <c r="P54" s="1" t="str">
        <f>IFERROR(INDEX(ピン配置!$C$3:$I$18,MATCH(VALUE(MID(H54,3,2)),ピン配置!$B$3:$B$18,0),MATCH(MID(H54,2,1),ピン配置!$C$2:$I$2,0)),"")</f>
        <v/>
      </c>
      <c r="Q54" s="1">
        <f t="shared" si="6"/>
        <v>0</v>
      </c>
      <c r="R54" s="1">
        <f t="shared" si="7"/>
        <v>0</v>
      </c>
      <c r="S54" s="1" t="str">
        <f t="shared" si="8"/>
        <v>TIM</v>
      </c>
      <c r="T54" s="1">
        <f t="shared" si="9"/>
        <v>3</v>
      </c>
      <c r="U54" s="1" t="str">
        <f t="shared" si="10"/>
        <v>PWM QI</v>
      </c>
      <c r="V54" s="1" t="str">
        <f t="shared" si="11"/>
        <v>TIM3_CN3</v>
      </c>
    </row>
    <row r="55" spans="1:22" x14ac:dyDescent="0.15">
      <c r="A55" s="124"/>
      <c r="B55" s="119"/>
      <c r="C55" s="55" t="s">
        <v>104</v>
      </c>
      <c r="D55" s="30" t="s">
        <v>101</v>
      </c>
      <c r="E55" s="31"/>
      <c r="F55" s="32" t="s">
        <v>78</v>
      </c>
      <c r="G55" s="103"/>
      <c r="H55" s="89"/>
      <c r="I55" s="89" t="str">
        <f t="shared" si="1"/>
        <v/>
      </c>
      <c r="J55" s="51"/>
      <c r="K55" s="33" t="str">
        <f t="shared" si="2"/>
        <v>PB1</v>
      </c>
      <c r="L55" s="24" t="str">
        <f t="shared" si="3"/>
        <v/>
      </c>
      <c r="M55" s="28" t="str">
        <f t="shared" si="4"/>
        <v>PC9</v>
      </c>
      <c r="O55" s="1" t="str">
        <f t="shared" si="5"/>
        <v/>
      </c>
      <c r="P55" s="1" t="str">
        <f>IFERROR(INDEX(ピン配置!$C$3:$I$18,MATCH(VALUE(MID(H55,3,2)),ピン配置!$B$3:$B$18,0),MATCH(MID(H55,2,1),ピン配置!$C$2:$I$2,0)),"")</f>
        <v/>
      </c>
      <c r="Q55" s="1">
        <f t="shared" si="6"/>
        <v>0</v>
      </c>
      <c r="R55" s="1">
        <f t="shared" si="7"/>
        <v>0</v>
      </c>
      <c r="S55" s="1" t="str">
        <f t="shared" si="8"/>
        <v>TIM</v>
      </c>
      <c r="T55" s="1">
        <f t="shared" si="9"/>
        <v>3</v>
      </c>
      <c r="U55" s="1" t="str">
        <f t="shared" si="10"/>
        <v>PWM QI</v>
      </c>
      <c r="V55" s="1" t="str">
        <f t="shared" si="11"/>
        <v>TIM3_CN4</v>
      </c>
    </row>
    <row r="56" spans="1:22" x14ac:dyDescent="0.15">
      <c r="A56" s="124"/>
      <c r="B56" s="122">
        <v>4</v>
      </c>
      <c r="C56" s="54" t="s">
        <v>90</v>
      </c>
      <c r="D56" s="23" t="s">
        <v>34</v>
      </c>
      <c r="E56" s="50" t="s">
        <v>72</v>
      </c>
      <c r="G56" s="102" t="s">
        <v>226</v>
      </c>
      <c r="H56" s="86" t="s">
        <v>227</v>
      </c>
      <c r="I56" s="86">
        <f t="shared" si="1"/>
        <v>59</v>
      </c>
      <c r="J56" s="3"/>
      <c r="K56" s="33" t="str">
        <f t="shared" si="2"/>
        <v/>
      </c>
      <c r="L56" s="24" t="str">
        <f t="shared" si="3"/>
        <v/>
      </c>
      <c r="M56" s="28" t="str">
        <f t="shared" si="4"/>
        <v/>
      </c>
      <c r="O56" s="1" t="str">
        <f t="shared" si="5"/>
        <v/>
      </c>
      <c r="P56" s="1">
        <f>IFERROR(INDEX(ピン配置!$C$3:$I$18,MATCH(VALUE(MID(H56,3,2)),ピン配置!$B$3:$B$18,0),MATCH(MID(H56,2,1),ピン配置!$C$2:$I$2,0)),"")</f>
        <v>59</v>
      </c>
      <c r="Q56" s="1">
        <f t="shared" si="6"/>
        <v>0</v>
      </c>
      <c r="R56" s="1">
        <f t="shared" si="7"/>
        <v>0</v>
      </c>
      <c r="S56" s="1" t="str">
        <f t="shared" si="8"/>
        <v>TIM</v>
      </c>
      <c r="T56" s="1">
        <f t="shared" si="9"/>
        <v>4</v>
      </c>
      <c r="U56" s="1" t="str">
        <f t="shared" si="10"/>
        <v>ENC</v>
      </c>
      <c r="V56" s="1" t="str">
        <f t="shared" si="11"/>
        <v>TIM4_CN1</v>
      </c>
    </row>
    <row r="57" spans="1:22" x14ac:dyDescent="0.15">
      <c r="A57" s="124"/>
      <c r="B57" s="119"/>
      <c r="C57" s="55" t="s">
        <v>93</v>
      </c>
      <c r="D57" s="23" t="s">
        <v>37</v>
      </c>
      <c r="E57" s="50" t="s">
        <v>73</v>
      </c>
      <c r="G57" s="105"/>
      <c r="H57" s="86" t="s">
        <v>228</v>
      </c>
      <c r="I57" s="86">
        <f t="shared" si="1"/>
        <v>60</v>
      </c>
      <c r="J57" s="3"/>
      <c r="K57" s="33" t="str">
        <f t="shared" si="2"/>
        <v/>
      </c>
      <c r="L57" s="24" t="str">
        <f t="shared" si="3"/>
        <v/>
      </c>
      <c r="M57" s="28" t="str">
        <f t="shared" si="4"/>
        <v/>
      </c>
      <c r="O57" s="1" t="str">
        <f t="shared" si="5"/>
        <v/>
      </c>
      <c r="P57" s="1">
        <f>IFERROR(INDEX(ピン配置!$C$3:$I$18,MATCH(VALUE(MID(H57,3,2)),ピン配置!$B$3:$B$18,0),MATCH(MID(H57,2,1),ピン配置!$C$2:$I$2,0)),"")</f>
        <v>60</v>
      </c>
      <c r="Q57" s="1">
        <f t="shared" si="6"/>
        <v>0</v>
      </c>
      <c r="R57" s="1">
        <f t="shared" si="7"/>
        <v>0</v>
      </c>
      <c r="S57" s="1" t="str">
        <f t="shared" si="8"/>
        <v>TIM</v>
      </c>
      <c r="T57" s="1">
        <f t="shared" si="9"/>
        <v>4</v>
      </c>
      <c r="U57" s="1" t="str">
        <f t="shared" si="10"/>
        <v>ENC</v>
      </c>
      <c r="V57" s="1" t="str">
        <f t="shared" si="11"/>
        <v>TIM4_CN2</v>
      </c>
    </row>
    <row r="58" spans="1:22" x14ac:dyDescent="0.15">
      <c r="A58" s="124"/>
      <c r="B58" s="119"/>
      <c r="C58" s="55" t="s">
        <v>98</v>
      </c>
      <c r="D58" s="23" t="s">
        <v>162</v>
      </c>
      <c r="E58" s="50" t="s">
        <v>110</v>
      </c>
      <c r="G58" s="105"/>
      <c r="I58" s="86" t="str">
        <f t="shared" si="1"/>
        <v/>
      </c>
      <c r="J58" s="3"/>
      <c r="K58" s="33" t="str">
        <f t="shared" si="2"/>
        <v/>
      </c>
      <c r="L58" s="24" t="str">
        <f t="shared" si="3"/>
        <v>PD14</v>
      </c>
      <c r="M58" s="28" t="str">
        <f t="shared" si="4"/>
        <v/>
      </c>
      <c r="O58" s="1" t="str">
        <f t="shared" si="5"/>
        <v/>
      </c>
      <c r="P58" s="1" t="str">
        <f>IFERROR(INDEX(ピン配置!$C$3:$I$18,MATCH(VALUE(MID(H58,3,2)),ピン配置!$B$3:$B$18,0),MATCH(MID(H58,2,1),ピン配置!$C$2:$I$2,0)),"")</f>
        <v/>
      </c>
      <c r="Q58" s="1">
        <f t="shared" si="6"/>
        <v>0</v>
      </c>
      <c r="R58" s="1">
        <f t="shared" si="7"/>
        <v>0</v>
      </c>
      <c r="S58" s="1" t="str">
        <f t="shared" si="8"/>
        <v>TIM</v>
      </c>
      <c r="T58" s="1">
        <f t="shared" si="9"/>
        <v>4</v>
      </c>
      <c r="U58" s="1" t="str">
        <f t="shared" si="10"/>
        <v>ENC</v>
      </c>
      <c r="V58" s="1" t="str">
        <f t="shared" si="11"/>
        <v>TIM4_CN3</v>
      </c>
    </row>
    <row r="59" spans="1:22" x14ac:dyDescent="0.15">
      <c r="A59" s="124"/>
      <c r="B59" s="120"/>
      <c r="C59" s="56" t="s">
        <v>104</v>
      </c>
      <c r="D59" s="23" t="s">
        <v>57</v>
      </c>
      <c r="E59" s="50" t="s">
        <v>111</v>
      </c>
      <c r="G59" s="103"/>
      <c r="H59" s="89"/>
      <c r="I59" s="89" t="str">
        <f t="shared" si="1"/>
        <v/>
      </c>
      <c r="J59" s="51"/>
      <c r="K59" s="33" t="str">
        <f t="shared" si="2"/>
        <v>PB9</v>
      </c>
      <c r="L59" s="24" t="str">
        <f t="shared" si="3"/>
        <v>PD15</v>
      </c>
      <c r="M59" s="28" t="str">
        <f t="shared" si="4"/>
        <v/>
      </c>
      <c r="O59" s="1" t="str">
        <f t="shared" si="5"/>
        <v/>
      </c>
      <c r="P59" s="1" t="str">
        <f>IFERROR(INDEX(ピン配置!$C$3:$I$18,MATCH(VALUE(MID(H59,3,2)),ピン配置!$B$3:$B$18,0),MATCH(MID(H59,2,1),ピン配置!$C$2:$I$2,0)),"")</f>
        <v/>
      </c>
      <c r="Q59" s="1">
        <f t="shared" si="6"/>
        <v>0</v>
      </c>
      <c r="R59" s="1">
        <f t="shared" si="7"/>
        <v>0</v>
      </c>
      <c r="S59" s="1" t="str">
        <f t="shared" si="8"/>
        <v>TIM</v>
      </c>
      <c r="T59" s="1">
        <f t="shared" si="9"/>
        <v>4</v>
      </c>
      <c r="U59" s="1" t="str">
        <f t="shared" si="10"/>
        <v>ENC</v>
      </c>
      <c r="V59" s="1" t="str">
        <f t="shared" si="11"/>
        <v>TIM4_CN4</v>
      </c>
    </row>
    <row r="60" spans="1:22" x14ac:dyDescent="0.15">
      <c r="A60" s="124"/>
      <c r="B60" s="119">
        <v>5</v>
      </c>
      <c r="C60" s="55" t="s">
        <v>90</v>
      </c>
      <c r="D60" s="36" t="s">
        <v>48</v>
      </c>
      <c r="E60" s="37"/>
      <c r="F60" s="38"/>
      <c r="G60" s="102"/>
      <c r="I60" s="86" t="str">
        <f t="shared" si="1"/>
        <v/>
      </c>
      <c r="J60" s="3"/>
      <c r="K60" s="33" t="str">
        <f t="shared" si="2"/>
        <v/>
      </c>
      <c r="L60" s="24" t="str">
        <f t="shared" si="3"/>
        <v/>
      </c>
      <c r="M60" s="28" t="str">
        <f t="shared" si="4"/>
        <v/>
      </c>
      <c r="O60" s="1" t="str">
        <f t="shared" si="5"/>
        <v/>
      </c>
      <c r="P60" s="1" t="str">
        <f>IFERROR(INDEX(ピン配置!$C$3:$I$18,MATCH(VALUE(MID(H60,3,2)),ピン配置!$B$3:$B$18,0),MATCH(MID(H60,2,1),ピン配置!$C$2:$I$2,0)),"")</f>
        <v/>
      </c>
      <c r="Q60" s="1">
        <f t="shared" si="6"/>
        <v>0</v>
      </c>
      <c r="R60" s="1">
        <f t="shared" si="7"/>
        <v>0</v>
      </c>
      <c r="S60" s="1" t="str">
        <f t="shared" si="8"/>
        <v>TIM</v>
      </c>
      <c r="T60" s="1">
        <f t="shared" si="9"/>
        <v>5</v>
      </c>
      <c r="U60" s="1" t="str">
        <f t="shared" si="10"/>
        <v/>
      </c>
      <c r="V60" s="1" t="str">
        <f t="shared" si="11"/>
        <v>TIM5_CN1</v>
      </c>
    </row>
    <row r="61" spans="1:22" x14ac:dyDescent="0.15">
      <c r="A61" s="124"/>
      <c r="B61" s="119"/>
      <c r="C61" s="55" t="s">
        <v>93</v>
      </c>
      <c r="D61" s="23" t="s">
        <v>49</v>
      </c>
      <c r="G61" s="105"/>
      <c r="J61" s="3"/>
      <c r="K61" s="33" t="str">
        <f t="shared" si="2"/>
        <v/>
      </c>
      <c r="L61" s="24" t="str">
        <f t="shared" si="3"/>
        <v/>
      </c>
      <c r="M61" s="28" t="str">
        <f t="shared" si="4"/>
        <v/>
      </c>
      <c r="O61" s="1" t="str">
        <f t="shared" si="5"/>
        <v/>
      </c>
      <c r="P61" s="1" t="str">
        <f>IFERROR(INDEX(ピン配置!$C$3:$I$18,MATCH(VALUE(MID(H61,3,2)),ピン配置!$B$3:$B$18,0),MATCH(MID(H61,2,1),ピン配置!$C$2:$I$2,0)),"")</f>
        <v/>
      </c>
      <c r="Q61" s="1">
        <f t="shared" si="6"/>
        <v>0</v>
      </c>
      <c r="R61" s="1">
        <f t="shared" si="7"/>
        <v>0</v>
      </c>
      <c r="S61" s="1" t="str">
        <f t="shared" si="8"/>
        <v>TIM</v>
      </c>
      <c r="T61" s="1">
        <f t="shared" si="9"/>
        <v>5</v>
      </c>
      <c r="U61" s="1" t="str">
        <f t="shared" si="10"/>
        <v/>
      </c>
      <c r="V61" s="1" t="str">
        <f t="shared" si="11"/>
        <v>TIM5_CN2</v>
      </c>
    </row>
    <row r="62" spans="1:22" x14ac:dyDescent="0.15">
      <c r="A62" s="124"/>
      <c r="B62" s="119"/>
      <c r="C62" s="55" t="s">
        <v>98</v>
      </c>
      <c r="D62" s="23" t="s">
        <v>38</v>
      </c>
      <c r="G62" s="105"/>
      <c r="I62" s="86" t="str">
        <f t="shared" si="1"/>
        <v/>
      </c>
      <c r="J62" s="3"/>
      <c r="K62" s="33" t="str">
        <f t="shared" si="2"/>
        <v>PA2</v>
      </c>
      <c r="L62" s="24" t="str">
        <f t="shared" si="3"/>
        <v/>
      </c>
      <c r="M62" s="28" t="str">
        <f t="shared" si="4"/>
        <v/>
      </c>
      <c r="O62" s="1" t="str">
        <f t="shared" si="5"/>
        <v/>
      </c>
      <c r="P62" s="1" t="str">
        <f>IFERROR(INDEX(ピン配置!$C$3:$I$18,MATCH(VALUE(MID(H62,3,2)),ピン配置!$B$3:$B$18,0),MATCH(MID(H62,2,1),ピン配置!$C$2:$I$2,0)),"")</f>
        <v/>
      </c>
      <c r="Q62" s="1">
        <f t="shared" si="6"/>
        <v>0</v>
      </c>
      <c r="R62" s="1">
        <f t="shared" si="7"/>
        <v>0</v>
      </c>
      <c r="S62" s="1" t="str">
        <f t="shared" si="8"/>
        <v>TIM</v>
      </c>
      <c r="T62" s="1">
        <f t="shared" si="9"/>
        <v>5</v>
      </c>
      <c r="U62" s="1" t="str">
        <f t="shared" si="10"/>
        <v/>
      </c>
      <c r="V62" s="1" t="str">
        <f t="shared" si="11"/>
        <v>TIM5_CN3</v>
      </c>
    </row>
    <row r="63" spans="1:22" x14ac:dyDescent="0.15">
      <c r="A63" s="124"/>
      <c r="B63" s="119"/>
      <c r="C63" s="55" t="s">
        <v>104</v>
      </c>
      <c r="D63" s="30" t="s">
        <v>161</v>
      </c>
      <c r="E63" s="31"/>
      <c r="F63" s="32"/>
      <c r="G63" s="103"/>
      <c r="H63" s="89"/>
      <c r="I63" s="89" t="str">
        <f t="shared" si="1"/>
        <v/>
      </c>
      <c r="J63" s="51"/>
      <c r="K63" s="33" t="str">
        <f t="shared" si="2"/>
        <v>PA3</v>
      </c>
      <c r="L63" s="24" t="str">
        <f t="shared" si="3"/>
        <v/>
      </c>
      <c r="M63" s="28" t="str">
        <f t="shared" si="4"/>
        <v/>
      </c>
      <c r="O63" s="1" t="str">
        <f t="shared" si="5"/>
        <v/>
      </c>
      <c r="P63" s="1" t="str">
        <f>IFERROR(INDEX(ピン配置!$C$3:$I$18,MATCH(VALUE(MID(H63,3,2)),ピン配置!$B$3:$B$18,0),MATCH(MID(H63,2,1),ピン配置!$C$2:$I$2,0)),"")</f>
        <v/>
      </c>
      <c r="Q63" s="1">
        <f t="shared" si="6"/>
        <v>0</v>
      </c>
      <c r="R63" s="1">
        <f t="shared" si="7"/>
        <v>0</v>
      </c>
      <c r="S63" s="1" t="str">
        <f t="shared" si="8"/>
        <v>TIM</v>
      </c>
      <c r="T63" s="1">
        <f t="shared" si="9"/>
        <v>5</v>
      </c>
      <c r="U63" s="1" t="str">
        <f t="shared" si="10"/>
        <v/>
      </c>
      <c r="V63" s="1" t="str">
        <f t="shared" si="11"/>
        <v>TIM5_CN4</v>
      </c>
    </row>
    <row r="64" spans="1:22" x14ac:dyDescent="0.15">
      <c r="A64" s="124"/>
      <c r="B64" s="122">
        <v>6</v>
      </c>
      <c r="C64" s="54" t="s">
        <v>90</v>
      </c>
      <c r="G64" s="24"/>
      <c r="I64" s="86" t="str">
        <f t="shared" si="1"/>
        <v/>
      </c>
      <c r="J64" s="3"/>
      <c r="K64" s="33" t="str">
        <f t="shared" si="2"/>
        <v/>
      </c>
      <c r="L64" s="24" t="str">
        <f t="shared" si="3"/>
        <v/>
      </c>
      <c r="M64" s="28" t="str">
        <f t="shared" si="4"/>
        <v/>
      </c>
      <c r="O64" s="1" t="str">
        <f t="shared" si="5"/>
        <v/>
      </c>
      <c r="P64" s="1" t="str">
        <f>IFERROR(INDEX(ピン配置!$C$3:$I$18,MATCH(VALUE(MID(H64,3,2)),ピン配置!$B$3:$B$18,0),MATCH(MID(H64,2,1),ピン配置!$C$2:$I$2,0)),"")</f>
        <v/>
      </c>
      <c r="Q64" s="1">
        <f t="shared" si="6"/>
        <v>0</v>
      </c>
      <c r="R64" s="1">
        <f t="shared" si="7"/>
        <v>0</v>
      </c>
      <c r="S64" s="1" t="str">
        <f t="shared" si="8"/>
        <v>TIM</v>
      </c>
      <c r="T64" s="1">
        <f t="shared" si="9"/>
        <v>6</v>
      </c>
      <c r="U64" s="1" t="str">
        <f t="shared" si="10"/>
        <v/>
      </c>
      <c r="V64" s="1" t="str">
        <f t="shared" si="11"/>
        <v>TIM6_CN1</v>
      </c>
    </row>
    <row r="65" spans="1:22" x14ac:dyDescent="0.15">
      <c r="A65" s="124"/>
      <c r="B65" s="119"/>
      <c r="C65" s="55" t="s">
        <v>93</v>
      </c>
      <c r="G65" s="24"/>
      <c r="I65" s="86" t="str">
        <f t="shared" si="1"/>
        <v/>
      </c>
      <c r="J65" s="3"/>
      <c r="K65" s="33" t="str">
        <f t="shared" si="2"/>
        <v/>
      </c>
      <c r="L65" s="24" t="str">
        <f t="shared" si="3"/>
        <v/>
      </c>
      <c r="M65" s="28" t="str">
        <f t="shared" si="4"/>
        <v/>
      </c>
      <c r="O65" s="1" t="str">
        <f t="shared" si="5"/>
        <v/>
      </c>
      <c r="P65" s="1" t="str">
        <f>IFERROR(INDEX(ピン配置!$C$3:$I$18,MATCH(VALUE(MID(H65,3,2)),ピン配置!$B$3:$B$18,0),MATCH(MID(H65,2,1),ピン配置!$C$2:$I$2,0)),"")</f>
        <v/>
      </c>
      <c r="Q65" s="1">
        <f t="shared" si="6"/>
        <v>0</v>
      </c>
      <c r="R65" s="1">
        <f t="shared" si="7"/>
        <v>0</v>
      </c>
      <c r="S65" s="1" t="str">
        <f t="shared" si="8"/>
        <v>TIM</v>
      </c>
      <c r="T65" s="1">
        <f t="shared" si="9"/>
        <v>6</v>
      </c>
      <c r="U65" s="1" t="str">
        <f t="shared" si="10"/>
        <v/>
      </c>
      <c r="V65" s="1" t="str">
        <f t="shared" si="11"/>
        <v>TIM6_CN2</v>
      </c>
    </row>
    <row r="66" spans="1:22" x14ac:dyDescent="0.15">
      <c r="A66" s="124"/>
      <c r="B66" s="119"/>
      <c r="C66" s="55" t="s">
        <v>98</v>
      </c>
      <c r="G66" s="24"/>
      <c r="I66" s="86" t="str">
        <f t="shared" si="1"/>
        <v/>
      </c>
      <c r="J66" s="3"/>
      <c r="K66" s="33" t="str">
        <f t="shared" si="2"/>
        <v/>
      </c>
      <c r="L66" s="24" t="str">
        <f t="shared" si="3"/>
        <v/>
      </c>
      <c r="M66" s="28" t="str">
        <f t="shared" si="4"/>
        <v/>
      </c>
      <c r="O66" s="1" t="str">
        <f t="shared" si="5"/>
        <v/>
      </c>
      <c r="P66" s="1" t="str">
        <f>IFERROR(INDEX(ピン配置!$C$3:$I$18,MATCH(VALUE(MID(H66,3,2)),ピン配置!$B$3:$B$18,0),MATCH(MID(H66,2,1),ピン配置!$C$2:$I$2,0)),"")</f>
        <v/>
      </c>
      <c r="Q66" s="1">
        <f t="shared" si="6"/>
        <v>0</v>
      </c>
      <c r="R66" s="1">
        <f t="shared" si="7"/>
        <v>0</v>
      </c>
      <c r="S66" s="1" t="str">
        <f t="shared" si="8"/>
        <v>TIM</v>
      </c>
      <c r="T66" s="1">
        <f t="shared" si="9"/>
        <v>6</v>
      </c>
      <c r="U66" s="1" t="str">
        <f t="shared" si="10"/>
        <v/>
      </c>
      <c r="V66" s="1" t="str">
        <f t="shared" si="11"/>
        <v>TIM6_CN3</v>
      </c>
    </row>
    <row r="67" spans="1:22" x14ac:dyDescent="0.15">
      <c r="A67" s="124"/>
      <c r="B67" s="120"/>
      <c r="C67" s="56" t="s">
        <v>104</v>
      </c>
      <c r="G67" s="31"/>
      <c r="H67" s="89"/>
      <c r="I67" s="89" t="str">
        <f t="shared" si="1"/>
        <v/>
      </c>
      <c r="J67" s="51"/>
      <c r="K67" s="33" t="str">
        <f t="shared" si="2"/>
        <v/>
      </c>
      <c r="L67" s="24" t="str">
        <f t="shared" si="3"/>
        <v/>
      </c>
      <c r="M67" s="28" t="str">
        <f t="shared" si="4"/>
        <v/>
      </c>
      <c r="O67" s="1" t="str">
        <f t="shared" si="5"/>
        <v/>
      </c>
      <c r="P67" s="1" t="str">
        <f>IFERROR(INDEX(ピン配置!$C$3:$I$18,MATCH(VALUE(MID(H67,3,2)),ピン配置!$B$3:$B$18,0),MATCH(MID(H67,2,1),ピン配置!$C$2:$I$2,0)),"")</f>
        <v/>
      </c>
      <c r="Q67" s="1">
        <f t="shared" si="6"/>
        <v>0</v>
      </c>
      <c r="R67" s="1">
        <f t="shared" si="7"/>
        <v>0</v>
      </c>
      <c r="S67" s="1" t="str">
        <f t="shared" si="8"/>
        <v>TIM</v>
      </c>
      <c r="T67" s="1">
        <f t="shared" si="9"/>
        <v>6</v>
      </c>
      <c r="U67" s="1" t="str">
        <f t="shared" si="10"/>
        <v/>
      </c>
      <c r="V67" s="1" t="str">
        <f t="shared" si="11"/>
        <v>TIM6_CN4</v>
      </c>
    </row>
    <row r="68" spans="1:22" x14ac:dyDescent="0.15">
      <c r="A68" s="124"/>
      <c r="B68" s="119">
        <v>8</v>
      </c>
      <c r="C68" s="55" t="s">
        <v>90</v>
      </c>
      <c r="D68" s="36" t="s">
        <v>52</v>
      </c>
      <c r="E68" s="37"/>
      <c r="F68" s="38"/>
      <c r="G68" s="102" t="s">
        <v>229</v>
      </c>
      <c r="I68" s="86" t="str">
        <f t="shared" ref="I68:I131" si="12">IF(O68="",P68,O68)</f>
        <v/>
      </c>
      <c r="J68" s="3"/>
      <c r="K68" s="33" t="str">
        <f t="shared" ref="K68:K131" si="13">IF(D68="","",IF(COUNTIF($H:$H,D68)=0,D68,""))</f>
        <v>PC6</v>
      </c>
      <c r="L68" s="24" t="str">
        <f t="shared" ref="L68:L131" si="14">IF(E68="","",IF(COUNTIF($H:$H,E68)=0,E68,""))</f>
        <v/>
      </c>
      <c r="M68" s="28" t="str">
        <f t="shared" ref="M68:M131" si="15">IF(F68="","",IF(COUNTIF($H:$H,F68)=0,F68,""))</f>
        <v/>
      </c>
      <c r="O68" s="1" t="str">
        <f t="shared" ref="O68:O131" si="16">IF(Q68,$Q$1,"")&amp;IF(R68=1,$R$1,"")</f>
        <v/>
      </c>
      <c r="P68" s="1" t="str">
        <f>IFERROR(INDEX(ピン配置!$C$3:$I$18,MATCH(VALUE(MID(H68,3,2)),ピン配置!$B$3:$B$18,0),MATCH(MID(H68,2,1),ピン配置!$C$2:$I$2,0)),"")</f>
        <v/>
      </c>
      <c r="Q68" s="1">
        <f t="shared" ref="Q68:Q131" si="17">IF(COUNTIF(H:H,H68)&gt;1,1,0)</f>
        <v>0</v>
      </c>
      <c r="R68" s="1">
        <f t="shared" ref="R68:R131" si="18">IF(H68="",0,IF(COUNTIF(D68:F68,H68)=1,0,1))</f>
        <v>0</v>
      </c>
      <c r="S68" s="1" t="str">
        <f t="shared" ref="S68:S131" si="19">IF(A68=0,S67,A68)</f>
        <v>TIM</v>
      </c>
      <c r="T68" s="1">
        <f t="shared" ref="T68:T131" si="20">IF(B68=0,T67,B68)</f>
        <v>8</v>
      </c>
      <c r="U68" s="1" t="str">
        <f t="shared" ref="U68:U131" si="21">IF(B68=0,U67,IF(G68="","",G68))</f>
        <v>PWM QI</v>
      </c>
      <c r="V68" s="1" t="str">
        <f t="shared" ref="V68:V131" si="22">S68&amp;T68&amp;"_"&amp;C68</f>
        <v>TIM8_CN1</v>
      </c>
    </row>
    <row r="69" spans="1:22" x14ac:dyDescent="0.15">
      <c r="A69" s="124"/>
      <c r="B69" s="122"/>
      <c r="C69" s="54" t="s">
        <v>91</v>
      </c>
      <c r="D69" s="23" t="s">
        <v>105</v>
      </c>
      <c r="E69" s="24" t="s">
        <v>92</v>
      </c>
      <c r="G69" s="105"/>
      <c r="I69" s="86" t="str">
        <f t="shared" si="12"/>
        <v/>
      </c>
      <c r="J69" s="3"/>
      <c r="K69" s="33" t="str">
        <f t="shared" si="13"/>
        <v>PA5</v>
      </c>
      <c r="L69" s="24" t="str">
        <f t="shared" si="14"/>
        <v/>
      </c>
      <c r="M69" s="28" t="str">
        <f t="shared" si="15"/>
        <v/>
      </c>
      <c r="O69" s="1" t="str">
        <f t="shared" si="16"/>
        <v/>
      </c>
      <c r="P69" s="1" t="str">
        <f>IFERROR(INDEX(ピン配置!$C$3:$I$18,MATCH(VALUE(MID(H69,3,2)),ピン配置!$B$3:$B$18,0),MATCH(MID(H69,2,1),ピン配置!$C$2:$I$2,0)),"")</f>
        <v/>
      </c>
      <c r="Q69" s="1">
        <f t="shared" si="17"/>
        <v>0</v>
      </c>
      <c r="R69" s="1">
        <f t="shared" si="18"/>
        <v>0</v>
      </c>
      <c r="S69" s="1" t="str">
        <f t="shared" si="19"/>
        <v>TIM</v>
      </c>
      <c r="T69" s="1">
        <f t="shared" si="20"/>
        <v>8</v>
      </c>
      <c r="U69" s="1" t="str">
        <f t="shared" si="21"/>
        <v>PWM QI</v>
      </c>
      <c r="V69" s="1" t="str">
        <f t="shared" si="22"/>
        <v>TIM8_CN1N</v>
      </c>
    </row>
    <row r="70" spans="1:22" x14ac:dyDescent="0.15">
      <c r="A70" s="124"/>
      <c r="B70" s="119"/>
      <c r="C70" s="55" t="s">
        <v>93</v>
      </c>
      <c r="D70" s="23" t="s">
        <v>53</v>
      </c>
      <c r="G70" s="105"/>
      <c r="I70" s="86" t="str">
        <f t="shared" si="12"/>
        <v/>
      </c>
      <c r="J70" s="3"/>
      <c r="K70" s="33" t="str">
        <f t="shared" si="13"/>
        <v>PC7</v>
      </c>
      <c r="L70" s="24" t="str">
        <f t="shared" si="14"/>
        <v/>
      </c>
      <c r="M70" s="28" t="str">
        <f t="shared" si="15"/>
        <v/>
      </c>
      <c r="O70" s="1" t="str">
        <f t="shared" si="16"/>
        <v/>
      </c>
      <c r="P70" s="1" t="str">
        <f>IFERROR(INDEX(ピン配置!$C$3:$I$18,MATCH(VALUE(MID(H70,3,2)),ピン配置!$B$3:$B$18,0),MATCH(MID(H70,2,1),ピン配置!$C$2:$I$2,0)),"")</f>
        <v/>
      </c>
      <c r="Q70" s="1">
        <f t="shared" si="17"/>
        <v>0</v>
      </c>
      <c r="R70" s="1">
        <f t="shared" si="18"/>
        <v>0</v>
      </c>
      <c r="S70" s="1" t="str">
        <f t="shared" si="19"/>
        <v>TIM</v>
      </c>
      <c r="T70" s="1">
        <f t="shared" si="20"/>
        <v>8</v>
      </c>
      <c r="U70" s="1" t="str">
        <f t="shared" si="21"/>
        <v>PWM QI</v>
      </c>
      <c r="V70" s="1" t="str">
        <f t="shared" si="22"/>
        <v>TIM8_CN2</v>
      </c>
    </row>
    <row r="71" spans="1:22" x14ac:dyDescent="0.15">
      <c r="A71" s="124"/>
      <c r="B71" s="119"/>
      <c r="C71" s="55" t="s">
        <v>95</v>
      </c>
      <c r="D71" s="23" t="s">
        <v>96</v>
      </c>
      <c r="E71" s="24" t="s">
        <v>97</v>
      </c>
      <c r="G71" s="105"/>
      <c r="I71" s="86" t="str">
        <f t="shared" si="12"/>
        <v/>
      </c>
      <c r="J71" s="3"/>
      <c r="K71" s="33" t="str">
        <f t="shared" si="13"/>
        <v>PB0</v>
      </c>
      <c r="L71" s="24" t="str">
        <f t="shared" si="14"/>
        <v>PB14</v>
      </c>
      <c r="M71" s="28" t="str">
        <f t="shared" si="15"/>
        <v/>
      </c>
      <c r="O71" s="1" t="str">
        <f t="shared" si="16"/>
        <v/>
      </c>
      <c r="P71" s="1" t="str">
        <f>IFERROR(INDEX(ピン配置!$C$3:$I$18,MATCH(VALUE(MID(H71,3,2)),ピン配置!$B$3:$B$18,0),MATCH(MID(H71,2,1),ピン配置!$C$2:$I$2,0)),"")</f>
        <v/>
      </c>
      <c r="Q71" s="1">
        <f t="shared" si="17"/>
        <v>0</v>
      </c>
      <c r="R71" s="1">
        <f t="shared" si="18"/>
        <v>0</v>
      </c>
      <c r="S71" s="1" t="str">
        <f t="shared" si="19"/>
        <v>TIM</v>
      </c>
      <c r="T71" s="1">
        <f t="shared" si="20"/>
        <v>8</v>
      </c>
      <c r="U71" s="1" t="str">
        <f t="shared" si="21"/>
        <v>PWM QI</v>
      </c>
      <c r="V71" s="1" t="str">
        <f t="shared" si="22"/>
        <v>TIM8_CN2N</v>
      </c>
    </row>
    <row r="72" spans="1:22" x14ac:dyDescent="0.15">
      <c r="A72" s="124"/>
      <c r="B72" s="119"/>
      <c r="C72" s="55" t="s">
        <v>98</v>
      </c>
      <c r="D72" s="23" t="s">
        <v>112</v>
      </c>
      <c r="G72" s="105"/>
      <c r="I72" s="86" t="str">
        <f t="shared" si="12"/>
        <v/>
      </c>
      <c r="J72" s="3"/>
      <c r="K72" s="33" t="str">
        <f t="shared" si="13"/>
        <v>PC8</v>
      </c>
      <c r="L72" s="24" t="str">
        <f t="shared" si="14"/>
        <v/>
      </c>
      <c r="M72" s="28" t="str">
        <f t="shared" si="15"/>
        <v/>
      </c>
      <c r="O72" s="1" t="str">
        <f t="shared" si="16"/>
        <v/>
      </c>
      <c r="P72" s="1" t="str">
        <f>IFERROR(INDEX(ピン配置!$C$3:$I$18,MATCH(VALUE(MID(H72,3,2)),ピン配置!$B$3:$B$18,0),MATCH(MID(H72,2,1),ピン配置!$C$2:$I$2,0)),"")</f>
        <v/>
      </c>
      <c r="Q72" s="1">
        <f t="shared" si="17"/>
        <v>0</v>
      </c>
      <c r="R72" s="1">
        <f t="shared" si="18"/>
        <v>0</v>
      </c>
      <c r="S72" s="1" t="str">
        <f t="shared" si="19"/>
        <v>TIM</v>
      </c>
      <c r="T72" s="1">
        <f t="shared" si="20"/>
        <v>8</v>
      </c>
      <c r="U72" s="1" t="str">
        <f t="shared" si="21"/>
        <v>PWM QI</v>
      </c>
      <c r="V72" s="1" t="str">
        <f t="shared" si="22"/>
        <v>TIM8_CN3</v>
      </c>
    </row>
    <row r="73" spans="1:22" x14ac:dyDescent="0.15">
      <c r="A73" s="124"/>
      <c r="B73" s="119"/>
      <c r="C73" s="55" t="s">
        <v>100</v>
      </c>
      <c r="D73" s="23" t="s">
        <v>101</v>
      </c>
      <c r="E73" s="24" t="s">
        <v>102</v>
      </c>
      <c r="G73" s="105"/>
      <c r="I73" s="86" t="str">
        <f t="shared" si="12"/>
        <v/>
      </c>
      <c r="J73" s="3"/>
      <c r="K73" s="33" t="str">
        <f t="shared" si="13"/>
        <v>PB1</v>
      </c>
      <c r="L73" s="24" t="str">
        <f t="shared" si="14"/>
        <v>PB15</v>
      </c>
      <c r="M73" s="28" t="str">
        <f t="shared" si="15"/>
        <v/>
      </c>
      <c r="O73" s="1" t="str">
        <f t="shared" si="16"/>
        <v/>
      </c>
      <c r="P73" s="1" t="str">
        <f>IFERROR(INDEX(ピン配置!$C$3:$I$18,MATCH(VALUE(MID(H73,3,2)),ピン配置!$B$3:$B$18,0),MATCH(MID(H73,2,1),ピン配置!$C$2:$I$2,0)),"")</f>
        <v/>
      </c>
      <c r="Q73" s="1">
        <f t="shared" si="17"/>
        <v>0</v>
      </c>
      <c r="R73" s="1">
        <f t="shared" si="18"/>
        <v>0</v>
      </c>
      <c r="S73" s="1" t="str">
        <f t="shared" si="19"/>
        <v>TIM</v>
      </c>
      <c r="T73" s="1">
        <f t="shared" si="20"/>
        <v>8</v>
      </c>
      <c r="U73" s="1" t="str">
        <f t="shared" si="21"/>
        <v>PWM QI</v>
      </c>
      <c r="V73" s="1" t="str">
        <f t="shared" si="22"/>
        <v>TIM8_CN3N</v>
      </c>
    </row>
    <row r="74" spans="1:22" x14ac:dyDescent="0.15">
      <c r="A74" s="124"/>
      <c r="B74" s="119"/>
      <c r="C74" s="55" t="s">
        <v>104</v>
      </c>
      <c r="D74" s="30" t="s">
        <v>78</v>
      </c>
      <c r="E74" s="31"/>
      <c r="F74" s="32"/>
      <c r="G74" s="103"/>
      <c r="H74" s="89"/>
      <c r="I74" s="89" t="str">
        <f t="shared" si="12"/>
        <v/>
      </c>
      <c r="J74" s="51"/>
      <c r="K74" s="33" t="str">
        <f t="shared" si="13"/>
        <v>PC9</v>
      </c>
      <c r="L74" s="24" t="str">
        <f t="shared" si="14"/>
        <v/>
      </c>
      <c r="M74" s="28" t="str">
        <f t="shared" si="15"/>
        <v/>
      </c>
      <c r="O74" s="1" t="str">
        <f t="shared" si="16"/>
        <v/>
      </c>
      <c r="P74" s="1" t="str">
        <f>IFERROR(INDEX(ピン配置!$C$3:$I$18,MATCH(VALUE(MID(H74,3,2)),ピン配置!$B$3:$B$18,0),MATCH(MID(H74,2,1),ピン配置!$C$2:$I$2,0)),"")</f>
        <v/>
      </c>
      <c r="Q74" s="1">
        <f t="shared" si="17"/>
        <v>0</v>
      </c>
      <c r="R74" s="1">
        <f t="shared" si="18"/>
        <v>0</v>
      </c>
      <c r="S74" s="1" t="str">
        <f t="shared" si="19"/>
        <v>TIM</v>
      </c>
      <c r="T74" s="1">
        <f t="shared" si="20"/>
        <v>8</v>
      </c>
      <c r="U74" s="1" t="str">
        <f t="shared" si="21"/>
        <v>PWM QI</v>
      </c>
      <c r="V74" s="1" t="str">
        <f t="shared" si="22"/>
        <v>TIM8_CN4</v>
      </c>
    </row>
    <row r="75" spans="1:22" x14ac:dyDescent="0.15">
      <c r="A75" s="124"/>
      <c r="B75" s="120">
        <v>9</v>
      </c>
      <c r="C75" s="55" t="s">
        <v>90</v>
      </c>
      <c r="D75" s="36" t="s">
        <v>38</v>
      </c>
      <c r="E75" s="37" t="s">
        <v>113</v>
      </c>
      <c r="F75" s="38"/>
      <c r="G75" s="102"/>
      <c r="I75" s="86" t="str">
        <f t="shared" si="12"/>
        <v/>
      </c>
      <c r="J75" s="3"/>
      <c r="K75" s="33" t="str">
        <f t="shared" si="13"/>
        <v>PA2</v>
      </c>
      <c r="L75" s="24" t="str">
        <f t="shared" si="14"/>
        <v>PE5</v>
      </c>
      <c r="M75" s="28" t="str">
        <f t="shared" si="15"/>
        <v/>
      </c>
      <c r="O75" s="1" t="str">
        <f t="shared" si="16"/>
        <v/>
      </c>
      <c r="P75" s="1" t="str">
        <f>IFERROR(INDEX(ピン配置!$C$3:$I$18,MATCH(VALUE(MID(H75,3,2)),ピン配置!$B$3:$B$18,0),MATCH(MID(H75,2,1),ピン配置!$C$2:$I$2,0)),"")</f>
        <v/>
      </c>
      <c r="Q75" s="1">
        <f t="shared" si="17"/>
        <v>0</v>
      </c>
      <c r="R75" s="1">
        <f t="shared" si="18"/>
        <v>0</v>
      </c>
      <c r="S75" s="1" t="str">
        <f t="shared" si="19"/>
        <v>TIM</v>
      </c>
      <c r="T75" s="1">
        <f t="shared" si="20"/>
        <v>9</v>
      </c>
      <c r="U75" s="1" t="str">
        <f t="shared" si="21"/>
        <v/>
      </c>
      <c r="V75" s="1" t="str">
        <f t="shared" si="22"/>
        <v>TIM9_CN1</v>
      </c>
    </row>
    <row r="76" spans="1:22" x14ac:dyDescent="0.15">
      <c r="A76" s="124"/>
      <c r="B76" s="122"/>
      <c r="C76" s="55" t="s">
        <v>93</v>
      </c>
      <c r="D76" s="30" t="s">
        <v>40</v>
      </c>
      <c r="E76" s="31" t="s">
        <v>114</v>
      </c>
      <c r="F76" s="32"/>
      <c r="G76" s="103"/>
      <c r="H76" s="89"/>
      <c r="I76" s="89" t="str">
        <f t="shared" si="12"/>
        <v/>
      </c>
      <c r="J76" s="51"/>
      <c r="K76" s="33" t="str">
        <f t="shared" si="13"/>
        <v>PA3</v>
      </c>
      <c r="L76" s="24" t="str">
        <f t="shared" si="14"/>
        <v>PE6</v>
      </c>
      <c r="M76" s="28" t="str">
        <f t="shared" si="15"/>
        <v/>
      </c>
      <c r="O76" s="1" t="str">
        <f t="shared" si="16"/>
        <v/>
      </c>
      <c r="P76" s="1" t="str">
        <f>IFERROR(INDEX(ピン配置!$C$3:$I$18,MATCH(VALUE(MID(H76,3,2)),ピン配置!$B$3:$B$18,0),MATCH(MID(H76,2,1),ピン配置!$C$2:$I$2,0)),"")</f>
        <v/>
      </c>
      <c r="Q76" s="1">
        <f t="shared" si="17"/>
        <v>0</v>
      </c>
      <c r="R76" s="1">
        <f t="shared" si="18"/>
        <v>0</v>
      </c>
      <c r="S76" s="1" t="str">
        <f t="shared" si="19"/>
        <v>TIM</v>
      </c>
      <c r="T76" s="1">
        <f t="shared" si="20"/>
        <v>9</v>
      </c>
      <c r="U76" s="1" t="str">
        <f t="shared" si="21"/>
        <v/>
      </c>
      <c r="V76" s="1" t="str">
        <f t="shared" si="22"/>
        <v>TIM9_CN2</v>
      </c>
    </row>
    <row r="77" spans="1:22" x14ac:dyDescent="0.15">
      <c r="A77" s="124"/>
      <c r="B77" s="57">
        <v>10</v>
      </c>
      <c r="C77" s="55" t="s">
        <v>90</v>
      </c>
      <c r="D77" s="30" t="s">
        <v>67</v>
      </c>
      <c r="E77" s="31"/>
      <c r="F77" s="32"/>
      <c r="G77" s="31"/>
      <c r="H77" s="89"/>
      <c r="I77" s="89" t="str">
        <f t="shared" si="12"/>
        <v/>
      </c>
      <c r="J77" s="51"/>
      <c r="K77" s="33" t="str">
        <f t="shared" si="13"/>
        <v/>
      </c>
      <c r="L77" s="24" t="str">
        <f t="shared" si="14"/>
        <v/>
      </c>
      <c r="M77" s="28" t="str">
        <f t="shared" si="15"/>
        <v/>
      </c>
      <c r="O77" s="1" t="str">
        <f t="shared" si="16"/>
        <v/>
      </c>
      <c r="P77" s="1" t="str">
        <f>IFERROR(INDEX(ピン配置!$C$3:$I$18,MATCH(VALUE(MID(H77,3,2)),ピン配置!$B$3:$B$18,0),MATCH(MID(H77,2,1),ピン配置!$C$2:$I$2,0)),"")</f>
        <v/>
      </c>
      <c r="Q77" s="1">
        <f t="shared" si="17"/>
        <v>0</v>
      </c>
      <c r="R77" s="1">
        <f t="shared" si="18"/>
        <v>0</v>
      </c>
      <c r="S77" s="1" t="str">
        <f t="shared" si="19"/>
        <v>TIM</v>
      </c>
      <c r="T77" s="1">
        <f t="shared" si="20"/>
        <v>10</v>
      </c>
      <c r="U77" s="1" t="str">
        <f t="shared" si="21"/>
        <v/>
      </c>
      <c r="V77" s="1" t="str">
        <f t="shared" si="22"/>
        <v>TIM10_CN1</v>
      </c>
    </row>
    <row r="78" spans="1:22" x14ac:dyDescent="0.15">
      <c r="A78" s="124"/>
      <c r="B78" s="37">
        <v>11</v>
      </c>
      <c r="C78" s="56" t="s">
        <v>167</v>
      </c>
      <c r="D78" s="30" t="s">
        <v>57</v>
      </c>
      <c r="E78" s="31"/>
      <c r="G78" s="24"/>
      <c r="I78" s="86" t="str">
        <f t="shared" si="12"/>
        <v/>
      </c>
      <c r="J78" s="3"/>
      <c r="K78" s="33" t="str">
        <f t="shared" si="13"/>
        <v>PB9</v>
      </c>
      <c r="L78" s="24" t="str">
        <f t="shared" si="14"/>
        <v/>
      </c>
      <c r="M78" s="28" t="str">
        <f t="shared" si="15"/>
        <v/>
      </c>
      <c r="O78" s="1" t="str">
        <f t="shared" si="16"/>
        <v/>
      </c>
      <c r="P78" s="1" t="str">
        <f>IFERROR(INDEX(ピン配置!$C$3:$I$18,MATCH(VALUE(MID(H78,3,2)),ピン配置!$B$3:$B$18,0),MATCH(MID(H78,2,1),ピン配置!$C$2:$I$2,0)),"")</f>
        <v/>
      </c>
      <c r="Q78" s="1">
        <f t="shared" si="17"/>
        <v>0</v>
      </c>
      <c r="R78" s="1">
        <f t="shared" si="18"/>
        <v>0</v>
      </c>
      <c r="S78" s="1" t="str">
        <f t="shared" si="19"/>
        <v>TIM</v>
      </c>
      <c r="T78" s="1">
        <f t="shared" si="20"/>
        <v>11</v>
      </c>
      <c r="U78" s="1" t="str">
        <f t="shared" si="21"/>
        <v/>
      </c>
      <c r="V78" s="1" t="str">
        <f t="shared" si="22"/>
        <v>TIM11_CN1</v>
      </c>
    </row>
    <row r="79" spans="1:22" x14ac:dyDescent="0.15">
      <c r="A79" s="124"/>
      <c r="B79" s="113">
        <v>12</v>
      </c>
      <c r="C79" s="56" t="s">
        <v>90</v>
      </c>
      <c r="D79" s="23" t="s">
        <v>97</v>
      </c>
      <c r="F79" s="38"/>
      <c r="G79" s="37"/>
      <c r="H79" s="88"/>
      <c r="I79" s="88" t="str">
        <f t="shared" si="12"/>
        <v/>
      </c>
      <c r="J79" s="81"/>
      <c r="K79" s="33" t="str">
        <f t="shared" si="13"/>
        <v>PB14</v>
      </c>
      <c r="L79" s="24" t="str">
        <f t="shared" si="14"/>
        <v/>
      </c>
      <c r="M79" s="28" t="str">
        <f t="shared" si="15"/>
        <v/>
      </c>
      <c r="O79" s="1" t="str">
        <f t="shared" si="16"/>
        <v/>
      </c>
      <c r="P79" s="1" t="str">
        <f>IFERROR(INDEX(ピン配置!$C$3:$I$18,MATCH(VALUE(MID(H79,3,2)),ピン配置!$B$3:$B$18,0),MATCH(MID(H79,2,1),ピン配置!$C$2:$I$2,0)),"")</f>
        <v/>
      </c>
      <c r="Q79" s="1">
        <f t="shared" si="17"/>
        <v>0</v>
      </c>
      <c r="R79" s="1">
        <f t="shared" si="18"/>
        <v>0</v>
      </c>
      <c r="S79" s="1" t="str">
        <f t="shared" si="19"/>
        <v>TIM</v>
      </c>
      <c r="T79" s="1">
        <f t="shared" si="20"/>
        <v>12</v>
      </c>
      <c r="U79" s="1" t="str">
        <f t="shared" si="21"/>
        <v/>
      </c>
      <c r="V79" s="1" t="str">
        <f t="shared" si="22"/>
        <v>TIM12_CN1</v>
      </c>
    </row>
    <row r="80" spans="1:22" x14ac:dyDescent="0.15">
      <c r="A80" s="124"/>
      <c r="B80" s="114"/>
      <c r="C80" s="56" t="s">
        <v>93</v>
      </c>
      <c r="D80" s="30" t="s">
        <v>102</v>
      </c>
      <c r="E80" s="31"/>
      <c r="F80" s="32"/>
      <c r="G80" s="31"/>
      <c r="H80" s="89"/>
      <c r="I80" s="89" t="str">
        <f t="shared" si="12"/>
        <v/>
      </c>
      <c r="J80" s="82"/>
      <c r="K80" s="33" t="str">
        <f t="shared" si="13"/>
        <v>PB15</v>
      </c>
      <c r="L80" s="24" t="str">
        <f t="shared" si="14"/>
        <v/>
      </c>
      <c r="M80" s="28" t="str">
        <f t="shared" si="15"/>
        <v/>
      </c>
      <c r="O80" s="1" t="str">
        <f t="shared" si="16"/>
        <v/>
      </c>
      <c r="P80" s="1" t="str">
        <f>IFERROR(INDEX(ピン配置!$C$3:$I$18,MATCH(VALUE(MID(H80,3,2)),ピン配置!$B$3:$B$18,0),MATCH(MID(H80,2,1),ピン配置!$C$2:$I$2,0)),"")</f>
        <v/>
      </c>
      <c r="Q80" s="1">
        <f t="shared" si="17"/>
        <v>0</v>
      </c>
      <c r="R80" s="1">
        <f t="shared" si="18"/>
        <v>0</v>
      </c>
      <c r="S80" s="1" t="str">
        <f t="shared" si="19"/>
        <v>TIM</v>
      </c>
      <c r="T80" s="1">
        <f t="shared" si="20"/>
        <v>12</v>
      </c>
      <c r="U80" s="1" t="str">
        <f t="shared" si="21"/>
        <v/>
      </c>
      <c r="V80" s="1" t="str">
        <f t="shared" si="22"/>
        <v>TIM12_CN2</v>
      </c>
    </row>
    <row r="81" spans="1:22" x14ac:dyDescent="0.15">
      <c r="A81" s="124"/>
      <c r="B81" s="37">
        <v>13</v>
      </c>
      <c r="C81" s="56" t="s">
        <v>90</v>
      </c>
      <c r="D81" s="23" t="s">
        <v>108</v>
      </c>
      <c r="G81" s="83"/>
      <c r="H81" s="74"/>
      <c r="I81" s="74" t="str">
        <f t="shared" si="12"/>
        <v/>
      </c>
      <c r="J81" s="84"/>
      <c r="K81" s="33" t="str">
        <f t="shared" si="13"/>
        <v/>
      </c>
      <c r="L81" s="24" t="str">
        <f t="shared" si="14"/>
        <v/>
      </c>
      <c r="M81" s="28" t="str">
        <f t="shared" si="15"/>
        <v/>
      </c>
      <c r="O81" s="1" t="str">
        <f t="shared" si="16"/>
        <v/>
      </c>
      <c r="P81" s="1" t="str">
        <f>IFERROR(INDEX(ピン配置!$C$3:$I$18,MATCH(VALUE(MID(H81,3,2)),ピン配置!$B$3:$B$18,0),MATCH(MID(H81,2,1),ピン配置!$C$2:$I$2,0)),"")</f>
        <v/>
      </c>
      <c r="Q81" s="1">
        <f t="shared" si="17"/>
        <v>0</v>
      </c>
      <c r="R81" s="1">
        <f t="shared" si="18"/>
        <v>0</v>
      </c>
      <c r="S81" s="1" t="str">
        <f t="shared" si="19"/>
        <v>TIM</v>
      </c>
      <c r="T81" s="1">
        <f t="shared" si="20"/>
        <v>13</v>
      </c>
      <c r="U81" s="1" t="str">
        <f t="shared" si="21"/>
        <v/>
      </c>
      <c r="V81" s="1" t="str">
        <f t="shared" si="22"/>
        <v>TIM13_CN1</v>
      </c>
    </row>
    <row r="82" spans="1:22" ht="14.25" thickBot="1" x14ac:dyDescent="0.2">
      <c r="A82" s="124"/>
      <c r="B82" s="37">
        <v>14</v>
      </c>
      <c r="C82" s="56" t="s">
        <v>90</v>
      </c>
      <c r="D82" s="36" t="s">
        <v>92</v>
      </c>
      <c r="E82" s="37"/>
      <c r="F82" s="38"/>
      <c r="G82" s="24"/>
      <c r="I82" s="86" t="str">
        <f t="shared" si="12"/>
        <v/>
      </c>
      <c r="J82" s="3"/>
      <c r="K82" s="33" t="str">
        <f t="shared" si="13"/>
        <v/>
      </c>
      <c r="L82" s="24" t="str">
        <f t="shared" si="14"/>
        <v/>
      </c>
      <c r="M82" s="28" t="str">
        <f t="shared" si="15"/>
        <v/>
      </c>
      <c r="O82" s="1" t="str">
        <f t="shared" si="16"/>
        <v/>
      </c>
      <c r="P82" s="1" t="str">
        <f>IFERROR(INDEX(ピン配置!$C$3:$I$18,MATCH(VALUE(MID(H82,3,2)),ピン配置!$B$3:$B$18,0),MATCH(MID(H82,2,1),ピン配置!$C$2:$I$2,0)),"")</f>
        <v/>
      </c>
      <c r="Q82" s="1">
        <f t="shared" si="17"/>
        <v>0</v>
      </c>
      <c r="R82" s="1">
        <f t="shared" si="18"/>
        <v>0</v>
      </c>
      <c r="S82" s="1" t="str">
        <f t="shared" si="19"/>
        <v>TIM</v>
      </c>
      <c r="T82" s="1">
        <f t="shared" si="20"/>
        <v>14</v>
      </c>
      <c r="U82" s="1" t="str">
        <f t="shared" si="21"/>
        <v/>
      </c>
      <c r="V82" s="1" t="str">
        <f t="shared" si="22"/>
        <v>TIM14_CN1</v>
      </c>
    </row>
    <row r="83" spans="1:22" x14ac:dyDescent="0.15">
      <c r="A83" s="115" t="s">
        <v>115</v>
      </c>
      <c r="B83" s="118">
        <v>1</v>
      </c>
      <c r="C83" s="58" t="s">
        <v>116</v>
      </c>
      <c r="D83" s="44" t="s">
        <v>187</v>
      </c>
      <c r="E83" s="45"/>
      <c r="F83" s="46"/>
      <c r="G83" s="45"/>
      <c r="H83" s="85"/>
      <c r="I83" s="85" t="str">
        <f t="shared" si="12"/>
        <v/>
      </c>
      <c r="J83" s="53"/>
      <c r="K83" s="33" t="str">
        <f t="shared" si="13"/>
        <v>RA0</v>
      </c>
      <c r="L83" s="24" t="str">
        <f t="shared" si="14"/>
        <v/>
      </c>
      <c r="M83" s="28" t="str">
        <f t="shared" si="15"/>
        <v/>
      </c>
      <c r="O83" s="1" t="str">
        <f t="shared" si="16"/>
        <v/>
      </c>
      <c r="P83" s="1" t="str">
        <f>IFERROR(INDEX(ピン配置!$C$3:$I$18,MATCH(VALUE(MID(H83,3,2)),ピン配置!$B$3:$B$18,0),MATCH(MID(H83,2,1),ピン配置!$C$2:$I$2,0)),"")</f>
        <v/>
      </c>
      <c r="Q83" s="1">
        <f t="shared" si="17"/>
        <v>0</v>
      </c>
      <c r="R83" s="1">
        <f t="shared" si="18"/>
        <v>0</v>
      </c>
      <c r="S83" s="1" t="str">
        <f t="shared" si="19"/>
        <v>AD</v>
      </c>
      <c r="T83" s="1">
        <f t="shared" si="20"/>
        <v>1</v>
      </c>
      <c r="U83" s="1" t="str">
        <f t="shared" si="21"/>
        <v/>
      </c>
      <c r="V83" s="1" t="str">
        <f t="shared" si="22"/>
        <v>AD1_IN0</v>
      </c>
    </row>
    <row r="84" spans="1:22" x14ac:dyDescent="0.15">
      <c r="A84" s="116"/>
      <c r="B84" s="119"/>
      <c r="C84" s="55" t="s">
        <v>117</v>
      </c>
      <c r="D84" s="23" t="s">
        <v>188</v>
      </c>
      <c r="G84" s="24"/>
      <c r="I84" s="86" t="str">
        <f t="shared" si="12"/>
        <v/>
      </c>
      <c r="J84" s="3"/>
      <c r="K84" s="33" t="str">
        <f t="shared" si="13"/>
        <v>RA1</v>
      </c>
      <c r="L84" s="24" t="str">
        <f t="shared" si="14"/>
        <v/>
      </c>
      <c r="M84" s="28" t="str">
        <f t="shared" si="15"/>
        <v/>
      </c>
      <c r="O84" s="1" t="str">
        <f t="shared" si="16"/>
        <v/>
      </c>
      <c r="P84" s="1" t="str">
        <f>IFERROR(INDEX(ピン配置!$C$3:$I$18,MATCH(VALUE(MID(H84,3,2)),ピン配置!$B$3:$B$18,0),MATCH(MID(H84,2,1),ピン配置!$C$2:$I$2,0)),"")</f>
        <v/>
      </c>
      <c r="Q84" s="1">
        <f t="shared" si="17"/>
        <v>0</v>
      </c>
      <c r="R84" s="1">
        <f t="shared" si="18"/>
        <v>0</v>
      </c>
      <c r="S84" s="1" t="str">
        <f t="shared" si="19"/>
        <v>AD</v>
      </c>
      <c r="T84" s="1">
        <f t="shared" si="20"/>
        <v>1</v>
      </c>
      <c r="U84" s="1" t="str">
        <f t="shared" si="21"/>
        <v/>
      </c>
      <c r="V84" s="1" t="str">
        <f t="shared" si="22"/>
        <v>AD1_IN1</v>
      </c>
    </row>
    <row r="85" spans="1:22" x14ac:dyDescent="0.15">
      <c r="A85" s="116"/>
      <c r="B85" s="119"/>
      <c r="C85" s="55" t="s">
        <v>118</v>
      </c>
      <c r="D85" s="23" t="s">
        <v>189</v>
      </c>
      <c r="G85" s="24"/>
      <c r="I85" s="86" t="str">
        <f t="shared" si="12"/>
        <v/>
      </c>
      <c r="J85" s="3"/>
      <c r="K85" s="33" t="str">
        <f t="shared" si="13"/>
        <v>RA2</v>
      </c>
      <c r="L85" s="24" t="str">
        <f t="shared" si="14"/>
        <v/>
      </c>
      <c r="M85" s="28" t="str">
        <f t="shared" si="15"/>
        <v/>
      </c>
      <c r="O85" s="1" t="str">
        <f t="shared" si="16"/>
        <v/>
      </c>
      <c r="P85" s="1" t="str">
        <f>IFERROR(INDEX(ピン配置!$C$3:$I$18,MATCH(VALUE(MID(H85,3,2)),ピン配置!$B$3:$B$18,0),MATCH(MID(H85,2,1),ピン配置!$C$2:$I$2,0)),"")</f>
        <v/>
      </c>
      <c r="Q85" s="1">
        <f t="shared" si="17"/>
        <v>0</v>
      </c>
      <c r="R85" s="1">
        <f t="shared" si="18"/>
        <v>0</v>
      </c>
      <c r="S85" s="1" t="str">
        <f t="shared" si="19"/>
        <v>AD</v>
      </c>
      <c r="T85" s="1">
        <f t="shared" si="20"/>
        <v>1</v>
      </c>
      <c r="U85" s="1" t="str">
        <f t="shared" si="21"/>
        <v/>
      </c>
      <c r="V85" s="1" t="str">
        <f t="shared" si="22"/>
        <v>AD1_IN2</v>
      </c>
    </row>
    <row r="86" spans="1:22" x14ac:dyDescent="0.15">
      <c r="A86" s="116"/>
      <c r="B86" s="119"/>
      <c r="C86" s="55" t="s">
        <v>119</v>
      </c>
      <c r="D86" s="23" t="s">
        <v>190</v>
      </c>
      <c r="G86" s="24"/>
      <c r="I86" s="86" t="str">
        <f t="shared" si="12"/>
        <v/>
      </c>
      <c r="J86" s="3"/>
      <c r="K86" s="33" t="str">
        <f t="shared" si="13"/>
        <v>RA3</v>
      </c>
      <c r="L86" s="24" t="str">
        <f t="shared" si="14"/>
        <v/>
      </c>
      <c r="M86" s="28" t="str">
        <f t="shared" si="15"/>
        <v/>
      </c>
      <c r="O86" s="1" t="str">
        <f t="shared" si="16"/>
        <v/>
      </c>
      <c r="P86" s="1" t="str">
        <f>IFERROR(INDEX(ピン配置!$C$3:$I$18,MATCH(VALUE(MID(H86,3,2)),ピン配置!$B$3:$B$18,0),MATCH(MID(H86,2,1),ピン配置!$C$2:$I$2,0)),"")</f>
        <v/>
      </c>
      <c r="Q86" s="1">
        <f t="shared" si="17"/>
        <v>0</v>
      </c>
      <c r="R86" s="1">
        <f t="shared" si="18"/>
        <v>0</v>
      </c>
      <c r="S86" s="1" t="str">
        <f t="shared" si="19"/>
        <v>AD</v>
      </c>
      <c r="T86" s="1">
        <f t="shared" si="20"/>
        <v>1</v>
      </c>
      <c r="U86" s="1" t="str">
        <f t="shared" si="21"/>
        <v/>
      </c>
      <c r="V86" s="1" t="str">
        <f t="shared" si="22"/>
        <v>AD1_IN3</v>
      </c>
    </row>
    <row r="87" spans="1:22" x14ac:dyDescent="0.15">
      <c r="A87" s="116"/>
      <c r="B87" s="119"/>
      <c r="C87" s="55" t="s">
        <v>120</v>
      </c>
      <c r="D87" s="23" t="s">
        <v>191</v>
      </c>
      <c r="G87" s="24"/>
      <c r="I87" s="86" t="str">
        <f t="shared" si="12"/>
        <v/>
      </c>
      <c r="J87" s="3"/>
      <c r="K87" s="33" t="str">
        <f t="shared" si="13"/>
        <v>RA4</v>
      </c>
      <c r="L87" s="24" t="str">
        <f t="shared" si="14"/>
        <v/>
      </c>
      <c r="M87" s="28" t="str">
        <f t="shared" si="15"/>
        <v/>
      </c>
      <c r="O87" s="1" t="str">
        <f t="shared" si="16"/>
        <v/>
      </c>
      <c r="P87" s="1" t="str">
        <f>IFERROR(INDEX(ピン配置!$C$3:$I$18,MATCH(VALUE(MID(H87,3,2)),ピン配置!$B$3:$B$18,0),MATCH(MID(H87,2,1),ピン配置!$C$2:$I$2,0)),"")</f>
        <v/>
      </c>
      <c r="Q87" s="1">
        <f t="shared" si="17"/>
        <v>0</v>
      </c>
      <c r="R87" s="1">
        <f t="shared" si="18"/>
        <v>0</v>
      </c>
      <c r="S87" s="1" t="str">
        <f t="shared" si="19"/>
        <v>AD</v>
      </c>
      <c r="T87" s="1">
        <f t="shared" si="20"/>
        <v>1</v>
      </c>
      <c r="U87" s="1" t="str">
        <f t="shared" si="21"/>
        <v/>
      </c>
      <c r="V87" s="1" t="str">
        <f t="shared" si="22"/>
        <v>AD1_IN4</v>
      </c>
    </row>
    <row r="88" spans="1:22" x14ac:dyDescent="0.15">
      <c r="A88" s="116"/>
      <c r="B88" s="119"/>
      <c r="C88" s="55" t="s">
        <v>121</v>
      </c>
      <c r="D88" s="23" t="s">
        <v>192</v>
      </c>
      <c r="G88" s="24"/>
      <c r="I88" s="86" t="str">
        <f t="shared" si="12"/>
        <v/>
      </c>
      <c r="J88" s="3"/>
      <c r="K88" s="33" t="str">
        <f t="shared" si="13"/>
        <v>RA5</v>
      </c>
      <c r="L88" s="24" t="str">
        <f t="shared" si="14"/>
        <v/>
      </c>
      <c r="M88" s="28" t="str">
        <f t="shared" si="15"/>
        <v/>
      </c>
      <c r="O88" s="1" t="str">
        <f t="shared" si="16"/>
        <v/>
      </c>
      <c r="P88" s="1" t="str">
        <f>IFERROR(INDEX(ピン配置!$C$3:$I$18,MATCH(VALUE(MID(H88,3,2)),ピン配置!$B$3:$B$18,0),MATCH(MID(H88,2,1),ピン配置!$C$2:$I$2,0)),"")</f>
        <v/>
      </c>
      <c r="Q88" s="1">
        <f t="shared" si="17"/>
        <v>0</v>
      </c>
      <c r="R88" s="1">
        <f t="shared" si="18"/>
        <v>0</v>
      </c>
      <c r="S88" s="1" t="str">
        <f t="shared" si="19"/>
        <v>AD</v>
      </c>
      <c r="T88" s="1">
        <f t="shared" si="20"/>
        <v>1</v>
      </c>
      <c r="U88" s="1" t="str">
        <f t="shared" si="21"/>
        <v/>
      </c>
      <c r="V88" s="1" t="str">
        <f t="shared" si="22"/>
        <v>AD1_IN5</v>
      </c>
    </row>
    <row r="89" spans="1:22" x14ac:dyDescent="0.15">
      <c r="A89" s="116"/>
      <c r="B89" s="119"/>
      <c r="C89" s="55" t="s">
        <v>122</v>
      </c>
      <c r="D89" s="23" t="s">
        <v>193</v>
      </c>
      <c r="G89" s="24"/>
      <c r="I89" s="86" t="str">
        <f t="shared" si="12"/>
        <v/>
      </c>
      <c r="J89" s="3"/>
      <c r="K89" s="33" t="str">
        <f t="shared" si="13"/>
        <v>RA6</v>
      </c>
      <c r="L89" s="24" t="str">
        <f t="shared" si="14"/>
        <v/>
      </c>
      <c r="M89" s="28" t="str">
        <f t="shared" si="15"/>
        <v/>
      </c>
      <c r="O89" s="1" t="str">
        <f t="shared" si="16"/>
        <v/>
      </c>
      <c r="P89" s="1" t="str">
        <f>IFERROR(INDEX(ピン配置!$C$3:$I$18,MATCH(VALUE(MID(H89,3,2)),ピン配置!$B$3:$B$18,0),MATCH(MID(H89,2,1),ピン配置!$C$2:$I$2,0)),"")</f>
        <v/>
      </c>
      <c r="Q89" s="1">
        <f t="shared" si="17"/>
        <v>0</v>
      </c>
      <c r="R89" s="1">
        <f t="shared" si="18"/>
        <v>0</v>
      </c>
      <c r="S89" s="1" t="str">
        <f t="shared" si="19"/>
        <v>AD</v>
      </c>
      <c r="T89" s="1">
        <f t="shared" si="20"/>
        <v>1</v>
      </c>
      <c r="U89" s="1" t="str">
        <f t="shared" si="21"/>
        <v/>
      </c>
      <c r="V89" s="1" t="str">
        <f t="shared" si="22"/>
        <v>AD1_IN6</v>
      </c>
    </row>
    <row r="90" spans="1:22" x14ac:dyDescent="0.15">
      <c r="A90" s="116"/>
      <c r="B90" s="119"/>
      <c r="C90" s="55" t="s">
        <v>123</v>
      </c>
      <c r="D90" s="23" t="s">
        <v>194</v>
      </c>
      <c r="G90" s="24"/>
      <c r="I90" s="86" t="str">
        <f t="shared" si="12"/>
        <v/>
      </c>
      <c r="J90" s="3"/>
      <c r="K90" s="33" t="str">
        <f t="shared" si="13"/>
        <v>RA7</v>
      </c>
      <c r="L90" s="24" t="str">
        <f t="shared" si="14"/>
        <v/>
      </c>
      <c r="M90" s="28" t="str">
        <f t="shared" si="15"/>
        <v/>
      </c>
      <c r="O90" s="1" t="str">
        <f t="shared" si="16"/>
        <v/>
      </c>
      <c r="P90" s="1" t="str">
        <f>IFERROR(INDEX(ピン配置!$C$3:$I$18,MATCH(VALUE(MID(H90,3,2)),ピン配置!$B$3:$B$18,0),MATCH(MID(H90,2,1),ピン配置!$C$2:$I$2,0)),"")</f>
        <v/>
      </c>
      <c r="Q90" s="1">
        <f t="shared" si="17"/>
        <v>0</v>
      </c>
      <c r="R90" s="1">
        <f t="shared" si="18"/>
        <v>0</v>
      </c>
      <c r="S90" s="1" t="str">
        <f t="shared" si="19"/>
        <v>AD</v>
      </c>
      <c r="T90" s="1">
        <f t="shared" si="20"/>
        <v>1</v>
      </c>
      <c r="U90" s="1" t="str">
        <f t="shared" si="21"/>
        <v/>
      </c>
      <c r="V90" s="1" t="str">
        <f t="shared" si="22"/>
        <v>AD1_IN7</v>
      </c>
    </row>
    <row r="91" spans="1:22" x14ac:dyDescent="0.15">
      <c r="A91" s="116"/>
      <c r="B91" s="119"/>
      <c r="C91" s="55" t="s">
        <v>124</v>
      </c>
      <c r="D91" s="23" t="s">
        <v>197</v>
      </c>
      <c r="G91" s="24"/>
      <c r="I91" s="86" t="str">
        <f t="shared" si="12"/>
        <v/>
      </c>
      <c r="J91" s="3"/>
      <c r="K91" s="33" t="str">
        <f t="shared" si="13"/>
        <v>PB0</v>
      </c>
      <c r="L91" s="24" t="str">
        <f t="shared" si="14"/>
        <v/>
      </c>
      <c r="M91" s="28" t="str">
        <f t="shared" si="15"/>
        <v/>
      </c>
      <c r="O91" s="1" t="str">
        <f t="shared" si="16"/>
        <v/>
      </c>
      <c r="P91" s="1" t="str">
        <f>IFERROR(INDEX(ピン配置!$C$3:$I$18,MATCH(VALUE(MID(H91,3,2)),ピン配置!$B$3:$B$18,0),MATCH(MID(H91,2,1),ピン配置!$C$2:$I$2,0)),"")</f>
        <v/>
      </c>
      <c r="Q91" s="1">
        <f t="shared" si="17"/>
        <v>0</v>
      </c>
      <c r="R91" s="1">
        <f t="shared" si="18"/>
        <v>0</v>
      </c>
      <c r="S91" s="1" t="str">
        <f t="shared" si="19"/>
        <v>AD</v>
      </c>
      <c r="T91" s="1">
        <f t="shared" si="20"/>
        <v>1</v>
      </c>
      <c r="U91" s="1" t="str">
        <f t="shared" si="21"/>
        <v/>
      </c>
      <c r="V91" s="1" t="str">
        <f t="shared" si="22"/>
        <v>AD1_IN8</v>
      </c>
    </row>
    <row r="92" spans="1:22" x14ac:dyDescent="0.15">
      <c r="A92" s="116"/>
      <c r="B92" s="119"/>
      <c r="C92" s="55" t="s">
        <v>125</v>
      </c>
      <c r="D92" s="23" t="s">
        <v>198</v>
      </c>
      <c r="G92" s="24"/>
      <c r="I92" s="86" t="str">
        <f t="shared" si="12"/>
        <v/>
      </c>
      <c r="J92" s="3"/>
      <c r="K92" s="33" t="str">
        <f t="shared" si="13"/>
        <v>PB1</v>
      </c>
      <c r="L92" s="24" t="str">
        <f t="shared" si="14"/>
        <v/>
      </c>
      <c r="M92" s="28" t="str">
        <f t="shared" si="15"/>
        <v/>
      </c>
      <c r="O92" s="1" t="str">
        <f t="shared" si="16"/>
        <v/>
      </c>
      <c r="P92" s="1" t="str">
        <f>IFERROR(INDEX(ピン配置!$C$3:$I$18,MATCH(VALUE(MID(H92,3,2)),ピン配置!$B$3:$B$18,0),MATCH(MID(H92,2,1),ピン配置!$C$2:$I$2,0)),"")</f>
        <v/>
      </c>
      <c r="Q92" s="1">
        <f t="shared" si="17"/>
        <v>0</v>
      </c>
      <c r="R92" s="1">
        <f t="shared" si="18"/>
        <v>0</v>
      </c>
      <c r="S92" s="1" t="str">
        <f t="shared" si="19"/>
        <v>AD</v>
      </c>
      <c r="T92" s="1">
        <f t="shared" si="20"/>
        <v>1</v>
      </c>
      <c r="U92" s="1" t="str">
        <f t="shared" si="21"/>
        <v/>
      </c>
      <c r="V92" s="1" t="str">
        <f t="shared" si="22"/>
        <v>AD1_IN9</v>
      </c>
    </row>
    <row r="93" spans="1:22" x14ac:dyDescent="0.15">
      <c r="A93" s="116"/>
      <c r="B93" s="119"/>
      <c r="C93" s="55" t="s">
        <v>126</v>
      </c>
      <c r="D93" s="23" t="s">
        <v>183</v>
      </c>
      <c r="G93" s="105" t="s">
        <v>220</v>
      </c>
      <c r="H93" s="86" t="s">
        <v>221</v>
      </c>
      <c r="I93" s="86">
        <f t="shared" si="12"/>
        <v>15</v>
      </c>
      <c r="J93" s="3"/>
      <c r="K93" s="33" t="str">
        <f t="shared" si="13"/>
        <v/>
      </c>
      <c r="L93" s="24" t="str">
        <f t="shared" si="14"/>
        <v/>
      </c>
      <c r="M93" s="28" t="str">
        <f t="shared" si="15"/>
        <v/>
      </c>
      <c r="O93" s="1" t="str">
        <f t="shared" si="16"/>
        <v/>
      </c>
      <c r="P93" s="1">
        <f>IFERROR(INDEX(ピン配置!$C$3:$I$18,MATCH(VALUE(MID(H93,3,2)),ピン配置!$B$3:$B$18,0),MATCH(MID(H93,2,1),ピン配置!$C$2:$I$2,0)),"")</f>
        <v>15</v>
      </c>
      <c r="Q93" s="1">
        <f t="shared" si="17"/>
        <v>0</v>
      </c>
      <c r="R93" s="1">
        <f t="shared" si="18"/>
        <v>0</v>
      </c>
      <c r="S93" s="1" t="str">
        <f t="shared" si="19"/>
        <v>AD</v>
      </c>
      <c r="T93" s="1">
        <f t="shared" si="20"/>
        <v>1</v>
      </c>
      <c r="U93" s="1" t="str">
        <f t="shared" si="21"/>
        <v/>
      </c>
      <c r="V93" s="1" t="str">
        <f t="shared" si="22"/>
        <v>AD1_IN10</v>
      </c>
    </row>
    <row r="94" spans="1:22" x14ac:dyDescent="0.15">
      <c r="A94" s="116"/>
      <c r="B94" s="119"/>
      <c r="C94" s="55" t="s">
        <v>127</v>
      </c>
      <c r="D94" s="23" t="s">
        <v>184</v>
      </c>
      <c r="G94" s="105"/>
      <c r="H94" s="86" t="s">
        <v>222</v>
      </c>
      <c r="I94" s="86">
        <f t="shared" si="12"/>
        <v>16</v>
      </c>
      <c r="J94" s="3"/>
      <c r="K94" s="33" t="str">
        <f t="shared" si="13"/>
        <v/>
      </c>
      <c r="L94" s="24" t="str">
        <f t="shared" si="14"/>
        <v/>
      </c>
      <c r="M94" s="28" t="str">
        <f t="shared" si="15"/>
        <v/>
      </c>
      <c r="O94" s="1" t="str">
        <f t="shared" si="16"/>
        <v/>
      </c>
      <c r="P94" s="1">
        <f>IFERROR(INDEX(ピン配置!$C$3:$I$18,MATCH(VALUE(MID(H94,3,2)),ピン配置!$B$3:$B$18,0),MATCH(MID(H94,2,1),ピン配置!$C$2:$I$2,0)),"")</f>
        <v>16</v>
      </c>
      <c r="Q94" s="1">
        <f t="shared" si="17"/>
        <v>0</v>
      </c>
      <c r="R94" s="1">
        <f t="shared" si="18"/>
        <v>0</v>
      </c>
      <c r="S94" s="1" t="str">
        <f t="shared" si="19"/>
        <v>AD</v>
      </c>
      <c r="T94" s="1">
        <f t="shared" si="20"/>
        <v>1</v>
      </c>
      <c r="U94" s="1" t="str">
        <f t="shared" si="21"/>
        <v/>
      </c>
      <c r="V94" s="1" t="str">
        <f t="shared" si="22"/>
        <v>AD1_IN11</v>
      </c>
    </row>
    <row r="95" spans="1:22" x14ac:dyDescent="0.15">
      <c r="A95" s="116"/>
      <c r="B95" s="119"/>
      <c r="C95" s="55" t="s">
        <v>128</v>
      </c>
      <c r="D95" s="23" t="s">
        <v>185</v>
      </c>
      <c r="G95" s="105"/>
      <c r="H95" s="86" t="s">
        <v>223</v>
      </c>
      <c r="I95" s="86">
        <f t="shared" si="12"/>
        <v>17</v>
      </c>
      <c r="J95" s="3"/>
      <c r="K95" s="33" t="str">
        <f t="shared" si="13"/>
        <v/>
      </c>
      <c r="L95" s="24" t="str">
        <f t="shared" si="14"/>
        <v/>
      </c>
      <c r="M95" s="28" t="str">
        <f t="shared" si="15"/>
        <v/>
      </c>
      <c r="O95" s="1" t="str">
        <f t="shared" si="16"/>
        <v/>
      </c>
      <c r="P95" s="1">
        <f>IFERROR(INDEX(ピン配置!$C$3:$I$18,MATCH(VALUE(MID(H95,3,2)),ピン配置!$B$3:$B$18,0),MATCH(MID(H95,2,1),ピン配置!$C$2:$I$2,0)),"")</f>
        <v>17</v>
      </c>
      <c r="Q95" s="1">
        <f t="shared" si="17"/>
        <v>0</v>
      </c>
      <c r="R95" s="1">
        <f t="shared" si="18"/>
        <v>0</v>
      </c>
      <c r="S95" s="1" t="str">
        <f t="shared" si="19"/>
        <v>AD</v>
      </c>
      <c r="T95" s="1">
        <f t="shared" si="20"/>
        <v>1</v>
      </c>
      <c r="U95" s="1" t="str">
        <f t="shared" si="21"/>
        <v/>
      </c>
      <c r="V95" s="1" t="str">
        <f t="shared" si="22"/>
        <v>AD1_IN12</v>
      </c>
    </row>
    <row r="96" spans="1:22" x14ac:dyDescent="0.15">
      <c r="A96" s="116"/>
      <c r="B96" s="119"/>
      <c r="C96" s="55" t="s">
        <v>129</v>
      </c>
      <c r="D96" s="23" t="s">
        <v>186</v>
      </c>
      <c r="G96" s="105"/>
      <c r="H96" s="86" t="s">
        <v>224</v>
      </c>
      <c r="I96" s="86">
        <f t="shared" si="12"/>
        <v>18</v>
      </c>
      <c r="J96" s="3"/>
      <c r="K96" s="33" t="str">
        <f t="shared" si="13"/>
        <v/>
      </c>
      <c r="L96" s="24" t="str">
        <f t="shared" si="14"/>
        <v/>
      </c>
      <c r="M96" s="28" t="str">
        <f t="shared" si="15"/>
        <v/>
      </c>
      <c r="O96" s="1" t="str">
        <f t="shared" si="16"/>
        <v/>
      </c>
      <c r="P96" s="1">
        <f>IFERROR(INDEX(ピン配置!$C$3:$I$18,MATCH(VALUE(MID(H96,3,2)),ピン配置!$B$3:$B$18,0),MATCH(MID(H96,2,1),ピン配置!$C$2:$I$2,0)),"")</f>
        <v>18</v>
      </c>
      <c r="Q96" s="1">
        <f t="shared" si="17"/>
        <v>0</v>
      </c>
      <c r="R96" s="1">
        <f t="shared" si="18"/>
        <v>0</v>
      </c>
      <c r="S96" s="1" t="str">
        <f t="shared" si="19"/>
        <v>AD</v>
      </c>
      <c r="T96" s="1">
        <f t="shared" si="20"/>
        <v>1</v>
      </c>
      <c r="U96" s="1" t="str">
        <f t="shared" si="21"/>
        <v/>
      </c>
      <c r="V96" s="1" t="str">
        <f t="shared" si="22"/>
        <v>AD1_IN13</v>
      </c>
    </row>
    <row r="97" spans="1:22" x14ac:dyDescent="0.15">
      <c r="A97" s="116"/>
      <c r="B97" s="119"/>
      <c r="C97" s="55" t="s">
        <v>130</v>
      </c>
      <c r="D97" s="23" t="s">
        <v>195</v>
      </c>
      <c r="G97" s="91"/>
      <c r="I97" s="86" t="str">
        <f t="shared" si="12"/>
        <v/>
      </c>
      <c r="J97" s="3"/>
      <c r="K97" s="33" t="str">
        <f t="shared" si="13"/>
        <v>PC4</v>
      </c>
      <c r="L97" s="24" t="str">
        <f t="shared" si="14"/>
        <v/>
      </c>
      <c r="M97" s="28" t="str">
        <f t="shared" si="15"/>
        <v/>
      </c>
      <c r="O97" s="1" t="str">
        <f t="shared" si="16"/>
        <v/>
      </c>
      <c r="P97" s="1" t="str">
        <f>IFERROR(INDEX(ピン配置!$C$3:$I$18,MATCH(VALUE(MID(H97,3,2)),ピン配置!$B$3:$B$18,0),MATCH(MID(H97,2,1),ピン配置!$C$2:$I$2,0)),"")</f>
        <v/>
      </c>
      <c r="Q97" s="1">
        <f t="shared" si="17"/>
        <v>0</v>
      </c>
      <c r="R97" s="1">
        <f t="shared" si="18"/>
        <v>0</v>
      </c>
      <c r="S97" s="1" t="str">
        <f t="shared" si="19"/>
        <v>AD</v>
      </c>
      <c r="T97" s="1">
        <f t="shared" si="20"/>
        <v>1</v>
      </c>
      <c r="U97" s="1" t="str">
        <f t="shared" si="21"/>
        <v/>
      </c>
      <c r="V97" s="1" t="str">
        <f t="shared" si="22"/>
        <v>AD1_IN14</v>
      </c>
    </row>
    <row r="98" spans="1:22" x14ac:dyDescent="0.15">
      <c r="A98" s="116"/>
      <c r="B98" s="120"/>
      <c r="C98" s="55" t="s">
        <v>131</v>
      </c>
      <c r="D98" s="23" t="s">
        <v>196</v>
      </c>
      <c r="G98" s="92"/>
      <c r="H98" s="89"/>
      <c r="I98" s="89" t="str">
        <f t="shared" si="12"/>
        <v/>
      </c>
      <c r="J98" s="51"/>
      <c r="K98" s="33" t="str">
        <f t="shared" si="13"/>
        <v>PC5</v>
      </c>
      <c r="L98" s="24" t="str">
        <f t="shared" si="14"/>
        <v/>
      </c>
      <c r="M98" s="28" t="str">
        <f t="shared" si="15"/>
        <v/>
      </c>
      <c r="O98" s="1" t="str">
        <f t="shared" si="16"/>
        <v/>
      </c>
      <c r="P98" s="1" t="str">
        <f>IFERROR(INDEX(ピン配置!$C$3:$I$18,MATCH(VALUE(MID(H98,3,2)),ピン配置!$B$3:$B$18,0),MATCH(MID(H98,2,1),ピン配置!$C$2:$I$2,0)),"")</f>
        <v/>
      </c>
      <c r="Q98" s="1">
        <f t="shared" si="17"/>
        <v>0</v>
      </c>
      <c r="R98" s="1">
        <f t="shared" si="18"/>
        <v>0</v>
      </c>
      <c r="S98" s="1" t="str">
        <f t="shared" si="19"/>
        <v>AD</v>
      </c>
      <c r="T98" s="1">
        <f t="shared" si="20"/>
        <v>1</v>
      </c>
      <c r="U98" s="1" t="str">
        <f t="shared" si="21"/>
        <v/>
      </c>
      <c r="V98" s="1" t="str">
        <f t="shared" si="22"/>
        <v>AD1_IN15</v>
      </c>
    </row>
    <row r="99" spans="1:22" x14ac:dyDescent="0.15">
      <c r="A99" s="116"/>
      <c r="B99" s="119">
        <v>2</v>
      </c>
      <c r="C99" s="34" t="s">
        <v>116</v>
      </c>
      <c r="D99" s="36" t="s">
        <v>187</v>
      </c>
      <c r="E99" s="37"/>
      <c r="F99" s="38"/>
      <c r="G99" s="24"/>
      <c r="I99" s="86" t="str">
        <f t="shared" si="12"/>
        <v/>
      </c>
      <c r="J99" s="3"/>
      <c r="K99" s="33" t="str">
        <f t="shared" si="13"/>
        <v>RA0</v>
      </c>
      <c r="L99" s="24" t="str">
        <f t="shared" si="14"/>
        <v/>
      </c>
      <c r="M99" s="28" t="str">
        <f t="shared" si="15"/>
        <v/>
      </c>
      <c r="O99" s="1" t="str">
        <f t="shared" si="16"/>
        <v/>
      </c>
      <c r="P99" s="1" t="str">
        <f>IFERROR(INDEX(ピン配置!$C$3:$I$18,MATCH(VALUE(MID(H99,3,2)),ピン配置!$B$3:$B$18,0),MATCH(MID(H99,2,1),ピン配置!$C$2:$I$2,0)),"")</f>
        <v/>
      </c>
      <c r="Q99" s="1">
        <f t="shared" si="17"/>
        <v>0</v>
      </c>
      <c r="R99" s="1">
        <f t="shared" si="18"/>
        <v>0</v>
      </c>
      <c r="S99" s="1" t="str">
        <f t="shared" si="19"/>
        <v>AD</v>
      </c>
      <c r="T99" s="1">
        <f t="shared" si="20"/>
        <v>2</v>
      </c>
      <c r="U99" s="1" t="str">
        <f t="shared" si="21"/>
        <v/>
      </c>
      <c r="V99" s="1" t="str">
        <f t="shared" si="22"/>
        <v>AD2_IN0</v>
      </c>
    </row>
    <row r="100" spans="1:22" x14ac:dyDescent="0.15">
      <c r="A100" s="116"/>
      <c r="B100" s="119"/>
      <c r="C100" s="34" t="s">
        <v>132</v>
      </c>
      <c r="D100" s="23" t="s">
        <v>188</v>
      </c>
      <c r="G100" s="24"/>
      <c r="I100" s="86" t="str">
        <f t="shared" si="12"/>
        <v/>
      </c>
      <c r="J100" s="3"/>
      <c r="K100" s="33" t="str">
        <f t="shared" si="13"/>
        <v>RA1</v>
      </c>
      <c r="L100" s="24" t="str">
        <f t="shared" si="14"/>
        <v/>
      </c>
      <c r="M100" s="28" t="str">
        <f t="shared" si="15"/>
        <v/>
      </c>
      <c r="O100" s="1" t="str">
        <f t="shared" si="16"/>
        <v/>
      </c>
      <c r="P100" s="1" t="str">
        <f>IFERROR(INDEX(ピン配置!$C$3:$I$18,MATCH(VALUE(MID(H100,3,2)),ピン配置!$B$3:$B$18,0),MATCH(MID(H100,2,1),ピン配置!$C$2:$I$2,0)),"")</f>
        <v/>
      </c>
      <c r="Q100" s="1">
        <f t="shared" si="17"/>
        <v>0</v>
      </c>
      <c r="R100" s="1">
        <f t="shared" si="18"/>
        <v>0</v>
      </c>
      <c r="S100" s="1" t="str">
        <f t="shared" si="19"/>
        <v>AD</v>
      </c>
      <c r="T100" s="1">
        <f t="shared" si="20"/>
        <v>2</v>
      </c>
      <c r="U100" s="1" t="str">
        <f t="shared" si="21"/>
        <v/>
      </c>
      <c r="V100" s="1" t="str">
        <f t="shared" si="22"/>
        <v>AD2_IN1</v>
      </c>
    </row>
    <row r="101" spans="1:22" x14ac:dyDescent="0.15">
      <c r="A101" s="116"/>
      <c r="B101" s="119"/>
      <c r="C101" s="34" t="s">
        <v>118</v>
      </c>
      <c r="D101" s="23" t="s">
        <v>189</v>
      </c>
      <c r="G101" s="24"/>
      <c r="I101" s="86" t="str">
        <f t="shared" si="12"/>
        <v/>
      </c>
      <c r="J101" s="3"/>
      <c r="K101" s="33" t="str">
        <f t="shared" si="13"/>
        <v>RA2</v>
      </c>
      <c r="L101" s="24" t="str">
        <f t="shared" si="14"/>
        <v/>
      </c>
      <c r="M101" s="28" t="str">
        <f t="shared" si="15"/>
        <v/>
      </c>
      <c r="O101" s="1" t="str">
        <f t="shared" si="16"/>
        <v/>
      </c>
      <c r="P101" s="1" t="str">
        <f>IFERROR(INDEX(ピン配置!$C$3:$I$18,MATCH(VALUE(MID(H101,3,2)),ピン配置!$B$3:$B$18,0),MATCH(MID(H101,2,1),ピン配置!$C$2:$I$2,0)),"")</f>
        <v/>
      </c>
      <c r="Q101" s="1">
        <f t="shared" si="17"/>
        <v>0</v>
      </c>
      <c r="R101" s="1">
        <f t="shared" si="18"/>
        <v>0</v>
      </c>
      <c r="S101" s="1" t="str">
        <f t="shared" si="19"/>
        <v>AD</v>
      </c>
      <c r="T101" s="1">
        <f t="shared" si="20"/>
        <v>2</v>
      </c>
      <c r="U101" s="1" t="str">
        <f t="shared" si="21"/>
        <v/>
      </c>
      <c r="V101" s="1" t="str">
        <f t="shared" si="22"/>
        <v>AD2_IN2</v>
      </c>
    </row>
    <row r="102" spans="1:22" x14ac:dyDescent="0.15">
      <c r="A102" s="116"/>
      <c r="B102" s="119"/>
      <c r="C102" s="34" t="s">
        <v>119</v>
      </c>
      <c r="D102" s="23" t="s">
        <v>190</v>
      </c>
      <c r="G102" s="24"/>
      <c r="I102" s="86" t="str">
        <f t="shared" si="12"/>
        <v/>
      </c>
      <c r="J102" s="3"/>
      <c r="K102" s="33" t="str">
        <f t="shared" si="13"/>
        <v>RA3</v>
      </c>
      <c r="L102" s="24" t="str">
        <f t="shared" si="14"/>
        <v/>
      </c>
      <c r="M102" s="28" t="str">
        <f t="shared" si="15"/>
        <v/>
      </c>
      <c r="O102" s="1" t="str">
        <f t="shared" si="16"/>
        <v/>
      </c>
      <c r="P102" s="1" t="str">
        <f>IFERROR(INDEX(ピン配置!$C$3:$I$18,MATCH(VALUE(MID(H102,3,2)),ピン配置!$B$3:$B$18,0),MATCH(MID(H102,2,1),ピン配置!$C$2:$I$2,0)),"")</f>
        <v/>
      </c>
      <c r="Q102" s="1">
        <f t="shared" si="17"/>
        <v>0</v>
      </c>
      <c r="R102" s="1">
        <f t="shared" si="18"/>
        <v>0</v>
      </c>
      <c r="S102" s="1" t="str">
        <f t="shared" si="19"/>
        <v>AD</v>
      </c>
      <c r="T102" s="1">
        <f t="shared" si="20"/>
        <v>2</v>
      </c>
      <c r="U102" s="1" t="str">
        <f t="shared" si="21"/>
        <v/>
      </c>
      <c r="V102" s="1" t="str">
        <f t="shared" si="22"/>
        <v>AD2_IN3</v>
      </c>
    </row>
    <row r="103" spans="1:22" x14ac:dyDescent="0.15">
      <c r="A103" s="116"/>
      <c r="B103" s="119"/>
      <c r="C103" s="34" t="s">
        <v>120</v>
      </c>
      <c r="D103" s="23" t="s">
        <v>191</v>
      </c>
      <c r="G103" s="24"/>
      <c r="I103" s="86" t="str">
        <f t="shared" si="12"/>
        <v/>
      </c>
      <c r="J103" s="3"/>
      <c r="K103" s="33" t="str">
        <f t="shared" si="13"/>
        <v>RA4</v>
      </c>
      <c r="L103" s="24" t="str">
        <f t="shared" si="14"/>
        <v/>
      </c>
      <c r="M103" s="28" t="str">
        <f t="shared" si="15"/>
        <v/>
      </c>
      <c r="O103" s="1" t="str">
        <f t="shared" si="16"/>
        <v/>
      </c>
      <c r="P103" s="1" t="str">
        <f>IFERROR(INDEX(ピン配置!$C$3:$I$18,MATCH(VALUE(MID(H103,3,2)),ピン配置!$B$3:$B$18,0),MATCH(MID(H103,2,1),ピン配置!$C$2:$I$2,0)),"")</f>
        <v/>
      </c>
      <c r="Q103" s="1">
        <f t="shared" si="17"/>
        <v>0</v>
      </c>
      <c r="R103" s="1">
        <f t="shared" si="18"/>
        <v>0</v>
      </c>
      <c r="S103" s="1" t="str">
        <f t="shared" si="19"/>
        <v>AD</v>
      </c>
      <c r="T103" s="1">
        <f t="shared" si="20"/>
        <v>2</v>
      </c>
      <c r="U103" s="1" t="str">
        <f t="shared" si="21"/>
        <v/>
      </c>
      <c r="V103" s="1" t="str">
        <f t="shared" si="22"/>
        <v>AD2_IN4</v>
      </c>
    </row>
    <row r="104" spans="1:22" x14ac:dyDescent="0.15">
      <c r="A104" s="116"/>
      <c r="B104" s="119"/>
      <c r="C104" s="34" t="s">
        <v>121</v>
      </c>
      <c r="D104" s="23" t="s">
        <v>192</v>
      </c>
      <c r="G104" s="24"/>
      <c r="I104" s="86" t="str">
        <f t="shared" si="12"/>
        <v/>
      </c>
      <c r="J104" s="3"/>
      <c r="K104" s="33" t="str">
        <f t="shared" si="13"/>
        <v>RA5</v>
      </c>
      <c r="L104" s="24" t="str">
        <f t="shared" si="14"/>
        <v/>
      </c>
      <c r="M104" s="28" t="str">
        <f t="shared" si="15"/>
        <v/>
      </c>
      <c r="O104" s="1" t="str">
        <f t="shared" si="16"/>
        <v/>
      </c>
      <c r="P104" s="1" t="str">
        <f>IFERROR(INDEX(ピン配置!$C$3:$I$18,MATCH(VALUE(MID(H104,3,2)),ピン配置!$B$3:$B$18,0),MATCH(MID(H104,2,1),ピン配置!$C$2:$I$2,0)),"")</f>
        <v/>
      </c>
      <c r="Q104" s="1">
        <f t="shared" si="17"/>
        <v>0</v>
      </c>
      <c r="R104" s="1">
        <f t="shared" si="18"/>
        <v>0</v>
      </c>
      <c r="S104" s="1" t="str">
        <f t="shared" si="19"/>
        <v>AD</v>
      </c>
      <c r="T104" s="1">
        <f t="shared" si="20"/>
        <v>2</v>
      </c>
      <c r="U104" s="1" t="str">
        <f t="shared" si="21"/>
        <v/>
      </c>
      <c r="V104" s="1" t="str">
        <f t="shared" si="22"/>
        <v>AD2_IN5</v>
      </c>
    </row>
    <row r="105" spans="1:22" x14ac:dyDescent="0.15">
      <c r="A105" s="116"/>
      <c r="B105" s="119"/>
      <c r="C105" s="34" t="s">
        <v>122</v>
      </c>
      <c r="D105" s="23" t="s">
        <v>193</v>
      </c>
      <c r="G105" s="24"/>
      <c r="I105" s="86" t="str">
        <f t="shared" si="12"/>
        <v/>
      </c>
      <c r="J105" s="3"/>
      <c r="K105" s="33" t="str">
        <f t="shared" si="13"/>
        <v>RA6</v>
      </c>
      <c r="L105" s="24" t="str">
        <f t="shared" si="14"/>
        <v/>
      </c>
      <c r="M105" s="28" t="str">
        <f t="shared" si="15"/>
        <v/>
      </c>
      <c r="O105" s="1" t="str">
        <f t="shared" si="16"/>
        <v/>
      </c>
      <c r="P105" s="1" t="str">
        <f>IFERROR(INDEX(ピン配置!$C$3:$I$18,MATCH(VALUE(MID(H105,3,2)),ピン配置!$B$3:$B$18,0),MATCH(MID(H105,2,1),ピン配置!$C$2:$I$2,0)),"")</f>
        <v/>
      </c>
      <c r="Q105" s="1">
        <f t="shared" si="17"/>
        <v>0</v>
      </c>
      <c r="R105" s="1">
        <f t="shared" si="18"/>
        <v>0</v>
      </c>
      <c r="S105" s="1" t="str">
        <f t="shared" si="19"/>
        <v>AD</v>
      </c>
      <c r="T105" s="1">
        <f t="shared" si="20"/>
        <v>2</v>
      </c>
      <c r="U105" s="1" t="str">
        <f t="shared" si="21"/>
        <v/>
      </c>
      <c r="V105" s="1" t="str">
        <f t="shared" si="22"/>
        <v>AD2_IN6</v>
      </c>
    </row>
    <row r="106" spans="1:22" x14ac:dyDescent="0.15">
      <c r="A106" s="116"/>
      <c r="B106" s="119"/>
      <c r="C106" s="34" t="s">
        <v>123</v>
      </c>
      <c r="D106" s="23" t="s">
        <v>194</v>
      </c>
      <c r="G106" s="24"/>
      <c r="I106" s="86" t="str">
        <f t="shared" si="12"/>
        <v/>
      </c>
      <c r="J106" s="3"/>
      <c r="K106" s="33" t="str">
        <f t="shared" si="13"/>
        <v>RA7</v>
      </c>
      <c r="L106" s="24" t="str">
        <f t="shared" si="14"/>
        <v/>
      </c>
      <c r="M106" s="28" t="str">
        <f t="shared" si="15"/>
        <v/>
      </c>
      <c r="O106" s="1" t="str">
        <f t="shared" si="16"/>
        <v/>
      </c>
      <c r="P106" s="1" t="str">
        <f>IFERROR(INDEX(ピン配置!$C$3:$I$18,MATCH(VALUE(MID(H106,3,2)),ピン配置!$B$3:$B$18,0),MATCH(MID(H106,2,1),ピン配置!$C$2:$I$2,0)),"")</f>
        <v/>
      </c>
      <c r="Q106" s="1">
        <f t="shared" si="17"/>
        <v>0</v>
      </c>
      <c r="R106" s="1">
        <f t="shared" si="18"/>
        <v>0</v>
      </c>
      <c r="S106" s="1" t="str">
        <f t="shared" si="19"/>
        <v>AD</v>
      </c>
      <c r="T106" s="1">
        <f t="shared" si="20"/>
        <v>2</v>
      </c>
      <c r="U106" s="1" t="str">
        <f t="shared" si="21"/>
        <v/>
      </c>
      <c r="V106" s="1" t="str">
        <f t="shared" si="22"/>
        <v>AD2_IN7</v>
      </c>
    </row>
    <row r="107" spans="1:22" x14ac:dyDescent="0.15">
      <c r="A107" s="116"/>
      <c r="B107" s="119"/>
      <c r="C107" s="34" t="s">
        <v>124</v>
      </c>
      <c r="D107" s="23" t="s">
        <v>197</v>
      </c>
      <c r="G107" s="24"/>
      <c r="I107" s="86" t="str">
        <f t="shared" si="12"/>
        <v/>
      </c>
      <c r="J107" s="3"/>
      <c r="K107" s="33" t="str">
        <f t="shared" si="13"/>
        <v>PB0</v>
      </c>
      <c r="L107" s="24" t="str">
        <f t="shared" si="14"/>
        <v/>
      </c>
      <c r="M107" s="28" t="str">
        <f t="shared" si="15"/>
        <v/>
      </c>
      <c r="O107" s="1" t="str">
        <f t="shared" si="16"/>
        <v/>
      </c>
      <c r="P107" s="1" t="str">
        <f>IFERROR(INDEX(ピン配置!$C$3:$I$18,MATCH(VALUE(MID(H107,3,2)),ピン配置!$B$3:$B$18,0),MATCH(MID(H107,2,1),ピン配置!$C$2:$I$2,0)),"")</f>
        <v/>
      </c>
      <c r="Q107" s="1">
        <f t="shared" si="17"/>
        <v>0</v>
      </c>
      <c r="R107" s="1">
        <f t="shared" si="18"/>
        <v>0</v>
      </c>
      <c r="S107" s="1" t="str">
        <f t="shared" si="19"/>
        <v>AD</v>
      </c>
      <c r="T107" s="1">
        <f t="shared" si="20"/>
        <v>2</v>
      </c>
      <c r="U107" s="1" t="str">
        <f t="shared" si="21"/>
        <v/>
      </c>
      <c r="V107" s="1" t="str">
        <f t="shared" si="22"/>
        <v>AD2_IN8</v>
      </c>
    </row>
    <row r="108" spans="1:22" x14ac:dyDescent="0.15">
      <c r="A108" s="116"/>
      <c r="B108" s="119"/>
      <c r="C108" s="34" t="s">
        <v>125</v>
      </c>
      <c r="D108" s="23" t="s">
        <v>198</v>
      </c>
      <c r="G108" s="24"/>
      <c r="I108" s="86" t="str">
        <f t="shared" si="12"/>
        <v/>
      </c>
      <c r="J108" s="3"/>
      <c r="K108" s="33" t="str">
        <f t="shared" si="13"/>
        <v>PB1</v>
      </c>
      <c r="L108" s="24" t="str">
        <f t="shared" si="14"/>
        <v/>
      </c>
      <c r="M108" s="28" t="str">
        <f t="shared" si="15"/>
        <v/>
      </c>
      <c r="O108" s="1" t="str">
        <f t="shared" si="16"/>
        <v/>
      </c>
      <c r="P108" s="1" t="str">
        <f>IFERROR(INDEX(ピン配置!$C$3:$I$18,MATCH(VALUE(MID(H108,3,2)),ピン配置!$B$3:$B$18,0),MATCH(MID(H108,2,1),ピン配置!$C$2:$I$2,0)),"")</f>
        <v/>
      </c>
      <c r="Q108" s="1">
        <f t="shared" si="17"/>
        <v>0</v>
      </c>
      <c r="R108" s="1">
        <f t="shared" si="18"/>
        <v>0</v>
      </c>
      <c r="S108" s="1" t="str">
        <f t="shared" si="19"/>
        <v>AD</v>
      </c>
      <c r="T108" s="1">
        <f t="shared" si="20"/>
        <v>2</v>
      </c>
      <c r="U108" s="1" t="str">
        <f t="shared" si="21"/>
        <v/>
      </c>
      <c r="V108" s="1" t="str">
        <f t="shared" si="22"/>
        <v>AD2_IN9</v>
      </c>
    </row>
    <row r="109" spans="1:22" x14ac:dyDescent="0.15">
      <c r="A109" s="116"/>
      <c r="B109" s="119"/>
      <c r="C109" s="34" t="s">
        <v>126</v>
      </c>
      <c r="D109" s="23" t="s">
        <v>183</v>
      </c>
      <c r="G109" s="24"/>
      <c r="I109" s="86" t="str">
        <f t="shared" si="12"/>
        <v/>
      </c>
      <c r="J109" s="3"/>
      <c r="K109" s="33" t="str">
        <f t="shared" si="13"/>
        <v/>
      </c>
      <c r="L109" s="24" t="str">
        <f t="shared" si="14"/>
        <v/>
      </c>
      <c r="M109" s="28" t="str">
        <f t="shared" si="15"/>
        <v/>
      </c>
      <c r="O109" s="1" t="str">
        <f t="shared" si="16"/>
        <v/>
      </c>
      <c r="P109" s="1" t="str">
        <f>IFERROR(INDEX(ピン配置!$C$3:$I$18,MATCH(VALUE(MID(H109,3,2)),ピン配置!$B$3:$B$18,0),MATCH(MID(H109,2,1),ピン配置!$C$2:$I$2,0)),"")</f>
        <v/>
      </c>
      <c r="Q109" s="1">
        <f t="shared" si="17"/>
        <v>0</v>
      </c>
      <c r="R109" s="1">
        <f t="shared" si="18"/>
        <v>0</v>
      </c>
      <c r="S109" s="1" t="str">
        <f t="shared" si="19"/>
        <v>AD</v>
      </c>
      <c r="T109" s="1">
        <f t="shared" si="20"/>
        <v>2</v>
      </c>
      <c r="U109" s="1" t="str">
        <f t="shared" si="21"/>
        <v/>
      </c>
      <c r="V109" s="1" t="str">
        <f t="shared" si="22"/>
        <v>AD2_IN10</v>
      </c>
    </row>
    <row r="110" spans="1:22" x14ac:dyDescent="0.15">
      <c r="A110" s="116"/>
      <c r="B110" s="119"/>
      <c r="C110" s="34" t="s">
        <v>127</v>
      </c>
      <c r="D110" s="23" t="s">
        <v>184</v>
      </c>
      <c r="G110" s="24"/>
      <c r="I110" s="86" t="str">
        <f t="shared" si="12"/>
        <v/>
      </c>
      <c r="J110" s="3"/>
      <c r="K110" s="33" t="str">
        <f t="shared" si="13"/>
        <v/>
      </c>
      <c r="L110" s="24" t="str">
        <f t="shared" si="14"/>
        <v/>
      </c>
      <c r="M110" s="28" t="str">
        <f t="shared" si="15"/>
        <v/>
      </c>
      <c r="O110" s="1" t="str">
        <f t="shared" si="16"/>
        <v/>
      </c>
      <c r="P110" s="1" t="str">
        <f>IFERROR(INDEX(ピン配置!$C$3:$I$18,MATCH(VALUE(MID(H110,3,2)),ピン配置!$B$3:$B$18,0),MATCH(MID(H110,2,1),ピン配置!$C$2:$I$2,0)),"")</f>
        <v/>
      </c>
      <c r="Q110" s="1">
        <f t="shared" si="17"/>
        <v>0</v>
      </c>
      <c r="R110" s="1">
        <f t="shared" si="18"/>
        <v>0</v>
      </c>
      <c r="S110" s="1" t="str">
        <f t="shared" si="19"/>
        <v>AD</v>
      </c>
      <c r="T110" s="1">
        <f t="shared" si="20"/>
        <v>2</v>
      </c>
      <c r="U110" s="1" t="str">
        <f t="shared" si="21"/>
        <v/>
      </c>
      <c r="V110" s="1" t="str">
        <f t="shared" si="22"/>
        <v>AD2_IN11</v>
      </c>
    </row>
    <row r="111" spans="1:22" x14ac:dyDescent="0.15">
      <c r="A111" s="116"/>
      <c r="B111" s="119"/>
      <c r="C111" s="34" t="s">
        <v>128</v>
      </c>
      <c r="D111" s="23" t="s">
        <v>185</v>
      </c>
      <c r="G111" s="24"/>
      <c r="I111" s="86" t="str">
        <f t="shared" si="12"/>
        <v/>
      </c>
      <c r="J111" s="3"/>
      <c r="K111" s="33" t="str">
        <f t="shared" si="13"/>
        <v/>
      </c>
      <c r="L111" s="24" t="str">
        <f t="shared" si="14"/>
        <v/>
      </c>
      <c r="M111" s="28" t="str">
        <f t="shared" si="15"/>
        <v/>
      </c>
      <c r="O111" s="1" t="str">
        <f t="shared" si="16"/>
        <v/>
      </c>
      <c r="P111" s="1" t="str">
        <f>IFERROR(INDEX(ピン配置!$C$3:$I$18,MATCH(VALUE(MID(H111,3,2)),ピン配置!$B$3:$B$18,0),MATCH(MID(H111,2,1),ピン配置!$C$2:$I$2,0)),"")</f>
        <v/>
      </c>
      <c r="Q111" s="1">
        <f t="shared" si="17"/>
        <v>0</v>
      </c>
      <c r="R111" s="1">
        <f t="shared" si="18"/>
        <v>0</v>
      </c>
      <c r="S111" s="1" t="str">
        <f t="shared" si="19"/>
        <v>AD</v>
      </c>
      <c r="T111" s="1">
        <f t="shared" si="20"/>
        <v>2</v>
      </c>
      <c r="U111" s="1" t="str">
        <f t="shared" si="21"/>
        <v/>
      </c>
      <c r="V111" s="1" t="str">
        <f t="shared" si="22"/>
        <v>AD2_IN12</v>
      </c>
    </row>
    <row r="112" spans="1:22" x14ac:dyDescent="0.15">
      <c r="A112" s="116"/>
      <c r="B112" s="119"/>
      <c r="C112" s="34" t="s">
        <v>129</v>
      </c>
      <c r="D112" s="23" t="s">
        <v>186</v>
      </c>
      <c r="G112" s="24"/>
      <c r="I112" s="86" t="str">
        <f t="shared" si="12"/>
        <v/>
      </c>
      <c r="J112" s="3"/>
      <c r="K112" s="33" t="str">
        <f t="shared" si="13"/>
        <v/>
      </c>
      <c r="L112" s="24" t="str">
        <f t="shared" si="14"/>
        <v/>
      </c>
      <c r="M112" s="28" t="str">
        <f t="shared" si="15"/>
        <v/>
      </c>
      <c r="O112" s="1" t="str">
        <f t="shared" si="16"/>
        <v/>
      </c>
      <c r="P112" s="1" t="str">
        <f>IFERROR(INDEX(ピン配置!$C$3:$I$18,MATCH(VALUE(MID(H112,3,2)),ピン配置!$B$3:$B$18,0),MATCH(MID(H112,2,1),ピン配置!$C$2:$I$2,0)),"")</f>
        <v/>
      </c>
      <c r="Q112" s="1">
        <f t="shared" si="17"/>
        <v>0</v>
      </c>
      <c r="R112" s="1">
        <f t="shared" si="18"/>
        <v>0</v>
      </c>
      <c r="S112" s="1" t="str">
        <f t="shared" si="19"/>
        <v>AD</v>
      </c>
      <c r="T112" s="1">
        <f t="shared" si="20"/>
        <v>2</v>
      </c>
      <c r="U112" s="1" t="str">
        <f t="shared" si="21"/>
        <v/>
      </c>
      <c r="V112" s="1" t="str">
        <f t="shared" si="22"/>
        <v>AD2_IN13</v>
      </c>
    </row>
    <row r="113" spans="1:22" x14ac:dyDescent="0.15">
      <c r="A113" s="116"/>
      <c r="B113" s="119"/>
      <c r="C113" s="34" t="s">
        <v>130</v>
      </c>
      <c r="D113" s="23" t="s">
        <v>195</v>
      </c>
      <c r="G113" s="24"/>
      <c r="I113" s="86" t="str">
        <f t="shared" si="12"/>
        <v/>
      </c>
      <c r="J113" s="3"/>
      <c r="K113" s="33" t="str">
        <f t="shared" si="13"/>
        <v>PC4</v>
      </c>
      <c r="L113" s="24" t="str">
        <f t="shared" si="14"/>
        <v/>
      </c>
      <c r="M113" s="28" t="str">
        <f t="shared" si="15"/>
        <v/>
      </c>
      <c r="O113" s="1" t="str">
        <f t="shared" si="16"/>
        <v/>
      </c>
      <c r="P113" s="1" t="str">
        <f>IFERROR(INDEX(ピン配置!$C$3:$I$18,MATCH(VALUE(MID(H113,3,2)),ピン配置!$B$3:$B$18,0),MATCH(MID(H113,2,1),ピン配置!$C$2:$I$2,0)),"")</f>
        <v/>
      </c>
      <c r="Q113" s="1">
        <f t="shared" si="17"/>
        <v>0</v>
      </c>
      <c r="R113" s="1">
        <f t="shared" si="18"/>
        <v>0</v>
      </c>
      <c r="S113" s="1" t="str">
        <f t="shared" si="19"/>
        <v>AD</v>
      </c>
      <c r="T113" s="1">
        <f t="shared" si="20"/>
        <v>2</v>
      </c>
      <c r="U113" s="1" t="str">
        <f t="shared" si="21"/>
        <v/>
      </c>
      <c r="V113" s="1" t="str">
        <f t="shared" si="22"/>
        <v>AD2_IN14</v>
      </c>
    </row>
    <row r="114" spans="1:22" x14ac:dyDescent="0.15">
      <c r="A114" s="116"/>
      <c r="B114" s="119"/>
      <c r="C114" s="34" t="s">
        <v>131</v>
      </c>
      <c r="D114" s="30" t="s">
        <v>196</v>
      </c>
      <c r="E114" s="31"/>
      <c r="F114" s="32"/>
      <c r="G114" s="31"/>
      <c r="H114" s="89"/>
      <c r="I114" s="89" t="str">
        <f t="shared" si="12"/>
        <v/>
      </c>
      <c r="J114" s="51"/>
      <c r="K114" s="33" t="str">
        <f t="shared" si="13"/>
        <v>PC5</v>
      </c>
      <c r="L114" s="24" t="str">
        <f t="shared" si="14"/>
        <v/>
      </c>
      <c r="M114" s="28" t="str">
        <f t="shared" si="15"/>
        <v/>
      </c>
      <c r="O114" s="1" t="str">
        <f t="shared" si="16"/>
        <v/>
      </c>
      <c r="P114" s="1" t="str">
        <f>IFERROR(INDEX(ピン配置!$C$3:$I$18,MATCH(VALUE(MID(H114,3,2)),ピン配置!$B$3:$B$18,0),MATCH(MID(H114,2,1),ピン配置!$C$2:$I$2,0)),"")</f>
        <v/>
      </c>
      <c r="Q114" s="1">
        <f t="shared" si="17"/>
        <v>0</v>
      </c>
      <c r="R114" s="1">
        <f t="shared" si="18"/>
        <v>0</v>
      </c>
      <c r="S114" s="1" t="str">
        <f t="shared" si="19"/>
        <v>AD</v>
      </c>
      <c r="T114" s="1">
        <f t="shared" si="20"/>
        <v>2</v>
      </c>
      <c r="U114" s="1" t="str">
        <f t="shared" si="21"/>
        <v/>
      </c>
      <c r="V114" s="1" t="str">
        <f t="shared" si="22"/>
        <v>AD2_IN15</v>
      </c>
    </row>
    <row r="115" spans="1:22" x14ac:dyDescent="0.15">
      <c r="A115" s="116"/>
      <c r="B115" s="122">
        <v>3</v>
      </c>
      <c r="C115" s="22" t="s">
        <v>116</v>
      </c>
      <c r="D115" s="23" t="s">
        <v>187</v>
      </c>
      <c r="G115" s="24"/>
      <c r="I115" s="86" t="str">
        <f t="shared" si="12"/>
        <v/>
      </c>
      <c r="J115" s="3"/>
      <c r="K115" s="33" t="str">
        <f t="shared" si="13"/>
        <v>RA0</v>
      </c>
      <c r="L115" s="24" t="str">
        <f t="shared" si="14"/>
        <v/>
      </c>
      <c r="M115" s="28" t="str">
        <f t="shared" si="15"/>
        <v/>
      </c>
      <c r="O115" s="1" t="str">
        <f t="shared" si="16"/>
        <v/>
      </c>
      <c r="P115" s="1" t="str">
        <f>IFERROR(INDEX(ピン配置!$C$3:$I$18,MATCH(VALUE(MID(H115,3,2)),ピン配置!$B$3:$B$18,0),MATCH(MID(H115,2,1),ピン配置!$C$2:$I$2,0)),"")</f>
        <v/>
      </c>
      <c r="Q115" s="1">
        <f t="shared" si="17"/>
        <v>0</v>
      </c>
      <c r="R115" s="1">
        <f t="shared" si="18"/>
        <v>0</v>
      </c>
      <c r="S115" s="1" t="str">
        <f t="shared" si="19"/>
        <v>AD</v>
      </c>
      <c r="T115" s="1">
        <f t="shared" si="20"/>
        <v>3</v>
      </c>
      <c r="U115" s="1" t="str">
        <f t="shared" si="21"/>
        <v/>
      </c>
      <c r="V115" s="1" t="str">
        <f t="shared" si="22"/>
        <v>AD3_IN0</v>
      </c>
    </row>
    <row r="116" spans="1:22" x14ac:dyDescent="0.15">
      <c r="A116" s="116"/>
      <c r="B116" s="119"/>
      <c r="C116" s="22" t="s">
        <v>132</v>
      </c>
      <c r="D116" s="23" t="s">
        <v>188</v>
      </c>
      <c r="G116" s="24"/>
      <c r="I116" s="86" t="str">
        <f t="shared" si="12"/>
        <v/>
      </c>
      <c r="J116" s="3"/>
      <c r="K116" s="33" t="str">
        <f t="shared" si="13"/>
        <v>RA1</v>
      </c>
      <c r="L116" s="24" t="str">
        <f t="shared" si="14"/>
        <v/>
      </c>
      <c r="M116" s="28" t="str">
        <f t="shared" si="15"/>
        <v/>
      </c>
      <c r="O116" s="1" t="str">
        <f t="shared" si="16"/>
        <v/>
      </c>
      <c r="P116" s="1" t="str">
        <f>IFERROR(INDEX(ピン配置!$C$3:$I$18,MATCH(VALUE(MID(H116,3,2)),ピン配置!$B$3:$B$18,0),MATCH(MID(H116,2,1),ピン配置!$C$2:$I$2,0)),"")</f>
        <v/>
      </c>
      <c r="Q116" s="1">
        <f t="shared" si="17"/>
        <v>0</v>
      </c>
      <c r="R116" s="1">
        <f t="shared" si="18"/>
        <v>0</v>
      </c>
      <c r="S116" s="1" t="str">
        <f t="shared" si="19"/>
        <v>AD</v>
      </c>
      <c r="T116" s="1">
        <f t="shared" si="20"/>
        <v>3</v>
      </c>
      <c r="U116" s="1" t="str">
        <f t="shared" si="21"/>
        <v/>
      </c>
      <c r="V116" s="1" t="str">
        <f t="shared" si="22"/>
        <v>AD3_IN1</v>
      </c>
    </row>
    <row r="117" spans="1:22" x14ac:dyDescent="0.15">
      <c r="A117" s="116"/>
      <c r="B117" s="119"/>
      <c r="C117" s="22" t="s">
        <v>118</v>
      </c>
      <c r="D117" s="23" t="s">
        <v>189</v>
      </c>
      <c r="G117" s="24"/>
      <c r="I117" s="86" t="str">
        <f t="shared" si="12"/>
        <v/>
      </c>
      <c r="J117" s="3"/>
      <c r="K117" s="33" t="str">
        <f t="shared" si="13"/>
        <v>RA2</v>
      </c>
      <c r="L117" s="24" t="str">
        <f t="shared" si="14"/>
        <v/>
      </c>
      <c r="M117" s="28" t="str">
        <f t="shared" si="15"/>
        <v/>
      </c>
      <c r="O117" s="1" t="str">
        <f t="shared" si="16"/>
        <v/>
      </c>
      <c r="P117" s="1" t="str">
        <f>IFERROR(INDEX(ピン配置!$C$3:$I$18,MATCH(VALUE(MID(H117,3,2)),ピン配置!$B$3:$B$18,0),MATCH(MID(H117,2,1),ピン配置!$C$2:$I$2,0)),"")</f>
        <v/>
      </c>
      <c r="Q117" s="1">
        <f t="shared" si="17"/>
        <v>0</v>
      </c>
      <c r="R117" s="1">
        <f t="shared" si="18"/>
        <v>0</v>
      </c>
      <c r="S117" s="1" t="str">
        <f t="shared" si="19"/>
        <v>AD</v>
      </c>
      <c r="T117" s="1">
        <f t="shared" si="20"/>
        <v>3</v>
      </c>
      <c r="U117" s="1" t="str">
        <f t="shared" si="21"/>
        <v/>
      </c>
      <c r="V117" s="1" t="str">
        <f t="shared" si="22"/>
        <v>AD3_IN2</v>
      </c>
    </row>
    <row r="118" spans="1:22" x14ac:dyDescent="0.15">
      <c r="A118" s="116"/>
      <c r="B118" s="119"/>
      <c r="C118" s="22" t="s">
        <v>119</v>
      </c>
      <c r="D118" s="23" t="s">
        <v>190</v>
      </c>
      <c r="G118" s="24"/>
      <c r="I118" s="86" t="str">
        <f t="shared" si="12"/>
        <v/>
      </c>
      <c r="J118" s="3"/>
      <c r="K118" s="33" t="str">
        <f t="shared" si="13"/>
        <v>RA3</v>
      </c>
      <c r="L118" s="24" t="str">
        <f t="shared" si="14"/>
        <v/>
      </c>
      <c r="M118" s="28" t="str">
        <f t="shared" si="15"/>
        <v/>
      </c>
      <c r="O118" s="1" t="str">
        <f t="shared" si="16"/>
        <v/>
      </c>
      <c r="P118" s="1" t="str">
        <f>IFERROR(INDEX(ピン配置!$C$3:$I$18,MATCH(VALUE(MID(H118,3,2)),ピン配置!$B$3:$B$18,0),MATCH(MID(H118,2,1),ピン配置!$C$2:$I$2,0)),"")</f>
        <v/>
      </c>
      <c r="Q118" s="1">
        <f t="shared" si="17"/>
        <v>0</v>
      </c>
      <c r="R118" s="1">
        <f t="shared" si="18"/>
        <v>0</v>
      </c>
      <c r="S118" s="1" t="str">
        <f t="shared" si="19"/>
        <v>AD</v>
      </c>
      <c r="T118" s="1">
        <f t="shared" si="20"/>
        <v>3</v>
      </c>
      <c r="U118" s="1" t="str">
        <f t="shared" si="21"/>
        <v/>
      </c>
      <c r="V118" s="1" t="str">
        <f t="shared" si="22"/>
        <v>AD3_IN3</v>
      </c>
    </row>
    <row r="119" spans="1:22" x14ac:dyDescent="0.15">
      <c r="A119" s="116"/>
      <c r="B119" s="119"/>
      <c r="C119" s="22" t="s">
        <v>120</v>
      </c>
      <c r="G119" s="24"/>
      <c r="I119" s="86" t="str">
        <f t="shared" si="12"/>
        <v/>
      </c>
      <c r="J119" s="3"/>
      <c r="K119" s="33" t="str">
        <f t="shared" si="13"/>
        <v/>
      </c>
      <c r="L119" s="24" t="str">
        <f t="shared" si="14"/>
        <v/>
      </c>
      <c r="M119" s="28" t="str">
        <f t="shared" si="15"/>
        <v/>
      </c>
      <c r="O119" s="1" t="str">
        <f t="shared" si="16"/>
        <v/>
      </c>
      <c r="P119" s="1" t="str">
        <f>IFERROR(INDEX(ピン配置!$C$3:$I$18,MATCH(VALUE(MID(H119,3,2)),ピン配置!$B$3:$B$18,0),MATCH(MID(H119,2,1),ピン配置!$C$2:$I$2,0)),"")</f>
        <v/>
      </c>
      <c r="Q119" s="1">
        <f t="shared" si="17"/>
        <v>0</v>
      </c>
      <c r="R119" s="1">
        <f t="shared" si="18"/>
        <v>0</v>
      </c>
      <c r="S119" s="1" t="str">
        <f t="shared" si="19"/>
        <v>AD</v>
      </c>
      <c r="T119" s="1">
        <f t="shared" si="20"/>
        <v>3</v>
      </c>
      <c r="U119" s="1" t="str">
        <f t="shared" si="21"/>
        <v/>
      </c>
      <c r="V119" s="1" t="str">
        <f t="shared" si="22"/>
        <v>AD3_IN4</v>
      </c>
    </row>
    <row r="120" spans="1:22" x14ac:dyDescent="0.15">
      <c r="A120" s="116"/>
      <c r="B120" s="119"/>
      <c r="C120" s="22" t="s">
        <v>121</v>
      </c>
      <c r="G120" s="24"/>
      <c r="I120" s="86" t="str">
        <f t="shared" si="12"/>
        <v/>
      </c>
      <c r="J120" s="3"/>
      <c r="K120" s="33" t="str">
        <f t="shared" si="13"/>
        <v/>
      </c>
      <c r="L120" s="24" t="str">
        <f t="shared" si="14"/>
        <v/>
      </c>
      <c r="M120" s="28" t="str">
        <f t="shared" si="15"/>
        <v/>
      </c>
      <c r="O120" s="1" t="str">
        <f t="shared" si="16"/>
        <v/>
      </c>
      <c r="P120" s="1" t="str">
        <f>IFERROR(INDEX(ピン配置!$C$3:$I$18,MATCH(VALUE(MID(H120,3,2)),ピン配置!$B$3:$B$18,0),MATCH(MID(H120,2,1),ピン配置!$C$2:$I$2,0)),"")</f>
        <v/>
      </c>
      <c r="Q120" s="1">
        <f t="shared" si="17"/>
        <v>0</v>
      </c>
      <c r="R120" s="1">
        <f t="shared" si="18"/>
        <v>0</v>
      </c>
      <c r="S120" s="1" t="str">
        <f t="shared" si="19"/>
        <v>AD</v>
      </c>
      <c r="T120" s="1">
        <f t="shared" si="20"/>
        <v>3</v>
      </c>
      <c r="U120" s="1" t="str">
        <f t="shared" si="21"/>
        <v/>
      </c>
      <c r="V120" s="1" t="str">
        <f t="shared" si="22"/>
        <v>AD3_IN5</v>
      </c>
    </row>
    <row r="121" spans="1:22" x14ac:dyDescent="0.15">
      <c r="A121" s="116"/>
      <c r="B121" s="119"/>
      <c r="C121" s="22" t="s">
        <v>122</v>
      </c>
      <c r="G121" s="24"/>
      <c r="I121" s="86" t="str">
        <f t="shared" si="12"/>
        <v/>
      </c>
      <c r="J121" s="3"/>
      <c r="K121" s="33" t="str">
        <f t="shared" si="13"/>
        <v/>
      </c>
      <c r="L121" s="24" t="str">
        <f t="shared" si="14"/>
        <v/>
      </c>
      <c r="M121" s="28" t="str">
        <f t="shared" si="15"/>
        <v/>
      </c>
      <c r="O121" s="1" t="str">
        <f t="shared" si="16"/>
        <v/>
      </c>
      <c r="P121" s="1" t="str">
        <f>IFERROR(INDEX(ピン配置!$C$3:$I$18,MATCH(VALUE(MID(H121,3,2)),ピン配置!$B$3:$B$18,0),MATCH(MID(H121,2,1),ピン配置!$C$2:$I$2,0)),"")</f>
        <v/>
      </c>
      <c r="Q121" s="1">
        <f t="shared" si="17"/>
        <v>0</v>
      </c>
      <c r="R121" s="1">
        <f t="shared" si="18"/>
        <v>0</v>
      </c>
      <c r="S121" s="1" t="str">
        <f t="shared" si="19"/>
        <v>AD</v>
      </c>
      <c r="T121" s="1">
        <f t="shared" si="20"/>
        <v>3</v>
      </c>
      <c r="U121" s="1" t="str">
        <f t="shared" si="21"/>
        <v/>
      </c>
      <c r="V121" s="1" t="str">
        <f t="shared" si="22"/>
        <v>AD3_IN6</v>
      </c>
    </row>
    <row r="122" spans="1:22" x14ac:dyDescent="0.15">
      <c r="A122" s="116"/>
      <c r="B122" s="119"/>
      <c r="C122" s="22" t="s">
        <v>123</v>
      </c>
      <c r="G122" s="24"/>
      <c r="I122" s="86" t="str">
        <f t="shared" si="12"/>
        <v/>
      </c>
      <c r="J122" s="3"/>
      <c r="K122" s="33" t="str">
        <f t="shared" si="13"/>
        <v/>
      </c>
      <c r="L122" s="24" t="str">
        <f t="shared" si="14"/>
        <v/>
      </c>
      <c r="M122" s="28" t="str">
        <f t="shared" si="15"/>
        <v/>
      </c>
      <c r="O122" s="1" t="str">
        <f t="shared" si="16"/>
        <v/>
      </c>
      <c r="P122" s="1" t="str">
        <f>IFERROR(INDEX(ピン配置!$C$3:$I$18,MATCH(VALUE(MID(H122,3,2)),ピン配置!$B$3:$B$18,0),MATCH(MID(H122,2,1),ピン配置!$C$2:$I$2,0)),"")</f>
        <v/>
      </c>
      <c r="Q122" s="1">
        <f t="shared" si="17"/>
        <v>0</v>
      </c>
      <c r="R122" s="1">
        <f t="shared" si="18"/>
        <v>0</v>
      </c>
      <c r="S122" s="1" t="str">
        <f t="shared" si="19"/>
        <v>AD</v>
      </c>
      <c r="T122" s="1">
        <f t="shared" si="20"/>
        <v>3</v>
      </c>
      <c r="U122" s="1" t="str">
        <f t="shared" si="21"/>
        <v/>
      </c>
      <c r="V122" s="1" t="str">
        <f t="shared" si="22"/>
        <v>AD3_IN7</v>
      </c>
    </row>
    <row r="123" spans="1:22" x14ac:dyDescent="0.15">
      <c r="A123" s="116"/>
      <c r="B123" s="119"/>
      <c r="C123" s="22" t="s">
        <v>124</v>
      </c>
      <c r="G123" s="24"/>
      <c r="I123" s="86" t="str">
        <f t="shared" si="12"/>
        <v/>
      </c>
      <c r="J123" s="3"/>
      <c r="K123" s="33" t="str">
        <f t="shared" si="13"/>
        <v/>
      </c>
      <c r="L123" s="24" t="str">
        <f t="shared" si="14"/>
        <v/>
      </c>
      <c r="M123" s="28" t="str">
        <f t="shared" si="15"/>
        <v/>
      </c>
      <c r="O123" s="1" t="str">
        <f t="shared" si="16"/>
        <v/>
      </c>
      <c r="P123" s="1" t="str">
        <f>IFERROR(INDEX(ピン配置!$C$3:$I$18,MATCH(VALUE(MID(H123,3,2)),ピン配置!$B$3:$B$18,0),MATCH(MID(H123,2,1),ピン配置!$C$2:$I$2,0)),"")</f>
        <v/>
      </c>
      <c r="Q123" s="1">
        <f t="shared" si="17"/>
        <v>0</v>
      </c>
      <c r="R123" s="1">
        <f t="shared" si="18"/>
        <v>0</v>
      </c>
      <c r="S123" s="1" t="str">
        <f t="shared" si="19"/>
        <v>AD</v>
      </c>
      <c r="T123" s="1">
        <f t="shared" si="20"/>
        <v>3</v>
      </c>
      <c r="U123" s="1" t="str">
        <f t="shared" si="21"/>
        <v/>
      </c>
      <c r="V123" s="1" t="str">
        <f t="shared" si="22"/>
        <v>AD3_IN8</v>
      </c>
    </row>
    <row r="124" spans="1:22" x14ac:dyDescent="0.15">
      <c r="A124" s="116"/>
      <c r="B124" s="119"/>
      <c r="C124" s="22" t="s">
        <v>125</v>
      </c>
      <c r="G124" s="24"/>
      <c r="I124" s="86" t="str">
        <f t="shared" si="12"/>
        <v/>
      </c>
      <c r="J124" s="3"/>
      <c r="K124" s="33" t="str">
        <f t="shared" si="13"/>
        <v/>
      </c>
      <c r="L124" s="24" t="str">
        <f t="shared" si="14"/>
        <v/>
      </c>
      <c r="M124" s="28" t="str">
        <f t="shared" si="15"/>
        <v/>
      </c>
      <c r="O124" s="1" t="str">
        <f t="shared" si="16"/>
        <v/>
      </c>
      <c r="P124" s="1" t="str">
        <f>IFERROR(INDEX(ピン配置!$C$3:$I$18,MATCH(VALUE(MID(H124,3,2)),ピン配置!$B$3:$B$18,0),MATCH(MID(H124,2,1),ピン配置!$C$2:$I$2,0)),"")</f>
        <v/>
      </c>
      <c r="Q124" s="1">
        <f t="shared" si="17"/>
        <v>0</v>
      </c>
      <c r="R124" s="1">
        <f t="shared" si="18"/>
        <v>0</v>
      </c>
      <c r="S124" s="1" t="str">
        <f t="shared" si="19"/>
        <v>AD</v>
      </c>
      <c r="T124" s="1">
        <f t="shared" si="20"/>
        <v>3</v>
      </c>
      <c r="U124" s="1" t="str">
        <f t="shared" si="21"/>
        <v/>
      </c>
      <c r="V124" s="1" t="str">
        <f t="shared" si="22"/>
        <v>AD3_IN9</v>
      </c>
    </row>
    <row r="125" spans="1:22" x14ac:dyDescent="0.15">
      <c r="A125" s="116"/>
      <c r="B125" s="119"/>
      <c r="C125" s="22" t="s">
        <v>126</v>
      </c>
      <c r="D125" s="23" t="s">
        <v>183</v>
      </c>
      <c r="G125" s="24"/>
      <c r="I125" s="86" t="str">
        <f t="shared" si="12"/>
        <v/>
      </c>
      <c r="J125" s="3"/>
      <c r="K125" s="33" t="str">
        <f t="shared" si="13"/>
        <v/>
      </c>
      <c r="L125" s="24" t="str">
        <f t="shared" si="14"/>
        <v/>
      </c>
      <c r="M125" s="28" t="str">
        <f t="shared" si="15"/>
        <v/>
      </c>
      <c r="O125" s="1" t="str">
        <f t="shared" si="16"/>
        <v/>
      </c>
      <c r="P125" s="1" t="str">
        <f>IFERROR(INDEX(ピン配置!$C$3:$I$18,MATCH(VALUE(MID(H125,3,2)),ピン配置!$B$3:$B$18,0),MATCH(MID(H125,2,1),ピン配置!$C$2:$I$2,0)),"")</f>
        <v/>
      </c>
      <c r="Q125" s="1">
        <f t="shared" si="17"/>
        <v>0</v>
      </c>
      <c r="R125" s="1">
        <f t="shared" si="18"/>
        <v>0</v>
      </c>
      <c r="S125" s="1" t="str">
        <f t="shared" si="19"/>
        <v>AD</v>
      </c>
      <c r="T125" s="1">
        <f t="shared" si="20"/>
        <v>3</v>
      </c>
      <c r="U125" s="1" t="str">
        <f t="shared" si="21"/>
        <v/>
      </c>
      <c r="V125" s="1" t="str">
        <f t="shared" si="22"/>
        <v>AD3_IN10</v>
      </c>
    </row>
    <row r="126" spans="1:22" x14ac:dyDescent="0.15">
      <c r="A126" s="116"/>
      <c r="B126" s="119"/>
      <c r="C126" s="22" t="s">
        <v>127</v>
      </c>
      <c r="D126" s="23" t="s">
        <v>184</v>
      </c>
      <c r="G126" s="24"/>
      <c r="I126" s="86" t="str">
        <f t="shared" si="12"/>
        <v/>
      </c>
      <c r="J126" s="3"/>
      <c r="K126" s="33" t="str">
        <f t="shared" si="13"/>
        <v/>
      </c>
      <c r="L126" s="24" t="str">
        <f t="shared" si="14"/>
        <v/>
      </c>
      <c r="M126" s="28" t="str">
        <f t="shared" si="15"/>
        <v/>
      </c>
      <c r="O126" s="1" t="str">
        <f t="shared" si="16"/>
        <v/>
      </c>
      <c r="P126" s="1" t="str">
        <f>IFERROR(INDEX(ピン配置!$C$3:$I$18,MATCH(VALUE(MID(H126,3,2)),ピン配置!$B$3:$B$18,0),MATCH(MID(H126,2,1),ピン配置!$C$2:$I$2,0)),"")</f>
        <v/>
      </c>
      <c r="Q126" s="1">
        <f t="shared" si="17"/>
        <v>0</v>
      </c>
      <c r="R126" s="1">
        <f t="shared" si="18"/>
        <v>0</v>
      </c>
      <c r="S126" s="1" t="str">
        <f t="shared" si="19"/>
        <v>AD</v>
      </c>
      <c r="T126" s="1">
        <f t="shared" si="20"/>
        <v>3</v>
      </c>
      <c r="U126" s="1" t="str">
        <f t="shared" si="21"/>
        <v/>
      </c>
      <c r="V126" s="1" t="str">
        <f t="shared" si="22"/>
        <v>AD3_IN11</v>
      </c>
    </row>
    <row r="127" spans="1:22" x14ac:dyDescent="0.15">
      <c r="A127" s="116"/>
      <c r="B127" s="119"/>
      <c r="C127" s="22" t="s">
        <v>128</v>
      </c>
      <c r="D127" s="23" t="s">
        <v>185</v>
      </c>
      <c r="G127" s="24"/>
      <c r="I127" s="86" t="str">
        <f t="shared" si="12"/>
        <v/>
      </c>
      <c r="J127" s="3"/>
      <c r="K127" s="33" t="str">
        <f t="shared" si="13"/>
        <v/>
      </c>
      <c r="L127" s="24" t="str">
        <f t="shared" si="14"/>
        <v/>
      </c>
      <c r="M127" s="28" t="str">
        <f t="shared" si="15"/>
        <v/>
      </c>
      <c r="O127" s="1" t="str">
        <f t="shared" si="16"/>
        <v/>
      </c>
      <c r="P127" s="1" t="str">
        <f>IFERROR(INDEX(ピン配置!$C$3:$I$18,MATCH(VALUE(MID(H127,3,2)),ピン配置!$B$3:$B$18,0),MATCH(MID(H127,2,1),ピン配置!$C$2:$I$2,0)),"")</f>
        <v/>
      </c>
      <c r="Q127" s="1">
        <f t="shared" si="17"/>
        <v>0</v>
      </c>
      <c r="R127" s="1">
        <f t="shared" si="18"/>
        <v>0</v>
      </c>
      <c r="S127" s="1" t="str">
        <f t="shared" si="19"/>
        <v>AD</v>
      </c>
      <c r="T127" s="1">
        <f t="shared" si="20"/>
        <v>3</v>
      </c>
      <c r="U127" s="1" t="str">
        <f t="shared" si="21"/>
        <v/>
      </c>
      <c r="V127" s="1" t="str">
        <f t="shared" si="22"/>
        <v>AD3_IN12</v>
      </c>
    </row>
    <row r="128" spans="1:22" x14ac:dyDescent="0.15">
      <c r="A128" s="116"/>
      <c r="B128" s="119"/>
      <c r="C128" s="22" t="s">
        <v>129</v>
      </c>
      <c r="D128" s="23" t="s">
        <v>186</v>
      </c>
      <c r="G128" s="24"/>
      <c r="I128" s="86" t="str">
        <f t="shared" si="12"/>
        <v/>
      </c>
      <c r="J128" s="3"/>
      <c r="K128" s="33" t="str">
        <f t="shared" si="13"/>
        <v/>
      </c>
      <c r="L128" s="24" t="str">
        <f t="shared" si="14"/>
        <v/>
      </c>
      <c r="M128" s="28" t="str">
        <f t="shared" si="15"/>
        <v/>
      </c>
      <c r="O128" s="1" t="str">
        <f t="shared" si="16"/>
        <v/>
      </c>
      <c r="P128" s="1" t="str">
        <f>IFERROR(INDEX(ピン配置!$C$3:$I$18,MATCH(VALUE(MID(H128,3,2)),ピン配置!$B$3:$B$18,0),MATCH(MID(H128,2,1),ピン配置!$C$2:$I$2,0)),"")</f>
        <v/>
      </c>
      <c r="Q128" s="1">
        <f t="shared" si="17"/>
        <v>0</v>
      </c>
      <c r="R128" s="1">
        <f t="shared" si="18"/>
        <v>0</v>
      </c>
      <c r="S128" s="1" t="str">
        <f t="shared" si="19"/>
        <v>AD</v>
      </c>
      <c r="T128" s="1">
        <f t="shared" si="20"/>
        <v>3</v>
      </c>
      <c r="U128" s="1" t="str">
        <f t="shared" si="21"/>
        <v/>
      </c>
      <c r="V128" s="1" t="str">
        <f t="shared" si="22"/>
        <v>AD3_IN13</v>
      </c>
    </row>
    <row r="129" spans="1:22" x14ac:dyDescent="0.15">
      <c r="A129" s="116"/>
      <c r="B129" s="119"/>
      <c r="C129" s="22" t="s">
        <v>130</v>
      </c>
      <c r="G129" s="24"/>
      <c r="I129" s="86" t="str">
        <f t="shared" si="12"/>
        <v/>
      </c>
      <c r="J129" s="3"/>
      <c r="K129" s="33" t="str">
        <f t="shared" si="13"/>
        <v/>
      </c>
      <c r="L129" s="24" t="str">
        <f t="shared" si="14"/>
        <v/>
      </c>
      <c r="M129" s="28" t="str">
        <f t="shared" si="15"/>
        <v/>
      </c>
      <c r="O129" s="1" t="str">
        <f t="shared" si="16"/>
        <v/>
      </c>
      <c r="P129" s="1" t="str">
        <f>IFERROR(INDEX(ピン配置!$C$3:$I$18,MATCH(VALUE(MID(H129,3,2)),ピン配置!$B$3:$B$18,0),MATCH(MID(H129,2,1),ピン配置!$C$2:$I$2,0)),"")</f>
        <v/>
      </c>
      <c r="Q129" s="1">
        <f t="shared" si="17"/>
        <v>0</v>
      </c>
      <c r="R129" s="1">
        <f t="shared" si="18"/>
        <v>0</v>
      </c>
      <c r="S129" s="1" t="str">
        <f t="shared" si="19"/>
        <v>AD</v>
      </c>
      <c r="T129" s="1">
        <f t="shared" si="20"/>
        <v>3</v>
      </c>
      <c r="U129" s="1" t="str">
        <f t="shared" si="21"/>
        <v/>
      </c>
      <c r="V129" s="1" t="str">
        <f t="shared" si="22"/>
        <v>AD3_IN14</v>
      </c>
    </row>
    <row r="130" spans="1:22" ht="14.25" thickBot="1" x14ac:dyDescent="0.2">
      <c r="A130" s="117"/>
      <c r="B130" s="120"/>
      <c r="C130" s="59" t="s">
        <v>133</v>
      </c>
      <c r="G130" s="24"/>
      <c r="I130" s="86" t="str">
        <f t="shared" si="12"/>
        <v/>
      </c>
      <c r="J130" s="3"/>
      <c r="K130" s="33" t="str">
        <f t="shared" si="13"/>
        <v/>
      </c>
      <c r="L130" s="24" t="str">
        <f t="shared" si="14"/>
        <v/>
      </c>
      <c r="M130" s="28" t="str">
        <f t="shared" si="15"/>
        <v/>
      </c>
      <c r="O130" s="1" t="str">
        <f t="shared" si="16"/>
        <v/>
      </c>
      <c r="P130" s="1" t="str">
        <f>IFERROR(INDEX(ピン配置!$C$3:$I$18,MATCH(VALUE(MID(H130,3,2)),ピン配置!$B$3:$B$18,0),MATCH(MID(H130,2,1),ピン配置!$C$2:$I$2,0)),"")</f>
        <v/>
      </c>
      <c r="Q130" s="1">
        <f t="shared" si="17"/>
        <v>0</v>
      </c>
      <c r="R130" s="1">
        <f t="shared" si="18"/>
        <v>0</v>
      </c>
      <c r="S130" s="1" t="str">
        <f t="shared" si="19"/>
        <v>AD</v>
      </c>
      <c r="T130" s="1">
        <f t="shared" si="20"/>
        <v>3</v>
      </c>
      <c r="U130" s="1" t="str">
        <f t="shared" si="21"/>
        <v/>
      </c>
      <c r="V130" s="1" t="str">
        <f t="shared" si="22"/>
        <v>AD3_IN15</v>
      </c>
    </row>
    <row r="131" spans="1:22" x14ac:dyDescent="0.15">
      <c r="A131" s="115" t="s">
        <v>134</v>
      </c>
      <c r="B131" s="118">
        <v>1</v>
      </c>
      <c r="C131" s="52" t="s">
        <v>135</v>
      </c>
      <c r="D131" s="44" t="s">
        <v>173</v>
      </c>
      <c r="E131" s="45"/>
      <c r="F131" s="46"/>
      <c r="G131" s="104" t="s">
        <v>136</v>
      </c>
      <c r="H131" s="85"/>
      <c r="I131" s="85" t="str">
        <f t="shared" si="12"/>
        <v/>
      </c>
      <c r="J131" s="53"/>
      <c r="K131" s="33" t="str">
        <f t="shared" si="13"/>
        <v>PV8</v>
      </c>
      <c r="L131" s="24" t="str">
        <f t="shared" si="14"/>
        <v/>
      </c>
      <c r="M131" s="28" t="str">
        <f t="shared" si="15"/>
        <v/>
      </c>
      <c r="O131" s="1" t="str">
        <f t="shared" si="16"/>
        <v/>
      </c>
      <c r="P131" s="1" t="str">
        <f>IFERROR(INDEX(ピン配置!$C$3:$I$18,MATCH(VALUE(MID(H131,3,2)),ピン配置!$B$3:$B$18,0),MATCH(MID(H131,2,1),ピン配置!$C$2:$I$2,0)),"")</f>
        <v/>
      </c>
      <c r="Q131" s="1">
        <f t="shared" si="17"/>
        <v>0</v>
      </c>
      <c r="R131" s="1">
        <f t="shared" si="18"/>
        <v>0</v>
      </c>
      <c r="S131" s="1" t="str">
        <f t="shared" si="19"/>
        <v>SD</v>
      </c>
      <c r="T131" s="1">
        <f t="shared" si="20"/>
        <v>1</v>
      </c>
      <c r="U131" s="1" t="str">
        <f t="shared" si="21"/>
        <v>SDカード</v>
      </c>
      <c r="V131" s="1" t="str">
        <f t="shared" si="22"/>
        <v>SD1_D0</v>
      </c>
    </row>
    <row r="132" spans="1:22" x14ac:dyDescent="0.15">
      <c r="A132" s="116"/>
      <c r="B132" s="119"/>
      <c r="C132" s="55" t="s">
        <v>137</v>
      </c>
      <c r="D132" s="23" t="s">
        <v>174</v>
      </c>
      <c r="G132" s="105"/>
      <c r="I132" s="86" t="str">
        <f t="shared" ref="I132:I153" si="23">IF(O132="",P132,O132)</f>
        <v/>
      </c>
      <c r="J132" s="3"/>
      <c r="K132" s="33" t="str">
        <f t="shared" ref="K132:K153" si="24">IF(D132="","",IF(COUNTIF($H:$H,D132)=0,D132,""))</f>
        <v>PC9</v>
      </c>
      <c r="L132" s="24" t="str">
        <f t="shared" ref="L132:L153" si="25">IF(E132="","",IF(COUNTIF($H:$H,E132)=0,E132,""))</f>
        <v/>
      </c>
      <c r="M132" s="28" t="str">
        <f t="shared" ref="M132:M153" si="26">IF(F132="","",IF(COUNTIF($H:$H,F132)=0,F132,""))</f>
        <v/>
      </c>
      <c r="O132" s="1" t="str">
        <f t="shared" ref="O132:O153" si="27">IF(Q132,$Q$1,"")&amp;IF(R132=1,$R$1,"")</f>
        <v/>
      </c>
      <c r="P132" s="1" t="str">
        <f>IFERROR(INDEX(ピン配置!$C$3:$I$18,MATCH(VALUE(MID(H132,3,2)),ピン配置!$B$3:$B$18,0),MATCH(MID(H132,2,1),ピン配置!$C$2:$I$2,0)),"")</f>
        <v/>
      </c>
      <c r="Q132" s="1">
        <f t="shared" ref="Q132:Q153" si="28">IF(COUNTIF(H:H,H132)&gt;1,1,0)</f>
        <v>0</v>
      </c>
      <c r="R132" s="1">
        <f t="shared" ref="R132:R153" si="29">IF(H132="",0,IF(COUNTIF(D132:F132,H132)=1,0,1))</f>
        <v>0</v>
      </c>
      <c r="S132" s="1" t="str">
        <f t="shared" ref="S132:S153" si="30">IF(A132=0,S131,A132)</f>
        <v>SD</v>
      </c>
      <c r="T132" s="1">
        <f t="shared" ref="T132:T153" si="31">IF(B132=0,T131,B132)</f>
        <v>1</v>
      </c>
      <c r="U132" s="1" t="str">
        <f t="shared" ref="U132:U153" si="32">IF(B132=0,U131,IF(G132="","",G132))</f>
        <v>SDカード</v>
      </c>
      <c r="V132" s="1" t="str">
        <f t="shared" ref="V132:V153" si="33">S132&amp;T132&amp;"_"&amp;C132</f>
        <v>SD1_D1</v>
      </c>
    </row>
    <row r="133" spans="1:22" x14ac:dyDescent="0.15">
      <c r="A133" s="116"/>
      <c r="B133" s="119"/>
      <c r="C133" s="55" t="s">
        <v>138</v>
      </c>
      <c r="D133" s="23" t="s">
        <v>175</v>
      </c>
      <c r="G133" s="105"/>
      <c r="I133" s="86" t="str">
        <f t="shared" si="23"/>
        <v/>
      </c>
      <c r="J133" s="3"/>
      <c r="K133" s="33" t="str">
        <f t="shared" si="24"/>
        <v>PC10</v>
      </c>
      <c r="L133" s="24" t="str">
        <f t="shared" si="25"/>
        <v/>
      </c>
      <c r="M133" s="28" t="str">
        <f t="shared" si="26"/>
        <v/>
      </c>
      <c r="O133" s="1" t="str">
        <f t="shared" si="27"/>
        <v/>
      </c>
      <c r="P133" s="1" t="str">
        <f>IFERROR(INDEX(ピン配置!$C$3:$I$18,MATCH(VALUE(MID(H133,3,2)),ピン配置!$B$3:$B$18,0),MATCH(MID(H133,2,1),ピン配置!$C$2:$I$2,0)),"")</f>
        <v/>
      </c>
      <c r="Q133" s="1">
        <f t="shared" si="28"/>
        <v>0</v>
      </c>
      <c r="R133" s="1">
        <f t="shared" si="29"/>
        <v>0</v>
      </c>
      <c r="S133" s="1" t="str">
        <f t="shared" si="30"/>
        <v>SD</v>
      </c>
      <c r="T133" s="1">
        <f t="shared" si="31"/>
        <v>1</v>
      </c>
      <c r="U133" s="1" t="str">
        <f t="shared" si="32"/>
        <v>SDカード</v>
      </c>
      <c r="V133" s="1" t="str">
        <f t="shared" si="33"/>
        <v>SD1_D2</v>
      </c>
    </row>
    <row r="134" spans="1:22" x14ac:dyDescent="0.15">
      <c r="A134" s="116"/>
      <c r="B134" s="119"/>
      <c r="C134" s="55" t="s">
        <v>139</v>
      </c>
      <c r="D134" s="23" t="s">
        <v>176</v>
      </c>
      <c r="G134" s="105"/>
      <c r="I134" s="86" t="str">
        <f t="shared" si="23"/>
        <v/>
      </c>
      <c r="J134" s="3"/>
      <c r="K134" s="33" t="str">
        <f t="shared" si="24"/>
        <v>PC11</v>
      </c>
      <c r="L134" s="24" t="str">
        <f t="shared" si="25"/>
        <v/>
      </c>
      <c r="M134" s="28" t="str">
        <f t="shared" si="26"/>
        <v/>
      </c>
      <c r="O134" s="1" t="str">
        <f t="shared" si="27"/>
        <v/>
      </c>
      <c r="P134" s="1" t="str">
        <f>IFERROR(INDEX(ピン配置!$C$3:$I$18,MATCH(VALUE(MID(H134,3,2)),ピン配置!$B$3:$B$18,0),MATCH(MID(H134,2,1),ピン配置!$C$2:$I$2,0)),"")</f>
        <v/>
      </c>
      <c r="Q134" s="1">
        <f t="shared" si="28"/>
        <v>0</v>
      </c>
      <c r="R134" s="1">
        <f t="shared" si="29"/>
        <v>0</v>
      </c>
      <c r="S134" s="1" t="str">
        <f t="shared" si="30"/>
        <v>SD</v>
      </c>
      <c r="T134" s="1">
        <f t="shared" si="31"/>
        <v>1</v>
      </c>
      <c r="U134" s="1" t="str">
        <f t="shared" si="32"/>
        <v>SDカード</v>
      </c>
      <c r="V134" s="1" t="str">
        <f t="shared" si="33"/>
        <v>SD1_D3</v>
      </c>
    </row>
    <row r="135" spans="1:22" x14ac:dyDescent="0.15">
      <c r="A135" s="116"/>
      <c r="B135" s="119"/>
      <c r="C135" s="55" t="s">
        <v>140</v>
      </c>
      <c r="D135" s="23" t="s">
        <v>171</v>
      </c>
      <c r="G135" s="105"/>
      <c r="I135" s="86" t="str">
        <f t="shared" si="23"/>
        <v/>
      </c>
      <c r="J135" s="3"/>
      <c r="K135" s="33" t="str">
        <f t="shared" si="24"/>
        <v/>
      </c>
      <c r="L135" s="24" t="str">
        <f t="shared" si="25"/>
        <v/>
      </c>
      <c r="M135" s="28" t="str">
        <f t="shared" si="26"/>
        <v/>
      </c>
      <c r="O135" s="1" t="str">
        <f t="shared" si="27"/>
        <v/>
      </c>
      <c r="P135" s="1" t="str">
        <f>IFERROR(INDEX(ピン配置!$C$3:$I$18,MATCH(VALUE(MID(H135,3,2)),ピン配置!$B$3:$B$18,0),MATCH(MID(H135,2,1),ピン配置!$C$2:$I$2,0)),"")</f>
        <v/>
      </c>
      <c r="Q135" s="1">
        <f t="shared" si="28"/>
        <v>0</v>
      </c>
      <c r="R135" s="1">
        <f t="shared" si="29"/>
        <v>0</v>
      </c>
      <c r="S135" s="1" t="str">
        <f t="shared" si="30"/>
        <v>SD</v>
      </c>
      <c r="T135" s="1">
        <f t="shared" si="31"/>
        <v>1</v>
      </c>
      <c r="U135" s="1" t="str">
        <f t="shared" si="32"/>
        <v>SDカード</v>
      </c>
      <c r="V135" s="1" t="str">
        <f t="shared" si="33"/>
        <v>SD1_D4</v>
      </c>
    </row>
    <row r="136" spans="1:22" x14ac:dyDescent="0.15">
      <c r="A136" s="116"/>
      <c r="B136" s="119"/>
      <c r="C136" s="55" t="s">
        <v>141</v>
      </c>
      <c r="D136" s="23" t="s">
        <v>172</v>
      </c>
      <c r="G136" s="105"/>
      <c r="I136" s="86" t="str">
        <f t="shared" si="23"/>
        <v/>
      </c>
      <c r="J136" s="3"/>
      <c r="K136" s="33" t="str">
        <f t="shared" si="24"/>
        <v>PB9</v>
      </c>
      <c r="L136" s="24" t="str">
        <f t="shared" si="25"/>
        <v/>
      </c>
      <c r="M136" s="28" t="str">
        <f t="shared" si="26"/>
        <v/>
      </c>
      <c r="O136" s="1" t="str">
        <f t="shared" si="27"/>
        <v/>
      </c>
      <c r="P136" s="1" t="str">
        <f>IFERROR(INDEX(ピン配置!$C$3:$I$18,MATCH(VALUE(MID(H136,3,2)),ピン配置!$B$3:$B$18,0),MATCH(MID(H136,2,1),ピン配置!$C$2:$I$2,0)),"")</f>
        <v/>
      </c>
      <c r="Q136" s="1">
        <f t="shared" si="28"/>
        <v>0</v>
      </c>
      <c r="R136" s="1">
        <f t="shared" si="29"/>
        <v>0</v>
      </c>
      <c r="S136" s="1" t="str">
        <f t="shared" si="30"/>
        <v>SD</v>
      </c>
      <c r="T136" s="1">
        <f t="shared" si="31"/>
        <v>1</v>
      </c>
      <c r="U136" s="1" t="str">
        <f t="shared" si="32"/>
        <v>SDカード</v>
      </c>
      <c r="V136" s="1" t="str">
        <f t="shared" si="33"/>
        <v>SD1_D5</v>
      </c>
    </row>
    <row r="137" spans="1:22" x14ac:dyDescent="0.15">
      <c r="A137" s="116"/>
      <c r="B137" s="119"/>
      <c r="C137" s="55" t="s">
        <v>142</v>
      </c>
      <c r="D137" s="23" t="s">
        <v>179</v>
      </c>
      <c r="G137" s="105"/>
      <c r="I137" s="86" t="str">
        <f t="shared" si="23"/>
        <v/>
      </c>
      <c r="J137" s="3"/>
      <c r="K137" s="33" t="str">
        <f t="shared" si="24"/>
        <v>PC6</v>
      </c>
      <c r="L137" s="24" t="str">
        <f t="shared" si="25"/>
        <v/>
      </c>
      <c r="M137" s="28" t="str">
        <f t="shared" si="26"/>
        <v/>
      </c>
      <c r="O137" s="1" t="str">
        <f t="shared" si="27"/>
        <v/>
      </c>
      <c r="P137" s="1" t="str">
        <f>IFERROR(INDEX(ピン配置!$C$3:$I$18,MATCH(VALUE(MID(H137,3,2)),ピン配置!$B$3:$B$18,0),MATCH(MID(H137,2,1),ピン配置!$C$2:$I$2,0)),"")</f>
        <v/>
      </c>
      <c r="Q137" s="1">
        <f t="shared" si="28"/>
        <v>0</v>
      </c>
      <c r="R137" s="1">
        <f t="shared" si="29"/>
        <v>0</v>
      </c>
      <c r="S137" s="1" t="str">
        <f t="shared" si="30"/>
        <v>SD</v>
      </c>
      <c r="T137" s="1">
        <f t="shared" si="31"/>
        <v>1</v>
      </c>
      <c r="U137" s="1" t="str">
        <f t="shared" si="32"/>
        <v>SDカード</v>
      </c>
      <c r="V137" s="1" t="str">
        <f t="shared" si="33"/>
        <v>SD1_D6</v>
      </c>
    </row>
    <row r="138" spans="1:22" x14ac:dyDescent="0.15">
      <c r="A138" s="116"/>
      <c r="B138" s="119"/>
      <c r="C138" s="55" t="s">
        <v>143</v>
      </c>
      <c r="D138" s="23" t="s">
        <v>180</v>
      </c>
      <c r="G138" s="105"/>
      <c r="I138" s="86" t="str">
        <f t="shared" si="23"/>
        <v/>
      </c>
      <c r="J138" s="3"/>
      <c r="K138" s="33" t="str">
        <f t="shared" si="24"/>
        <v>PC7</v>
      </c>
      <c r="L138" s="24" t="str">
        <f t="shared" si="25"/>
        <v/>
      </c>
      <c r="M138" s="28" t="str">
        <f t="shared" si="26"/>
        <v/>
      </c>
      <c r="O138" s="1" t="str">
        <f t="shared" si="27"/>
        <v/>
      </c>
      <c r="P138" s="1" t="str">
        <f>IFERROR(INDEX(ピン配置!$C$3:$I$18,MATCH(VALUE(MID(H138,3,2)),ピン配置!$B$3:$B$18,0),MATCH(MID(H138,2,1),ピン配置!$C$2:$I$2,0)),"")</f>
        <v/>
      </c>
      <c r="Q138" s="1">
        <f t="shared" si="28"/>
        <v>0</v>
      </c>
      <c r="R138" s="1">
        <f t="shared" si="29"/>
        <v>0</v>
      </c>
      <c r="S138" s="1" t="str">
        <f t="shared" si="30"/>
        <v>SD</v>
      </c>
      <c r="T138" s="1">
        <f t="shared" si="31"/>
        <v>1</v>
      </c>
      <c r="U138" s="1" t="str">
        <f t="shared" si="32"/>
        <v>SDカード</v>
      </c>
      <c r="V138" s="1" t="str">
        <f t="shared" si="33"/>
        <v>SD1_D7</v>
      </c>
    </row>
    <row r="139" spans="1:22" x14ac:dyDescent="0.15">
      <c r="A139" s="116"/>
      <c r="B139" s="119"/>
      <c r="C139" s="55" t="s">
        <v>178</v>
      </c>
      <c r="D139" s="23" t="s">
        <v>177</v>
      </c>
      <c r="G139" s="105"/>
      <c r="I139" s="86" t="str">
        <f t="shared" si="23"/>
        <v/>
      </c>
      <c r="J139" s="3"/>
      <c r="K139" s="33" t="str">
        <f t="shared" si="24"/>
        <v>PC12</v>
      </c>
      <c r="L139" s="24" t="str">
        <f t="shared" si="25"/>
        <v/>
      </c>
      <c r="M139" s="28" t="str">
        <f t="shared" si="26"/>
        <v/>
      </c>
      <c r="O139" s="1" t="str">
        <f t="shared" si="27"/>
        <v/>
      </c>
      <c r="P139" s="1" t="str">
        <f>IFERROR(INDEX(ピン配置!$C$3:$I$18,MATCH(VALUE(MID(H139,3,2)),ピン配置!$B$3:$B$18,0),MATCH(MID(H139,2,1),ピン配置!$C$2:$I$2,0)),"")</f>
        <v/>
      </c>
      <c r="Q139" s="1">
        <f t="shared" si="28"/>
        <v>0</v>
      </c>
      <c r="R139" s="1">
        <f t="shared" si="29"/>
        <v>0</v>
      </c>
      <c r="S139" s="1" t="str">
        <f t="shared" si="30"/>
        <v>SD</v>
      </c>
      <c r="T139" s="1">
        <f t="shared" si="31"/>
        <v>1</v>
      </c>
      <c r="U139" s="1" t="str">
        <f t="shared" si="32"/>
        <v>SDカード</v>
      </c>
      <c r="V139" s="1" t="str">
        <f t="shared" si="33"/>
        <v>SD1_CK</v>
      </c>
    </row>
    <row r="140" spans="1:22" ht="14.25" thickBot="1" x14ac:dyDescent="0.2">
      <c r="A140" s="117"/>
      <c r="B140" s="120"/>
      <c r="C140" s="56" t="s">
        <v>144</v>
      </c>
      <c r="D140" s="23" t="s">
        <v>181</v>
      </c>
      <c r="G140" s="121"/>
      <c r="I140" s="86" t="str">
        <f t="shared" si="23"/>
        <v/>
      </c>
      <c r="J140" s="3"/>
      <c r="K140" s="33" t="str">
        <f t="shared" si="24"/>
        <v>PD2</v>
      </c>
      <c r="L140" s="24" t="str">
        <f t="shared" si="25"/>
        <v/>
      </c>
      <c r="M140" s="28" t="str">
        <f t="shared" si="26"/>
        <v/>
      </c>
      <c r="O140" s="1" t="str">
        <f t="shared" si="27"/>
        <v/>
      </c>
      <c r="P140" s="1" t="str">
        <f>IFERROR(INDEX(ピン配置!$C$3:$I$18,MATCH(VALUE(MID(H140,3,2)),ピン配置!$B$3:$B$18,0),MATCH(MID(H140,2,1),ピン配置!$C$2:$I$2,0)),"")</f>
        <v/>
      </c>
      <c r="Q140" s="1">
        <f t="shared" si="28"/>
        <v>0</v>
      </c>
      <c r="R140" s="1">
        <f t="shared" si="29"/>
        <v>0</v>
      </c>
      <c r="S140" s="1" t="str">
        <f t="shared" si="30"/>
        <v>SD</v>
      </c>
      <c r="T140" s="1">
        <f t="shared" si="31"/>
        <v>1</v>
      </c>
      <c r="U140" s="1" t="str">
        <f t="shared" si="32"/>
        <v>SDカード</v>
      </c>
      <c r="V140" s="1" t="str">
        <f t="shared" si="33"/>
        <v>SD1_CMD</v>
      </c>
    </row>
    <row r="141" spans="1:22" x14ac:dyDescent="0.15">
      <c r="A141" s="115" t="s">
        <v>145</v>
      </c>
      <c r="B141" s="118" t="s">
        <v>146</v>
      </c>
      <c r="C141" s="52" t="s">
        <v>147</v>
      </c>
      <c r="D141" s="44" t="s">
        <v>56</v>
      </c>
      <c r="E141" s="45"/>
      <c r="F141" s="46"/>
      <c r="G141" s="104" t="s">
        <v>148</v>
      </c>
      <c r="H141" s="85"/>
      <c r="I141" s="85" t="str">
        <f t="shared" si="23"/>
        <v/>
      </c>
      <c r="J141" s="53"/>
      <c r="K141" s="33" t="str">
        <f t="shared" si="24"/>
        <v>PA12</v>
      </c>
      <c r="L141" s="24" t="str">
        <f t="shared" si="25"/>
        <v/>
      </c>
      <c r="M141" s="28" t="str">
        <f t="shared" si="26"/>
        <v/>
      </c>
      <c r="O141" s="1" t="str">
        <f t="shared" si="27"/>
        <v/>
      </c>
      <c r="P141" s="1" t="str">
        <f>IFERROR(INDEX(ピン配置!$C$3:$I$18,MATCH(VALUE(MID(H141,3,2)),ピン配置!$B$3:$B$18,0),MATCH(MID(H141,2,1),ピン配置!$C$2:$I$2,0)),"")</f>
        <v/>
      </c>
      <c r="Q141" s="1">
        <f t="shared" si="28"/>
        <v>0</v>
      </c>
      <c r="R141" s="1">
        <f t="shared" si="29"/>
        <v>0</v>
      </c>
      <c r="S141" s="1" t="str">
        <f t="shared" si="30"/>
        <v>USB</v>
      </c>
      <c r="T141" s="1" t="str">
        <f t="shared" si="31"/>
        <v>FS</v>
      </c>
      <c r="U141" s="1" t="str">
        <f t="shared" si="32"/>
        <v>USB1</v>
      </c>
      <c r="V141" s="1" t="str">
        <f t="shared" si="33"/>
        <v>USBFS_DP</v>
      </c>
    </row>
    <row r="142" spans="1:22" x14ac:dyDescent="0.15">
      <c r="A142" s="116"/>
      <c r="B142" s="119"/>
      <c r="C142" s="55" t="s">
        <v>149</v>
      </c>
      <c r="D142" s="23" t="s">
        <v>59</v>
      </c>
      <c r="G142" s="105"/>
      <c r="I142" s="86" t="str">
        <f t="shared" si="23"/>
        <v/>
      </c>
      <c r="J142" s="3"/>
      <c r="K142" s="33" t="str">
        <f t="shared" si="24"/>
        <v>PA11</v>
      </c>
      <c r="L142" s="24" t="str">
        <f t="shared" si="25"/>
        <v/>
      </c>
      <c r="M142" s="28" t="str">
        <f t="shared" si="26"/>
        <v/>
      </c>
      <c r="O142" s="1" t="str">
        <f t="shared" si="27"/>
        <v/>
      </c>
      <c r="P142" s="1" t="str">
        <f>IFERROR(INDEX(ピン配置!$C$3:$I$18,MATCH(VALUE(MID(H142,3,2)),ピン配置!$B$3:$B$18,0),MATCH(MID(H142,2,1),ピン配置!$C$2:$I$2,0)),"")</f>
        <v/>
      </c>
      <c r="Q142" s="1">
        <f t="shared" si="28"/>
        <v>0</v>
      </c>
      <c r="R142" s="1">
        <f t="shared" si="29"/>
        <v>0</v>
      </c>
      <c r="S142" s="1" t="str">
        <f t="shared" si="30"/>
        <v>USB</v>
      </c>
      <c r="T142" s="1" t="str">
        <f t="shared" si="31"/>
        <v>FS</v>
      </c>
      <c r="U142" s="1" t="str">
        <f t="shared" si="32"/>
        <v>USB1</v>
      </c>
      <c r="V142" s="1" t="str">
        <f t="shared" si="33"/>
        <v>USBFS_DM</v>
      </c>
    </row>
    <row r="143" spans="1:22" x14ac:dyDescent="0.15">
      <c r="A143" s="116"/>
      <c r="B143" s="119"/>
      <c r="C143" s="55" t="s">
        <v>199</v>
      </c>
      <c r="D143" s="23" t="s">
        <v>200</v>
      </c>
      <c r="E143" s="26"/>
      <c r="G143" s="105"/>
      <c r="I143" s="86" t="str">
        <f t="shared" si="23"/>
        <v/>
      </c>
      <c r="J143" s="3"/>
      <c r="K143" s="33" t="str">
        <f t="shared" si="24"/>
        <v/>
      </c>
      <c r="L143" s="26" t="str">
        <f t="shared" si="25"/>
        <v/>
      </c>
      <c r="M143" s="28" t="str">
        <f t="shared" si="26"/>
        <v/>
      </c>
      <c r="O143" s="1" t="str">
        <f t="shared" si="27"/>
        <v/>
      </c>
      <c r="P143" s="1" t="str">
        <f>IFERROR(INDEX(ピン配置!$C$3:$I$18,MATCH(VALUE(MID(H143,3,2)),ピン配置!$B$3:$B$18,0),MATCH(MID(H143,2,1),ピン配置!$C$2:$I$2,0)),"")</f>
        <v/>
      </c>
      <c r="Q143" s="1">
        <f t="shared" si="28"/>
        <v>0</v>
      </c>
      <c r="R143" s="1">
        <f t="shared" si="29"/>
        <v>0</v>
      </c>
      <c r="S143" s="1" t="str">
        <f t="shared" si="30"/>
        <v>USB</v>
      </c>
      <c r="T143" s="1" t="str">
        <f t="shared" si="31"/>
        <v>FS</v>
      </c>
      <c r="U143" s="1" t="str">
        <f t="shared" si="32"/>
        <v>USB1</v>
      </c>
      <c r="V143" s="1" t="str">
        <f t="shared" si="33"/>
        <v>USBFS_ID</v>
      </c>
    </row>
    <row r="144" spans="1:22" x14ac:dyDescent="0.15">
      <c r="A144" s="116"/>
      <c r="B144" s="119"/>
      <c r="C144" s="55" t="s">
        <v>201</v>
      </c>
      <c r="D144" s="30" t="s">
        <v>33</v>
      </c>
      <c r="E144" s="31"/>
      <c r="F144" s="32"/>
      <c r="G144" s="103"/>
      <c r="H144" s="89"/>
      <c r="I144" s="89" t="str">
        <f t="shared" si="23"/>
        <v/>
      </c>
      <c r="J144" s="51"/>
      <c r="K144" s="33" t="str">
        <f t="shared" si="24"/>
        <v/>
      </c>
      <c r="L144" s="24" t="str">
        <f t="shared" si="25"/>
        <v/>
      </c>
      <c r="M144" s="28" t="str">
        <f t="shared" si="26"/>
        <v/>
      </c>
      <c r="O144" s="1" t="str">
        <f t="shared" si="27"/>
        <v/>
      </c>
      <c r="P144" s="1" t="str">
        <f>IFERROR(INDEX(ピン配置!$C$3:$I$18,MATCH(VALUE(MID(H144,3,2)),ピン配置!$B$3:$B$18,0),MATCH(MID(H144,2,1),ピン配置!$C$2:$I$2,0)),"")</f>
        <v/>
      </c>
      <c r="Q144" s="1">
        <f t="shared" si="28"/>
        <v>0</v>
      </c>
      <c r="R144" s="1">
        <f t="shared" si="29"/>
        <v>0</v>
      </c>
      <c r="S144" s="1" t="str">
        <f t="shared" si="30"/>
        <v>USB</v>
      </c>
      <c r="T144" s="1" t="str">
        <f t="shared" si="31"/>
        <v>FS</v>
      </c>
      <c r="U144" s="1" t="str">
        <f t="shared" si="32"/>
        <v>USB1</v>
      </c>
      <c r="V144" s="1" t="str">
        <f t="shared" si="33"/>
        <v>USBFS_VBUS</v>
      </c>
    </row>
    <row r="145" spans="1:22" x14ac:dyDescent="0.15">
      <c r="A145" s="116"/>
      <c r="B145" s="122" t="s">
        <v>150</v>
      </c>
      <c r="C145" s="54" t="s">
        <v>147</v>
      </c>
      <c r="D145" s="23" t="s">
        <v>102</v>
      </c>
      <c r="G145" s="102" t="s">
        <v>151</v>
      </c>
      <c r="I145" s="86" t="str">
        <f t="shared" si="23"/>
        <v/>
      </c>
      <c r="J145" s="3"/>
      <c r="K145" s="33" t="str">
        <f t="shared" si="24"/>
        <v>PB15</v>
      </c>
      <c r="L145" s="24" t="str">
        <f t="shared" si="25"/>
        <v/>
      </c>
      <c r="M145" s="28" t="str">
        <f t="shared" si="26"/>
        <v/>
      </c>
      <c r="O145" s="1" t="str">
        <f t="shared" si="27"/>
        <v/>
      </c>
      <c r="P145" s="1" t="str">
        <f>IFERROR(INDEX(ピン配置!$C$3:$I$18,MATCH(VALUE(MID(H145,3,2)),ピン配置!$B$3:$B$18,0),MATCH(MID(H145,2,1),ピン配置!$C$2:$I$2,0)),"")</f>
        <v/>
      </c>
      <c r="Q145" s="1">
        <f t="shared" si="28"/>
        <v>0</v>
      </c>
      <c r="R145" s="1">
        <f t="shared" si="29"/>
        <v>0</v>
      </c>
      <c r="S145" s="1" t="str">
        <f t="shared" si="30"/>
        <v>USB</v>
      </c>
      <c r="T145" s="1" t="str">
        <f t="shared" si="31"/>
        <v>HS</v>
      </c>
      <c r="U145" s="1" t="str">
        <f t="shared" si="32"/>
        <v>USB2</v>
      </c>
      <c r="V145" s="1" t="str">
        <f t="shared" si="33"/>
        <v>USBHS_DP</v>
      </c>
    </row>
    <row r="146" spans="1:22" x14ac:dyDescent="0.15">
      <c r="A146" s="116"/>
      <c r="B146" s="119"/>
      <c r="C146" s="55" t="s">
        <v>149</v>
      </c>
      <c r="D146" s="23" t="s">
        <v>97</v>
      </c>
      <c r="G146" s="105"/>
      <c r="I146" s="86" t="str">
        <f t="shared" si="23"/>
        <v/>
      </c>
      <c r="J146" s="3"/>
      <c r="K146" s="33" t="str">
        <f t="shared" si="24"/>
        <v>PB14</v>
      </c>
      <c r="L146" s="24" t="str">
        <f t="shared" si="25"/>
        <v/>
      </c>
      <c r="M146" s="28" t="str">
        <f t="shared" si="26"/>
        <v/>
      </c>
      <c r="O146" s="1" t="str">
        <f t="shared" si="27"/>
        <v/>
      </c>
      <c r="P146" s="1" t="str">
        <f>IFERROR(INDEX(ピン配置!$C$3:$I$18,MATCH(VALUE(MID(H146,3,2)),ピン配置!$B$3:$B$18,0),MATCH(MID(H146,2,1),ピン配置!$C$2:$I$2,0)),"")</f>
        <v/>
      </c>
      <c r="Q146" s="1">
        <f t="shared" si="28"/>
        <v>0</v>
      </c>
      <c r="R146" s="1">
        <f t="shared" si="29"/>
        <v>0</v>
      </c>
      <c r="S146" s="1" t="str">
        <f t="shared" si="30"/>
        <v>USB</v>
      </c>
      <c r="T146" s="1" t="str">
        <f t="shared" si="31"/>
        <v>HS</v>
      </c>
      <c r="U146" s="1" t="str">
        <f t="shared" si="32"/>
        <v>USB2</v>
      </c>
      <c r="V146" s="1" t="str">
        <f t="shared" si="33"/>
        <v>USBHS_DM</v>
      </c>
    </row>
    <row r="147" spans="1:22" x14ac:dyDescent="0.15">
      <c r="A147" s="117"/>
      <c r="B147" s="120"/>
      <c r="C147" s="56" t="s">
        <v>199</v>
      </c>
      <c r="D147" s="23" t="s">
        <v>202</v>
      </c>
      <c r="E147" s="26"/>
      <c r="G147" s="105"/>
      <c r="I147" s="86" t="str">
        <f t="shared" si="23"/>
        <v/>
      </c>
      <c r="J147" s="3"/>
      <c r="K147" s="33" t="str">
        <f t="shared" si="24"/>
        <v>PB12</v>
      </c>
      <c r="L147" s="26" t="str">
        <f t="shared" si="25"/>
        <v/>
      </c>
      <c r="M147" s="28" t="str">
        <f t="shared" si="26"/>
        <v/>
      </c>
      <c r="O147" s="1" t="str">
        <f t="shared" si="27"/>
        <v/>
      </c>
      <c r="P147" s="1" t="str">
        <f>IFERROR(INDEX(ピン配置!$C$3:$I$18,MATCH(VALUE(MID(H147,3,2)),ピン配置!$B$3:$B$18,0),MATCH(MID(H147,2,1),ピン配置!$C$2:$I$2,0)),"")</f>
        <v/>
      </c>
      <c r="Q147" s="1">
        <f t="shared" si="28"/>
        <v>0</v>
      </c>
      <c r="R147" s="1">
        <f t="shared" si="29"/>
        <v>0</v>
      </c>
      <c r="S147" s="1" t="str">
        <f t="shared" si="30"/>
        <v>USB</v>
      </c>
      <c r="T147" s="1" t="str">
        <f t="shared" si="31"/>
        <v>HS</v>
      </c>
      <c r="U147" s="1" t="str">
        <f t="shared" si="32"/>
        <v>USB2</v>
      </c>
      <c r="V147" s="1" t="str">
        <f t="shared" si="33"/>
        <v>USBHS_ID</v>
      </c>
    </row>
    <row r="148" spans="1:22" ht="14.25" thickBot="1" x14ac:dyDescent="0.2">
      <c r="A148" s="117"/>
      <c r="B148" s="120"/>
      <c r="C148" s="56" t="s">
        <v>201</v>
      </c>
      <c r="D148" s="23" t="s">
        <v>102</v>
      </c>
      <c r="G148" s="121"/>
      <c r="I148" s="86" t="str">
        <f t="shared" si="23"/>
        <v/>
      </c>
      <c r="J148" s="3"/>
      <c r="K148" s="33" t="str">
        <f t="shared" si="24"/>
        <v>PB15</v>
      </c>
      <c r="L148" s="24" t="str">
        <f t="shared" si="25"/>
        <v/>
      </c>
      <c r="M148" s="28" t="str">
        <f t="shared" si="26"/>
        <v/>
      </c>
      <c r="O148" s="1" t="str">
        <f t="shared" si="27"/>
        <v/>
      </c>
      <c r="P148" s="1" t="str">
        <f>IFERROR(INDEX(ピン配置!$C$3:$I$18,MATCH(VALUE(MID(H148,3,2)),ピン配置!$B$3:$B$18,0),MATCH(MID(H148,2,1),ピン配置!$C$2:$I$2,0)),"")</f>
        <v/>
      </c>
      <c r="Q148" s="1">
        <f t="shared" si="28"/>
        <v>0</v>
      </c>
      <c r="R148" s="1">
        <f t="shared" si="29"/>
        <v>0</v>
      </c>
      <c r="S148" s="1" t="str">
        <f t="shared" si="30"/>
        <v>USB</v>
      </c>
      <c r="T148" s="1" t="str">
        <f t="shared" si="31"/>
        <v>HS</v>
      </c>
      <c r="U148" s="1" t="str">
        <f t="shared" si="32"/>
        <v>USB2</v>
      </c>
      <c r="V148" s="1" t="str">
        <f t="shared" si="33"/>
        <v>USBHS_VBUS</v>
      </c>
    </row>
    <row r="149" spans="1:22" x14ac:dyDescent="0.15">
      <c r="A149" s="106" t="s">
        <v>152</v>
      </c>
      <c r="B149" s="109" t="s">
        <v>153</v>
      </c>
      <c r="C149" s="60" t="s">
        <v>154</v>
      </c>
      <c r="D149" s="44" t="s">
        <v>203</v>
      </c>
      <c r="E149" s="45"/>
      <c r="F149" s="46"/>
      <c r="G149" s="104" t="s">
        <v>155</v>
      </c>
      <c r="H149" s="85"/>
      <c r="I149" s="85" t="str">
        <f t="shared" si="23"/>
        <v/>
      </c>
      <c r="J149" s="53"/>
      <c r="K149" s="33" t="str">
        <f t="shared" si="24"/>
        <v/>
      </c>
      <c r="L149" s="24" t="str">
        <f t="shared" si="25"/>
        <v/>
      </c>
      <c r="M149" s="28" t="str">
        <f t="shared" si="26"/>
        <v/>
      </c>
      <c r="O149" s="1" t="str">
        <f t="shared" si="27"/>
        <v/>
      </c>
      <c r="P149" s="1" t="str">
        <f>IFERROR(INDEX(ピン配置!$C$3:$I$18,MATCH(VALUE(MID(H149,3,2)),ピン配置!$B$3:$B$18,0),MATCH(MID(H149,2,1),ピン配置!$C$2:$I$2,0)),"")</f>
        <v/>
      </c>
      <c r="Q149" s="1">
        <f t="shared" si="28"/>
        <v>0</v>
      </c>
      <c r="R149" s="1">
        <f t="shared" si="29"/>
        <v>0</v>
      </c>
      <c r="S149" s="1" t="str">
        <f t="shared" si="30"/>
        <v>WRITE</v>
      </c>
      <c r="T149" s="1" t="str">
        <f t="shared" si="31"/>
        <v>-</v>
      </c>
      <c r="U149" s="1" t="str">
        <f t="shared" si="32"/>
        <v>ST-Link</v>
      </c>
      <c r="V149" s="1" t="str">
        <f t="shared" si="33"/>
        <v>WRITE-_TDO</v>
      </c>
    </row>
    <row r="150" spans="1:22" x14ac:dyDescent="0.15">
      <c r="A150" s="107"/>
      <c r="B150" s="110"/>
      <c r="C150" s="61" t="s">
        <v>156</v>
      </c>
      <c r="D150" s="48" t="s">
        <v>204</v>
      </c>
      <c r="G150" s="105"/>
      <c r="I150" s="86" t="str">
        <f t="shared" si="23"/>
        <v/>
      </c>
      <c r="J150" s="3"/>
      <c r="K150" s="33" t="str">
        <f t="shared" si="24"/>
        <v/>
      </c>
      <c r="L150" s="24" t="str">
        <f t="shared" si="25"/>
        <v/>
      </c>
      <c r="M150" s="28" t="str">
        <f t="shared" si="26"/>
        <v/>
      </c>
      <c r="O150" s="1" t="str">
        <f t="shared" si="27"/>
        <v/>
      </c>
      <c r="P150" s="1" t="str">
        <f>IFERROR(INDEX(ピン配置!$C$3:$I$18,MATCH(VALUE(MID(H150,3,2)),ピン配置!$B$3:$B$18,0),MATCH(MID(H150,2,1),ピン配置!$C$2:$I$2,0)),"")</f>
        <v/>
      </c>
      <c r="Q150" s="1">
        <f t="shared" si="28"/>
        <v>0</v>
      </c>
      <c r="R150" s="1">
        <f t="shared" si="29"/>
        <v>0</v>
      </c>
      <c r="S150" s="1" t="str">
        <f t="shared" si="30"/>
        <v>WRITE</v>
      </c>
      <c r="T150" s="1" t="str">
        <f t="shared" si="31"/>
        <v>-</v>
      </c>
      <c r="U150" s="1" t="str">
        <f t="shared" si="32"/>
        <v>ST-Link</v>
      </c>
      <c r="V150" s="1" t="str">
        <f t="shared" si="33"/>
        <v>WRITE-_TDI</v>
      </c>
    </row>
    <row r="151" spans="1:22" x14ac:dyDescent="0.15">
      <c r="A151" s="107"/>
      <c r="B151" s="110"/>
      <c r="C151" s="61" t="s">
        <v>157</v>
      </c>
      <c r="D151" s="48" t="s">
        <v>205</v>
      </c>
      <c r="G151" s="105"/>
      <c r="I151" s="86" t="str">
        <f t="shared" si="23"/>
        <v/>
      </c>
      <c r="J151" s="3"/>
      <c r="K151" s="33" t="str">
        <f t="shared" si="24"/>
        <v>PA13</v>
      </c>
      <c r="L151" s="24" t="str">
        <f t="shared" si="25"/>
        <v/>
      </c>
      <c r="M151" s="28" t="str">
        <f t="shared" si="26"/>
        <v/>
      </c>
      <c r="O151" s="1" t="str">
        <f t="shared" si="27"/>
        <v/>
      </c>
      <c r="P151" s="1" t="str">
        <f>IFERROR(INDEX(ピン配置!$C$3:$I$18,MATCH(VALUE(MID(H151,3,2)),ピン配置!$B$3:$B$18,0),MATCH(MID(H151,2,1),ピン配置!$C$2:$I$2,0)),"")</f>
        <v/>
      </c>
      <c r="Q151" s="1">
        <f t="shared" si="28"/>
        <v>0</v>
      </c>
      <c r="R151" s="1">
        <f t="shared" si="29"/>
        <v>0</v>
      </c>
      <c r="S151" s="1" t="str">
        <f t="shared" si="30"/>
        <v>WRITE</v>
      </c>
      <c r="T151" s="1" t="str">
        <f t="shared" si="31"/>
        <v>-</v>
      </c>
      <c r="U151" s="1" t="str">
        <f t="shared" si="32"/>
        <v>ST-Link</v>
      </c>
      <c r="V151" s="1" t="str">
        <f t="shared" si="33"/>
        <v>WRITE-_SWIO</v>
      </c>
    </row>
    <row r="152" spans="1:22" x14ac:dyDescent="0.15">
      <c r="A152" s="107"/>
      <c r="B152" s="110"/>
      <c r="C152" s="61" t="s">
        <v>158</v>
      </c>
      <c r="D152" s="48" t="s">
        <v>206</v>
      </c>
      <c r="G152" s="105"/>
      <c r="I152" s="86" t="str">
        <f t="shared" si="23"/>
        <v/>
      </c>
      <c r="J152" s="3"/>
      <c r="K152" s="33" t="str">
        <f t="shared" si="24"/>
        <v>PA14</v>
      </c>
      <c r="L152" s="24" t="str">
        <f t="shared" si="25"/>
        <v/>
      </c>
      <c r="M152" s="28" t="str">
        <f t="shared" si="26"/>
        <v/>
      </c>
      <c r="O152" s="1" t="str">
        <f t="shared" si="27"/>
        <v/>
      </c>
      <c r="P152" s="1" t="str">
        <f>IFERROR(INDEX(ピン配置!$C$3:$I$18,MATCH(VALUE(MID(H152,3,2)),ピン配置!$B$3:$B$18,0),MATCH(MID(H152,2,1),ピン配置!$C$2:$I$2,0)),"")</f>
        <v/>
      </c>
      <c r="Q152" s="1">
        <f t="shared" si="28"/>
        <v>0</v>
      </c>
      <c r="R152" s="1">
        <f t="shared" si="29"/>
        <v>0</v>
      </c>
      <c r="S152" s="1" t="str">
        <f t="shared" si="30"/>
        <v>WRITE</v>
      </c>
      <c r="T152" s="1" t="str">
        <f t="shared" si="31"/>
        <v>-</v>
      </c>
      <c r="U152" s="1" t="str">
        <f t="shared" si="32"/>
        <v>ST-Link</v>
      </c>
      <c r="V152" s="1" t="str">
        <f t="shared" si="33"/>
        <v>WRITE-_SWCLK</v>
      </c>
    </row>
    <row r="153" spans="1:22" ht="14.25" thickBot="1" x14ac:dyDescent="0.2">
      <c r="A153" s="108"/>
      <c r="B153" s="111"/>
      <c r="C153" s="62" t="s">
        <v>159</v>
      </c>
      <c r="D153" s="63" t="s">
        <v>207</v>
      </c>
      <c r="E153" s="64"/>
      <c r="F153" s="65"/>
      <c r="G153" s="112"/>
      <c r="H153" s="87"/>
      <c r="I153" s="87" t="str">
        <f t="shared" si="23"/>
        <v/>
      </c>
      <c r="J153" s="66"/>
      <c r="K153" s="33" t="str">
        <f t="shared" si="24"/>
        <v>PB4</v>
      </c>
      <c r="L153" s="24" t="str">
        <f t="shared" si="25"/>
        <v/>
      </c>
      <c r="M153" s="28" t="str">
        <f t="shared" si="26"/>
        <v/>
      </c>
      <c r="O153" s="1" t="str">
        <f t="shared" si="27"/>
        <v/>
      </c>
      <c r="P153" s="1" t="str">
        <f>IFERROR(INDEX(ピン配置!$C$3:$I$18,MATCH(VALUE(MID(H153,3,2)),ピン配置!$B$3:$B$18,0),MATCH(MID(H153,2,1),ピン配置!$C$2:$I$2,0)),"")</f>
        <v/>
      </c>
      <c r="Q153" s="1">
        <f t="shared" si="28"/>
        <v>0</v>
      </c>
      <c r="R153" s="1">
        <f t="shared" si="29"/>
        <v>0</v>
      </c>
      <c r="S153" s="1" t="str">
        <f t="shared" si="30"/>
        <v>WRITE</v>
      </c>
      <c r="T153" s="1" t="str">
        <f t="shared" si="31"/>
        <v>-</v>
      </c>
      <c r="U153" s="1" t="str">
        <f t="shared" si="32"/>
        <v>ST-Link</v>
      </c>
      <c r="V153" s="1" t="str">
        <f t="shared" si="33"/>
        <v>WRITE-_nRESET</v>
      </c>
    </row>
    <row r="154" spans="1:22" ht="14.25" thickTop="1" x14ac:dyDescent="0.15"/>
  </sheetData>
  <mergeCells count="73">
    <mergeCell ref="S1:T1"/>
    <mergeCell ref="A2:A17"/>
    <mergeCell ref="B2:B3"/>
    <mergeCell ref="G2:G3"/>
    <mergeCell ref="B4:B5"/>
    <mergeCell ref="G4:G5"/>
    <mergeCell ref="B6:B7"/>
    <mergeCell ref="B12:B13"/>
    <mergeCell ref="G12:G13"/>
    <mergeCell ref="A1:B1"/>
    <mergeCell ref="D1:F1"/>
    <mergeCell ref="K1:M1"/>
    <mergeCell ref="G6:G7"/>
    <mergeCell ref="B8:B9"/>
    <mergeCell ref="G8:G9"/>
    <mergeCell ref="B10:B11"/>
    <mergeCell ref="G10:G11"/>
    <mergeCell ref="B14:B15"/>
    <mergeCell ref="G14:G15"/>
    <mergeCell ref="B16:B17"/>
    <mergeCell ref="G16:G17"/>
    <mergeCell ref="A18:A21"/>
    <mergeCell ref="B18:B19"/>
    <mergeCell ref="G18:G19"/>
    <mergeCell ref="B20:B21"/>
    <mergeCell ref="G20:G21"/>
    <mergeCell ref="A22:A29"/>
    <mergeCell ref="B22:B23"/>
    <mergeCell ref="G22:G23"/>
    <mergeCell ref="B24:B25"/>
    <mergeCell ref="G24:G25"/>
    <mergeCell ref="B26:B27"/>
    <mergeCell ref="G26:G27"/>
    <mergeCell ref="B28:B29"/>
    <mergeCell ref="G28:G29"/>
    <mergeCell ref="A30:A40"/>
    <mergeCell ref="B31:B35"/>
    <mergeCell ref="G31:G35"/>
    <mergeCell ref="B36:B40"/>
    <mergeCell ref="G36:G40"/>
    <mergeCell ref="B60:B63"/>
    <mergeCell ref="B64:B67"/>
    <mergeCell ref="B68:B74"/>
    <mergeCell ref="B75:B76"/>
    <mergeCell ref="A83:A130"/>
    <mergeCell ref="B83:B98"/>
    <mergeCell ref="B99:B114"/>
    <mergeCell ref="B115:B130"/>
    <mergeCell ref="A41:A82"/>
    <mergeCell ref="B41:B47"/>
    <mergeCell ref="B48:B51"/>
    <mergeCell ref="B52:B55"/>
    <mergeCell ref="B56:B59"/>
    <mergeCell ref="A149:A153"/>
    <mergeCell ref="B149:B153"/>
    <mergeCell ref="G149:G153"/>
    <mergeCell ref="B79:B80"/>
    <mergeCell ref="A131:A140"/>
    <mergeCell ref="B131:B140"/>
    <mergeCell ref="G131:G140"/>
    <mergeCell ref="A141:A148"/>
    <mergeCell ref="B141:B144"/>
    <mergeCell ref="G141:G144"/>
    <mergeCell ref="B145:B148"/>
    <mergeCell ref="G145:G148"/>
    <mergeCell ref="G93:G96"/>
    <mergeCell ref="G75:G76"/>
    <mergeCell ref="G41:G47"/>
    <mergeCell ref="G52:G55"/>
    <mergeCell ref="G60:G63"/>
    <mergeCell ref="G56:G59"/>
    <mergeCell ref="G68:G74"/>
    <mergeCell ref="G48:G51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workbookViewId="0">
      <selection activeCell="C3" sqref="C3"/>
    </sheetView>
  </sheetViews>
  <sheetFormatPr defaultRowHeight="13.5" x14ac:dyDescent="0.15"/>
  <cols>
    <col min="3" max="9" width="15.625" style="1" customWidth="1"/>
  </cols>
  <sheetData>
    <row r="1" spans="2:9" ht="14.25" thickBot="1" x14ac:dyDescent="0.2"/>
    <row r="2" spans="2:9" ht="15" thickTop="1" thickBot="1" x14ac:dyDescent="0.2">
      <c r="B2" s="68"/>
      <c r="C2" s="69" t="s">
        <v>17</v>
      </c>
      <c r="D2" s="20" t="s">
        <v>16</v>
      </c>
      <c r="E2" s="20" t="s">
        <v>15</v>
      </c>
      <c r="F2" s="20" t="s">
        <v>14</v>
      </c>
      <c r="G2" s="20" t="s">
        <v>13</v>
      </c>
      <c r="H2" s="20" t="s">
        <v>12</v>
      </c>
      <c r="I2" s="70" t="s">
        <v>11</v>
      </c>
    </row>
    <row r="3" spans="2:9" ht="14.25" thickTop="1" x14ac:dyDescent="0.15">
      <c r="B3" s="71">
        <v>0</v>
      </c>
      <c r="C3" s="72" t="str">
        <f ca="1">IFERROR(INDIRECT("使用ポート!V"&amp;MATCH("P"&amp;C$2&amp;$B3,使用ポート!$H:$H,0)),"")</f>
        <v>UART4_TX</v>
      </c>
      <c r="D3" s="35" t="str">
        <f ca="1">IFERROR(INDIRECT("使用ポート!V"&amp;MATCH("P"&amp;D$2&amp;$B3,使用ポート!$H:$H,0)),"")</f>
        <v/>
      </c>
      <c r="E3" s="35" t="str">
        <f ca="1">IFERROR(INDIRECT("使用ポート!V"&amp;MATCH("P"&amp;E$2&amp;$B3,使用ポート!$H:$H,0)),"")</f>
        <v>AD1_IN10</v>
      </c>
      <c r="F3" s="35" t="str">
        <f ca="1">IFERROR(INDIRECT("使用ポート!V"&amp;MATCH("P"&amp;F$2&amp;$B3,使用ポート!$H:$H,0)),"")</f>
        <v/>
      </c>
      <c r="G3" s="35" t="str">
        <f ca="1">IFERROR(INDIRECT("使用ポート!V"&amp;MATCH("P"&amp;G$2&amp;$B3,使用ポート!$H:$H,0)),"")</f>
        <v/>
      </c>
      <c r="H3" s="135"/>
      <c r="I3" s="136"/>
    </row>
    <row r="4" spans="2:9" x14ac:dyDescent="0.15">
      <c r="B4" s="73">
        <v>1</v>
      </c>
      <c r="C4" s="2" t="str">
        <f ca="1">IFERROR(INDIRECT("使用ポート!V"&amp;MATCH("P"&amp;C$2&amp;$B4,使用ポート!$H:$H,0)),"")</f>
        <v>UART4_RX</v>
      </c>
      <c r="D4" s="74" t="str">
        <f ca="1">IFERROR(INDIRECT("使用ポート!V"&amp;MATCH("P"&amp;D$2&amp;$B4,使用ポート!$H:$H,0)),"")</f>
        <v/>
      </c>
      <c r="E4" s="74" t="str">
        <f ca="1">IFERROR(INDIRECT("使用ポート!V"&amp;MATCH("P"&amp;E$2&amp;$B4,使用ポート!$H:$H,0)),"")</f>
        <v>AD1_IN11</v>
      </c>
      <c r="F4" s="74" t="str">
        <f ca="1">IFERROR(INDIRECT("使用ポート!V"&amp;MATCH("P"&amp;F$2&amp;$B4,使用ポート!$H:$H,0)),"")</f>
        <v/>
      </c>
      <c r="G4" s="74" t="str">
        <f ca="1">IFERROR(INDIRECT("使用ポート!V"&amp;MATCH("P"&amp;G$2&amp;$B4,使用ポート!$H:$H,0)),"")</f>
        <v/>
      </c>
      <c r="H4" s="98"/>
      <c r="I4" s="137"/>
    </row>
    <row r="5" spans="2:9" x14ac:dyDescent="0.15">
      <c r="B5" s="73">
        <v>2</v>
      </c>
      <c r="C5" s="2" t="str">
        <f ca="1">IFERROR(INDIRECT("使用ポート!V"&amp;MATCH("P"&amp;C$2&amp;$B5,使用ポート!$H:$H,0)),"")</f>
        <v/>
      </c>
      <c r="D5" s="74" t="str">
        <f ca="1">IFERROR(INDIRECT("使用ポート!V"&amp;MATCH("P"&amp;D$2&amp;$B5,使用ポート!$H:$H,0)),"")</f>
        <v/>
      </c>
      <c r="E5" s="74" t="str">
        <f ca="1">IFERROR(INDIRECT("使用ポート!V"&amp;MATCH("P"&amp;E$2&amp;$B5,使用ポート!$H:$H,0)),"")</f>
        <v>AD1_IN12</v>
      </c>
      <c r="F5" s="74" t="str">
        <f ca="1">IFERROR(INDIRECT("使用ポート!V"&amp;MATCH("P"&amp;F$2&amp;$B5,使用ポート!$H:$H,0)),"")</f>
        <v/>
      </c>
      <c r="G5" s="74" t="str">
        <f ca="1">IFERROR(INDIRECT("使用ポート!V"&amp;MATCH("P"&amp;G$2&amp;$B5,使用ポート!$H:$H,0)),"")</f>
        <v/>
      </c>
      <c r="H5" s="98"/>
      <c r="I5" s="137"/>
    </row>
    <row r="6" spans="2:9" x14ac:dyDescent="0.15">
      <c r="B6" s="73">
        <v>3</v>
      </c>
      <c r="C6" s="2" t="str">
        <f ca="1">IFERROR(INDIRECT("使用ポート!V"&amp;MATCH("P"&amp;C$2&amp;$B6,使用ポート!$H:$H,0)),"")</f>
        <v/>
      </c>
      <c r="D6" s="74" t="str">
        <f ca="1">IFERROR(INDIRECT("使用ポート!V"&amp;MATCH("P"&amp;D$2&amp;$B6,使用ポート!$H:$H,0)),"")</f>
        <v>TIM2_CN2</v>
      </c>
      <c r="E6" s="74" t="str">
        <f ca="1">IFERROR(INDIRECT("使用ポート!V"&amp;MATCH("P"&amp;E$2&amp;$B6,使用ポート!$H:$H,0)),"")</f>
        <v>AD1_IN13</v>
      </c>
      <c r="F6" s="74" t="str">
        <f ca="1">IFERROR(INDIRECT("使用ポート!V"&amp;MATCH("P"&amp;F$2&amp;$B6,使用ポート!$H:$H,0)),"")</f>
        <v/>
      </c>
      <c r="G6" s="74" t="str">
        <f ca="1">IFERROR(INDIRECT("使用ポート!V"&amp;MATCH("P"&amp;G$2&amp;$B6,使用ポート!$H:$H,0)),"")</f>
        <v/>
      </c>
      <c r="H6" s="98"/>
      <c r="I6" s="137"/>
    </row>
    <row r="7" spans="2:9" x14ac:dyDescent="0.15">
      <c r="B7" s="73">
        <v>4</v>
      </c>
      <c r="C7" s="2" t="str">
        <f ca="1">IFERROR(INDIRECT("使用ポート!V"&amp;MATCH("P"&amp;C$2&amp;$B7,使用ポート!$H:$H,0)),"")</f>
        <v/>
      </c>
      <c r="D7" s="74" t="str">
        <f ca="1">IFERROR(INDIRECT("使用ポート!V"&amp;MATCH("P"&amp;D$2&amp;$B7,使用ポート!$H:$H,0)),"")</f>
        <v/>
      </c>
      <c r="E7" s="74" t="str">
        <f ca="1">IFERROR(INDIRECT("使用ポート!V"&amp;MATCH("P"&amp;E$2&amp;$B7,使用ポート!$H:$H,0)),"")</f>
        <v/>
      </c>
      <c r="F7" s="74" t="str">
        <f ca="1">IFERROR(INDIRECT("使用ポート!V"&amp;MATCH("P"&amp;F$2&amp;$B7,使用ポート!$H:$H,0)),"")</f>
        <v/>
      </c>
      <c r="G7" s="74" t="str">
        <f ca="1">IFERROR(INDIRECT("使用ポート!V"&amp;MATCH("P"&amp;G$2&amp;$B7,使用ポート!$H:$H,0)),"")</f>
        <v/>
      </c>
      <c r="H7" s="98"/>
      <c r="I7" s="137"/>
    </row>
    <row r="8" spans="2:9" x14ac:dyDescent="0.15">
      <c r="B8" s="73">
        <v>5</v>
      </c>
      <c r="C8" s="2" t="str">
        <f ca="1">IFERROR(INDIRECT("使用ポート!V"&amp;MATCH("P"&amp;C$2&amp;$B8,使用ポート!$H:$H,0)),"")</f>
        <v/>
      </c>
      <c r="D8" s="74" t="str">
        <f ca="1">IFERROR(INDIRECT("使用ポート!V"&amp;MATCH("P"&amp;D$2&amp;$B8,使用ポート!$H:$H,0)),"")</f>
        <v>CAN2_RX</v>
      </c>
      <c r="E8" s="74" t="str">
        <f ca="1">IFERROR(INDIRECT("使用ポート!V"&amp;MATCH("P"&amp;E$2&amp;$B8,使用ポート!$H:$H,0)),"")</f>
        <v/>
      </c>
      <c r="F8" s="74" t="str">
        <f ca="1">IFERROR(INDIRECT("使用ポート!V"&amp;MATCH("P"&amp;F$2&amp;$B8,使用ポート!$H:$H,0)),"")</f>
        <v>UART2_TX</v>
      </c>
      <c r="G8" s="74" t="str">
        <f ca="1">IFERROR(INDIRECT("使用ポート!V"&amp;MATCH("P"&amp;G$2&amp;$B8,使用ポート!$H:$H,0)),"")</f>
        <v/>
      </c>
      <c r="H8" s="98"/>
      <c r="I8" s="137"/>
    </row>
    <row r="9" spans="2:9" x14ac:dyDescent="0.15">
      <c r="B9" s="73">
        <v>6</v>
      </c>
      <c r="C9" s="2" t="str">
        <f ca="1">IFERROR(INDIRECT("使用ポート!V"&amp;MATCH("P"&amp;C$2&amp;$B9,使用ポート!$H:$H,0)),"")</f>
        <v>TIM3_CN1</v>
      </c>
      <c r="D9" s="74" t="str">
        <f ca="1">IFERROR(INDIRECT("使用ポート!V"&amp;MATCH("P"&amp;D$2&amp;$B9,使用ポート!$H:$H,0)),"")</f>
        <v>CAN2_TX</v>
      </c>
      <c r="E9" s="74" t="str">
        <f ca="1">IFERROR(INDIRECT("使用ポート!V"&amp;MATCH("P"&amp;E$2&amp;$B9,使用ポート!$H:$H,0)),"")</f>
        <v/>
      </c>
      <c r="F9" s="74" t="str">
        <f ca="1">IFERROR(INDIRECT("使用ポート!V"&amp;MATCH("P"&amp;F$2&amp;$B9,使用ポート!$H:$H,0)),"")</f>
        <v>UART2_RX</v>
      </c>
      <c r="G9" s="74" t="str">
        <f ca="1">IFERROR(INDIRECT("使用ポート!V"&amp;MATCH("P"&amp;G$2&amp;$B9,使用ポート!$H:$H,0)),"")</f>
        <v/>
      </c>
      <c r="H9" s="98"/>
      <c r="I9" s="137"/>
    </row>
    <row r="10" spans="2:9" x14ac:dyDescent="0.15">
      <c r="B10" s="73">
        <v>7</v>
      </c>
      <c r="C10" s="2" t="str">
        <f ca="1">IFERROR(INDIRECT("使用ポート!V"&amp;MATCH("P"&amp;C$2&amp;$B10,使用ポート!$H:$H,0)),"")</f>
        <v>TIM3_CN2</v>
      </c>
      <c r="D10" s="74" t="str">
        <f ca="1">IFERROR(INDIRECT("使用ポート!V"&amp;MATCH("P"&amp;D$2&amp;$B10,使用ポート!$H:$H,0)),"")</f>
        <v>I2C1_SDA</v>
      </c>
      <c r="E10" s="74" t="str">
        <f ca="1">IFERROR(INDIRECT("使用ポート!V"&amp;MATCH("P"&amp;E$2&amp;$B10,使用ポート!$H:$H,0)),"")</f>
        <v/>
      </c>
      <c r="F10" s="74" t="str">
        <f ca="1">IFERROR(INDIRECT("使用ポート!V"&amp;MATCH("P"&amp;F$2&amp;$B10,使用ポート!$H:$H,0)),"")</f>
        <v/>
      </c>
      <c r="G10" s="74" t="str">
        <f ca="1">IFERROR(INDIRECT("使用ポート!V"&amp;MATCH("P"&amp;G$2&amp;$B10,使用ポート!$H:$H,0)),"")</f>
        <v/>
      </c>
      <c r="H10" s="98"/>
      <c r="I10" s="137"/>
    </row>
    <row r="11" spans="2:9" x14ac:dyDescent="0.15">
      <c r="B11" s="73">
        <v>8</v>
      </c>
      <c r="C11" s="2" t="str">
        <f ca="1">IFERROR(INDIRECT("使用ポート!V"&amp;MATCH("P"&amp;C$2&amp;$B11,使用ポート!$H:$H,0)),"")</f>
        <v/>
      </c>
      <c r="D11" s="74" t="str">
        <f ca="1">IFERROR(INDIRECT("使用ポート!V"&amp;MATCH("P"&amp;D$2&amp;$B11,使用ポート!$H:$H,0)),"")</f>
        <v>I2C1_SCL</v>
      </c>
      <c r="E11" s="74" t="str">
        <f ca="1">IFERROR(INDIRECT("使用ポート!V"&amp;MATCH("P"&amp;E$2&amp;$B11,使用ポート!$H:$H,0)),"")</f>
        <v/>
      </c>
      <c r="F11" s="74" t="str">
        <f ca="1">IFERROR(INDIRECT("使用ポート!V"&amp;MATCH("P"&amp;F$2&amp;$B11,使用ポート!$H:$H,0)),"")</f>
        <v/>
      </c>
      <c r="G11" s="74" t="str">
        <f ca="1">IFERROR(INDIRECT("使用ポート!V"&amp;MATCH("P"&amp;G$2&amp;$B11,使用ポート!$H:$H,0)),"")</f>
        <v/>
      </c>
      <c r="H11" s="98"/>
      <c r="I11" s="137"/>
    </row>
    <row r="12" spans="2:9" x14ac:dyDescent="0.15">
      <c r="B12" s="73">
        <v>9</v>
      </c>
      <c r="C12" s="2" t="str">
        <f ca="1">IFERROR(INDIRECT("使用ポート!V"&amp;MATCH("P"&amp;C$2&amp;$B12,使用ポート!$H:$H,0)),"")</f>
        <v>UART1_TX</v>
      </c>
      <c r="D12" s="74" t="str">
        <f ca="1">IFERROR(INDIRECT("使用ポート!V"&amp;MATCH("P"&amp;D$2&amp;$B12,使用ポート!$H:$H,0)),"")</f>
        <v/>
      </c>
      <c r="E12" s="74" t="str">
        <f ca="1">IFERROR(INDIRECT("使用ポート!V"&amp;MATCH("P"&amp;E$2&amp;$B12,使用ポート!$H:$H,0)),"")</f>
        <v/>
      </c>
      <c r="F12" s="74" t="str">
        <f ca="1">IFERROR(INDIRECT("使用ポート!V"&amp;MATCH("P"&amp;F$2&amp;$B12,使用ポート!$H:$H,0)),"")</f>
        <v/>
      </c>
      <c r="G12" s="74" t="str">
        <f ca="1">IFERROR(INDIRECT("使用ポート!V"&amp;MATCH("P"&amp;G$2&amp;$B12,使用ポート!$H:$H,0)),"")</f>
        <v>TIM1_CN1</v>
      </c>
      <c r="H12" s="98"/>
      <c r="I12" s="137"/>
    </row>
    <row r="13" spans="2:9" x14ac:dyDescent="0.15">
      <c r="B13" s="73">
        <v>10</v>
      </c>
      <c r="C13" s="2" t="str">
        <f ca="1">IFERROR(INDIRECT("使用ポート!V"&amp;MATCH("P"&amp;C$2&amp;$B13,使用ポート!$H:$H,0)),"")</f>
        <v>UART1_RX</v>
      </c>
      <c r="D13" s="74" t="str">
        <f ca="1">IFERROR(INDIRECT("使用ポート!V"&amp;MATCH("P"&amp;D$2&amp;$B13,使用ポート!$H:$H,0)),"")</f>
        <v>UART3_TX</v>
      </c>
      <c r="E13" s="74" t="str">
        <f ca="1">IFERROR(INDIRECT("使用ポート!V"&amp;MATCH("P"&amp;E$2&amp;$B13,使用ポート!$H:$H,0)),"")</f>
        <v/>
      </c>
      <c r="F13" s="74" t="str">
        <f ca="1">IFERROR(INDIRECT("使用ポート!V"&amp;MATCH("P"&amp;F$2&amp;$B13,使用ポート!$H:$H,0)),"")</f>
        <v/>
      </c>
      <c r="G13" s="74" t="str">
        <f ca="1">IFERROR(INDIRECT("使用ポート!V"&amp;MATCH("P"&amp;G$2&amp;$B13,使用ポート!$H:$H,0)),"")</f>
        <v/>
      </c>
      <c r="H13" s="98"/>
      <c r="I13" s="137"/>
    </row>
    <row r="14" spans="2:9" x14ac:dyDescent="0.15">
      <c r="B14" s="73">
        <v>11</v>
      </c>
      <c r="C14" s="2" t="str">
        <f ca="1">IFERROR(INDIRECT("使用ポート!V"&amp;MATCH("P"&amp;C$2&amp;$B14,使用ポート!$H:$H,0)),"")</f>
        <v/>
      </c>
      <c r="D14" s="74" t="str">
        <f ca="1">IFERROR(INDIRECT("使用ポート!V"&amp;MATCH("P"&amp;D$2&amp;$B14,使用ポート!$H:$H,0)),"")</f>
        <v>UART3_RX</v>
      </c>
      <c r="E14" s="74" t="str">
        <f ca="1">IFERROR(INDIRECT("使用ポート!V"&amp;MATCH("P"&amp;E$2&amp;$B14,使用ポート!$H:$H,0)),"")</f>
        <v/>
      </c>
      <c r="F14" s="74" t="str">
        <f ca="1">IFERROR(INDIRECT("使用ポート!V"&amp;MATCH("P"&amp;F$2&amp;$B14,使用ポート!$H:$H,0)),"")</f>
        <v/>
      </c>
      <c r="G14" s="74" t="str">
        <f ca="1">IFERROR(INDIRECT("使用ポート!V"&amp;MATCH("P"&amp;G$2&amp;$B14,使用ポート!$H:$H,0)),"")</f>
        <v>TIM1_CN2</v>
      </c>
      <c r="H14" s="98"/>
      <c r="I14" s="137"/>
    </row>
    <row r="15" spans="2:9" x14ac:dyDescent="0.15">
      <c r="B15" s="73">
        <v>12</v>
      </c>
      <c r="C15" s="2" t="str">
        <f ca="1">IFERROR(INDIRECT("使用ポート!V"&amp;MATCH("P"&amp;C$2&amp;$B15,使用ポート!$H:$H,0)),"")</f>
        <v/>
      </c>
      <c r="D15" s="74" t="str">
        <f ca="1">IFERROR(INDIRECT("使用ポート!V"&amp;MATCH("P"&amp;D$2&amp;$B15,使用ポート!$H:$H,0)),"")</f>
        <v/>
      </c>
      <c r="E15" s="74" t="str">
        <f ca="1">IFERROR(INDIRECT("使用ポート!V"&amp;MATCH("P"&amp;E$2&amp;$B15,使用ポート!$H:$H,0)),"")</f>
        <v/>
      </c>
      <c r="F15" s="74" t="str">
        <f ca="1">IFERROR(INDIRECT("使用ポート!V"&amp;MATCH("P"&amp;F$2&amp;$B15,使用ポート!$H:$H,0)),"")</f>
        <v>TIM4_CN1</v>
      </c>
      <c r="G15" s="74" t="str">
        <f ca="1">IFERROR(INDIRECT("使用ポート!V"&amp;MATCH("P"&amp;G$2&amp;$B15,使用ポート!$H:$H,0)),"")</f>
        <v/>
      </c>
      <c r="H15" s="98"/>
      <c r="I15" s="137"/>
    </row>
    <row r="16" spans="2:9" x14ac:dyDescent="0.15">
      <c r="B16" s="73">
        <v>13</v>
      </c>
      <c r="C16" s="2" t="str">
        <f ca="1">IFERROR(INDIRECT("使用ポート!V"&amp;MATCH("P"&amp;C$2&amp;$B16,使用ポート!$H:$H,0)),"")</f>
        <v/>
      </c>
      <c r="D16" s="74" t="str">
        <f ca="1">IFERROR(INDIRECT("使用ポート!V"&amp;MATCH("P"&amp;D$2&amp;$B16,使用ポート!$H:$H,0)),"")</f>
        <v/>
      </c>
      <c r="E16" s="74" t="str">
        <f ca="1">IFERROR(INDIRECT("使用ポート!V"&amp;MATCH("P"&amp;E$2&amp;$B16,使用ポート!$H:$H,0)),"")</f>
        <v/>
      </c>
      <c r="F16" s="74" t="str">
        <f ca="1">IFERROR(INDIRECT("使用ポート!V"&amp;MATCH("P"&amp;F$2&amp;$B16,使用ポート!$H:$H,0)),"")</f>
        <v>TIM4_CN2</v>
      </c>
      <c r="G16" s="74" t="str">
        <f ca="1">IFERROR(INDIRECT("使用ポート!V"&amp;MATCH("P"&amp;G$2&amp;$B16,使用ポート!$H:$H,0)),"")</f>
        <v/>
      </c>
      <c r="H16" s="98"/>
      <c r="I16" s="137"/>
    </row>
    <row r="17" spans="2:9" x14ac:dyDescent="0.15">
      <c r="B17" s="73">
        <v>14</v>
      </c>
      <c r="C17" s="2" t="str">
        <f ca="1">IFERROR(INDIRECT("使用ポート!V"&amp;MATCH("P"&amp;C$2&amp;$B17,使用ポート!$H:$H,0)),"")</f>
        <v/>
      </c>
      <c r="D17" s="74" t="str">
        <f ca="1">IFERROR(INDIRECT("使用ポート!V"&amp;MATCH("P"&amp;D$2&amp;$B17,使用ポート!$H:$H,0)),"")</f>
        <v/>
      </c>
      <c r="E17" s="74" t="str">
        <f ca="1">IFERROR(INDIRECT("使用ポート!V"&amp;MATCH("P"&amp;E$2&amp;$B17,使用ポート!$H:$H,0)),"")</f>
        <v/>
      </c>
      <c r="F17" s="74" t="str">
        <f ca="1">IFERROR(INDIRECT("使用ポート!V"&amp;MATCH("P"&amp;F$2&amp;$B17,使用ポート!$H:$H,0)),"")</f>
        <v/>
      </c>
      <c r="G17" s="74" t="str">
        <f ca="1">IFERROR(INDIRECT("使用ポート!V"&amp;MATCH("P"&amp;G$2&amp;$B17,使用ポート!$H:$H,0)),"")</f>
        <v/>
      </c>
      <c r="H17" s="98"/>
      <c r="I17" s="137"/>
    </row>
    <row r="18" spans="2:9" ht="14.25" thickBot="1" x14ac:dyDescent="0.2">
      <c r="B18" s="75">
        <v>15</v>
      </c>
      <c r="C18" s="76" t="str">
        <f ca="1">IFERROR(INDIRECT("使用ポート!V"&amp;MATCH("P"&amp;C$2&amp;$B18,使用ポート!$H:$H,0)),"")</f>
        <v>TIM2_CN1</v>
      </c>
      <c r="D18" s="77" t="str">
        <f ca="1">IFERROR(INDIRECT("使用ポート!V"&amp;MATCH("P"&amp;D$2&amp;$B18,使用ポート!$H:$H,0)),"")</f>
        <v/>
      </c>
      <c r="E18" s="77" t="str">
        <f ca="1">IFERROR(INDIRECT("使用ポート!V"&amp;MATCH("P"&amp;E$2&amp;$B18,使用ポート!$H:$H,0)),"")</f>
        <v/>
      </c>
      <c r="F18" s="77" t="str">
        <f ca="1">IFERROR(INDIRECT("使用ポート!V"&amp;MATCH("P"&amp;F$2&amp;$B18,使用ポート!$H:$H,0)),"")</f>
        <v/>
      </c>
      <c r="G18" s="77" t="str">
        <f ca="1">IFERROR(INDIRECT("使用ポート!V"&amp;MATCH("P"&amp;G$2&amp;$B18,使用ポート!$H:$H,0)),"")</f>
        <v/>
      </c>
      <c r="H18" s="138"/>
      <c r="I18" s="139"/>
    </row>
    <row r="19" spans="2:9" ht="14.25" thickTop="1" x14ac:dyDescent="0.15"/>
  </sheetData>
  <mergeCells count="1">
    <mergeCell ref="H3:I18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ピン配置</vt:lpstr>
      <vt:lpstr>使用ポート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桐生敬也</dc:creator>
  <cp:lastModifiedBy>Mizuta</cp:lastModifiedBy>
  <dcterms:created xsi:type="dcterms:W3CDTF">2016-02-24T07:33:16Z</dcterms:created>
  <dcterms:modified xsi:type="dcterms:W3CDTF">2019-04-16T07:02:04Z</dcterms:modified>
</cp:coreProperties>
</file>