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ravetact\有馬\doc\有馬_竹取亭円山\"/>
    </mc:Choice>
  </mc:AlternateContent>
  <xr:revisionPtr revIDLastSave="0" documentId="13_ncr:1_{00A2768C-808D-4A7E-AE11-1AFEA496CE75}" xr6:coauthVersionLast="47" xr6:coauthVersionMax="47" xr10:uidLastSave="{00000000-0000-0000-0000-000000000000}"/>
  <bookViews>
    <workbookView xWindow="-120" yWindow="-120" windowWidth="29040" windowHeight="15990" xr2:uid="{FBA868C1-6F79-4EF4-81CE-0CEC817C1BB3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1" l="1"/>
  <c r="O3" i="2"/>
  <c r="O2" i="2"/>
  <c r="N4" i="2"/>
  <c r="I1" i="2"/>
  <c r="G42" i="2"/>
  <c r="I42" i="2" s="1"/>
  <c r="G40" i="2"/>
  <c r="G28" i="2"/>
  <c r="G26" i="2"/>
  <c r="I26" i="2" s="1"/>
  <c r="K26" i="2" s="1"/>
  <c r="G23" i="2"/>
  <c r="I23" i="2" s="1"/>
  <c r="K23" i="2" s="1"/>
  <c r="G21" i="2"/>
  <c r="I21" i="2" s="1"/>
  <c r="G18" i="2"/>
  <c r="G16" i="2"/>
  <c r="G11" i="2"/>
  <c r="I11" i="2" s="1"/>
  <c r="K11" i="2" s="1"/>
  <c r="G9" i="2"/>
  <c r="I9" i="2" s="1"/>
  <c r="K9" i="2" s="1"/>
  <c r="G6" i="2"/>
  <c r="O48" i="1"/>
  <c r="O18" i="1"/>
  <c r="O16" i="1"/>
  <c r="O11" i="1"/>
  <c r="N48" i="1"/>
  <c r="M50" i="1"/>
  <c r="O50" i="1" s="1"/>
  <c r="M40" i="1"/>
  <c r="O40" i="1" s="1"/>
  <c r="M26" i="1"/>
  <c r="O26" i="1" s="1"/>
  <c r="M21" i="1"/>
  <c r="O21" i="1" s="1"/>
  <c r="M9" i="1"/>
  <c r="O9" i="1" s="1"/>
  <c r="G11" i="1"/>
  <c r="G16" i="1"/>
  <c r="G4" i="2" l="1"/>
  <c r="J26" i="2"/>
  <c r="J23" i="2"/>
  <c r="J9" i="2"/>
  <c r="J11" i="2"/>
  <c r="K42" i="2"/>
  <c r="I16" i="2"/>
  <c r="K16" i="2" s="1"/>
  <c r="I6" i="2"/>
  <c r="K6" i="2" s="1"/>
  <c r="K21" i="2"/>
  <c r="I28" i="2"/>
  <c r="K28" i="2" s="1"/>
  <c r="I18" i="2"/>
  <c r="K18" i="2" s="1"/>
  <c r="I40" i="2"/>
  <c r="K40" i="2" s="1"/>
  <c r="I16" i="1"/>
  <c r="K16" i="1" s="1"/>
  <c r="G42" i="1"/>
  <c r="G28" i="1"/>
  <c r="G23" i="1"/>
  <c r="G21" i="1"/>
  <c r="G18" i="1"/>
  <c r="I18" i="1" s="1"/>
  <c r="K18" i="1" s="1"/>
  <c r="I11" i="1"/>
  <c r="K11" i="1" s="1"/>
  <c r="G9" i="1"/>
  <c r="I9" i="1" s="1"/>
  <c r="K9" i="1" s="1"/>
  <c r="G40" i="1"/>
  <c r="G26" i="1"/>
  <c r="I26" i="1" s="1"/>
  <c r="K26" i="1" s="1"/>
  <c r="G6" i="1"/>
  <c r="J16" i="2" l="1"/>
  <c r="J18" i="2"/>
  <c r="C6" i="2"/>
  <c r="K4" i="2"/>
  <c r="J6" i="2"/>
  <c r="L6" i="2" s="1"/>
  <c r="J40" i="2"/>
  <c r="C40" i="2"/>
  <c r="J28" i="2"/>
  <c r="L42" i="2"/>
  <c r="J42" i="2"/>
  <c r="C21" i="2"/>
  <c r="J21" i="2"/>
  <c r="I4" i="2"/>
  <c r="C26" i="2"/>
  <c r="J26" i="1"/>
  <c r="N26" i="1"/>
  <c r="I23" i="1"/>
  <c r="K23" i="1"/>
  <c r="N23" i="1" s="1"/>
  <c r="J11" i="1"/>
  <c r="N11" i="1"/>
  <c r="J9" i="1"/>
  <c r="N9" i="1"/>
  <c r="J18" i="1"/>
  <c r="N18" i="1"/>
  <c r="J16" i="1"/>
  <c r="N16" i="1"/>
  <c r="I42" i="1"/>
  <c r="K42" i="1" s="1"/>
  <c r="L42" i="1" s="1"/>
  <c r="I28" i="1"/>
  <c r="K28" i="1" s="1"/>
  <c r="N28" i="1" s="1"/>
  <c r="G4" i="1"/>
  <c r="I21" i="1"/>
  <c r="I40" i="1"/>
  <c r="K40" i="1" s="1"/>
  <c r="I6" i="1"/>
  <c r="L4" i="2" l="1"/>
  <c r="M42" i="1"/>
  <c r="J40" i="1"/>
  <c r="N40" i="1"/>
  <c r="J23" i="1"/>
  <c r="J42" i="1"/>
  <c r="N42" i="1"/>
  <c r="C26" i="1"/>
  <c r="J28" i="1"/>
  <c r="K6" i="1"/>
  <c r="C40" i="1"/>
  <c r="I4" i="1"/>
  <c r="K21" i="1"/>
  <c r="N21" i="1" s="1"/>
  <c r="O42" i="1" l="1"/>
  <c r="M4" i="1"/>
  <c r="C21" i="1"/>
  <c r="J21" i="1"/>
  <c r="J6" i="1"/>
  <c r="L6" i="1" s="1"/>
  <c r="N6" i="1" s="1"/>
  <c r="N4" i="1" s="1"/>
  <c r="M6" i="1" l="1"/>
  <c r="L4" i="1"/>
  <c r="K4" i="1"/>
  <c r="C6" i="1"/>
  <c r="O6" i="1" l="1"/>
  <c r="O4" i="1" s="1"/>
  <c r="P4" i="1" s="1"/>
</calcChain>
</file>

<file path=xl/sharedStrings.xml><?xml version="1.0" encoding="utf-8"?>
<sst xmlns="http://schemas.openxmlformats.org/spreadsheetml/2006/main" count="118" uniqueCount="57">
  <si>
    <t>LAVIE Tab E 64GBストレージ・4GBメモリ・10.3型WUXGA搭載 NSLKB854T1KZ1S</t>
    <phoneticPr fontId="1"/>
  </si>
  <si>
    <t>原価</t>
    <rPh sb="0" eb="2">
      <t>ゲンカ</t>
    </rPh>
    <phoneticPr fontId="1"/>
  </si>
  <si>
    <t>利益</t>
    <rPh sb="0" eb="2">
      <t>リエキ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</si>
  <si>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</si>
  <si>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</si>
  <si>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</si>
  <si>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静的コンテンツ</t>
    <rPh sb="0" eb="2">
      <t>セイテキ</t>
    </rPh>
    <phoneticPr fontId="1"/>
  </si>
  <si>
    <t>動的コンテンツ</t>
    <rPh sb="0" eb="2">
      <t>ドウテキ</t>
    </rPh>
    <phoneticPr fontId="1"/>
  </si>
  <si>
    <t>環境構築</t>
    <rPh sb="0" eb="2">
      <t>カンキョウ</t>
    </rPh>
    <rPh sb="2" eb="4">
      <t>コウチク</t>
    </rPh>
    <phoneticPr fontId="1"/>
  </si>
  <si>
    <t>機能開発</t>
    <rPh sb="0" eb="2">
      <t>キノウ</t>
    </rPh>
    <rPh sb="2" eb="4">
      <t>カイハツ</t>
    </rPh>
    <phoneticPr fontId="1"/>
  </si>
  <si>
    <t>機器</t>
    <rPh sb="0" eb="2">
      <t>キキ</t>
    </rPh>
    <phoneticPr fontId="1"/>
  </si>
  <si>
    <t>タブレットMCM・キッティング</t>
    <phoneticPr fontId="1"/>
  </si>
  <si>
    <t>フロント用PC</t>
    <rPh sb="4" eb="5">
      <t>ヨウ</t>
    </rPh>
    <phoneticPr fontId="1"/>
  </si>
  <si>
    <t>フロント用PCキッティング</t>
    <rPh sb="4" eb="5">
      <t>ヨウ</t>
    </rPh>
    <phoneticPr fontId="1"/>
  </si>
  <si>
    <t>要件定義</t>
    <rPh sb="0" eb="2">
      <t>ヨウケン</t>
    </rPh>
    <rPh sb="2" eb="4">
      <t>テイギ</t>
    </rPh>
    <phoneticPr fontId="1"/>
  </si>
  <si>
    <t>要件</t>
    <rPh sb="0" eb="2">
      <t>ヨウケン</t>
    </rPh>
    <phoneticPr fontId="1"/>
  </si>
  <si>
    <t>wordpress環境構築</t>
    <rPh sb="9" eb="11">
      <t>カンキョウ</t>
    </rPh>
    <rPh sb="11" eb="13">
      <t>コウチク</t>
    </rPh>
    <phoneticPr fontId="1"/>
  </si>
  <si>
    <t>グルメマップの案内</t>
  </si>
  <si>
    <t>館内説明</t>
  </si>
  <si>
    <t>帰りのアクセス</t>
  </si>
  <si>
    <t>近隣の観光（六甲山 / 有馬 / 神戸）</t>
  </si>
  <si>
    <t>公共交通の経路情報（JR / 阪急 / バスの時刻表 / 料金）</t>
  </si>
  <si>
    <t>関西空港への経路（有馬温泉から三宮までの電車 / バス、三宮から関西空港乗り場）</t>
  </si>
  <si>
    <t>温泉つきの部屋の説明（銀泉で冷たい水が出る）</t>
  </si>
  <si>
    <t>貸切風呂の説明（体を洗ってから入る、タオルを温泉の中に入れない）</t>
  </si>
  <si>
    <t>館内案内（喫煙場所など）</t>
  </si>
  <si>
    <t>デザイン外注　メインデザインのワイヤーの客先承認</t>
    <rPh sb="4" eb="6">
      <t>ガイチュウ</t>
    </rPh>
    <rPh sb="20" eb="22">
      <t>キャクサキ</t>
    </rPh>
    <rPh sb="22" eb="24">
      <t>ショウニン</t>
    </rPh>
    <phoneticPr fontId="1"/>
  </si>
  <si>
    <t>お土産</t>
    <rPh sb="1" eb="3">
      <t>ミヤゲ</t>
    </rPh>
    <phoneticPr fontId="1"/>
  </si>
  <si>
    <t>貸切風呂</t>
    <rPh sb="0" eb="2">
      <t>カシキリ</t>
    </rPh>
    <rPh sb="2" eb="4">
      <t>ブロ</t>
    </rPh>
    <phoneticPr fontId="1"/>
  </si>
  <si>
    <t>夕食</t>
    <rPh sb="0" eb="2">
      <t>ユウショク</t>
    </rPh>
    <phoneticPr fontId="1"/>
  </si>
  <si>
    <t>朝食</t>
    <rPh sb="0" eb="2">
      <t>チョウショク</t>
    </rPh>
    <phoneticPr fontId="1"/>
  </si>
  <si>
    <t>布団時間</t>
    <rPh sb="0" eb="2">
      <t>フトン</t>
    </rPh>
    <rPh sb="2" eb="4">
      <t>ジカン</t>
    </rPh>
    <phoneticPr fontId="1"/>
  </si>
  <si>
    <t>画面　（顧客からのヒアリング～ワイヤーの客先承認～コーディング i18n）</t>
    <rPh sb="0" eb="2">
      <t>ガメン</t>
    </rPh>
    <rPh sb="4" eb="6">
      <t>コキャク</t>
    </rPh>
    <rPh sb="20" eb="22">
      <t>キャクサキ</t>
    </rPh>
    <rPh sb="22" eb="24">
      <t>ショウニン</t>
    </rPh>
    <phoneticPr fontId="1"/>
  </si>
  <si>
    <t>Microsoft(R) Office Home and Business 2019 ( Word / Excel / Outlook / PowerPoint ) ( 法人向け )</t>
    <phoneticPr fontId="1"/>
  </si>
  <si>
    <t>メモリ16G</t>
    <phoneticPr fontId="1"/>
  </si>
  <si>
    <t>MousePro-S201S-M2-1907 (i5-9400 Win10Pro 8G M.2_512GB)</t>
    <phoneticPr fontId="1"/>
  </si>
  <si>
    <t>利益係数</t>
    <rPh sb="0" eb="2">
      <t>リエキ</t>
    </rPh>
    <rPh sb="2" eb="4">
      <t>ケイスウ</t>
    </rPh>
    <phoneticPr fontId="1"/>
  </si>
  <si>
    <t>メンテナンス用モニタ タッチパネルの場合は+20000</t>
    <rPh sb="6" eb="7">
      <t>ヨウ</t>
    </rPh>
    <rPh sb="18" eb="20">
      <t>バアイ</t>
    </rPh>
    <phoneticPr fontId="1"/>
  </si>
  <si>
    <t>Lenovo Tab M10 FHD Plus MediaTek Helio P22T Tab・4GBメモリー・64GBフラッシュメモリー搭載 LTE対応 SIMフリー ZA5V0229JP</t>
    <phoneticPr fontId="1"/>
  </si>
  <si>
    <t>見せかけの単価</t>
    <rPh sb="0" eb="1">
      <t>ミ</t>
    </rPh>
    <rPh sb="5" eb="7">
      <t>タンカ</t>
    </rPh>
    <phoneticPr fontId="1"/>
  </si>
  <si>
    <t>仕様変更後</t>
    <rPh sb="0" eb="2">
      <t>シヨウ</t>
    </rPh>
    <rPh sb="2" eb="4">
      <t>ヘンコウ</t>
    </rPh>
    <rPh sb="4" eb="5">
      <t>アト</t>
    </rPh>
    <phoneticPr fontId="1"/>
  </si>
  <si>
    <t>仕様変更前</t>
    <rPh sb="0" eb="2">
      <t>シヨウ</t>
    </rPh>
    <rPh sb="2" eb="4">
      <t>ヘンコウ</t>
    </rPh>
    <rPh sb="4" eb="5">
      <t>マエ</t>
    </rPh>
    <phoneticPr fontId="1"/>
  </si>
  <si>
    <t>見積金額</t>
  </si>
  <si>
    <t>実働込み金額</t>
    <rPh sb="0" eb="2">
      <t>ジツドウ</t>
    </rPh>
    <rPh sb="2" eb="3">
      <t>コ</t>
    </rPh>
    <rPh sb="4" eb="6">
      <t>キンガク</t>
    </rPh>
    <phoneticPr fontId="1"/>
  </si>
  <si>
    <t>ブレタク売上</t>
    <rPh sb="4" eb="6">
      <t>ウリアゲ</t>
    </rPh>
    <phoneticPr fontId="1"/>
  </si>
  <si>
    <t>追加費用</t>
    <rPh sb="0" eb="2">
      <t>ツイカ</t>
    </rPh>
    <rPh sb="2" eb="4">
      <t>ヒヨウ</t>
    </rPh>
    <phoneticPr fontId="1"/>
  </si>
  <si>
    <t>スマホ用レイアウト対応（ワイヤー込み）</t>
    <rPh sb="3" eb="4">
      <t>ヨウ</t>
    </rPh>
    <rPh sb="9" eb="11">
      <t>タイオウ</t>
    </rPh>
    <rPh sb="16" eb="17">
      <t>コ</t>
    </rPh>
    <phoneticPr fontId="1"/>
  </si>
  <si>
    <t>スマホ用レイアウト対応管理費</t>
    <rPh sb="3" eb="4">
      <t>ヨウ</t>
    </rPh>
    <rPh sb="9" eb="11">
      <t>タイオウ</t>
    </rPh>
    <rPh sb="11" eb="14">
      <t>カンリヒ</t>
    </rPh>
    <phoneticPr fontId="1"/>
  </si>
  <si>
    <t>返金金額</t>
    <rPh sb="0" eb="2">
      <t>ヘンキン</t>
    </rPh>
    <rPh sb="2" eb="4">
      <t>キンガク</t>
    </rPh>
    <phoneticPr fontId="1"/>
  </si>
  <si>
    <t>合計請求額</t>
    <rPh sb="0" eb="2">
      <t>ゴウケイ</t>
    </rPh>
    <rPh sb="2" eb="4">
      <t>セイキュウ</t>
    </rPh>
    <rPh sb="4" eb="5">
      <t>ガク</t>
    </rPh>
    <phoneticPr fontId="1"/>
  </si>
  <si>
    <t>※テスト用端末2台分</t>
    <phoneticPr fontId="1"/>
  </si>
  <si>
    <t>※スマホ用レイアウト追加</t>
    <rPh sb="4" eb="5">
      <t>ヨウ</t>
    </rPh>
    <rPh sb="10" eb="12">
      <t>ツイカ</t>
    </rPh>
    <phoneticPr fontId="1"/>
  </si>
  <si>
    <t>※スマホ用レイアウト追加による管理工数（1人日）</t>
    <rPh sb="4" eb="5">
      <t>ヨウ</t>
    </rPh>
    <rPh sb="10" eb="12">
      <t>ツイカ</t>
    </rPh>
    <rPh sb="15" eb="17">
      <t>カンリ</t>
    </rPh>
    <rPh sb="17" eb="19">
      <t>コウスウ</t>
    </rPh>
    <rPh sb="21" eb="23">
      <t>ニンニチ</t>
    </rPh>
    <phoneticPr fontId="1"/>
  </si>
  <si>
    <t>※PCはあるものを使うので無し</t>
    <rPh sb="9" eb="10">
      <t>ツカ</t>
    </rPh>
    <rPh sb="13" eb="14">
      <t>ナ</t>
    </rPh>
    <phoneticPr fontId="1"/>
  </si>
  <si>
    <t>※MCM調査費（3人日）＋タブレット・MCM・PCの端末選定（5人日）</t>
    <phoneticPr fontId="1"/>
  </si>
  <si>
    <t>外注加工費</t>
    <rPh sb="0" eb="2">
      <t>ガイチュウ</t>
    </rPh>
    <rPh sb="2" eb="5">
      <t>カコウヒ</t>
    </rPh>
    <phoneticPr fontId="1"/>
  </si>
  <si>
    <t>売上-外注加工費</t>
    <rPh sb="0" eb="1">
      <t>ウ</t>
    </rPh>
    <rPh sb="1" eb="2">
      <t>ア</t>
    </rPh>
    <rPh sb="3" eb="5">
      <t>ガイチュウ</t>
    </rPh>
    <rPh sb="5" eb="8">
      <t>カコウヒ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</si>
</sst>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2" xfId="0" applyFill="1" applyBorder="1">
      <alignment vertical="center"/>
    </xf>
    <xf numFmtId="0" fontId="0" fillId="0" borderId="4" xfId="0" applyBorder="1">
      <alignment vertical="center"/>
    </xf>
    <xf numFmtId="5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9" fontId="2" fillId="0" borderId="4" xfId="0" applyNumberFormat="1" applyFont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5" fontId="3" fillId="4" borderId="4" xfId="0" applyNumberFormat="1" applyFont="1" applyFill="1" applyBorder="1">
      <alignment vertical="center"/>
    </xf>
    <xf numFmtId="5" fontId="3" fillId="4" borderId="0" xfId="0" applyNumberFormat="1" applyFont="1" applyFill="1">
      <alignment vertical="center"/>
    </xf>
    <xf numFmtId="5" fontId="3" fillId="4" borderId="5" xfId="0" applyNumberFormat="1" applyFont="1" applyFill="1" applyBorder="1">
      <alignment vertical="center"/>
    </xf>
    <xf numFmtId="5" fontId="3" fillId="6" borderId="4" xfId="0" applyNumberFormat="1" applyFont="1" applyFill="1" applyBorder="1">
      <alignment vertical="center"/>
    </xf>
    <xf numFmtId="5" fontId="3" fillId="6" borderId="5" xfId="0" applyNumberFormat="1" applyFont="1" applyFill="1" applyBorder="1">
      <alignment vertical="center"/>
    </xf>
    <xf numFmtId="5" fontId="2" fillId="0" borderId="7" xfId="0" applyNumberFormat="1" applyFont="1" applyBorder="1">
      <alignment vertical="center"/>
    </xf>
    <xf numFmtId="5" fontId="0" fillId="0" borderId="7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9" xfId="0" applyNumberFormat="1" applyBorder="1">
      <alignment vertical="center"/>
    </xf>
    <xf numFmtId="5" fontId="2" fillId="0" borderId="11" xfId="0" applyNumberFormat="1" applyFont="1" applyBorder="1">
      <alignment vertical="center"/>
    </xf>
    <xf numFmtId="5" fontId="0" fillId="0" borderId="1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" xfId="0" applyNumberFormat="1" applyBorder="1">
      <alignment vertical="center"/>
    </xf>
    <xf numFmtId="5" fontId="3" fillId="3" borderId="0" xfId="0" applyNumberFormat="1" applyFont="1" applyFill="1">
      <alignment vertical="center"/>
    </xf>
    <xf numFmtId="5" fontId="3" fillId="5" borderId="0" xfId="0" applyNumberFormat="1" applyFont="1" applyFill="1">
      <alignment vertical="center"/>
    </xf>
    <xf numFmtId="5" fontId="3" fillId="2" borderId="0" xfId="0" applyNumberFormat="1" applyFont="1" applyFill="1">
      <alignment vertical="center"/>
    </xf>
    <xf numFmtId="0" fontId="0" fillId="2" borderId="5" xfId="0" applyFill="1" applyBorder="1">
      <alignment vertical="center"/>
    </xf>
    <xf numFmtId="5" fontId="3" fillId="2" borderId="3" xfId="0" applyNumberFormat="1" applyFont="1" applyFill="1" applyBorder="1">
      <alignment vertical="center"/>
    </xf>
    <xf numFmtId="0" fontId="0" fillId="7" borderId="10" xfId="0" applyFill="1" applyBorder="1">
      <alignment vertical="center"/>
    </xf>
    <xf numFmtId="5" fontId="3" fillId="7" borderId="10" xfId="0" applyNumberFormat="1" applyFont="1" applyFill="1" applyBorder="1">
      <alignment vertical="center"/>
    </xf>
    <xf numFmtId="5" fontId="5" fillId="0" borderId="10" xfId="0" applyNumberFormat="1" applyFont="1" applyBorder="1">
      <alignment vertical="center"/>
    </xf>
    <xf numFmtId="0" fontId="0" fillId="0" borderId="2" xfId="0" applyBorder="1" applyAlignment="1">
      <alignment horizontal="left" vertical="center" indent="1"/>
    </xf>
    <xf numFmtId="5" fontId="4" fillId="0" borderId="10" xfId="0" applyNumberFormat="1" applyFont="1" applyBorder="1">
      <alignment vertical="center"/>
    </xf>
    <xf numFmtId="0" fontId="0" fillId="7" borderId="0" xfId="0" applyFill="1">
      <alignment vertical="center"/>
    </xf>
    <xf numFmtId="0" fontId="0" fillId="7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5" fontId="3" fillId="7" borderId="3" xfId="0" applyNumberFormat="1" applyFont="1" applyFill="1" applyBorder="1">
      <alignment vertical="center"/>
    </xf>
    <xf numFmtId="0" fontId="0" fillId="9" borderId="10" xfId="0" applyFill="1" applyBorder="1">
      <alignment vertical="center"/>
    </xf>
    <xf numFmtId="0" fontId="0" fillId="5" borderId="4" xfId="0" applyFill="1" applyBorder="1">
      <alignment vertical="center"/>
    </xf>
    <xf numFmtId="5" fontId="3" fillId="5" borderId="4" xfId="0" applyNumberFormat="1" applyFont="1" applyFill="1" applyBorder="1">
      <alignment vertical="center"/>
    </xf>
    <xf numFmtId="5" fontId="2" fillId="0" borderId="6" xfId="0" applyNumberFormat="1" applyFont="1" applyBorder="1">
      <alignment vertical="center"/>
    </xf>
    <xf numFmtId="5" fontId="2" fillId="0" borderId="4" xfId="0" applyNumberFormat="1" applyFont="1" applyBorder="1">
      <alignment vertical="center"/>
    </xf>
    <xf numFmtId="5" fontId="0" fillId="0" borderId="6" xfId="0" applyNumberFormat="1" applyBorder="1">
      <alignment vertical="center"/>
    </xf>
    <xf numFmtId="5" fontId="0" fillId="0" borderId="4" xfId="0" applyNumberFormat="1" applyBorder="1">
      <alignment vertical="center"/>
    </xf>
    <xf numFmtId="5" fontId="0" fillId="0" borderId="8" xfId="0" applyNumberFormat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9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8" borderId="16" xfId="0" applyFill="1" applyBorder="1">
      <alignment vertical="center"/>
    </xf>
    <xf numFmtId="5" fontId="3" fillId="7" borderId="15" xfId="0" applyNumberFormat="1" applyFont="1" applyFill="1" applyBorder="1">
      <alignment vertical="center"/>
    </xf>
    <xf numFmtId="5" fontId="2" fillId="0" borderId="18" xfId="0" applyNumberFormat="1" applyFont="1" applyBorder="1">
      <alignment vertical="center"/>
    </xf>
    <xf numFmtId="0" fontId="0" fillId="0" borderId="19" xfId="0" applyBorder="1">
      <alignment vertical="center"/>
    </xf>
    <xf numFmtId="5" fontId="5" fillId="0" borderId="15" xfId="0" applyNumberFormat="1" applyFont="1" applyBorder="1">
      <alignment vertical="center"/>
    </xf>
    <xf numFmtId="5" fontId="2" fillId="0" borderId="15" xfId="0" applyNumberFormat="1" applyFont="1" applyBorder="1">
      <alignment vertical="center"/>
    </xf>
    <xf numFmtId="5" fontId="0" fillId="0" borderId="18" xfId="0" applyNumberFormat="1" applyBorder="1">
      <alignment vertical="center"/>
    </xf>
    <xf numFmtId="5" fontId="0" fillId="0" borderId="15" xfId="0" applyNumberFormat="1" applyBorder="1">
      <alignment vertical="center"/>
    </xf>
    <xf numFmtId="5" fontId="0" fillId="0" borderId="20" xfId="0" applyNumberFormat="1" applyBorder="1">
      <alignment vertical="center"/>
    </xf>
    <xf numFmtId="5" fontId="4" fillId="0" borderId="15" xfId="0" applyNumberFormat="1" applyFont="1" applyBorder="1">
      <alignment vertical="center"/>
    </xf>
    <xf numFmtId="5" fontId="0" fillId="0" borderId="21" xfId="0" applyNumberFormat="1" applyBorder="1">
      <alignment vertical="center"/>
    </xf>
    <xf numFmtId="5" fontId="0" fillId="0" borderId="22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5" fontId="3" fillId="9" borderId="3" xfId="0" applyNumberFormat="1" applyFont="1" applyFill="1" applyBorder="1">
      <alignment vertical="center"/>
    </xf>
    <xf numFmtId="5" fontId="6" fillId="0" borderId="17" xfId="0" applyNumberFormat="1" applyFont="1" applyBorder="1">
      <alignment vertical="center"/>
    </xf>
    <xf numFmtId="5" fontId="0" fillId="0" borderId="0" xfId="0" applyNumberFormat="1">
      <alignment vertical="center"/>
    </xf>
    <xf numFmtId="0" fontId="0" fillId="2" borderId="14" xfId="0" applyFill="1" applyBorder="1">
      <alignment vertical="center"/>
    </xf>
    <xf numFmtId="0" fontId="0" fillId="2" borderId="1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AC40-34B2-4E26-856C-4284E461B391}">
  <dimension ref="C1:Q52"/>
  <sheetViews>
    <sheetView tabSelected="1" topLeftCell="C1" zoomScale="115" zoomScaleNormal="115" workbookViewId="0">
      <pane xSplit="2" ySplit="4" topLeftCell="K44" activePane="bottomRight" state="frozen"/>
      <selection activeCell="C1" sqref="C1"/>
      <selection pane="topRight" activeCell="F1" sqref="F1"/>
      <selection pane="bottomLeft" activeCell="C4" sqref="C4"/>
      <selection pane="bottomRight" activeCell="N50" sqref="N50"/>
    </sheetView>
  </sheetViews>
  <sheetFormatPr defaultRowHeight="18.75" x14ac:dyDescent="0.4"/>
  <cols>
    <col min="3" max="3" width="14.375" customWidth="1"/>
    <col min="4" max="4" width="78.375" bestFit="1" customWidth="1"/>
    <col min="7" max="7" width="11.875" bestFit="1" customWidth="1"/>
    <col min="9" max="9" width="15.25" customWidth="1"/>
    <col min="10" max="10" width="17.75" customWidth="1"/>
    <col min="11" max="11" width="21.5" customWidth="1"/>
    <col min="12" max="12" width="18.25" customWidth="1"/>
    <col min="13" max="13" width="18" customWidth="1"/>
    <col min="14" max="14" width="17.125" customWidth="1"/>
    <col min="15" max="15" width="12.875" customWidth="1"/>
    <col min="16" max="16" width="11.875" bestFit="1" customWidth="1"/>
  </cols>
  <sheetData>
    <row r="1" spans="3:17" ht="19.5" thickBot="1" x14ac:dyDescent="0.45"/>
    <row r="2" spans="3:17" x14ac:dyDescent="0.4">
      <c r="E2" s="26" t="s">
        <v>1</v>
      </c>
      <c r="F2" s="17"/>
      <c r="G2" s="27"/>
      <c r="H2" s="28" t="s">
        <v>2</v>
      </c>
      <c r="I2" s="29"/>
      <c r="J2" s="46" t="s">
        <v>39</v>
      </c>
      <c r="K2" s="63" t="s">
        <v>41</v>
      </c>
      <c r="L2" s="70" t="s">
        <v>40</v>
      </c>
      <c r="M2" s="71" t="s">
        <v>40</v>
      </c>
      <c r="N2" s="71" t="s">
        <v>40</v>
      </c>
      <c r="O2" s="72" t="s">
        <v>55</v>
      </c>
      <c r="P2" s="73" t="s">
        <v>49</v>
      </c>
    </row>
    <row r="3" spans="3:17" x14ac:dyDescent="0.4">
      <c r="E3" s="26" t="s">
        <v>3</v>
      </c>
      <c r="F3" s="17" t="s">
        <v>4</v>
      </c>
      <c r="G3" s="27" t="s">
        <v>5</v>
      </c>
      <c r="H3" s="28" t="s">
        <v>36</v>
      </c>
      <c r="I3" s="29" t="s">
        <v>5</v>
      </c>
      <c r="J3" s="46"/>
      <c r="K3" s="63" t="s">
        <v>42</v>
      </c>
      <c r="L3" s="74" t="s">
        <v>43</v>
      </c>
      <c r="M3" s="48" t="s">
        <v>44</v>
      </c>
      <c r="N3" s="48" t="s">
        <v>48</v>
      </c>
      <c r="O3" s="62"/>
      <c r="P3" s="75"/>
    </row>
    <row r="4" spans="3:17" x14ac:dyDescent="0.4">
      <c r="E4" s="30"/>
      <c r="F4" s="31"/>
      <c r="G4" s="32">
        <f>SUM(G5:G64)</f>
        <v>5486760</v>
      </c>
      <c r="H4" s="33"/>
      <c r="I4" s="34">
        <f>SUM(I5:I64)</f>
        <v>1168676</v>
      </c>
      <c r="J4" s="47"/>
      <c r="K4" s="64">
        <f>SUM(K5:K64)</f>
        <v>6655436</v>
      </c>
      <c r="L4" s="76">
        <f>SUM(L5:L64)</f>
        <v>5431796</v>
      </c>
      <c r="M4" s="49">
        <f>SUM(M5:M64)</f>
        <v>3926796</v>
      </c>
      <c r="N4" s="61">
        <f>SUM(N5:N64)</f>
        <v>1223640</v>
      </c>
      <c r="O4" s="89">
        <f>SUM(O5:O64)</f>
        <v>1350000</v>
      </c>
      <c r="P4" s="90">
        <f>M4+O4+N4</f>
        <v>6500436</v>
      </c>
    </row>
    <row r="5" spans="3:17" x14ac:dyDescent="0.4">
      <c r="C5" s="1" t="s">
        <v>10</v>
      </c>
      <c r="D5" s="2"/>
      <c r="E5" s="21"/>
      <c r="F5" s="2"/>
      <c r="G5" s="35"/>
      <c r="H5" s="21"/>
      <c r="I5" s="35"/>
      <c r="J5" s="39"/>
      <c r="K5" s="65"/>
      <c r="L5" s="77"/>
      <c r="M5" s="55"/>
      <c r="N5" s="55"/>
      <c r="O5" s="55"/>
      <c r="P5" s="78"/>
    </row>
    <row r="6" spans="3:17" x14ac:dyDescent="0.4">
      <c r="C6" s="43">
        <f>SUM(K5:K19)</f>
        <v>1925436</v>
      </c>
      <c r="D6" s="4" t="s">
        <v>0</v>
      </c>
      <c r="E6" s="22">
        <v>37180</v>
      </c>
      <c r="F6" s="4">
        <v>32</v>
      </c>
      <c r="G6" s="20">
        <f>E6*F6</f>
        <v>1189760</v>
      </c>
      <c r="H6" s="25">
        <v>0.1</v>
      </c>
      <c r="I6" s="20">
        <f>G6*H6</f>
        <v>118976</v>
      </c>
      <c r="J6" s="20">
        <f>K6/F6</f>
        <v>40898</v>
      </c>
      <c r="K6" s="66">
        <f>G6+I6</f>
        <v>1308736</v>
      </c>
      <c r="L6" s="79">
        <f>J6*2</f>
        <v>81796</v>
      </c>
      <c r="M6" s="52">
        <f>L6</f>
        <v>81796</v>
      </c>
      <c r="N6" s="41">
        <f t="shared" ref="N6:O6" si="0">K6-L6</f>
        <v>1226940</v>
      </c>
      <c r="O6" s="41">
        <f t="shared" si="0"/>
        <v>0</v>
      </c>
      <c r="P6" s="78"/>
      <c r="Q6" t="s">
        <v>50</v>
      </c>
    </row>
    <row r="7" spans="3:17" x14ac:dyDescent="0.4">
      <c r="C7" s="3"/>
      <c r="D7" s="4" t="s">
        <v>38</v>
      </c>
      <c r="E7" s="22"/>
      <c r="F7" s="4"/>
      <c r="G7" s="20"/>
      <c r="H7" s="22"/>
      <c r="I7" s="20"/>
      <c r="J7" s="20"/>
      <c r="K7" s="66"/>
      <c r="L7" s="80"/>
      <c r="M7" s="41"/>
      <c r="N7" s="59"/>
      <c r="O7" s="59"/>
      <c r="P7" s="78"/>
    </row>
    <row r="8" spans="3:17" x14ac:dyDescent="0.4">
      <c r="C8" s="3"/>
      <c r="D8" s="4"/>
      <c r="E8" s="22"/>
      <c r="F8" s="4"/>
      <c r="G8" s="20"/>
      <c r="H8" s="22"/>
      <c r="I8" s="20"/>
      <c r="J8" s="20"/>
      <c r="K8" s="66"/>
      <c r="L8" s="80"/>
      <c r="M8" s="41"/>
      <c r="N8" s="59"/>
      <c r="O8" s="59"/>
      <c r="P8" s="78"/>
    </row>
    <row r="9" spans="3:17" x14ac:dyDescent="0.4">
      <c r="C9" s="3"/>
      <c r="D9" s="4" t="s">
        <v>11</v>
      </c>
      <c r="E9" s="22">
        <v>300000</v>
      </c>
      <c r="F9" s="4">
        <v>1</v>
      </c>
      <c r="G9" s="20">
        <f>E9*F9</f>
        <v>300000</v>
      </c>
      <c r="H9" s="25">
        <v>0.3</v>
      </c>
      <c r="I9" s="20">
        <f>G9*H9</f>
        <v>90000</v>
      </c>
      <c r="J9" s="20">
        <f>K9/F9</f>
        <v>390000</v>
      </c>
      <c r="K9" s="66">
        <f>G9+I9</f>
        <v>390000</v>
      </c>
      <c r="L9" s="79">
        <v>240000</v>
      </c>
      <c r="M9" s="52">
        <f t="shared" ref="M9:M50" si="1">L9</f>
        <v>240000</v>
      </c>
      <c r="N9" s="41">
        <f t="shared" ref="N9:O9" si="2">K9-L9</f>
        <v>150000</v>
      </c>
      <c r="O9" s="41">
        <f t="shared" si="2"/>
        <v>0</v>
      </c>
      <c r="P9" s="78"/>
      <c r="Q9" t="s">
        <v>54</v>
      </c>
    </row>
    <row r="10" spans="3:17" x14ac:dyDescent="0.4">
      <c r="C10" s="3"/>
      <c r="D10" s="4"/>
      <c r="E10" s="22"/>
      <c r="F10" s="4"/>
      <c r="G10" s="20"/>
      <c r="H10" s="25"/>
      <c r="I10" s="20"/>
      <c r="J10" s="20"/>
      <c r="K10" s="66"/>
      <c r="L10" s="80"/>
      <c r="M10" s="41"/>
      <c r="N10" s="59"/>
      <c r="O10" s="59"/>
      <c r="P10" s="78"/>
    </row>
    <row r="11" spans="3:17" x14ac:dyDescent="0.4">
      <c r="C11" s="3"/>
      <c r="D11" s="4" t="s">
        <v>12</v>
      </c>
      <c r="E11" s="22">
        <v>127000</v>
      </c>
      <c r="F11" s="4">
        <v>1</v>
      </c>
      <c r="G11" s="20">
        <f>E11*F11</f>
        <v>127000</v>
      </c>
      <c r="H11" s="25">
        <v>0.1</v>
      </c>
      <c r="I11" s="20">
        <f>G11*H11</f>
        <v>12700</v>
      </c>
      <c r="J11" s="20">
        <f>K11/F11</f>
        <v>139700</v>
      </c>
      <c r="K11" s="66">
        <f>G11+I11</f>
        <v>139700</v>
      </c>
      <c r="L11" s="79">
        <v>0</v>
      </c>
      <c r="M11" s="50">
        <v>0</v>
      </c>
      <c r="N11" s="41">
        <f t="shared" ref="N11:O11" si="3">K11-L11</f>
        <v>139700</v>
      </c>
      <c r="O11" s="41">
        <f t="shared" si="3"/>
        <v>0</v>
      </c>
      <c r="P11" s="78"/>
      <c r="Q11" t="s">
        <v>53</v>
      </c>
    </row>
    <row r="12" spans="3:17" x14ac:dyDescent="0.4">
      <c r="C12" s="3"/>
      <c r="D12" s="5" t="s">
        <v>35</v>
      </c>
      <c r="E12" s="22"/>
      <c r="F12" s="4"/>
      <c r="G12" s="20"/>
      <c r="H12" s="25"/>
      <c r="I12" s="20"/>
      <c r="J12" s="20"/>
      <c r="K12" s="66"/>
      <c r="L12" s="80"/>
      <c r="M12" s="41"/>
      <c r="N12" s="59"/>
      <c r="O12" s="59"/>
      <c r="P12" s="78"/>
    </row>
    <row r="13" spans="3:17" x14ac:dyDescent="0.4">
      <c r="C13" s="3"/>
      <c r="D13" s="5" t="s">
        <v>33</v>
      </c>
      <c r="E13" s="22"/>
      <c r="F13" s="4"/>
      <c r="G13" s="20"/>
      <c r="H13" s="25"/>
      <c r="I13" s="20"/>
      <c r="J13" s="20"/>
      <c r="K13" s="66"/>
      <c r="L13" s="80"/>
      <c r="M13" s="41"/>
      <c r="N13" s="59"/>
      <c r="O13" s="59"/>
      <c r="P13" s="78"/>
    </row>
    <row r="14" spans="3:17" x14ac:dyDescent="0.4">
      <c r="C14" s="3"/>
      <c r="D14" s="5" t="s">
        <v>34</v>
      </c>
      <c r="E14" s="22"/>
      <c r="F14" s="4"/>
      <c r="G14" s="20"/>
      <c r="H14" s="25"/>
      <c r="I14" s="20"/>
      <c r="J14" s="20"/>
      <c r="K14" s="66"/>
      <c r="L14" s="80"/>
      <c r="M14" s="41"/>
      <c r="N14" s="59"/>
      <c r="O14" s="59"/>
      <c r="P14" s="78"/>
    </row>
    <row r="15" spans="3:17" x14ac:dyDescent="0.4">
      <c r="C15" s="3"/>
      <c r="D15" s="5"/>
      <c r="E15" s="22"/>
      <c r="F15" s="4"/>
      <c r="G15" s="20"/>
      <c r="H15" s="25"/>
      <c r="I15" s="20"/>
      <c r="J15" s="20"/>
      <c r="K15" s="66"/>
      <c r="L15" s="80"/>
      <c r="M15" s="41"/>
      <c r="N15" s="59"/>
      <c r="O15" s="59"/>
      <c r="P15" s="78"/>
    </row>
    <row r="16" spans="3:17" x14ac:dyDescent="0.4">
      <c r="C16" s="3"/>
      <c r="D16" s="4" t="s">
        <v>37</v>
      </c>
      <c r="E16" s="22">
        <v>20000</v>
      </c>
      <c r="F16" s="4">
        <v>1</v>
      </c>
      <c r="G16" s="20">
        <f>E16*F16</f>
        <v>20000</v>
      </c>
      <c r="H16" s="25">
        <v>0.1</v>
      </c>
      <c r="I16" s="20">
        <f>G16*H16</f>
        <v>2000</v>
      </c>
      <c r="J16" s="20">
        <f>K16/F16</f>
        <v>22000</v>
      </c>
      <c r="K16" s="66">
        <f>G16+I16</f>
        <v>22000</v>
      </c>
      <c r="L16" s="79">
        <v>0</v>
      </c>
      <c r="M16" s="52">
        <v>0</v>
      </c>
      <c r="N16" s="41">
        <f t="shared" ref="N16:O16" si="4">K16-L16</f>
        <v>22000</v>
      </c>
      <c r="O16" s="41">
        <f t="shared" si="4"/>
        <v>0</v>
      </c>
      <c r="P16" s="78"/>
      <c r="Q16" t="s">
        <v>53</v>
      </c>
    </row>
    <row r="17" spans="3:17" x14ac:dyDescent="0.4">
      <c r="C17" s="3"/>
      <c r="D17" s="4"/>
      <c r="E17" s="22"/>
      <c r="F17" s="4"/>
      <c r="G17" s="20"/>
      <c r="H17" s="25"/>
      <c r="I17" s="20"/>
      <c r="J17" s="20"/>
      <c r="K17" s="66"/>
      <c r="L17" s="80"/>
      <c r="M17" s="41"/>
      <c r="N17" s="59"/>
      <c r="O17" s="59"/>
      <c r="P17" s="78"/>
    </row>
    <row r="18" spans="3:17" x14ac:dyDescent="0.4">
      <c r="C18" s="3"/>
      <c r="D18" s="4" t="s">
        <v>13</v>
      </c>
      <c r="E18" s="22">
        <v>50000</v>
      </c>
      <c r="F18" s="4">
        <v>1</v>
      </c>
      <c r="G18" s="20">
        <f>E18*F18</f>
        <v>50000</v>
      </c>
      <c r="H18" s="25">
        <v>0.3</v>
      </c>
      <c r="I18" s="20">
        <f>G18*H18</f>
        <v>15000</v>
      </c>
      <c r="J18" s="20">
        <f>K18/F18</f>
        <v>65000</v>
      </c>
      <c r="K18" s="66">
        <f>G18+I18</f>
        <v>65000</v>
      </c>
      <c r="L18" s="79">
        <v>0</v>
      </c>
      <c r="M18" s="52">
        <v>0</v>
      </c>
      <c r="N18" s="41">
        <f t="shared" ref="N18:O18" si="5">K18-L18</f>
        <v>65000</v>
      </c>
      <c r="O18" s="41">
        <f t="shared" si="5"/>
        <v>0</v>
      </c>
      <c r="P18" s="78"/>
      <c r="Q18" t="s">
        <v>53</v>
      </c>
    </row>
    <row r="19" spans="3:17" x14ac:dyDescent="0.4">
      <c r="C19" s="3"/>
      <c r="D19" s="4"/>
      <c r="E19" s="22"/>
      <c r="F19" s="4"/>
      <c r="G19" s="20"/>
      <c r="H19" s="22"/>
      <c r="I19" s="20"/>
      <c r="J19" s="20"/>
      <c r="K19" s="66"/>
      <c r="L19" s="80"/>
      <c r="M19" s="42"/>
      <c r="N19" s="60"/>
      <c r="O19" s="60"/>
      <c r="P19" s="78"/>
    </row>
    <row r="20" spans="3:17" x14ac:dyDescent="0.4">
      <c r="C20" s="6" t="s">
        <v>15</v>
      </c>
      <c r="D20" s="7"/>
      <c r="E20" s="23"/>
      <c r="F20" s="7"/>
      <c r="G20" s="36"/>
      <c r="H20" s="23"/>
      <c r="I20" s="36"/>
      <c r="J20" s="36"/>
      <c r="K20" s="67"/>
      <c r="L20" s="81"/>
      <c r="M20" s="40"/>
      <c r="N20" s="55"/>
      <c r="O20" s="55"/>
      <c r="P20" s="78"/>
    </row>
    <row r="21" spans="3:17" x14ac:dyDescent="0.4">
      <c r="C21" s="44">
        <f>SUM(K20:K24)</f>
        <v>685000</v>
      </c>
      <c r="D21" t="s">
        <v>14</v>
      </c>
      <c r="E21" s="19">
        <v>400000</v>
      </c>
      <c r="F21">
        <v>1</v>
      </c>
      <c r="G21" s="37">
        <f>E21*F21</f>
        <v>400000</v>
      </c>
      <c r="H21" s="25">
        <v>0.3</v>
      </c>
      <c r="I21" s="37">
        <f>G21*H21</f>
        <v>120000</v>
      </c>
      <c r="J21" s="20">
        <f>K21/F21</f>
        <v>520000</v>
      </c>
      <c r="K21" s="68">
        <f>G21+I21</f>
        <v>520000</v>
      </c>
      <c r="L21" s="82">
        <v>520000</v>
      </c>
      <c r="M21" s="41">
        <f t="shared" si="1"/>
        <v>520000</v>
      </c>
      <c r="N21" s="41">
        <f t="shared" ref="N21:O21" si="6">K21-L21</f>
        <v>0</v>
      </c>
      <c r="O21" s="41">
        <f t="shared" si="6"/>
        <v>0</v>
      </c>
      <c r="P21" s="78"/>
    </row>
    <row r="22" spans="3:17" x14ac:dyDescent="0.4">
      <c r="C22" s="8"/>
      <c r="E22" s="19"/>
      <c r="G22" s="37"/>
      <c r="H22" s="19"/>
      <c r="I22" s="37"/>
      <c r="J22" s="37"/>
      <c r="K22" s="68"/>
      <c r="L22" s="82"/>
      <c r="M22" s="41"/>
      <c r="N22" s="59"/>
      <c r="O22" s="59"/>
      <c r="P22" s="78"/>
    </row>
    <row r="23" spans="3:17" x14ac:dyDescent="0.4">
      <c r="C23" s="8"/>
      <c r="D23" t="s">
        <v>26</v>
      </c>
      <c r="E23" s="19">
        <v>150000</v>
      </c>
      <c r="F23">
        <v>1</v>
      </c>
      <c r="G23" s="37">
        <f>E23*F23</f>
        <v>150000</v>
      </c>
      <c r="H23" s="25">
        <v>0.1</v>
      </c>
      <c r="I23" s="37">
        <f>G23*H23</f>
        <v>15000</v>
      </c>
      <c r="J23" s="20">
        <f>K23/F23</f>
        <v>165000</v>
      </c>
      <c r="K23" s="68">
        <f>G23+I23</f>
        <v>165000</v>
      </c>
      <c r="L23" s="82">
        <v>165000</v>
      </c>
      <c r="M23" s="41">
        <v>0</v>
      </c>
      <c r="N23" s="41">
        <f t="shared" ref="N23" si="7">K23-L23</f>
        <v>0</v>
      </c>
      <c r="O23" s="41">
        <v>100000</v>
      </c>
      <c r="P23" s="78"/>
    </row>
    <row r="24" spans="3:17" x14ac:dyDescent="0.4">
      <c r="C24" s="9"/>
      <c r="D24" s="10"/>
      <c r="E24" s="24"/>
      <c r="F24" s="10"/>
      <c r="G24" s="38"/>
      <c r="H24" s="24"/>
      <c r="I24" s="38"/>
      <c r="J24" s="38"/>
      <c r="K24" s="69"/>
      <c r="L24" s="83"/>
      <c r="M24" s="41"/>
      <c r="N24" s="60"/>
      <c r="O24" s="60"/>
      <c r="P24" s="78"/>
    </row>
    <row r="25" spans="3:17" x14ac:dyDescent="0.4">
      <c r="C25" s="11" t="s">
        <v>6</v>
      </c>
      <c r="D25" s="7"/>
      <c r="E25" s="23"/>
      <c r="F25" s="7"/>
      <c r="G25" s="36"/>
      <c r="H25" s="23"/>
      <c r="I25" s="36"/>
      <c r="J25" s="36"/>
      <c r="K25" s="67"/>
      <c r="L25" s="81"/>
      <c r="M25" s="40"/>
      <c r="N25" s="56"/>
      <c r="O25" s="56"/>
      <c r="P25" s="78"/>
    </row>
    <row r="26" spans="3:17" x14ac:dyDescent="0.4">
      <c r="C26" s="45">
        <f>SUM(K25:K38)</f>
        <v>1445000</v>
      </c>
      <c r="D26" t="s">
        <v>16</v>
      </c>
      <c r="E26" s="19">
        <v>350000</v>
      </c>
      <c r="F26">
        <v>1</v>
      </c>
      <c r="G26" s="37">
        <f>E26*F26</f>
        <v>350000</v>
      </c>
      <c r="H26" s="25">
        <v>0.3</v>
      </c>
      <c r="I26" s="37">
        <f>G26*H26</f>
        <v>105000</v>
      </c>
      <c r="J26" s="20">
        <f>K26/F26</f>
        <v>455000</v>
      </c>
      <c r="K26" s="68">
        <f>G26+I26</f>
        <v>455000</v>
      </c>
      <c r="L26" s="82">
        <v>455000</v>
      </c>
      <c r="M26" s="41">
        <f t="shared" si="1"/>
        <v>455000</v>
      </c>
      <c r="N26" s="41">
        <f t="shared" ref="N26:O26" si="8">K26-L26</f>
        <v>0</v>
      </c>
      <c r="O26" s="41">
        <f t="shared" si="8"/>
        <v>0</v>
      </c>
      <c r="P26" s="78"/>
    </row>
    <row r="27" spans="3:17" x14ac:dyDescent="0.4">
      <c r="C27" s="12"/>
      <c r="E27" s="19"/>
      <c r="G27" s="37"/>
      <c r="H27" s="19"/>
      <c r="I27" s="37"/>
      <c r="J27" s="37"/>
      <c r="K27" s="68"/>
      <c r="L27" s="82"/>
      <c r="M27" s="41"/>
      <c r="N27" s="57"/>
      <c r="O27" s="57"/>
      <c r="P27" s="78"/>
    </row>
    <row r="28" spans="3:17" x14ac:dyDescent="0.4">
      <c r="C28" s="12"/>
      <c r="D28" t="s">
        <v>32</v>
      </c>
      <c r="E28" s="19">
        <v>60000</v>
      </c>
      <c r="F28">
        <v>15</v>
      </c>
      <c r="G28" s="37">
        <f>E28*F28</f>
        <v>900000</v>
      </c>
      <c r="H28" s="25">
        <v>0.1</v>
      </c>
      <c r="I28" s="37">
        <f>G28*H28</f>
        <v>90000</v>
      </c>
      <c r="J28" s="20">
        <f>K28/F28</f>
        <v>66000</v>
      </c>
      <c r="K28" s="68">
        <f>G28+I28</f>
        <v>990000</v>
      </c>
      <c r="L28" s="82">
        <v>990000</v>
      </c>
      <c r="M28" s="41">
        <v>0</v>
      </c>
      <c r="N28" s="41">
        <f t="shared" ref="N28" si="9">K28-L28</f>
        <v>0</v>
      </c>
      <c r="O28" s="41">
        <v>900000</v>
      </c>
      <c r="P28" s="78"/>
    </row>
    <row r="29" spans="3:17" x14ac:dyDescent="0.4">
      <c r="C29" s="12"/>
      <c r="D29" s="13" t="s">
        <v>17</v>
      </c>
      <c r="E29" s="19"/>
      <c r="G29" s="37"/>
      <c r="H29" s="19"/>
      <c r="I29" s="37"/>
      <c r="J29" s="37"/>
      <c r="K29" s="68"/>
      <c r="L29" s="82"/>
      <c r="M29" s="41"/>
      <c r="N29" s="57"/>
      <c r="O29" s="57"/>
      <c r="P29" s="78"/>
    </row>
    <row r="30" spans="3:17" x14ac:dyDescent="0.4">
      <c r="C30" s="12"/>
      <c r="D30" s="13" t="s">
        <v>18</v>
      </c>
      <c r="E30" s="19"/>
      <c r="G30" s="37"/>
      <c r="H30" s="19"/>
      <c r="I30" s="37"/>
      <c r="J30" s="37"/>
      <c r="K30" s="68"/>
      <c r="L30" s="82"/>
      <c r="M30" s="41"/>
      <c r="N30" s="57"/>
      <c r="O30" s="57"/>
      <c r="P30" s="78"/>
    </row>
    <row r="31" spans="3:17" x14ac:dyDescent="0.4">
      <c r="C31" s="12"/>
      <c r="D31" s="14" t="s">
        <v>23</v>
      </c>
      <c r="E31" s="19"/>
      <c r="G31" s="37"/>
      <c r="H31" s="19"/>
      <c r="I31" s="37"/>
      <c r="J31" s="37"/>
      <c r="K31" s="68"/>
      <c r="L31" s="82"/>
      <c r="M31" s="41"/>
      <c r="N31" s="57"/>
      <c r="O31" s="57"/>
      <c r="P31" s="78"/>
    </row>
    <row r="32" spans="3:17" x14ac:dyDescent="0.4">
      <c r="C32" s="12"/>
      <c r="D32" s="14" t="s">
        <v>24</v>
      </c>
      <c r="E32" s="19"/>
      <c r="G32" s="37"/>
      <c r="H32" s="19"/>
      <c r="I32" s="37"/>
      <c r="J32" s="37"/>
      <c r="K32" s="68"/>
      <c r="L32" s="82"/>
      <c r="M32" s="41"/>
      <c r="N32" s="57"/>
      <c r="O32" s="57"/>
      <c r="P32" s="78"/>
    </row>
    <row r="33" spans="3:17" x14ac:dyDescent="0.4">
      <c r="C33" s="12"/>
      <c r="D33" s="14" t="s">
        <v>25</v>
      </c>
      <c r="E33" s="19"/>
      <c r="G33" s="37"/>
      <c r="H33" s="19"/>
      <c r="I33" s="37"/>
      <c r="J33" s="37"/>
      <c r="K33" s="68"/>
      <c r="L33" s="82"/>
      <c r="M33" s="41"/>
      <c r="N33" s="57"/>
      <c r="O33" s="57"/>
      <c r="P33" s="78"/>
    </row>
    <row r="34" spans="3:17" x14ac:dyDescent="0.4">
      <c r="C34" s="12"/>
      <c r="D34" s="13" t="s">
        <v>19</v>
      </c>
      <c r="E34" s="19"/>
      <c r="G34" s="37"/>
      <c r="H34" s="19"/>
      <c r="I34" s="37"/>
      <c r="J34" s="37"/>
      <c r="K34" s="68"/>
      <c r="L34" s="82"/>
      <c r="M34" s="41"/>
      <c r="N34" s="57"/>
      <c r="O34" s="57"/>
      <c r="P34" s="78"/>
    </row>
    <row r="35" spans="3:17" x14ac:dyDescent="0.4">
      <c r="C35" s="12"/>
      <c r="D35" s="13" t="s">
        <v>20</v>
      </c>
      <c r="E35" s="19"/>
      <c r="G35" s="37"/>
      <c r="H35" s="19"/>
      <c r="I35" s="37"/>
      <c r="J35" s="37"/>
      <c r="K35" s="68"/>
      <c r="L35" s="82"/>
      <c r="M35" s="41"/>
      <c r="N35" s="57"/>
      <c r="O35" s="57"/>
      <c r="P35" s="78"/>
    </row>
    <row r="36" spans="3:17" x14ac:dyDescent="0.4">
      <c r="C36" s="12"/>
      <c r="D36" s="13" t="s">
        <v>21</v>
      </c>
      <c r="E36" s="19"/>
      <c r="G36" s="37"/>
      <c r="H36" s="19"/>
      <c r="I36" s="37"/>
      <c r="J36" s="37"/>
      <c r="K36" s="68"/>
      <c r="L36" s="82"/>
      <c r="M36" s="41"/>
      <c r="N36" s="57"/>
      <c r="O36" s="57"/>
      <c r="P36" s="78"/>
    </row>
    <row r="37" spans="3:17" x14ac:dyDescent="0.4">
      <c r="C37" s="12"/>
      <c r="D37" s="13" t="s">
        <v>22</v>
      </c>
      <c r="E37" s="19"/>
      <c r="G37" s="37"/>
      <c r="H37" s="19"/>
      <c r="I37" s="37"/>
      <c r="J37" s="37"/>
      <c r="K37" s="68"/>
      <c r="L37" s="82"/>
      <c r="M37" s="41"/>
      <c r="N37" s="57"/>
      <c r="O37" s="57"/>
      <c r="P37" s="78"/>
    </row>
    <row r="38" spans="3:17" x14ac:dyDescent="0.4">
      <c r="C38" s="15"/>
      <c r="D38" s="10"/>
      <c r="E38" s="24"/>
      <c r="F38" s="10"/>
      <c r="G38" s="38"/>
      <c r="H38" s="24"/>
      <c r="I38" s="38"/>
      <c r="J38" s="38"/>
      <c r="K38" s="69"/>
      <c r="L38" s="83"/>
      <c r="M38" s="42"/>
      <c r="N38" s="58"/>
      <c r="O38" s="58"/>
      <c r="P38" s="78"/>
    </row>
    <row r="39" spans="3:17" x14ac:dyDescent="0.4">
      <c r="C39" s="16" t="s">
        <v>7</v>
      </c>
      <c r="D39" s="7"/>
      <c r="E39" s="23"/>
      <c r="F39" s="7"/>
      <c r="G39" s="36"/>
      <c r="H39" s="23"/>
      <c r="I39" s="36"/>
      <c r="J39" s="36"/>
      <c r="K39" s="67"/>
      <c r="L39" s="81"/>
      <c r="M39" s="40"/>
      <c r="N39" s="56"/>
      <c r="O39" s="56"/>
      <c r="P39" s="78"/>
    </row>
    <row r="40" spans="3:17" x14ac:dyDescent="0.4">
      <c r="C40" s="31">
        <f>SUM(K39:K52)</f>
        <v>2600000</v>
      </c>
      <c r="D40" t="s">
        <v>8</v>
      </c>
      <c r="E40" s="19">
        <v>250000</v>
      </c>
      <c r="F40">
        <v>1</v>
      </c>
      <c r="G40" s="37">
        <f>E40*F40</f>
        <v>250000</v>
      </c>
      <c r="H40" s="25">
        <v>0.3</v>
      </c>
      <c r="I40" s="37">
        <f>G40*H40</f>
        <v>75000</v>
      </c>
      <c r="J40" s="20">
        <f>K40/F40</f>
        <v>325000</v>
      </c>
      <c r="K40" s="68">
        <f>G40+I40</f>
        <v>325000</v>
      </c>
      <c r="L40" s="82">
        <v>325000</v>
      </c>
      <c r="M40" s="41">
        <f t="shared" si="1"/>
        <v>325000</v>
      </c>
      <c r="N40" s="41">
        <f t="shared" ref="N40:O42" si="10">K40-L40</f>
        <v>0</v>
      </c>
      <c r="O40" s="41">
        <f t="shared" si="10"/>
        <v>0</v>
      </c>
      <c r="P40" s="78"/>
    </row>
    <row r="41" spans="3:17" x14ac:dyDescent="0.4">
      <c r="C41" s="17"/>
      <c r="E41" s="19"/>
      <c r="G41" s="37"/>
      <c r="H41" s="19"/>
      <c r="I41" s="37"/>
      <c r="J41" s="37"/>
      <c r="K41" s="68"/>
      <c r="L41" s="82"/>
      <c r="M41" s="41"/>
      <c r="N41" s="57"/>
      <c r="O41" s="57"/>
      <c r="P41" s="78"/>
    </row>
    <row r="42" spans="3:17" x14ac:dyDescent="0.4">
      <c r="C42" s="17"/>
      <c r="D42" t="s">
        <v>9</v>
      </c>
      <c r="E42" s="19">
        <v>350000</v>
      </c>
      <c r="F42">
        <v>5</v>
      </c>
      <c r="G42" s="37">
        <f>E42*F42</f>
        <v>1750000</v>
      </c>
      <c r="H42" s="25">
        <v>0.3</v>
      </c>
      <c r="I42" s="37">
        <f>G42*H42</f>
        <v>525000</v>
      </c>
      <c r="J42" s="20">
        <f>K42/F42</f>
        <v>455000</v>
      </c>
      <c r="K42" s="68">
        <f>G42+I42</f>
        <v>2275000</v>
      </c>
      <c r="L42" s="82">
        <f>K42</f>
        <v>2275000</v>
      </c>
      <c r="M42" s="41">
        <f t="shared" si="1"/>
        <v>2275000</v>
      </c>
      <c r="N42" s="41">
        <f t="shared" si="10"/>
        <v>0</v>
      </c>
      <c r="O42" s="41">
        <f t="shared" si="10"/>
        <v>0</v>
      </c>
      <c r="P42" s="78"/>
    </row>
    <row r="43" spans="3:17" x14ac:dyDescent="0.4">
      <c r="C43" s="17"/>
      <c r="D43" s="13" t="s">
        <v>27</v>
      </c>
      <c r="E43" s="19"/>
      <c r="G43" s="37"/>
      <c r="H43" s="19"/>
      <c r="I43" s="37"/>
      <c r="J43" s="37"/>
      <c r="K43" s="68"/>
      <c r="L43" s="82"/>
      <c r="M43" s="41"/>
      <c r="N43" s="57"/>
      <c r="O43" s="57"/>
      <c r="P43" s="78"/>
    </row>
    <row r="44" spans="3:17" x14ac:dyDescent="0.4">
      <c r="C44" s="17"/>
      <c r="D44" s="13" t="s">
        <v>28</v>
      </c>
      <c r="E44" s="19"/>
      <c r="G44" s="37"/>
      <c r="H44" s="19"/>
      <c r="I44" s="37"/>
      <c r="J44" s="37"/>
      <c r="K44" s="68"/>
      <c r="L44" s="82"/>
      <c r="M44" s="41"/>
      <c r="N44" s="57"/>
      <c r="O44" s="57"/>
      <c r="P44" s="78"/>
    </row>
    <row r="45" spans="3:17" x14ac:dyDescent="0.4">
      <c r="C45" s="17"/>
      <c r="D45" s="13" t="s">
        <v>29</v>
      </c>
      <c r="E45" s="19"/>
      <c r="G45" s="37"/>
      <c r="H45" s="19"/>
      <c r="I45" s="37"/>
      <c r="J45" s="37"/>
      <c r="K45" s="68"/>
      <c r="L45" s="82"/>
      <c r="M45" s="41"/>
      <c r="N45" s="57"/>
      <c r="O45" s="57"/>
      <c r="P45" s="78"/>
    </row>
    <row r="46" spans="3:17" x14ac:dyDescent="0.4">
      <c r="C46" s="17"/>
      <c r="D46" s="13" t="s">
        <v>30</v>
      </c>
      <c r="E46" s="19"/>
      <c r="G46" s="37"/>
      <c r="H46" s="19"/>
      <c r="I46" s="37"/>
      <c r="J46" s="37"/>
      <c r="K46" s="68"/>
      <c r="L46" s="82"/>
      <c r="M46" s="41"/>
      <c r="N46" s="57"/>
      <c r="O46" s="57"/>
      <c r="P46" s="78"/>
    </row>
    <row r="47" spans="3:17" x14ac:dyDescent="0.4">
      <c r="C47" s="18"/>
      <c r="D47" s="51" t="s">
        <v>31</v>
      </c>
      <c r="E47" s="24"/>
      <c r="F47" s="10"/>
      <c r="G47" s="38"/>
      <c r="H47" s="24"/>
      <c r="I47" s="38"/>
      <c r="J47" s="38"/>
      <c r="K47" s="69"/>
      <c r="L47" s="83"/>
      <c r="M47" s="41"/>
      <c r="N47" s="57"/>
      <c r="O47" s="57"/>
      <c r="P47" s="78"/>
    </row>
    <row r="48" spans="3:17" x14ac:dyDescent="0.4">
      <c r="C48" s="53" t="s">
        <v>45</v>
      </c>
      <c r="D48" s="13" t="s">
        <v>46</v>
      </c>
      <c r="E48" s="19"/>
      <c r="G48" s="37"/>
      <c r="H48" s="25"/>
      <c r="I48" s="37"/>
      <c r="J48" s="20"/>
      <c r="K48" s="68"/>
      <c r="L48" s="84">
        <v>350000</v>
      </c>
      <c r="M48" s="40">
        <v>0</v>
      </c>
      <c r="N48" s="40">
        <f>K48-L48</f>
        <v>-350000</v>
      </c>
      <c r="O48" s="40">
        <f>L48-M48</f>
        <v>350000</v>
      </c>
      <c r="P48" s="78"/>
      <c r="Q48" t="s">
        <v>51</v>
      </c>
    </row>
    <row r="49" spans="3:17" x14ac:dyDescent="0.4">
      <c r="C49" s="53"/>
      <c r="E49" s="19"/>
      <c r="G49" s="37"/>
      <c r="H49" s="19"/>
      <c r="I49" s="37"/>
      <c r="J49" s="37"/>
      <c r="K49" s="68"/>
      <c r="L49" s="82"/>
      <c r="M49" s="41"/>
      <c r="N49" s="59"/>
      <c r="O49" s="59"/>
      <c r="P49" s="78"/>
    </row>
    <row r="50" spans="3:17" x14ac:dyDescent="0.4">
      <c r="C50" s="53"/>
      <c r="D50" s="13" t="s">
        <v>47</v>
      </c>
      <c r="E50" s="19"/>
      <c r="G50" s="37"/>
      <c r="H50" s="19"/>
      <c r="I50" s="37"/>
      <c r="J50" s="37"/>
      <c r="K50" s="68"/>
      <c r="L50" s="84">
        <v>30000</v>
      </c>
      <c r="M50" s="52">
        <f t="shared" si="1"/>
        <v>30000</v>
      </c>
      <c r="N50" s="41">
        <f>K50-L50</f>
        <v>-30000</v>
      </c>
      <c r="O50" s="41">
        <f>L50-M50</f>
        <v>0</v>
      </c>
      <c r="P50" s="78"/>
      <c r="Q50" t="s">
        <v>52</v>
      </c>
    </row>
    <row r="51" spans="3:17" x14ac:dyDescent="0.4">
      <c r="C51" s="53"/>
      <c r="E51" s="19"/>
      <c r="G51" s="37"/>
      <c r="H51" s="19"/>
      <c r="I51" s="37"/>
      <c r="J51" s="37"/>
      <c r="K51" s="68"/>
      <c r="L51" s="82"/>
      <c r="M51" s="41"/>
      <c r="N51" s="59"/>
      <c r="O51" s="59"/>
      <c r="P51" s="78"/>
    </row>
    <row r="52" spans="3:17" ht="19.5" thickBot="1" x14ac:dyDescent="0.45">
      <c r="C52" s="54"/>
      <c r="D52" s="10"/>
      <c r="E52" s="24"/>
      <c r="F52" s="10"/>
      <c r="G52" s="38"/>
      <c r="H52" s="24"/>
      <c r="I52" s="38"/>
      <c r="J52" s="38"/>
      <c r="K52" s="69"/>
      <c r="L52" s="85"/>
      <c r="M52" s="86"/>
      <c r="N52" s="87"/>
      <c r="O52" s="87"/>
      <c r="P52" s="88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0E18-1528-45BD-ADC7-CEA9CE4DB16E}">
  <dimension ref="C1:O52"/>
  <sheetViews>
    <sheetView topLeftCell="C1" zoomScale="115" zoomScaleNormal="115" workbookViewId="0">
      <pane xSplit="2" ySplit="4" topLeftCell="I5" activePane="bottomRight" state="frozen"/>
      <selection activeCell="C1" sqref="C1"/>
      <selection pane="topRight" activeCell="F1" sqref="F1"/>
      <selection pane="bottomLeft" activeCell="C4" sqref="C4"/>
      <selection pane="bottomRight" activeCell="I1" sqref="I1"/>
    </sheetView>
  </sheetViews>
  <sheetFormatPr defaultRowHeight="18.75" x14ac:dyDescent="0.4"/>
  <cols>
    <col min="3" max="3" width="14.375" customWidth="1"/>
    <col min="4" max="4" width="78.375" bestFit="1" customWidth="1"/>
    <col min="7" max="7" width="11.875" bestFit="1" customWidth="1"/>
    <col min="8" max="8" width="10.625" bestFit="1" customWidth="1"/>
    <col min="9" max="9" width="15.25" customWidth="1"/>
    <col min="10" max="10" width="17.75" customWidth="1"/>
    <col min="11" max="11" width="21.5" customWidth="1"/>
    <col min="12" max="12" width="18.25" customWidth="1"/>
    <col min="13" max="13" width="12.875" customWidth="1"/>
    <col min="14" max="14" width="16.125" bestFit="1" customWidth="1"/>
    <col min="15" max="15" width="10.625" bestFit="1" customWidth="1"/>
  </cols>
  <sheetData>
    <row r="1" spans="3:15" ht="19.5" thickBot="1" x14ac:dyDescent="0.45">
      <c r="H1" s="91"/>
      <c r="I1" s="91">
        <f>I4-SUM(I6:I18)</f>
        <v>615000</v>
      </c>
    </row>
    <row r="2" spans="3:15" x14ac:dyDescent="0.4">
      <c r="E2" s="26" t="s">
        <v>1</v>
      </c>
      <c r="F2" s="17"/>
      <c r="G2" s="27"/>
      <c r="H2" s="28" t="s">
        <v>2</v>
      </c>
      <c r="I2" s="29"/>
      <c r="J2" s="46" t="s">
        <v>39</v>
      </c>
      <c r="K2" s="63" t="s">
        <v>41</v>
      </c>
      <c r="L2" s="70" t="s">
        <v>40</v>
      </c>
      <c r="M2" s="72" t="s">
        <v>55</v>
      </c>
      <c r="N2" s="92" t="s">
        <v>56</v>
      </c>
      <c r="O2" s="91">
        <f>N4-I1</f>
        <v>2101796</v>
      </c>
    </row>
    <row r="3" spans="3:15" x14ac:dyDescent="0.4">
      <c r="E3" s="26" t="s">
        <v>3</v>
      </c>
      <c r="F3" s="17" t="s">
        <v>4</v>
      </c>
      <c r="G3" s="27" t="s">
        <v>5</v>
      </c>
      <c r="H3" s="28" t="s">
        <v>36</v>
      </c>
      <c r="I3" s="29" t="s">
        <v>5</v>
      </c>
      <c r="J3" s="46"/>
      <c r="K3" s="63" t="s">
        <v>42</v>
      </c>
      <c r="L3" s="74" t="s">
        <v>43</v>
      </c>
      <c r="M3" s="62"/>
      <c r="N3" s="93"/>
      <c r="O3" s="91">
        <f>O2-1500000</f>
        <v>601796</v>
      </c>
    </row>
    <row r="4" spans="3:15" x14ac:dyDescent="0.4">
      <c r="E4" s="30"/>
      <c r="F4" s="31"/>
      <c r="G4" s="32">
        <f>SUM(G5:G64)</f>
        <v>4436760</v>
      </c>
      <c r="H4" s="33"/>
      <c r="I4" s="34">
        <f>SUM(I5:I64)</f>
        <v>853676</v>
      </c>
      <c r="J4" s="47"/>
      <c r="K4" s="64">
        <f>SUM(K5:K64)</f>
        <v>5290436</v>
      </c>
      <c r="L4" s="76">
        <f>SUM(L5:L64)</f>
        <v>4066796</v>
      </c>
      <c r="M4" s="89">
        <v>1350000</v>
      </c>
      <c r="N4" s="90">
        <f>L4-M4</f>
        <v>2716796</v>
      </c>
    </row>
    <row r="5" spans="3:15" x14ac:dyDescent="0.4">
      <c r="C5" s="1" t="s">
        <v>10</v>
      </c>
      <c r="D5" s="2"/>
      <c r="E5" s="21"/>
      <c r="F5" s="2"/>
      <c r="G5" s="35"/>
      <c r="H5" s="21"/>
      <c r="I5" s="35"/>
      <c r="J5" s="39"/>
      <c r="K5" s="65"/>
      <c r="L5" s="77"/>
      <c r="M5" s="55"/>
      <c r="N5" s="78"/>
    </row>
    <row r="6" spans="3:15" x14ac:dyDescent="0.4">
      <c r="C6" s="43">
        <f>SUM(K5:K19)</f>
        <v>1925436</v>
      </c>
      <c r="D6" s="4" t="s">
        <v>0</v>
      </c>
      <c r="E6" s="22">
        <v>37180</v>
      </c>
      <c r="F6" s="4">
        <v>32</v>
      </c>
      <c r="G6" s="20">
        <f>E6*F6</f>
        <v>1189760</v>
      </c>
      <c r="H6" s="25">
        <v>0.1</v>
      </c>
      <c r="I6" s="20">
        <f>G6*H6</f>
        <v>118976</v>
      </c>
      <c r="J6" s="20">
        <f>K6/F6</f>
        <v>40898</v>
      </c>
      <c r="K6" s="66">
        <f>G6+I6</f>
        <v>1308736</v>
      </c>
      <c r="L6" s="79">
        <f>J6*2</f>
        <v>81796</v>
      </c>
      <c r="M6" s="41">
        <v>0</v>
      </c>
      <c r="N6" s="78"/>
      <c r="O6" t="s">
        <v>50</v>
      </c>
    </row>
    <row r="7" spans="3:15" x14ac:dyDescent="0.4">
      <c r="C7" s="3"/>
      <c r="D7" s="4" t="s">
        <v>38</v>
      </c>
      <c r="E7" s="22"/>
      <c r="F7" s="4"/>
      <c r="G7" s="20"/>
      <c r="H7" s="22"/>
      <c r="I7" s="20"/>
      <c r="J7" s="20"/>
      <c r="K7" s="66"/>
      <c r="L7" s="80"/>
      <c r="M7" s="59"/>
      <c r="N7" s="78"/>
    </row>
    <row r="8" spans="3:15" x14ac:dyDescent="0.4">
      <c r="C8" s="3"/>
      <c r="D8" s="4"/>
      <c r="E8" s="22"/>
      <c r="F8" s="4"/>
      <c r="G8" s="20"/>
      <c r="H8" s="22"/>
      <c r="I8" s="20"/>
      <c r="J8" s="20"/>
      <c r="K8" s="66"/>
      <c r="L8" s="80"/>
      <c r="M8" s="59"/>
      <c r="N8" s="78"/>
    </row>
    <row r="9" spans="3:15" x14ac:dyDescent="0.4">
      <c r="C9" s="3"/>
      <c r="D9" s="4" t="s">
        <v>11</v>
      </c>
      <c r="E9" s="22">
        <v>300000</v>
      </c>
      <c r="F9" s="4">
        <v>1</v>
      </c>
      <c r="G9" s="20">
        <f>E9*F9</f>
        <v>300000</v>
      </c>
      <c r="H9" s="25">
        <v>0.3</v>
      </c>
      <c r="I9" s="20">
        <f>G9*H9</f>
        <v>90000</v>
      </c>
      <c r="J9" s="20">
        <f>K9/F9</f>
        <v>390000</v>
      </c>
      <c r="K9" s="66">
        <f>G9+I9</f>
        <v>390000</v>
      </c>
      <c r="L9" s="79">
        <v>240000</v>
      </c>
      <c r="M9" s="41">
        <v>0</v>
      </c>
      <c r="N9" s="78"/>
      <c r="O9" t="s">
        <v>54</v>
      </c>
    </row>
    <row r="10" spans="3:15" x14ac:dyDescent="0.4">
      <c r="C10" s="3"/>
      <c r="D10" s="4"/>
      <c r="E10" s="22"/>
      <c r="F10" s="4"/>
      <c r="G10" s="20"/>
      <c r="H10" s="25"/>
      <c r="I10" s="20"/>
      <c r="J10" s="20"/>
      <c r="K10" s="66"/>
      <c r="L10" s="80"/>
      <c r="M10" s="59"/>
      <c r="N10" s="78"/>
    </row>
    <row r="11" spans="3:15" x14ac:dyDescent="0.4">
      <c r="C11" s="3"/>
      <c r="D11" s="4" t="s">
        <v>12</v>
      </c>
      <c r="E11" s="22">
        <v>127000</v>
      </c>
      <c r="F11" s="4">
        <v>1</v>
      </c>
      <c r="G11" s="20">
        <f>E11*F11</f>
        <v>127000</v>
      </c>
      <c r="H11" s="25">
        <v>0.1</v>
      </c>
      <c r="I11" s="20">
        <f>G11*H11</f>
        <v>12700</v>
      </c>
      <c r="J11" s="20">
        <f>K11/F11</f>
        <v>139700</v>
      </c>
      <c r="K11" s="66">
        <f>G11+I11</f>
        <v>139700</v>
      </c>
      <c r="L11" s="79">
        <v>0</v>
      </c>
      <c r="M11" s="41">
        <v>0</v>
      </c>
      <c r="N11" s="78"/>
      <c r="O11" t="s">
        <v>53</v>
      </c>
    </row>
    <row r="12" spans="3:15" x14ac:dyDescent="0.4">
      <c r="C12" s="3"/>
      <c r="D12" s="5" t="s">
        <v>35</v>
      </c>
      <c r="E12" s="22"/>
      <c r="F12" s="4"/>
      <c r="G12" s="20"/>
      <c r="H12" s="25"/>
      <c r="I12" s="20"/>
      <c r="J12" s="20"/>
      <c r="K12" s="66"/>
      <c r="L12" s="80"/>
      <c r="M12" s="59"/>
      <c r="N12" s="78"/>
    </row>
    <row r="13" spans="3:15" x14ac:dyDescent="0.4">
      <c r="C13" s="3"/>
      <c r="D13" s="5" t="s">
        <v>33</v>
      </c>
      <c r="E13" s="22"/>
      <c r="F13" s="4"/>
      <c r="G13" s="20"/>
      <c r="H13" s="25"/>
      <c r="I13" s="20"/>
      <c r="J13" s="20"/>
      <c r="K13" s="66"/>
      <c r="L13" s="80"/>
      <c r="M13" s="59"/>
      <c r="N13" s="78"/>
    </row>
    <row r="14" spans="3:15" x14ac:dyDescent="0.4">
      <c r="C14" s="3"/>
      <c r="D14" s="5" t="s">
        <v>34</v>
      </c>
      <c r="E14" s="22"/>
      <c r="F14" s="4"/>
      <c r="G14" s="20"/>
      <c r="H14" s="25"/>
      <c r="I14" s="20"/>
      <c r="J14" s="20"/>
      <c r="K14" s="66"/>
      <c r="L14" s="80"/>
      <c r="M14" s="59"/>
      <c r="N14" s="78"/>
    </row>
    <row r="15" spans="3:15" x14ac:dyDescent="0.4">
      <c r="C15" s="3"/>
      <c r="D15" s="5"/>
      <c r="E15" s="22"/>
      <c r="F15" s="4"/>
      <c r="G15" s="20"/>
      <c r="H15" s="25"/>
      <c r="I15" s="20"/>
      <c r="J15" s="20"/>
      <c r="K15" s="66"/>
      <c r="L15" s="80"/>
      <c r="M15" s="59"/>
      <c r="N15" s="78"/>
    </row>
    <row r="16" spans="3:15" x14ac:dyDescent="0.4">
      <c r="C16" s="3"/>
      <c r="D16" s="4" t="s">
        <v>37</v>
      </c>
      <c r="E16" s="22">
        <v>20000</v>
      </c>
      <c r="F16" s="4">
        <v>1</v>
      </c>
      <c r="G16" s="20">
        <f>E16*F16</f>
        <v>20000</v>
      </c>
      <c r="H16" s="25">
        <v>0.1</v>
      </c>
      <c r="I16" s="20">
        <f>G16*H16</f>
        <v>2000</v>
      </c>
      <c r="J16" s="20">
        <f>K16/F16</f>
        <v>22000</v>
      </c>
      <c r="K16" s="66">
        <f>G16+I16</f>
        <v>22000</v>
      </c>
      <c r="L16" s="79">
        <v>0</v>
      </c>
      <c r="M16" s="41">
        <v>0</v>
      </c>
      <c r="N16" s="78"/>
      <c r="O16" t="s">
        <v>53</v>
      </c>
    </row>
    <row r="17" spans="3:15" x14ac:dyDescent="0.4">
      <c r="C17" s="3"/>
      <c r="D17" s="4"/>
      <c r="E17" s="22"/>
      <c r="F17" s="4"/>
      <c r="G17" s="20"/>
      <c r="H17" s="25"/>
      <c r="I17" s="20"/>
      <c r="J17" s="20"/>
      <c r="K17" s="66"/>
      <c r="L17" s="80"/>
      <c r="M17" s="59"/>
      <c r="N17" s="78"/>
    </row>
    <row r="18" spans="3:15" x14ac:dyDescent="0.4">
      <c r="C18" s="3"/>
      <c r="D18" s="4" t="s">
        <v>13</v>
      </c>
      <c r="E18" s="22">
        <v>50000</v>
      </c>
      <c r="F18" s="4">
        <v>1</v>
      </c>
      <c r="G18" s="20">
        <f>E18*F18</f>
        <v>50000</v>
      </c>
      <c r="H18" s="25">
        <v>0.3</v>
      </c>
      <c r="I18" s="20">
        <f>G18*H18</f>
        <v>15000</v>
      </c>
      <c r="J18" s="20">
        <f>K18/F18</f>
        <v>65000</v>
      </c>
      <c r="K18" s="66">
        <f>G18+I18</f>
        <v>65000</v>
      </c>
      <c r="L18" s="79">
        <v>0</v>
      </c>
      <c r="M18" s="41">
        <v>0</v>
      </c>
      <c r="N18" s="78"/>
      <c r="O18" t="s">
        <v>53</v>
      </c>
    </row>
    <row r="19" spans="3:15" x14ac:dyDescent="0.4">
      <c r="C19" s="3"/>
      <c r="D19" s="4"/>
      <c r="E19" s="22"/>
      <c r="F19" s="4"/>
      <c r="G19" s="20"/>
      <c r="H19" s="22"/>
      <c r="I19" s="20"/>
      <c r="J19" s="20"/>
      <c r="K19" s="66"/>
      <c r="L19" s="80"/>
      <c r="M19" s="60"/>
      <c r="N19" s="78"/>
    </row>
    <row r="20" spans="3:15" x14ac:dyDescent="0.4">
      <c r="C20" s="6" t="s">
        <v>15</v>
      </c>
      <c r="D20" s="7"/>
      <c r="E20" s="23"/>
      <c r="F20" s="7"/>
      <c r="G20" s="36"/>
      <c r="H20" s="23"/>
      <c r="I20" s="36"/>
      <c r="J20" s="36"/>
      <c r="K20" s="67"/>
      <c r="L20" s="81"/>
      <c r="M20" s="55"/>
      <c r="N20" s="78"/>
    </row>
    <row r="21" spans="3:15" x14ac:dyDescent="0.4">
      <c r="C21" s="44">
        <f>SUM(K20:K24)</f>
        <v>685000</v>
      </c>
      <c r="D21" t="s">
        <v>14</v>
      </c>
      <c r="E21" s="19">
        <v>400000</v>
      </c>
      <c r="F21">
        <v>1</v>
      </c>
      <c r="G21" s="37">
        <f>E21*F21</f>
        <v>400000</v>
      </c>
      <c r="H21" s="25">
        <v>0.3</v>
      </c>
      <c r="I21" s="37">
        <f>G21*H21</f>
        <v>120000</v>
      </c>
      <c r="J21" s="20">
        <f>K21/F21</f>
        <v>520000</v>
      </c>
      <c r="K21" s="68">
        <f>G21+I21</f>
        <v>520000</v>
      </c>
      <c r="L21" s="82">
        <v>520000</v>
      </c>
      <c r="M21" s="41">
        <v>0</v>
      </c>
      <c r="N21" s="78"/>
    </row>
    <row r="22" spans="3:15" x14ac:dyDescent="0.4">
      <c r="C22" s="8"/>
      <c r="E22" s="19"/>
      <c r="G22" s="37"/>
      <c r="H22" s="19"/>
      <c r="I22" s="37"/>
      <c r="J22" s="37"/>
      <c r="K22" s="68"/>
      <c r="L22" s="82"/>
      <c r="M22" s="59"/>
      <c r="N22" s="78"/>
    </row>
    <row r="23" spans="3:15" x14ac:dyDescent="0.4">
      <c r="C23" s="8"/>
      <c r="D23" t="s">
        <v>26</v>
      </c>
      <c r="E23" s="19">
        <v>150000</v>
      </c>
      <c r="F23">
        <v>1</v>
      </c>
      <c r="G23" s="37">
        <f>E23*F23</f>
        <v>150000</v>
      </c>
      <c r="H23" s="25">
        <v>0.1</v>
      </c>
      <c r="I23" s="37">
        <f>G23*H23</f>
        <v>15000</v>
      </c>
      <c r="J23" s="20">
        <f>K23/F23</f>
        <v>165000</v>
      </c>
      <c r="K23" s="68">
        <f>G23+I23</f>
        <v>165000</v>
      </c>
      <c r="L23" s="82">
        <v>165000</v>
      </c>
      <c r="M23" s="41">
        <v>100000</v>
      </c>
      <c r="N23" s="78"/>
    </row>
    <row r="24" spans="3:15" x14ac:dyDescent="0.4">
      <c r="C24" s="9"/>
      <c r="D24" s="10"/>
      <c r="E24" s="24"/>
      <c r="F24" s="10"/>
      <c r="G24" s="38"/>
      <c r="H24" s="24"/>
      <c r="I24" s="38"/>
      <c r="J24" s="38"/>
      <c r="K24" s="69"/>
      <c r="L24" s="83"/>
      <c r="M24" s="60"/>
      <c r="N24" s="78"/>
    </row>
    <row r="25" spans="3:15" x14ac:dyDescent="0.4">
      <c r="C25" s="11" t="s">
        <v>6</v>
      </c>
      <c r="D25" s="7"/>
      <c r="E25" s="23"/>
      <c r="F25" s="7"/>
      <c r="G25" s="36"/>
      <c r="H25" s="23"/>
      <c r="I25" s="36"/>
      <c r="J25" s="36"/>
      <c r="K25" s="67"/>
      <c r="L25" s="81"/>
      <c r="M25" s="56"/>
      <c r="N25" s="78"/>
    </row>
    <row r="26" spans="3:15" x14ac:dyDescent="0.4">
      <c r="C26" s="45">
        <f>SUM(K25:K38)</f>
        <v>1445000</v>
      </c>
      <c r="D26" t="s">
        <v>16</v>
      </c>
      <c r="E26" s="19">
        <v>350000</v>
      </c>
      <c r="F26">
        <v>1</v>
      </c>
      <c r="G26" s="37">
        <f>E26*F26</f>
        <v>350000</v>
      </c>
      <c r="H26" s="25">
        <v>0.3</v>
      </c>
      <c r="I26" s="37">
        <f>G26*H26</f>
        <v>105000</v>
      </c>
      <c r="J26" s="20">
        <f>K26/F26</f>
        <v>455000</v>
      </c>
      <c r="K26" s="68">
        <f>G26+I26</f>
        <v>455000</v>
      </c>
      <c r="L26" s="82">
        <v>455000</v>
      </c>
      <c r="M26" s="41">
        <v>0</v>
      </c>
      <c r="N26" s="78"/>
    </row>
    <row r="27" spans="3:15" x14ac:dyDescent="0.4">
      <c r="C27" s="12"/>
      <c r="E27" s="19"/>
      <c r="G27" s="37"/>
      <c r="H27" s="19"/>
      <c r="I27" s="37"/>
      <c r="J27" s="37"/>
      <c r="K27" s="68"/>
      <c r="L27" s="82"/>
      <c r="M27" s="57"/>
      <c r="N27" s="78"/>
    </row>
    <row r="28" spans="3:15" x14ac:dyDescent="0.4">
      <c r="C28" s="12"/>
      <c r="D28" t="s">
        <v>32</v>
      </c>
      <c r="E28" s="19">
        <v>60000</v>
      </c>
      <c r="F28">
        <v>15</v>
      </c>
      <c r="G28" s="37">
        <f>E28*F28</f>
        <v>900000</v>
      </c>
      <c r="H28" s="25">
        <v>0.1</v>
      </c>
      <c r="I28" s="37">
        <f>G28*H28</f>
        <v>90000</v>
      </c>
      <c r="J28" s="20">
        <f>K28/F28</f>
        <v>66000</v>
      </c>
      <c r="K28" s="68">
        <f>G28+I28</f>
        <v>990000</v>
      </c>
      <c r="L28" s="82">
        <v>990000</v>
      </c>
      <c r="M28" s="41">
        <v>900000</v>
      </c>
      <c r="N28" s="78"/>
    </row>
    <row r="29" spans="3:15" x14ac:dyDescent="0.4">
      <c r="C29" s="12"/>
      <c r="D29" s="13" t="s">
        <v>17</v>
      </c>
      <c r="E29" s="19"/>
      <c r="G29" s="37"/>
      <c r="H29" s="19"/>
      <c r="I29" s="37"/>
      <c r="J29" s="37"/>
      <c r="K29" s="68"/>
      <c r="L29" s="82"/>
      <c r="M29" s="57"/>
      <c r="N29" s="78"/>
    </row>
    <row r="30" spans="3:15" x14ac:dyDescent="0.4">
      <c r="C30" s="12"/>
      <c r="D30" s="13" t="s">
        <v>18</v>
      </c>
      <c r="E30" s="19"/>
      <c r="G30" s="37"/>
      <c r="H30" s="19"/>
      <c r="I30" s="37"/>
      <c r="J30" s="37"/>
      <c r="K30" s="68"/>
      <c r="L30" s="82"/>
      <c r="M30" s="57"/>
      <c r="N30" s="78"/>
    </row>
    <row r="31" spans="3:15" x14ac:dyDescent="0.4">
      <c r="C31" s="12"/>
      <c r="D31" s="14" t="s">
        <v>23</v>
      </c>
      <c r="E31" s="19"/>
      <c r="G31" s="37"/>
      <c r="H31" s="19"/>
      <c r="I31" s="37"/>
      <c r="J31" s="37"/>
      <c r="K31" s="68"/>
      <c r="L31" s="82"/>
      <c r="M31" s="57"/>
      <c r="N31" s="78"/>
    </row>
    <row r="32" spans="3:15" x14ac:dyDescent="0.4">
      <c r="C32" s="12"/>
      <c r="D32" s="14" t="s">
        <v>24</v>
      </c>
      <c r="E32" s="19"/>
      <c r="G32" s="37"/>
      <c r="H32" s="19"/>
      <c r="I32" s="37"/>
      <c r="J32" s="37"/>
      <c r="K32" s="68"/>
      <c r="L32" s="82"/>
      <c r="M32" s="57"/>
      <c r="N32" s="78"/>
    </row>
    <row r="33" spans="3:15" x14ac:dyDescent="0.4">
      <c r="C33" s="12"/>
      <c r="D33" s="14" t="s">
        <v>25</v>
      </c>
      <c r="E33" s="19"/>
      <c r="G33" s="37"/>
      <c r="H33" s="19"/>
      <c r="I33" s="37"/>
      <c r="J33" s="37"/>
      <c r="K33" s="68"/>
      <c r="L33" s="82"/>
      <c r="M33" s="57"/>
      <c r="N33" s="78"/>
    </row>
    <row r="34" spans="3:15" x14ac:dyDescent="0.4">
      <c r="C34" s="12"/>
      <c r="D34" s="13" t="s">
        <v>19</v>
      </c>
      <c r="E34" s="19"/>
      <c r="G34" s="37"/>
      <c r="H34" s="19"/>
      <c r="I34" s="37"/>
      <c r="J34" s="37"/>
      <c r="K34" s="68"/>
      <c r="L34" s="82"/>
      <c r="M34" s="57"/>
      <c r="N34" s="78"/>
    </row>
    <row r="35" spans="3:15" x14ac:dyDescent="0.4">
      <c r="C35" s="12"/>
      <c r="D35" s="13" t="s">
        <v>20</v>
      </c>
      <c r="E35" s="19"/>
      <c r="G35" s="37"/>
      <c r="H35" s="19"/>
      <c r="I35" s="37"/>
      <c r="J35" s="37"/>
      <c r="K35" s="68"/>
      <c r="L35" s="82"/>
      <c r="M35" s="57"/>
      <c r="N35" s="78"/>
    </row>
    <row r="36" spans="3:15" x14ac:dyDescent="0.4">
      <c r="C36" s="12"/>
      <c r="D36" s="13" t="s">
        <v>21</v>
      </c>
      <c r="E36" s="19"/>
      <c r="G36" s="37"/>
      <c r="H36" s="19"/>
      <c r="I36" s="37"/>
      <c r="J36" s="37"/>
      <c r="K36" s="68"/>
      <c r="L36" s="82"/>
      <c r="M36" s="57"/>
      <c r="N36" s="78"/>
    </row>
    <row r="37" spans="3:15" x14ac:dyDescent="0.4">
      <c r="C37" s="12"/>
      <c r="D37" s="13" t="s">
        <v>22</v>
      </c>
      <c r="E37" s="19"/>
      <c r="G37" s="37"/>
      <c r="H37" s="19"/>
      <c r="I37" s="37"/>
      <c r="J37" s="37"/>
      <c r="K37" s="68"/>
      <c r="L37" s="82"/>
      <c r="M37" s="57"/>
      <c r="N37" s="78"/>
    </row>
    <row r="38" spans="3:15" x14ac:dyDescent="0.4">
      <c r="C38" s="15"/>
      <c r="D38" s="10"/>
      <c r="E38" s="24"/>
      <c r="F38" s="10"/>
      <c r="G38" s="38"/>
      <c r="H38" s="24"/>
      <c r="I38" s="38"/>
      <c r="J38" s="38"/>
      <c r="K38" s="69"/>
      <c r="L38" s="83"/>
      <c r="M38" s="58"/>
      <c r="N38" s="78"/>
    </row>
    <row r="39" spans="3:15" x14ac:dyDescent="0.4">
      <c r="C39" s="16" t="s">
        <v>7</v>
      </c>
      <c r="D39" s="7"/>
      <c r="E39" s="23"/>
      <c r="F39" s="7"/>
      <c r="G39" s="36"/>
      <c r="H39" s="23"/>
      <c r="I39" s="36"/>
      <c r="J39" s="36"/>
      <c r="K39" s="67"/>
      <c r="L39" s="81"/>
      <c r="M39" s="56"/>
      <c r="N39" s="78"/>
    </row>
    <row r="40" spans="3:15" x14ac:dyDescent="0.4">
      <c r="C40" s="31">
        <f>SUM(K39:K52)</f>
        <v>1235000</v>
      </c>
      <c r="D40" t="s">
        <v>8</v>
      </c>
      <c r="E40" s="19">
        <v>250000</v>
      </c>
      <c r="F40">
        <v>1</v>
      </c>
      <c r="G40" s="37">
        <f>E40*F40</f>
        <v>250000</v>
      </c>
      <c r="H40" s="25">
        <v>0.3</v>
      </c>
      <c r="I40" s="37">
        <f>G40*H40</f>
        <v>75000</v>
      </c>
      <c r="J40" s="20">
        <f>K40/F40</f>
        <v>325000</v>
      </c>
      <c r="K40" s="68">
        <f>G40+I40</f>
        <v>325000</v>
      </c>
      <c r="L40" s="82">
        <v>325000</v>
      </c>
      <c r="M40" s="41">
        <v>0</v>
      </c>
      <c r="N40" s="78"/>
    </row>
    <row r="41" spans="3:15" x14ac:dyDescent="0.4">
      <c r="C41" s="17"/>
      <c r="E41" s="19"/>
      <c r="G41" s="37"/>
      <c r="H41" s="19"/>
      <c r="I41" s="37"/>
      <c r="J41" s="37"/>
      <c r="K41" s="68"/>
      <c r="L41" s="82"/>
      <c r="M41" s="57"/>
      <c r="N41" s="78"/>
    </row>
    <row r="42" spans="3:15" x14ac:dyDescent="0.4">
      <c r="C42" s="17"/>
      <c r="D42" t="s">
        <v>9</v>
      </c>
      <c r="E42" s="19">
        <v>350000</v>
      </c>
      <c r="F42">
        <v>2</v>
      </c>
      <c r="G42" s="37">
        <f>E42*F42</f>
        <v>700000</v>
      </c>
      <c r="H42" s="25">
        <v>0.3</v>
      </c>
      <c r="I42" s="37">
        <f>G42*H42</f>
        <v>210000</v>
      </c>
      <c r="J42" s="20">
        <f>K42/F42</f>
        <v>455000</v>
      </c>
      <c r="K42" s="68">
        <f>G42+I42</f>
        <v>910000</v>
      </c>
      <c r="L42" s="82">
        <f>K42</f>
        <v>910000</v>
      </c>
      <c r="M42" s="41">
        <v>0</v>
      </c>
      <c r="N42" s="78"/>
    </row>
    <row r="43" spans="3:15" x14ac:dyDescent="0.4">
      <c r="C43" s="17"/>
      <c r="D43" s="13" t="s">
        <v>27</v>
      </c>
      <c r="E43" s="19"/>
      <c r="G43" s="37"/>
      <c r="H43" s="19"/>
      <c r="I43" s="37"/>
      <c r="J43" s="37"/>
      <c r="K43" s="68"/>
      <c r="L43" s="82"/>
      <c r="M43" s="57"/>
      <c r="N43" s="78"/>
    </row>
    <row r="44" spans="3:15" x14ac:dyDescent="0.4">
      <c r="C44" s="17"/>
      <c r="D44" s="13" t="s">
        <v>28</v>
      </c>
      <c r="E44" s="19"/>
      <c r="G44" s="37"/>
      <c r="H44" s="19"/>
      <c r="I44" s="37"/>
      <c r="J44" s="37"/>
      <c r="K44" s="68"/>
      <c r="L44" s="82"/>
      <c r="M44" s="57"/>
      <c r="N44" s="78"/>
    </row>
    <row r="45" spans="3:15" x14ac:dyDescent="0.4">
      <c r="C45" s="17"/>
      <c r="D45" s="13" t="s">
        <v>29</v>
      </c>
      <c r="E45" s="19"/>
      <c r="G45" s="37"/>
      <c r="H45" s="19"/>
      <c r="I45" s="37"/>
      <c r="J45" s="37"/>
      <c r="K45" s="68"/>
      <c r="L45" s="82"/>
      <c r="M45" s="57"/>
      <c r="N45" s="78"/>
    </row>
    <row r="46" spans="3:15" x14ac:dyDescent="0.4">
      <c r="C46" s="17"/>
      <c r="D46" s="13" t="s">
        <v>30</v>
      </c>
      <c r="E46" s="19"/>
      <c r="G46" s="37"/>
      <c r="H46" s="19"/>
      <c r="I46" s="37"/>
      <c r="J46" s="37"/>
      <c r="K46" s="68"/>
      <c r="L46" s="82"/>
      <c r="M46" s="57"/>
      <c r="N46" s="78"/>
    </row>
    <row r="47" spans="3:15" x14ac:dyDescent="0.4">
      <c r="C47" s="18"/>
      <c r="D47" s="51" t="s">
        <v>31</v>
      </c>
      <c r="E47" s="24"/>
      <c r="F47" s="10"/>
      <c r="G47" s="38"/>
      <c r="H47" s="24"/>
      <c r="I47" s="38"/>
      <c r="J47" s="38"/>
      <c r="K47" s="69"/>
      <c r="L47" s="83"/>
      <c r="M47" s="57"/>
      <c r="N47" s="78"/>
    </row>
    <row r="48" spans="3:15" x14ac:dyDescent="0.4">
      <c r="C48" s="53" t="s">
        <v>45</v>
      </c>
      <c r="D48" s="13" t="s">
        <v>46</v>
      </c>
      <c r="E48" s="19"/>
      <c r="G48" s="37"/>
      <c r="H48" s="25"/>
      <c r="I48" s="37"/>
      <c r="J48" s="20"/>
      <c r="K48" s="68"/>
      <c r="L48" s="84">
        <v>350000</v>
      </c>
      <c r="M48" s="40">
        <v>350000</v>
      </c>
      <c r="N48" s="78"/>
      <c r="O48" t="s">
        <v>51</v>
      </c>
    </row>
    <row r="49" spans="3:15" x14ac:dyDescent="0.4">
      <c r="C49" s="53"/>
      <c r="E49" s="19"/>
      <c r="G49" s="37"/>
      <c r="H49" s="19"/>
      <c r="I49" s="37"/>
      <c r="J49" s="37"/>
      <c r="K49" s="68"/>
      <c r="L49" s="82"/>
      <c r="M49" s="59"/>
      <c r="N49" s="78"/>
    </row>
    <row r="50" spans="3:15" x14ac:dyDescent="0.4">
      <c r="C50" s="53"/>
      <c r="D50" s="13" t="s">
        <v>47</v>
      </c>
      <c r="E50" s="19"/>
      <c r="G50" s="37"/>
      <c r="H50" s="19"/>
      <c r="I50" s="37"/>
      <c r="J50" s="37"/>
      <c r="K50" s="68"/>
      <c r="L50" s="84">
        <v>30000</v>
      </c>
      <c r="M50" s="41">
        <v>0</v>
      </c>
      <c r="N50" s="78"/>
      <c r="O50" t="s">
        <v>52</v>
      </c>
    </row>
    <row r="51" spans="3:15" x14ac:dyDescent="0.4">
      <c r="C51" s="53"/>
      <c r="E51" s="19"/>
      <c r="G51" s="37"/>
      <c r="H51" s="19"/>
      <c r="I51" s="37"/>
      <c r="J51" s="37"/>
      <c r="K51" s="68"/>
      <c r="L51" s="82"/>
      <c r="M51" s="59"/>
      <c r="N51" s="78"/>
    </row>
    <row r="52" spans="3:15" ht="19.5" thickBot="1" x14ac:dyDescent="0.45">
      <c r="C52" s="54"/>
      <c r="D52" s="10"/>
      <c r="E52" s="24"/>
      <c r="F52" s="10"/>
      <c r="G52" s="38"/>
      <c r="H52" s="24"/>
      <c r="I52" s="38"/>
      <c r="J52" s="38"/>
      <c r="K52" s="69"/>
      <c r="L52" s="85"/>
      <c r="M52" s="87"/>
      <c r="N52" s="88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藤原俊和</dc:creator>
  <cp:lastModifiedBy>将章 田本</cp:lastModifiedBy>
  <dcterms:created xsi:type="dcterms:W3CDTF">2020-10-20T16:46:22Z</dcterms:created>
  <dcterms:modified xsi:type="dcterms:W3CDTF">2024-02-06T16:08:58Z</dcterms:modified>
</cp:coreProperties>
</file>